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115" windowHeight="6660" activeTab="0"/>
  </bookViews>
  <sheets>
    <sheet name="INGRESOS" sheetId="1" r:id="rId1"/>
    <sheet name="PPTOGTOS2011" sheetId="2" r:id="rId2"/>
    <sheet name="NOMINA" sheetId="3" r:id="rId3"/>
    <sheet name="AMORTIZACION DEUDA" sheetId="4" r:id="rId4"/>
    <sheet name="Hoja2" sheetId="5" r:id="rId5"/>
    <sheet name="Hoja3" sheetId="6" r:id="rId6"/>
  </sheets>
  <externalReferences>
    <externalReference r:id="rId9"/>
    <externalReference r:id="rId10"/>
  </externalReferences>
  <definedNames>
    <definedName name="_xlnm.Print_Area" localSheetId="0">'INGRESOS'!$A$1:$I$136</definedName>
    <definedName name="_xlnm.Print_Area" localSheetId="2">'NOMINA'!$A$1:$V$53</definedName>
    <definedName name="_xlnm.Print_Area" localSheetId="1">'PPTOGTOS2011'!$A$1:$I$654</definedName>
    <definedName name="_xlnm.Print_Titles" localSheetId="0">'INGRESOS'!$1:$11</definedName>
    <definedName name="_xlnm.Print_Titles" localSheetId="2">'NOMINA'!$1:$7</definedName>
    <definedName name="_xlnm.Print_Titles" localSheetId="1">'PPTOGTOS2011'!$3:$17</definedName>
  </definedNames>
  <calcPr fullCalcOnLoad="1"/>
</workbook>
</file>

<file path=xl/sharedStrings.xml><?xml version="1.0" encoding="utf-8"?>
<sst xmlns="http://schemas.openxmlformats.org/spreadsheetml/2006/main" count="1585" uniqueCount="1221">
  <si>
    <t>PREVENCIÓN Y ATENCIÓN DE DESASTRES</t>
  </si>
  <si>
    <t>23041201</t>
  </si>
  <si>
    <t>ELABORACIÓN, DESARROLLO Y ACTUALIZACIÓN DE PLANES DE EMERGENCIA Y CONTINGENCIA</t>
  </si>
  <si>
    <t>23041202</t>
  </si>
  <si>
    <t>23041203</t>
  </si>
  <si>
    <t>ADECUACIÓN DE ÁREAS URBANAS Y RURALES EN ZONAS DE ALTO RIESGO</t>
  </si>
  <si>
    <t>23041204</t>
  </si>
  <si>
    <t>REUBICACIÓN DE ASENTAMIENTOS ESTABLECIDOS EN ZONAS DE ALTO RIESGO</t>
  </si>
  <si>
    <t>23041205</t>
  </si>
  <si>
    <t>MONITOREO, EVALUACIÓN Y ZONIFICACIÓN DE RIESGO PARA FINES DE PLANIFICACIÓN</t>
  </si>
  <si>
    <t>23041206</t>
  </si>
  <si>
    <t>ATENCIÓN DE DESASTRES</t>
  </si>
  <si>
    <t>23041207</t>
  </si>
  <si>
    <t>FORTALECIMIENTO DE LOS COMITÉS DE PREVENCIÓN Y ATENCIÓN DE DESASTRES</t>
  </si>
  <si>
    <t>23041208</t>
  </si>
  <si>
    <t>PREVENCIÓN, PROTECCIÓN Y CONTINGENCIA EN OBRAS DE INFRAESTRUCTURA ESTRATÉGICA</t>
  </si>
  <si>
    <t>23041209</t>
  </si>
  <si>
    <t>EDUCACIÓN PARA LA PREVENCIÓN Y ATENCIÓN DE DESASTRES</t>
  </si>
  <si>
    <t>23041210</t>
  </si>
  <si>
    <t>INVERSIONES EN INFRAESTRUCTURA FÍSICA PARA PREVENCIÓN Y REFORZAMIENTO ESTRUCTURAL.</t>
  </si>
  <si>
    <t>23041211</t>
  </si>
  <si>
    <t>DOTACIÓN DE MAQUINAS Y EQUIPOS PARA LOS CUERPOS DE BOMBEROS OFICIALES</t>
  </si>
  <si>
    <t>23041212</t>
  </si>
  <si>
    <t>CONTRATOS CELEBRADOS CON CUERPOS DE BOMBEROS PARA LA PREVENCIÓN Y CONTROL DE INCENDIOS</t>
  </si>
  <si>
    <t>23041214</t>
  </si>
  <si>
    <t>230413</t>
  </si>
  <si>
    <t>PROMOCIÓN DEL DESARROLLO</t>
  </si>
  <si>
    <t>23041301</t>
  </si>
  <si>
    <t>PROMOCIÓN DE ASOCIACIONES Y ALIANZAS PARA EL DESARROLLO EMPRESARIAL E INDUSTRIAL</t>
  </si>
  <si>
    <t>23041302</t>
  </si>
  <si>
    <t>PROMOCIÓN DE CAPACITACIÓN PARA EMPLEO</t>
  </si>
  <si>
    <t>23041303</t>
  </si>
  <si>
    <t>FOMENTO Y APOYO A LA APROPIACIÓN DE TECNOLOGÍA EN PROCESOS EMPRESARIALES</t>
  </si>
  <si>
    <t>23041304</t>
  </si>
  <si>
    <t>ASISTENCIA TÉCNICA EN PROCESOS DE PRODUCCIÓN, DISTRIBUCIÓN Y COMERCIALIZACIÓN Y ACCESO A FUENTES DE FINANCIACIÓN</t>
  </si>
  <si>
    <t>23041305</t>
  </si>
  <si>
    <t>PROMOCIÓN DEL DESARROLLO TURÍSTICO</t>
  </si>
  <si>
    <t>23041306</t>
  </si>
  <si>
    <t>CONSTRUCCIÓN, MEJORAMIENTO Y MANTENIMIENTO DE INFRAESTRUCTURA FÍSICA</t>
  </si>
  <si>
    <t>23041307</t>
  </si>
  <si>
    <t>ADICCIÓN DE MAQUINARIA Y EQUIPO</t>
  </si>
  <si>
    <t>23041308</t>
  </si>
  <si>
    <t>FONDOS DESTINADOS A BECAS, SUBSIDIOS Y CRÉDITOS EDUCATIVOS UNIVERSITARIOS (LEY 1012 DE 2006)</t>
  </si>
  <si>
    <t>23041310</t>
  </si>
  <si>
    <t>230414</t>
  </si>
  <si>
    <t>ATENCIÓN A GRUPOS VULNERABLES - PROMOCIÓN SOCIAL</t>
  </si>
  <si>
    <t>23041401</t>
  </si>
  <si>
    <t>PROTECCIÓN INTEGRAL A LA PRIMERA INFANCIA</t>
  </si>
  <si>
    <t>23041402</t>
  </si>
  <si>
    <t xml:space="preserve">PROTECCIÓN INTEGRAL A LA INFANCIA </t>
  </si>
  <si>
    <t>23041403</t>
  </si>
  <si>
    <t>PROTECCIÓN INTEGRAL A LA ADOLESCENCIA Y JUVENTUD</t>
  </si>
  <si>
    <t>23041404</t>
  </si>
  <si>
    <t>ATENCIÓN Y APOYO AL ADULTO MAYOR</t>
  </si>
  <si>
    <t>23041405</t>
  </si>
  <si>
    <t>ATENCIÓN Y APOYO A MADRES/PADRES CABEZA DE HOGAR</t>
  </si>
  <si>
    <t>23041406</t>
  </si>
  <si>
    <t xml:space="preserve">ATENCIÓN Y APOYO A LA POBLACIÓN DESPLAZADA POR LA VIOLENCIA </t>
  </si>
  <si>
    <t>23041407</t>
  </si>
  <si>
    <t>ATENCIÓN Y APOYO A LA POBLACIÓN CON DISCAPACIDAD</t>
  </si>
  <si>
    <t>23041408</t>
  </si>
  <si>
    <t>ATENCIÓN Y APOYO A LA POBLACIÓN REINSERTADA</t>
  </si>
  <si>
    <t>23041409</t>
  </si>
  <si>
    <t>ATENCIÓN Y APOYO A LOS GRUPOS INDÍGENAS</t>
  </si>
  <si>
    <t>23041410</t>
  </si>
  <si>
    <t>ATENCIÓN Y APOYO A LOS GRUPOS AFROCOLOMBIANAS</t>
  </si>
  <si>
    <t>23041411</t>
  </si>
  <si>
    <t xml:space="preserve">ATENCIÓN Y APOYO AL PUEBLO ROM </t>
  </si>
  <si>
    <t>23041413</t>
  </si>
  <si>
    <t>PROGRAMAS DISEÑADOS  PARA LA SUPERACIÓN DE LA POBREZA  EXTREMA EN EL MARCO DE LA RED JUNTOS - FAMILIAS EN ACCIÓN</t>
  </si>
  <si>
    <t>23041415</t>
  </si>
  <si>
    <t>230415</t>
  </si>
  <si>
    <t xml:space="preserve">EQUIPAMIENTO </t>
  </si>
  <si>
    <t>23041501</t>
  </si>
  <si>
    <t>PREINVERSIÓN DE INFRAESTRUCTURA</t>
  </si>
  <si>
    <t>23041502</t>
  </si>
  <si>
    <t>CONSTRUCCIÓN DE DEPENDENCIAS DE LA ADMINISTRACIÓN</t>
  </si>
  <si>
    <t>23041503</t>
  </si>
  <si>
    <t>MEJORAMIENTO Y MANTENIMIENTO DE DEPENDENCIAS DE LA ADMINISTRACIÓN</t>
  </si>
  <si>
    <t>23041504</t>
  </si>
  <si>
    <t>CONSTRUCCIÓN DE PLAZAS DE MERCADO, MATADEROS, CEMENTERIOS, PARQUES Y ANDENES Y MOBILIARIOS DEL ESPACIO PÚBLICO</t>
  </si>
  <si>
    <t>23041505</t>
  </si>
  <si>
    <t>MEJORAMIENTO Y MANTENIMIENTO DE PLAZAS DE MERCADO, MATADEROS, CEMENTERIOS, PARQUES  Y ANDENES Y MOBILIARIOS DEL ESPACIO PÚBLICO</t>
  </si>
  <si>
    <t>23041507</t>
  </si>
  <si>
    <t>230416</t>
  </si>
  <si>
    <t>DESARROLLO COMUNITARIO</t>
  </si>
  <si>
    <t>23041601</t>
  </si>
  <si>
    <t>PROGRAMAS DE CAPACITACIÓN, ASESORÍA Y ASISTENCIA TÉCNICA PARA CONSOLIDAR PROCESOS DE PARTICIPACIÓN CIUDADANA Y CONTROL SOCIAL</t>
  </si>
  <si>
    <t>23041602</t>
  </si>
  <si>
    <t>PROCESOS DE ELECCIÓN DE CIUDADANOS A LOS ESPACIOS DE PARTICIPACIÓN CIUDADANA</t>
  </si>
  <si>
    <t>23041603</t>
  </si>
  <si>
    <t xml:space="preserve">CAPACITACIÓN A LA COMUNIDAD SOBRE PARTICIPACIÓN EN LA GESTIÓN PÚBLICA </t>
  </si>
  <si>
    <t>23041605</t>
  </si>
  <si>
    <t>230417</t>
  </si>
  <si>
    <t>FORTALECIMIENTO INSTITUCIONAL</t>
  </si>
  <si>
    <t>23041701</t>
  </si>
  <si>
    <t>PROCESOS INTEGRALES DE EVALUACIÓN INSTITUCIONAL Y REORGANIZACIÓN ADMINISTRATIVA</t>
  </si>
  <si>
    <t>23041702</t>
  </si>
  <si>
    <t>PROGRAMAS DE CAPACITACIÓN Y ASISTENCIA TÉCNICA ORIENTADOS AL DESARROLLO EFICIENTE DE LAS COMPETENCIAS DE LEY</t>
  </si>
  <si>
    <t>23041703</t>
  </si>
  <si>
    <t>PAGO DE INDEMNIZACIONES ORIGINADAS EN PROGRAMAS DE SANEAMIENTO FISCAL Y FINANCIERO - LEY 617 DE 2000</t>
  </si>
  <si>
    <t>23041704</t>
  </si>
  <si>
    <t>PAGO DE DÉFICIT FISCAL, DE PASIVO LABORAL Y PRESTACIONAL EN PROGRAMAS DE SANEAMIENTO FISCAL Y FINANCIERO</t>
  </si>
  <si>
    <t>2304170401</t>
  </si>
  <si>
    <t>CAUSADO CON ANTERIORIDAD AL 31 DE DICIEMBRE DE 2000</t>
  </si>
  <si>
    <t>2304170402</t>
  </si>
  <si>
    <t>CAUSADO DESPUÉS DEL 31 DE DICIEMBRE DE 2000</t>
  </si>
  <si>
    <t>23041705</t>
  </si>
  <si>
    <t>FINANCIACIÓN DE ACUERDOS DE RESTRUCTURACIÓN DE PASIVOS</t>
  </si>
  <si>
    <t>2304170501</t>
  </si>
  <si>
    <t>PASIVOS LABORALES Y PRESTACIONALES</t>
  </si>
  <si>
    <t>2304170502</t>
  </si>
  <si>
    <t>PASIVOS CON ENTIDADES PÚBLICAS Y DE SEGURIDAD SOCIAL</t>
  </si>
  <si>
    <t>2304170503</t>
  </si>
  <si>
    <t>PASIVOS CON ENTIDADES FINANCIERAS Y VIGILADAS POR LA SUPERINTENDENCIA</t>
  </si>
  <si>
    <t>2304170504</t>
  </si>
  <si>
    <t>DEMÁS ACREEDORES</t>
  </si>
  <si>
    <t>2304170505</t>
  </si>
  <si>
    <t>PASIVOS CLASIFICADOS COMO CONTINGENCIAS</t>
  </si>
  <si>
    <t>2304170506</t>
  </si>
  <si>
    <t>PASIVOS CLASIFICADOS COMO SALDOS POR DEPURAR</t>
  </si>
  <si>
    <t>23041706</t>
  </si>
  <si>
    <t>ACTUALIZACIÓN DEL SISBEN</t>
  </si>
  <si>
    <t>23041707</t>
  </si>
  <si>
    <t>ESTRATIFICACIÓN SOCIOECONÓMICA</t>
  </si>
  <si>
    <t>23041708</t>
  </si>
  <si>
    <t>ACTUALIZACIÓN CATASTRAL</t>
  </si>
  <si>
    <t>23041709</t>
  </si>
  <si>
    <t>ELABORACIÓN Y ACTUALIZACIÓN DEL PLAN DE DESARROLLO</t>
  </si>
  <si>
    <t>23041710</t>
  </si>
  <si>
    <t>ELABORACIÓN Y ACTUALIZACIÓN DEL PLAN DE ORDENAMIENTO TERRITORIAL</t>
  </si>
  <si>
    <t>23041712</t>
  </si>
  <si>
    <t>230418</t>
  </si>
  <si>
    <t>JUSTICIA</t>
  </si>
  <si>
    <t>23041801</t>
  </si>
  <si>
    <t>PAGO DE INSPECTORES DE POLICÍA</t>
  </si>
  <si>
    <t>23041802</t>
  </si>
  <si>
    <t>CONTRATACIÓN DE SERVICIOS ESPECIALES DE POLICÍA EN CONVENIO CON LA POLICÍA NACIONAL</t>
  </si>
  <si>
    <t>23041803</t>
  </si>
  <si>
    <t>PAGO DE COMISARIOS DE FAMILIA, MÉDICOS, PSICÓLOGOS Y TRABAJADORES SOCIALES DE LAS COMISARÍAS DE FAMILIA.</t>
  </si>
  <si>
    <t>23041804</t>
  </si>
  <si>
    <t>FONDO TERRITORIAL DE SEGURIDAD (LEY 1106 DE 2006)</t>
  </si>
  <si>
    <t>23041805</t>
  </si>
  <si>
    <t>DESARROLLO DEL PLAN INTEGRAL DE SEGURIDAD Y CONVIVENCIA CIUDADANA</t>
  </si>
  <si>
    <t>23041806</t>
  </si>
  <si>
    <t>CONSTRUCCIÓN, RECONSTRUCCIÓN Y MEJORAMIENTO DE INSTALACIONES POLICIALES Y MILITARES</t>
  </si>
  <si>
    <t>23041807</t>
  </si>
  <si>
    <t>COMPRA DE EQUIPO DE COMUNICACIÓN Y MONTAJE Y OPERACIÓN DE REDES DE INTELIGENCIA MILITAR</t>
  </si>
  <si>
    <t>23041808</t>
  </si>
  <si>
    <t>ACCIONES ORIENTADAS A LA SEGURIDAD CIUDADANA Y PRESERVACIÓN DEL ORDEN PÚBLICO</t>
  </si>
  <si>
    <t>23041809</t>
  </si>
  <si>
    <t>RECOMPENSAS A PERSONAS QUE COLABOREN CON LA JUSTICIA Y SEGURIDAD DE LAS MISMAS</t>
  </si>
  <si>
    <t>23041811</t>
  </si>
  <si>
    <t>MUNICIPIO DE QUIPILE  CUNDINAMARCA</t>
  </si>
  <si>
    <t>Sub. Alimentacion</t>
  </si>
  <si>
    <t>NOMINA  EMPLEADOS</t>
  </si>
  <si>
    <t>incremento</t>
  </si>
  <si>
    <t>BASES</t>
  </si>
  <si>
    <t>SALARIO</t>
  </si>
  <si>
    <t>AUX. ALIM</t>
  </si>
  <si>
    <t>VACACIONES</t>
  </si>
  <si>
    <t>PRIMA DE VACACIONES</t>
  </si>
  <si>
    <t>PRIMA DE SERVICIOS</t>
  </si>
  <si>
    <t>PRIMA DE NAVIDAD</t>
  </si>
  <si>
    <t>CESANTIAS</t>
  </si>
  <si>
    <t>E.P.S</t>
  </si>
  <si>
    <t>PENSION</t>
  </si>
  <si>
    <t>CAJA</t>
  </si>
  <si>
    <t>ITI</t>
  </si>
  <si>
    <t>ARP</t>
  </si>
  <si>
    <t>BONIFICACION DE DIRECCION</t>
  </si>
  <si>
    <t>No.</t>
  </si>
  <si>
    <t>NOMBRE</t>
  </si>
  <si>
    <t>CARGO</t>
  </si>
  <si>
    <t>SUELDO</t>
  </si>
  <si>
    <t xml:space="preserve">SUB. </t>
  </si>
  <si>
    <t>TOTAL</t>
  </si>
  <si>
    <t>No. VECES DEL SALARIO</t>
  </si>
  <si>
    <t>CEDULA</t>
  </si>
  <si>
    <t>MENSUAL</t>
  </si>
  <si>
    <t>DEVENG.</t>
  </si>
  <si>
    <t>ALIM.</t>
  </si>
  <si>
    <t>ALCALDE</t>
  </si>
  <si>
    <t>LOPEZ BALLESTEROS JAIR MAURICIO</t>
  </si>
  <si>
    <t>PLAZAS HUERTAS ALCIRA</t>
  </si>
  <si>
    <t>BOBADILLA RUBIO ELIECER</t>
  </si>
  <si>
    <t>BORRAEZ GAONA JULIAN JAVIER</t>
  </si>
  <si>
    <t>LOPEZ RIVERA JOSE DEL CARMEN</t>
  </si>
  <si>
    <t>TECNICO</t>
  </si>
  <si>
    <t>PEREZ GONZALEZ DIANA CAROLINA</t>
  </si>
  <si>
    <t>VILLAREAL OSORIO RAUL</t>
  </si>
  <si>
    <t>CODCTOR</t>
  </si>
  <si>
    <t>ALCALDIA</t>
  </si>
  <si>
    <t>OFICIAL</t>
  </si>
  <si>
    <t>JEFE DE OFICINA DE SERV. PUBLICOS</t>
  </si>
  <si>
    <t>ACUEDUCTO</t>
  </si>
  <si>
    <t>BERNAL CASTAÑEDA MAURICIO</t>
  </si>
  <si>
    <t>UMATA</t>
  </si>
  <si>
    <t>POVEDA AVILA COSUELO</t>
  </si>
  <si>
    <t>INSPECTOR</t>
  </si>
  <si>
    <t>INSPECCION</t>
  </si>
  <si>
    <t>PAZ HERNANDEZ JOSE LUIS</t>
  </si>
  <si>
    <t>COMISARIA</t>
  </si>
  <si>
    <t>COMISARIA DE FAMILIA</t>
  </si>
  <si>
    <t xml:space="preserve">FRANCO MORA CARMEN </t>
  </si>
  <si>
    <t>PENSIONADA</t>
  </si>
  <si>
    <t>SOSA WALDINA</t>
  </si>
  <si>
    <t>PENSIONADOS</t>
  </si>
  <si>
    <t>GRAN TOTAL</t>
  </si>
  <si>
    <t>TOTAL EMPLEADOS</t>
  </si>
  <si>
    <t>TOTAL PENSIOADOS</t>
  </si>
  <si>
    <t>NO BORRAR</t>
  </si>
  <si>
    <t>SALARIO MINIMO</t>
  </si>
  <si>
    <t>SUBSIDIO DE TRANSPORTE</t>
  </si>
  <si>
    <t>E.P.S (EMPLEADOS)</t>
  </si>
  <si>
    <t>PENSION (EMPLEADOS</t>
  </si>
  <si>
    <t>FONDO DE SOLIDARIDAD PENSION</t>
  </si>
  <si>
    <t>E.P.S (MUNICIPIO)</t>
  </si>
  <si>
    <t>PENSION (MUNICIPIO)</t>
  </si>
  <si>
    <t>RIESGOS PROFESIONALES</t>
  </si>
  <si>
    <t>E.P.S.</t>
  </si>
  <si>
    <t>ASEO</t>
  </si>
  <si>
    <t>ALCANTARILLADO</t>
  </si>
  <si>
    <t>AMORTIZACION CREDITOS 2003-2009</t>
  </si>
  <si>
    <t>TASA DTF+5</t>
  </si>
  <si>
    <t>BANCOLOMBIA $800 MILLONES</t>
  </si>
  <si>
    <t>JUNIO 13/2007</t>
  </si>
  <si>
    <t>CAPITAL</t>
  </si>
  <si>
    <t>SALDO</t>
  </si>
  <si>
    <t>TOTAL SERVICIO DEUDA 2007</t>
  </si>
  <si>
    <t>TOTAL SERVICIO DEUDA 2008</t>
  </si>
  <si>
    <t>TOTAL SERVICIO DEUDA 2009</t>
  </si>
  <si>
    <t>TASA DTF+5,5</t>
  </si>
  <si>
    <t>CREDITO NUEVO$2.500 MILLONES</t>
  </si>
  <si>
    <t xml:space="preserve"> NOVIEMBRE 2008</t>
  </si>
  <si>
    <t>TOTAL SERVICIO DEUDA 2010</t>
  </si>
  <si>
    <t>TOTAL SERVICIO DEUDA 2011</t>
  </si>
  <si>
    <t>TOTAL SERVICIO DEUDA 2012</t>
  </si>
  <si>
    <t>RESUMEN SERVICIO DE DEUDA</t>
  </si>
  <si>
    <t>AÑO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</si>
  <si>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</si>
  <si>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</si>
  <si>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</si>
  <si>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</si>
  <si>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</si>
  <si>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</si>
  <si>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</si>
  <si>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</si>
  <si>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2001</t>
  </si>
  <si>
    <t>AÑO 2012</t>
  </si>
  <si>
    <t xml:space="preserve">OTALORA ROBAYO ORLANDO ALBERTO </t>
  </si>
  <si>
    <t>BARRANTES JHON FERNANDO</t>
  </si>
  <si>
    <t>PROF. UNIVER</t>
  </si>
  <si>
    <t>SECRT. PLAN.</t>
  </si>
  <si>
    <t>FRANCO GONZALEZ DINA LUZ</t>
  </si>
  <si>
    <t>SECRT. GOB</t>
  </si>
  <si>
    <t>SECRET.HACIENDA</t>
  </si>
  <si>
    <t>TECNICO OPERA</t>
  </si>
  <si>
    <t>BELTRAN MARTINEZ ANA LUCIA</t>
  </si>
  <si>
    <t>TECNICO ADM</t>
  </si>
  <si>
    <t>SECRETARIA EJE</t>
  </si>
  <si>
    <t>NIVEL ASISTEN</t>
  </si>
  <si>
    <t>GONZALEZ VELASQUEZ ROSA LILIANA</t>
  </si>
  <si>
    <t>TECNICO SALUD</t>
  </si>
  <si>
    <t>SALAMANCA CASTELLANOS JAVIER H.</t>
  </si>
  <si>
    <t>SECRET EJEC</t>
  </si>
  <si>
    <t>REYES CASTAÑEDA GINNA LYCETH</t>
  </si>
  <si>
    <t>80% maximo como gastos de funcionamiento de los ICLD.</t>
  </si>
  <si>
    <t>150 s.m.m.lv.</t>
  </si>
  <si>
    <t>PROYECTO DE ACUERDO No.</t>
  </si>
  <si>
    <t xml:space="preserve">POR MEDIO DEL CUAL SE APRUEBA EL PRESUPUESTO GENERAL DE RENTAS Y GASTOS </t>
  </si>
  <si>
    <t>A C U E R D A</t>
  </si>
  <si>
    <t>RUBRO</t>
  </si>
  <si>
    <t>DESCRIPCION</t>
  </si>
  <si>
    <t>RECURSOS PROPIOS</t>
  </si>
  <si>
    <t>RECURSOS PROPIOS CON DESTINACION ESPECIFICA</t>
  </si>
  <si>
    <t>SISTEMA GENERAL DE LIBRE DESTINACION</t>
  </si>
  <si>
    <t>SITEMA GENERAL DE DESTINACION ESPECIFICA</t>
  </si>
  <si>
    <t>OTROS RECURSOS</t>
  </si>
  <si>
    <t>RENDIMIENTOS FINANCIEROS</t>
  </si>
  <si>
    <t>TOTAL APROPIACION</t>
  </si>
  <si>
    <t>1</t>
  </si>
  <si>
    <t>INGRESOS TOTALES</t>
  </si>
  <si>
    <t>11</t>
  </si>
  <si>
    <t>INGRESOS CORRIENTES</t>
  </si>
  <si>
    <t>1101</t>
  </si>
  <si>
    <t xml:space="preserve">TRIBUTARIOS </t>
  </si>
  <si>
    <t>110103</t>
  </si>
  <si>
    <t>Impuesto Predial unificado</t>
  </si>
  <si>
    <t>11010301</t>
  </si>
  <si>
    <t>Impuesto Predial Unificado vigencia Actual</t>
  </si>
  <si>
    <t>11010302</t>
  </si>
  <si>
    <t>Impuesto Predial Unificado vigencia anteriores</t>
  </si>
  <si>
    <t>110105</t>
  </si>
  <si>
    <t xml:space="preserve">Impuesto de Industria y Comercio </t>
  </si>
  <si>
    <t>11010501</t>
  </si>
  <si>
    <t>Impuesto de Industria y Comercio de la vigencia actual</t>
  </si>
  <si>
    <t>1101050101</t>
  </si>
  <si>
    <t>ICA Actividad Comercial</t>
  </si>
  <si>
    <t>1101050102</t>
  </si>
  <si>
    <t>ICA Actividad Servicios</t>
  </si>
  <si>
    <t>1101050103</t>
  </si>
  <si>
    <t>ICA Actividad Financiera</t>
  </si>
  <si>
    <t>11010502</t>
  </si>
  <si>
    <t>Impuesto de Industria y Comercio de la vigencia anterior</t>
  </si>
  <si>
    <t>1101050201</t>
  </si>
  <si>
    <t>1101050202</t>
  </si>
  <si>
    <t>110106</t>
  </si>
  <si>
    <t>Avisos y Tableros</t>
  </si>
  <si>
    <t>11010601</t>
  </si>
  <si>
    <t>Avisos y tableros vigencia actual</t>
  </si>
  <si>
    <t>11010602</t>
  </si>
  <si>
    <t>Avisos y tableros vigencias anteriores</t>
  </si>
  <si>
    <t>110107</t>
  </si>
  <si>
    <t>Publicidad Exterior Visual</t>
  </si>
  <si>
    <t>110108</t>
  </si>
  <si>
    <t>Impuesto de Delineación</t>
  </si>
  <si>
    <t>110126</t>
  </si>
  <si>
    <t>Sobretasa a la Gasolina</t>
  </si>
  <si>
    <t>110128</t>
  </si>
  <si>
    <t>Estampillas</t>
  </si>
  <si>
    <t>11012804</t>
  </si>
  <si>
    <t>Pro Cultura</t>
  </si>
  <si>
    <t>110130</t>
  </si>
  <si>
    <t>Contribución sobre Contratos de Obras Públicas</t>
  </si>
  <si>
    <t>110133</t>
  </si>
  <si>
    <t>Otros Ingresos Tributarios</t>
  </si>
  <si>
    <t>11013301</t>
  </si>
  <si>
    <t>Impuesto al Deporte</t>
  </si>
  <si>
    <t>1102</t>
  </si>
  <si>
    <t>NO TRIBUTARIOS</t>
  </si>
  <si>
    <t>110201</t>
  </si>
  <si>
    <t>Tasas y Derechos</t>
  </si>
  <si>
    <t>11020110</t>
  </si>
  <si>
    <t>Publicaciones</t>
  </si>
  <si>
    <t>11020111</t>
  </si>
  <si>
    <t>Derechos de explotación de juegos de suerte y azar</t>
  </si>
  <si>
    <t>1102011106</t>
  </si>
  <si>
    <t>Juegos de apuestas en eventos deportivos, gallísticos, caninos y similares</t>
  </si>
  <si>
    <t>11020112</t>
  </si>
  <si>
    <t>Otras Tasas (desagregar o especificar)</t>
  </si>
  <si>
    <t>1102011201</t>
  </si>
  <si>
    <t>Expediciòn de constancias, certificaciones y paz y salvos</t>
  </si>
  <si>
    <t>1102011202</t>
  </si>
  <si>
    <t>Guìas y movilizaciòn de ganado</t>
  </si>
  <si>
    <t>1102011203</t>
  </si>
  <si>
    <t>Expedición de Licencias para transporte de trasteos</t>
  </si>
  <si>
    <t>110202</t>
  </si>
  <si>
    <t>Multas y sanciones</t>
  </si>
  <si>
    <t>11020204</t>
  </si>
  <si>
    <t xml:space="preserve">Multas de Gobierno </t>
  </si>
  <si>
    <t>1102020401</t>
  </si>
  <si>
    <t>Registro de Marcas y Herretes</t>
  </si>
  <si>
    <t>1102020402</t>
  </si>
  <si>
    <t>Multas establecidas en el código nacional de policía</t>
  </si>
  <si>
    <t>1102020405</t>
  </si>
  <si>
    <t>Otras multas de gobierno</t>
  </si>
  <si>
    <t>11020205</t>
  </si>
  <si>
    <t>Intereses moratorios</t>
  </si>
  <si>
    <t>1102020501</t>
  </si>
  <si>
    <t>predial</t>
  </si>
  <si>
    <t>1102020503</t>
  </si>
  <si>
    <t xml:space="preserve">industria y comercio </t>
  </si>
  <si>
    <t>11020206</t>
  </si>
  <si>
    <t>sanciones tributarias</t>
  </si>
  <si>
    <t>1102020602</t>
  </si>
  <si>
    <t>110204</t>
  </si>
  <si>
    <t>Venta de bienes y servicios</t>
  </si>
  <si>
    <t>11020401</t>
  </si>
  <si>
    <t>Acueducto</t>
  </si>
  <si>
    <t>11020402</t>
  </si>
  <si>
    <t>Alcantarillado</t>
  </si>
  <si>
    <t>11020403</t>
  </si>
  <si>
    <t>Aseo</t>
  </si>
  <si>
    <t>11020404</t>
  </si>
  <si>
    <t>Plaza de Mercado</t>
  </si>
  <si>
    <t>110205</t>
  </si>
  <si>
    <t>Rentas contractuales</t>
  </si>
  <si>
    <t>11020502</t>
  </si>
  <si>
    <t>Alquiler de maquinaria y equipos</t>
  </si>
  <si>
    <t>110206</t>
  </si>
  <si>
    <t>TRASFERENCIAS</t>
  </si>
  <si>
    <t>11020601</t>
  </si>
  <si>
    <t>Transferencias para Funcionamiento</t>
  </si>
  <si>
    <t>1102060101</t>
  </si>
  <si>
    <t>Del Nivel Nacional</t>
  </si>
  <si>
    <t>110206010101</t>
  </si>
  <si>
    <t>SGP: Libre Destinación de Participación de Propósito General Municipios categorías 4, 5 y 6</t>
  </si>
  <si>
    <t>1102060102</t>
  </si>
  <si>
    <t>Del Nivel Departamental</t>
  </si>
  <si>
    <t>110206010201</t>
  </si>
  <si>
    <t>De vehículos Automotores</t>
  </si>
  <si>
    <t>12</t>
  </si>
  <si>
    <t>Trasferencias para Inversión</t>
  </si>
  <si>
    <t>1201</t>
  </si>
  <si>
    <t>120101</t>
  </si>
  <si>
    <t>Sistema General de Participaciones</t>
  </si>
  <si>
    <t>12010101</t>
  </si>
  <si>
    <t>Sistema General de Participaciones -Educación</t>
  </si>
  <si>
    <t>1201010104</t>
  </si>
  <si>
    <t>S. G. P. Educación -Recursos de calidad</t>
  </si>
  <si>
    <t>12010104</t>
  </si>
  <si>
    <t>Sistema General de Participaciones Alimentación Escolar</t>
  </si>
  <si>
    <t>12010105</t>
  </si>
  <si>
    <t>Sistema General Forzosa Inversión de Participación Propósito General para Agua Potable y Saneamiento Básico</t>
  </si>
  <si>
    <t>12010106</t>
  </si>
  <si>
    <t>S.G.P. Por crecimiento de la economía</t>
  </si>
  <si>
    <t>1201010601</t>
  </si>
  <si>
    <t>Primera Infancia</t>
  </si>
  <si>
    <t>1201010602</t>
  </si>
  <si>
    <t>Educación</t>
  </si>
  <si>
    <t>12010107</t>
  </si>
  <si>
    <t>Sistema General Forzosa Inversión de Participación Propósito General</t>
  </si>
  <si>
    <t>1201010701</t>
  </si>
  <si>
    <t>Proposito General Deporte</t>
  </si>
  <si>
    <t>1201010702</t>
  </si>
  <si>
    <t>Proposito General Cultura</t>
  </si>
  <si>
    <t>1201010703</t>
  </si>
  <si>
    <t>P.G.  Libre Inversion</t>
  </si>
  <si>
    <t>1201010704</t>
  </si>
  <si>
    <t>P.G.  Libre Inversion &lt; 25.000 HABITANTES</t>
  </si>
  <si>
    <t>13</t>
  </si>
  <si>
    <t>INGRESOS DE CAPITAL</t>
  </si>
  <si>
    <t>1301</t>
  </si>
  <si>
    <t>Cofinanciación</t>
  </si>
  <si>
    <t>130101</t>
  </si>
  <si>
    <t>cofinanciación nacional - nivel central</t>
  </si>
  <si>
    <t>130102</t>
  </si>
  <si>
    <t>Cofinanciación DEPARTAMENTAL - nivel central</t>
  </si>
  <si>
    <t>130104</t>
  </si>
  <si>
    <t>Otras Cofinanciaciones</t>
  </si>
  <si>
    <t>1304</t>
  </si>
  <si>
    <t>Recursos del crédito</t>
  </si>
  <si>
    <t>1305</t>
  </si>
  <si>
    <t>Recuperación de Cartera (DIFERENTES A TRIBUTARIOS)</t>
  </si>
  <si>
    <t>1306</t>
  </si>
  <si>
    <t>Recursos del balance</t>
  </si>
  <si>
    <t>130601</t>
  </si>
  <si>
    <t>Cancelación de reservas</t>
  </si>
  <si>
    <t>130602</t>
  </si>
  <si>
    <t>Superávit Fiscal</t>
  </si>
  <si>
    <t>130603</t>
  </si>
  <si>
    <t>Recursos que financian reservas presupuestales excepcionales (Ley 819/2003)</t>
  </si>
  <si>
    <t>1307</t>
  </si>
  <si>
    <t>Venta de activos</t>
  </si>
  <si>
    <t>1308</t>
  </si>
  <si>
    <t>Rendimientos por operaciones financieras</t>
  </si>
  <si>
    <t>130801</t>
  </si>
  <si>
    <t>Provenientes de Recursos Libre destinación</t>
  </si>
  <si>
    <t>13080101</t>
  </si>
  <si>
    <t>Rendimientos Fondos Comunes</t>
  </si>
  <si>
    <t>130802</t>
  </si>
  <si>
    <t>Provenientes de Recursos con destinación especifica</t>
  </si>
  <si>
    <t>13080201</t>
  </si>
  <si>
    <t>Provenientes de Recursos SGP con destinación especifica - Agua potable y saneamiento básico</t>
  </si>
  <si>
    <t>14</t>
  </si>
  <si>
    <t>FONDO LOCAL DE SALUD</t>
  </si>
  <si>
    <t>141</t>
  </si>
  <si>
    <t>14101</t>
  </si>
  <si>
    <t>INGRESOS NO TRIBUTARIOS</t>
  </si>
  <si>
    <t>1410101</t>
  </si>
  <si>
    <t>141010101</t>
  </si>
  <si>
    <t>Rifas</t>
  </si>
  <si>
    <t>142</t>
  </si>
  <si>
    <t>1421</t>
  </si>
  <si>
    <t>142101</t>
  </si>
  <si>
    <t>14210101</t>
  </si>
  <si>
    <t>14210102</t>
  </si>
  <si>
    <t>Empresa Territorial para la salud ETESA (máximo el 25 % en los términos del Art. 60 de la Ley 715)</t>
  </si>
  <si>
    <t>1422</t>
  </si>
  <si>
    <t>142201</t>
  </si>
  <si>
    <t>14220101</t>
  </si>
  <si>
    <t>1422010101</t>
  </si>
  <si>
    <t>Sistema General de Participaciones -Salud-</t>
  </si>
  <si>
    <t>142201010101</t>
  </si>
  <si>
    <t>S. G. P. Salud - Régimen subsidiado</t>
  </si>
  <si>
    <t>14220101010101</t>
  </si>
  <si>
    <t>S. G. P. Salud - Régimen subsidiado Continuidad</t>
  </si>
  <si>
    <t>14220101010102</t>
  </si>
  <si>
    <t>S. G. P. Salud - Régimen subsidiado Ampliación Cobertura</t>
  </si>
  <si>
    <t>142201010102</t>
  </si>
  <si>
    <t>S. G. P. Salud - Salud Publica</t>
  </si>
  <si>
    <t>14220102</t>
  </si>
  <si>
    <t>Fondo de Solidaridad y Garantías -FOSYGA-</t>
  </si>
  <si>
    <t>14220103</t>
  </si>
  <si>
    <t>Empresa Territorial para la Salud -ETESA -75 % - Inversión en salud, Art.. 60 de la ley 715/2001</t>
  </si>
  <si>
    <t>143</t>
  </si>
  <si>
    <t>1431</t>
  </si>
  <si>
    <t>1436</t>
  </si>
  <si>
    <t>RECURSOS DEL BALANCE</t>
  </si>
  <si>
    <t>143602</t>
  </si>
  <si>
    <t>143603</t>
  </si>
  <si>
    <t>1438</t>
  </si>
  <si>
    <t>143801</t>
  </si>
  <si>
    <t>143802</t>
  </si>
  <si>
    <t>14380201</t>
  </si>
  <si>
    <t>Provenientes de Recursos SGP con destinación especifica</t>
  </si>
  <si>
    <t>1438020102</t>
  </si>
  <si>
    <t>Provenientes de Recursos SGP con destinación especifica - Salud</t>
  </si>
  <si>
    <t>143802010201</t>
  </si>
  <si>
    <t>Provenientes de Recursos SGP con destinación especifica - Salud: Régimen Subsidiado</t>
  </si>
  <si>
    <t>143802010202</t>
  </si>
  <si>
    <t>Provenientes de Recursos SGP con destinación especifica - Salud:  Pública</t>
  </si>
  <si>
    <t>INGRESOS ADMINISTRACCION CENTRAL</t>
  </si>
  <si>
    <t>TRANSFERENCIAS ADMINISTRACCION CENTRAL</t>
  </si>
  <si>
    <t>INGRESOS FONDO LOCAL DE SALUD</t>
  </si>
  <si>
    <t>TOTAL INGRESOS</t>
  </si>
  <si>
    <t>INGRESOS PRESUPUESTADOS</t>
  </si>
  <si>
    <t>DIFERENCIA</t>
  </si>
  <si>
    <t>GASTOS FUNCIONAMIENTO ADMINISTRACCION CENTRAL</t>
  </si>
  <si>
    <t>SERVICIO A LA DEUDA</t>
  </si>
  <si>
    <t>GASTOS INVERSION</t>
  </si>
  <si>
    <t>GASTOS FONDO LOCAL DE SALUD</t>
  </si>
  <si>
    <t>GASTOS FUNCIONAMIENTO UNIDAD DE SERVICIOS PUBLICOS</t>
  </si>
  <si>
    <t>GASTOS INVERSION Y OPERACION UNIDAD DE SERVICIOS PUBLICOS</t>
  </si>
  <si>
    <t>TOTAL GASTOS</t>
  </si>
  <si>
    <t>TOTAL GASTOS PRESUPUESTADOS</t>
  </si>
  <si>
    <t>Sobretasa Bomberil</t>
  </si>
  <si>
    <t>COFINANCIACIÓN</t>
  </si>
  <si>
    <t>RENDIMIENTOS POR OPERACIONES FINACIERAS</t>
  </si>
  <si>
    <t>14380202</t>
  </si>
  <si>
    <t>Provenientes de Recursos Diferentes al SGP con destinación especifica</t>
  </si>
  <si>
    <t>1438020201</t>
  </si>
  <si>
    <t xml:space="preserve">Provenientes de Recursos de Etesa </t>
  </si>
  <si>
    <t>CODIGO</t>
  </si>
  <si>
    <t>GASTOS DE FUNCIONAMIENTO SERVICIO DE LA DEUDA E INVERSION</t>
  </si>
  <si>
    <t>21</t>
  </si>
  <si>
    <t xml:space="preserve">TOTAL GASTOS DE FUNCIONAMIENTO </t>
  </si>
  <si>
    <t>211</t>
  </si>
  <si>
    <t>GASTOS ADMINISTRACION CENTRAL</t>
  </si>
  <si>
    <t>2111</t>
  </si>
  <si>
    <t>GASTOS DE PERSONAL</t>
  </si>
  <si>
    <t>21111</t>
  </si>
  <si>
    <t>Servicios personales asociados a la nomina</t>
  </si>
  <si>
    <t>2111101</t>
  </si>
  <si>
    <t>Sueldos de Personal de Nomina</t>
  </si>
  <si>
    <t>2111104</t>
  </si>
  <si>
    <t>Primas Legales</t>
  </si>
  <si>
    <t>Prima de Navidad</t>
  </si>
  <si>
    <t>Prima de Servicios</t>
  </si>
  <si>
    <t>Prima de Vacaciones</t>
  </si>
  <si>
    <t>2111105</t>
  </si>
  <si>
    <t>Indemnización por Vacaciones</t>
  </si>
  <si>
    <t>2111106</t>
  </si>
  <si>
    <t>Bonificación de Dirección</t>
  </si>
  <si>
    <t>2111109</t>
  </si>
  <si>
    <t>Dotación de personal</t>
  </si>
  <si>
    <t>Subsidio de Alimentacion</t>
  </si>
  <si>
    <t>21113</t>
  </si>
  <si>
    <t xml:space="preserve">Servicios personales indirectos  </t>
  </si>
  <si>
    <t>2111301</t>
  </si>
  <si>
    <t>Honorarios</t>
  </si>
  <si>
    <t>2111304</t>
  </si>
  <si>
    <t>Servicios Técnicos</t>
  </si>
  <si>
    <t>2111307</t>
  </si>
  <si>
    <t>Otros servicios personales indirectos</t>
  </si>
  <si>
    <t>21114</t>
  </si>
  <si>
    <t>Contribuciones inherentes a la nomina</t>
  </si>
  <si>
    <t>2111401</t>
  </si>
  <si>
    <t>Al sector público</t>
  </si>
  <si>
    <t>211140101</t>
  </si>
  <si>
    <t>Aportes de previsión Social</t>
  </si>
  <si>
    <t>21114010101</t>
  </si>
  <si>
    <t>Aportes para salud</t>
  </si>
  <si>
    <t>2111401010101</t>
  </si>
  <si>
    <t>Aportes EPS funcionarios de la administración central</t>
  </si>
  <si>
    <t>2111401010102</t>
  </si>
  <si>
    <t>Aportes EPS Concejales (municipios de categoría 4, 5 y 6, a partir de la vigencia de la Ley 1148/07)</t>
  </si>
  <si>
    <t>21114010102</t>
  </si>
  <si>
    <t>Aportes para Pensión</t>
  </si>
  <si>
    <t>21114010104</t>
  </si>
  <si>
    <t>Aportes para Cesantías</t>
  </si>
  <si>
    <t>2111402</t>
  </si>
  <si>
    <t>Al sector privado</t>
  </si>
  <si>
    <t>211140201</t>
  </si>
  <si>
    <t>21114020101</t>
  </si>
  <si>
    <t>2111402010101</t>
  </si>
  <si>
    <t>2111402010102</t>
  </si>
  <si>
    <t>21114020102</t>
  </si>
  <si>
    <t>21114020103</t>
  </si>
  <si>
    <t>Aportes ARP</t>
  </si>
  <si>
    <t>21114020104</t>
  </si>
  <si>
    <t>2111403</t>
  </si>
  <si>
    <t>Aportes Parafiscales</t>
  </si>
  <si>
    <t>211140301</t>
  </si>
  <si>
    <t>SENA</t>
  </si>
  <si>
    <t>211140302</t>
  </si>
  <si>
    <t>ICBF</t>
  </si>
  <si>
    <t>211140303</t>
  </si>
  <si>
    <t>ESAP</t>
  </si>
  <si>
    <t>211140304</t>
  </si>
  <si>
    <t>Cajas de compensación Familiar</t>
  </si>
  <si>
    <t>211140305</t>
  </si>
  <si>
    <t>Institutos Técnicos</t>
  </si>
  <si>
    <t>2112</t>
  </si>
  <si>
    <t>Gastos Generales</t>
  </si>
  <si>
    <t>21121</t>
  </si>
  <si>
    <t>Adquisición de Bienes</t>
  </si>
  <si>
    <t>2112101</t>
  </si>
  <si>
    <t>Compra de Equipos</t>
  </si>
  <si>
    <t>2112102</t>
  </si>
  <si>
    <t>Materiales y suministros</t>
  </si>
  <si>
    <t>21122</t>
  </si>
  <si>
    <t>Adquisición de Servicios</t>
  </si>
  <si>
    <t>2112201</t>
  </si>
  <si>
    <t>Capacitación Personal Administrativo</t>
  </si>
  <si>
    <t>2112202</t>
  </si>
  <si>
    <t>Impresos y publicaciones</t>
  </si>
  <si>
    <t>2112203</t>
  </si>
  <si>
    <t>Seguros</t>
  </si>
  <si>
    <t>211220301</t>
  </si>
  <si>
    <t>seguros de bienes muebles e inmuebles</t>
  </si>
  <si>
    <t>211220302</t>
  </si>
  <si>
    <t>Seguros  de vida</t>
  </si>
  <si>
    <t>Del Alcalde</t>
  </si>
  <si>
    <t>De los concejales (municipios de categoría 4, 5 y 6, a partir de la vigencia de la Ley 1148/07)</t>
  </si>
  <si>
    <t>otros seguros de vida</t>
  </si>
  <si>
    <t>211220303</t>
  </si>
  <si>
    <t>2112204</t>
  </si>
  <si>
    <t>Impuestos y Multas</t>
  </si>
  <si>
    <t>2112205</t>
  </si>
  <si>
    <t>Arrendamientos</t>
  </si>
  <si>
    <t>2112206</t>
  </si>
  <si>
    <t>Servicios Públicos</t>
  </si>
  <si>
    <t>211220601</t>
  </si>
  <si>
    <t>Energía</t>
  </si>
  <si>
    <t>211220602</t>
  </si>
  <si>
    <t>Telecomunicaciones</t>
  </si>
  <si>
    <t>2112208</t>
  </si>
  <si>
    <t>Viáticos y gastos de Viaje</t>
  </si>
  <si>
    <t>2112210</t>
  </si>
  <si>
    <t>Otros Gastos Adquisición de Servicios</t>
  </si>
  <si>
    <t>Comunicación y transporte</t>
  </si>
  <si>
    <t>Reconocimiento transporte concejales</t>
  </si>
  <si>
    <t>Inhumación de Cadaveres</t>
  </si>
  <si>
    <t>21123</t>
  </si>
  <si>
    <t xml:space="preserve">Otros Gastos Generales </t>
  </si>
  <si>
    <t>2113</t>
  </si>
  <si>
    <t>Transferencias Corrientes</t>
  </si>
  <si>
    <t>211301</t>
  </si>
  <si>
    <t>Mesadas Pensionales</t>
  </si>
  <si>
    <t>211302</t>
  </si>
  <si>
    <t>Cuotas partes de mesada pensional</t>
  </si>
  <si>
    <t>211316</t>
  </si>
  <si>
    <t>Sentencias y Conciliaciones</t>
  </si>
  <si>
    <t>211317</t>
  </si>
  <si>
    <t>Otras transferencias corrientes</t>
  </si>
  <si>
    <t>2115</t>
  </si>
  <si>
    <t xml:space="preserve">Reservas Presupuestales de funcionamiento vigencia anterior (Ley 819/03) </t>
  </si>
  <si>
    <t>211501</t>
  </si>
  <si>
    <t>Gastos de personal</t>
  </si>
  <si>
    <t>211502</t>
  </si>
  <si>
    <t>211503</t>
  </si>
  <si>
    <t>Transferencias</t>
  </si>
  <si>
    <t>2117</t>
  </si>
  <si>
    <t>Otros Gastos de Funcionamiento</t>
  </si>
  <si>
    <t>GASTOS CONCEJO MUNICIPAL</t>
  </si>
  <si>
    <t xml:space="preserve">Gastos de Personal </t>
  </si>
  <si>
    <t>Auxilio de Transporte</t>
  </si>
  <si>
    <t>Prestaciones Sociales Extralegales</t>
  </si>
  <si>
    <t>Pagos Directos de Cesantías Parciales y/o Definitivas</t>
  </si>
  <si>
    <t>Indemnización de personal</t>
  </si>
  <si>
    <t>Honorarios de los Concejales</t>
  </si>
  <si>
    <t>21221</t>
  </si>
  <si>
    <t>2122101</t>
  </si>
  <si>
    <t>2122102</t>
  </si>
  <si>
    <t>21222</t>
  </si>
  <si>
    <t>Capacitacion participacion seminarios y otros</t>
  </si>
  <si>
    <t>2122203</t>
  </si>
  <si>
    <t>212220301</t>
  </si>
  <si>
    <t>212220302</t>
  </si>
  <si>
    <t>21222030201</t>
  </si>
  <si>
    <t>Concejales</t>
  </si>
  <si>
    <t>21222030204</t>
  </si>
  <si>
    <t>212220304</t>
  </si>
  <si>
    <t>Otros seguros</t>
  </si>
  <si>
    <t>2122204</t>
  </si>
  <si>
    <t>2122205</t>
  </si>
  <si>
    <t>2122206</t>
  </si>
  <si>
    <t>212220601</t>
  </si>
  <si>
    <t>212220602</t>
  </si>
  <si>
    <t>212220603</t>
  </si>
  <si>
    <t>Acueducto, alcantarillado y aseo</t>
  </si>
  <si>
    <t>212220604</t>
  </si>
  <si>
    <t>Gas natural</t>
  </si>
  <si>
    <t>212220605</t>
  </si>
  <si>
    <t>Otros servicios públicos</t>
  </si>
  <si>
    <t>2122208</t>
  </si>
  <si>
    <t>2122210</t>
  </si>
  <si>
    <t>212221001</t>
  </si>
  <si>
    <t xml:space="preserve">Gastos Gaceta del Concejo </t>
  </si>
  <si>
    <t>212221002</t>
  </si>
  <si>
    <t>21223</t>
  </si>
  <si>
    <t>2123</t>
  </si>
  <si>
    <t>212316</t>
  </si>
  <si>
    <t>212317</t>
  </si>
  <si>
    <t>Cuota de afiliacion y sostenimiento FENACON</t>
  </si>
  <si>
    <t>2127</t>
  </si>
  <si>
    <t>GASTOS PERSONERIA MUNICIPAL</t>
  </si>
  <si>
    <t>Personal Supernumerario</t>
  </si>
  <si>
    <t>21321</t>
  </si>
  <si>
    <t>2132101</t>
  </si>
  <si>
    <t>2132102</t>
  </si>
  <si>
    <t>TOTAL DE LA DEUDA</t>
  </si>
  <si>
    <t>DEUDA INTERNA</t>
  </si>
  <si>
    <t>22103</t>
  </si>
  <si>
    <t xml:space="preserve"> SECTOR AGUA POTABLE Y SANEAMIENTO BASICO  (SIN INCLUIR PROYECTOS DE VIS)</t>
  </si>
  <si>
    <t>2210301</t>
  </si>
  <si>
    <t>INTERESES</t>
  </si>
  <si>
    <t>2210302</t>
  </si>
  <si>
    <t>AMORTIZACION</t>
  </si>
  <si>
    <t xml:space="preserve">TOTAL INVERSIÓN </t>
  </si>
  <si>
    <t>2301</t>
  </si>
  <si>
    <t>EDUCACIÓN</t>
  </si>
  <si>
    <t>230104</t>
  </si>
  <si>
    <t>CALIDAD</t>
  </si>
  <si>
    <t>23010401</t>
  </si>
  <si>
    <t>PREINVERSIÓN: ESTUDIOS, DISEÑOS, CONSULTORIAS, ASESORIAS E INTERVENTORIAS</t>
  </si>
  <si>
    <t>23010402</t>
  </si>
  <si>
    <t>CONSTRUCCIÓN AMPLIACIÓN Y ADECUACIÓN DE INFRAESTRUCTURA EDUCATIVA</t>
  </si>
  <si>
    <t>23010403</t>
  </si>
  <si>
    <t>MANTENIMIENTO DE INFRAESTRUCTURA EDUCATIVA</t>
  </si>
  <si>
    <t>23010404</t>
  </si>
  <si>
    <t>DOTACIÓN DE INFRAESTRUCTURA EDUCATIVA: MOBILIARIO, EQUIPOS DIDÁCTICOS, HERRAMIENTAS PARA TALLERES Y AMBIENTES ESPECIALIZADOS PARA LA EDUCACIÓN MEDIA TÉCNICA</t>
  </si>
  <si>
    <t>23010405</t>
  </si>
  <si>
    <t>DOTACIÓN DE MATERIAL Y MEDIOS PEDAGÓGICOS PARA EL APRENDIZAJE: AUDIOVISUALES, SOFTWARE EDUCATIVO, TEXTOS Y MATERIAL DE LABORATORIO</t>
  </si>
  <si>
    <t>23010406</t>
  </si>
  <si>
    <t>PAGO DE SERVICIOS PÚBLICOS DE LAS INSTITUCIONES EDUCATIVAS</t>
  </si>
  <si>
    <t>2301040601</t>
  </si>
  <si>
    <t>ACUEDUCTO, ALCANTARILLADO Y ASEO</t>
  </si>
  <si>
    <t>2301040602</t>
  </si>
  <si>
    <t>ENERGÍA</t>
  </si>
  <si>
    <t>2301040603</t>
  </si>
  <si>
    <t>TELÉFONO</t>
  </si>
  <si>
    <t>2301040604</t>
  </si>
  <si>
    <t>OTROS</t>
  </si>
  <si>
    <t>23010407</t>
  </si>
  <si>
    <t>TRANSPORTE ESCOLAR</t>
  </si>
  <si>
    <t>23010408</t>
  </si>
  <si>
    <t>CAPACITACIÓN</t>
  </si>
  <si>
    <t>23010409</t>
  </si>
  <si>
    <t>DISEÑO E IMPLEMENTACIÓN DEL SISTEMA DE INFORMACIÓN</t>
  </si>
  <si>
    <t>23010410</t>
  </si>
  <si>
    <t>ALIMENTACIÓN ESCOLAR</t>
  </si>
  <si>
    <t>2301041001</t>
  </si>
  <si>
    <t>PRESTACIÓN DIRECTA DEL SERVICIO</t>
  </si>
  <si>
    <t>230104100101</t>
  </si>
  <si>
    <t>COMPRA DE ALIMENTOS</t>
  </si>
  <si>
    <t>230104100102</t>
  </si>
  <si>
    <t xml:space="preserve">MENAJE, DOTACIÓN Y SU REPOSICIÓN PARA LA PRESTACIÓN DEL SERVICIO DE ALIMENTACIÓN ESCOLAR </t>
  </si>
  <si>
    <t>230104100103</t>
  </si>
  <si>
    <t xml:space="preserve">CONTRATACIÓN DE PERSONAL PARA LA PREPARACIÓN DE ALIMENTOS </t>
  </si>
  <si>
    <t>230104100104</t>
  </si>
  <si>
    <t xml:space="preserve">TRANSPORTE DE ALIMENTOS </t>
  </si>
  <si>
    <t>230104100105</t>
  </si>
  <si>
    <t>ASEO Y COMBUSTIBLE PARA LA PREPARACIÓN DE LOS ALIMENTOS</t>
  </si>
  <si>
    <t>2301041002</t>
  </si>
  <si>
    <t>CONTRATACIÓN CON TERCEROS PARA LA PROVISIÓN INTEGRAL DEL SERVICIO DE ALIMENTACIÓN ESCOLAR</t>
  </si>
  <si>
    <t>23010411</t>
  </si>
  <si>
    <t>PLANES DE MEJORAMIENTO</t>
  </si>
  <si>
    <t>23010412</t>
  </si>
  <si>
    <t>PROYECTO DE MODERNIZACIÓN DE LA SECRETARIA DE EDUCACIÓN</t>
  </si>
  <si>
    <t>23010414</t>
  </si>
  <si>
    <t>RESERVAS DE INVERSIÓN EN EL SECTOR VIGENCIA ANTERIOR (LEY 819 DE 2003)</t>
  </si>
  <si>
    <t>2302</t>
  </si>
  <si>
    <t>230201</t>
  </si>
  <si>
    <t xml:space="preserve">RÉGIMEN SUBSIDIADO </t>
  </si>
  <si>
    <t>23020101</t>
  </si>
  <si>
    <t xml:space="preserve">AFILIACIÓN AL RÉGIMEN SUBSIDIADO - CONTINUIDAD </t>
  </si>
  <si>
    <t>23020102</t>
  </si>
  <si>
    <t xml:space="preserve">AFILIACIÓN AL RÉGIMEN SUBSIDIADO - AMPLIACIÓN </t>
  </si>
  <si>
    <t>23020103</t>
  </si>
  <si>
    <t>0.4% INTERVENTORIA DEL RÉGIMEN SUBSIDIADO</t>
  </si>
  <si>
    <t>23020104</t>
  </si>
  <si>
    <t>0.2% SUPERINTENDENCIA DE SALUD</t>
  </si>
  <si>
    <t>23020105</t>
  </si>
  <si>
    <t>PAGO A LAS IPS CUANDO SEAN OBJETO DE MEDIDA DE GIRO DIRECTO</t>
  </si>
  <si>
    <t>23020107</t>
  </si>
  <si>
    <t>RESERVAS DE INVERSIÓN EN RÉGIMEN SUBSIDIADO - VIGENCIA ANTERIOR (LEY 819 DE 2003)</t>
  </si>
  <si>
    <t>230202</t>
  </si>
  <si>
    <t xml:space="preserve">SALUD PÚBLICA   </t>
  </si>
  <si>
    <t>23020201</t>
  </si>
  <si>
    <t>GESTIÓN EN SALUD PÚBLICA</t>
  </si>
  <si>
    <t>2302020101</t>
  </si>
  <si>
    <t>GESTIÓN DEL PLAN DE SALUD PÚBLICA DE INTERVENCIONES COLECTIVAS</t>
  </si>
  <si>
    <t>230202010101</t>
  </si>
  <si>
    <t>PAGO DE TALENTO HUMANO (CONTRATO O PLANTA)</t>
  </si>
  <si>
    <t>230202010102</t>
  </si>
  <si>
    <t xml:space="preserve">INVERSIÓN EN INFORMACIÓN, EDUCACIÓN Y CAPACITACIÓN </t>
  </si>
  <si>
    <t>230202010103</t>
  </si>
  <si>
    <t>FORMULACIÓN, ADOPCIÓN Y EVALUACIÓN DE ACCIONES PARA MEJORAR LA PARTICIPACIÓN SOCIAL Y COMUNITARIA EN SALUD</t>
  </si>
  <si>
    <t>230202010104</t>
  </si>
  <si>
    <t>RESTO DE INVERSIONES QUE GARANTICEN EL CUMPLIMIENTO DE LA COMPETENCIA</t>
  </si>
  <si>
    <t>2302020102</t>
  </si>
  <si>
    <t>MONITOREO, SEGUIMIENTO Y EVALUACIÓN DE LOS PLANES DE SALUD PÚBLICA DE INTERVENCIONES COLECTIVAS</t>
  </si>
  <si>
    <t>230202010201</t>
  </si>
  <si>
    <t>230202010202</t>
  </si>
  <si>
    <t>RESTO DE INVERSIONES QUE GARANTICEN EL CUMPLIMIENTO DE LA COMPETENCIA.</t>
  </si>
  <si>
    <t>2302020103</t>
  </si>
  <si>
    <t>COORDINACIÓN, SUPERVISIÓN Y CONTROL DE LAS ACCIONES DE SALUD PÚBLICA REALIZADAS EN EPS E IPS Y REGÍMENES ESPECIALES</t>
  </si>
  <si>
    <t>230202010301</t>
  </si>
  <si>
    <t>230202010302</t>
  </si>
  <si>
    <t>23020202</t>
  </si>
  <si>
    <t>INSPECCIÓN, VIGILANCIA EN SALUD PÚBLICA Y LABORATORIO DE SALUD PÚBLICA</t>
  </si>
  <si>
    <t>2302020201</t>
  </si>
  <si>
    <t>VIGILANCIA EN SALUD PÚBLICA</t>
  </si>
  <si>
    <t>230202020101</t>
  </si>
  <si>
    <t>230202020102</t>
  </si>
  <si>
    <t>2302020203</t>
  </si>
  <si>
    <t>INSPECCIÓN, VIGILANCIA Y CONTROL DE CALIDAD, PRODUCCIÓN, COMERCIALIZACIÓN Y DISTRIBUCIÓN DE ALIMENTOS PARA CONSUMO HUMANO, ASÍ COMO DE LAS MATERIAS PRIMAS PARA CONSUMO ANIMAL QUE REPRESENTEN RIESGO PARA LA SALUD HUMANA</t>
  </si>
  <si>
    <t>230202020301</t>
  </si>
  <si>
    <t>230202020302</t>
  </si>
  <si>
    <t>2302020204</t>
  </si>
  <si>
    <t xml:space="preserve">INSPECCIÓN, VIGILANCIA Y CONTROL DE MEDICAMENTOS </t>
  </si>
  <si>
    <t>230202020401</t>
  </si>
  <si>
    <t>230202020402</t>
  </si>
  <si>
    <t>2302020205</t>
  </si>
  <si>
    <t xml:space="preserve">INSPECCIÓN, VIGILANCIA Y CONTROL DE FACTORES DE RIESGO DEL AMBIENTE </t>
  </si>
  <si>
    <t>230202020501</t>
  </si>
  <si>
    <t>230202020502</t>
  </si>
  <si>
    <t>CONTRATACIÓN DEL SERVICIO CON ESE</t>
  </si>
  <si>
    <t>230202020503</t>
  </si>
  <si>
    <t>2302020206</t>
  </si>
  <si>
    <t>INSPECCIÓN, VIGILANCIA Y CONTROL DE ZOONOSIS</t>
  </si>
  <si>
    <t>230202020601</t>
  </si>
  <si>
    <t>230202020602</t>
  </si>
  <si>
    <t>CONTRATACIÓN DEL SERVICIO</t>
  </si>
  <si>
    <t>230202020603</t>
  </si>
  <si>
    <t>ADQUISICIÓN DE INSUMOS CRÍTICOS</t>
  </si>
  <si>
    <t>230202020604</t>
  </si>
  <si>
    <t>2302020207</t>
  </si>
  <si>
    <t>INSPECCIÓN, VIGILANCIA Y CONTROL DE SUSTANCIAS TÓXICAS</t>
  </si>
  <si>
    <t>230202020701</t>
  </si>
  <si>
    <t>230202020702</t>
  </si>
  <si>
    <t>2302020208</t>
  </si>
  <si>
    <t>OTRAS ACCIONES PARA MEJORAR LA SEGURIDAD SANITARIA Y AMBIENTAL</t>
  </si>
  <si>
    <t>230202020801</t>
  </si>
  <si>
    <t>230202020802</t>
  </si>
  <si>
    <t>23020203</t>
  </si>
  <si>
    <t>EJECUCIÓN DEL PLAN DE SALUD PÚBLICA DE INTERVENCIONES COLECTIVAS</t>
  </si>
  <si>
    <t>2302020301</t>
  </si>
  <si>
    <t>SALUD INFANTIL</t>
  </si>
  <si>
    <t>230202030101</t>
  </si>
  <si>
    <t xml:space="preserve">ENFERMEDADES PREVALENTES EN LA INFANCIA E INMUNO-PREVENIBLES, PROGRAMA AMPLIADO DE INMUNIZACIONES – PAI Y MORTALIDAD INFANTIL </t>
  </si>
  <si>
    <t>23020203010101</t>
  </si>
  <si>
    <t>23020203010102</t>
  </si>
  <si>
    <t>23020203010103</t>
  </si>
  <si>
    <t>23020203010104</t>
  </si>
  <si>
    <t>230202030102</t>
  </si>
  <si>
    <t xml:space="preserve">OTROS PROGRAMAS, PROYECTOS Y ACCIONES DE SALUD INFANTIL </t>
  </si>
  <si>
    <t>23020203010201</t>
  </si>
  <si>
    <t>23020203010202</t>
  </si>
  <si>
    <t>23020203010203</t>
  </si>
  <si>
    <t>2302020302</t>
  </si>
  <si>
    <t xml:space="preserve">SALUD SEXUAL Y REPRODUCTIVA </t>
  </si>
  <si>
    <t>230202030201</t>
  </si>
  <si>
    <t>230202030202</t>
  </si>
  <si>
    <t>230202030203</t>
  </si>
  <si>
    <t>2302020303</t>
  </si>
  <si>
    <t>SALUD ORAL</t>
  </si>
  <si>
    <t>230202030301</t>
  </si>
  <si>
    <t>230202030302</t>
  </si>
  <si>
    <t>230202030303</t>
  </si>
  <si>
    <t>2302020304</t>
  </si>
  <si>
    <t>SALUD MENTAL Y REDUCCIÓN DE CONSUMO DE SUSTANCIAS PSICOACTIVAS</t>
  </si>
  <si>
    <t>230202030401</t>
  </si>
  <si>
    <t>230202030402</t>
  </si>
  <si>
    <t>230202030403</t>
  </si>
  <si>
    <t>2302020305</t>
  </si>
  <si>
    <t>ENFERMEDADES TRANSMISIBLES</t>
  </si>
  <si>
    <t>230202030501</t>
  </si>
  <si>
    <t xml:space="preserve">PREVENCIÓN Y CONTROL DE LA TBC </t>
  </si>
  <si>
    <t>23020203050101</t>
  </si>
  <si>
    <t>23020203050102</t>
  </si>
  <si>
    <t>23020203050103</t>
  </si>
  <si>
    <t>230202030502</t>
  </si>
  <si>
    <t>PREVENCIÓN Y CONTROL DE LA LEPRA</t>
  </si>
  <si>
    <t>23020203050201</t>
  </si>
  <si>
    <t>23020203050202</t>
  </si>
  <si>
    <t>23020203050203</t>
  </si>
  <si>
    <t>230202030503</t>
  </si>
  <si>
    <t xml:space="preserve">PREVENCIÓN Y CONTROL DE ENFERMEDADES TRANSMITIDAS POR VECTORES </t>
  </si>
  <si>
    <t>23020203050301</t>
  </si>
  <si>
    <t>23020203050302</t>
  </si>
  <si>
    <t>23020203050303</t>
  </si>
  <si>
    <t>2302020306</t>
  </si>
  <si>
    <t>PROMOCIÓN DE ESTILOS DE VIDA SALUDABLES PARA LA PREVENCIÓN Y CONTROL DE LAS ENFERMEDADES CRÓNICAS</t>
  </si>
  <si>
    <t>230202030601</t>
  </si>
  <si>
    <t>230202030602</t>
  </si>
  <si>
    <t>230202030603</t>
  </si>
  <si>
    <t>2302020307</t>
  </si>
  <si>
    <t>POLÍTICA NACIONAL SEGURIDAD ALIMENTARIA Y NUTRICIONAL</t>
  </si>
  <si>
    <t>230202030701</t>
  </si>
  <si>
    <t>230202030702</t>
  </si>
  <si>
    <t>230202030703</t>
  </si>
  <si>
    <t>2302020308</t>
  </si>
  <si>
    <t>SALUD MATERNA</t>
  </si>
  <si>
    <t>230202030801</t>
  </si>
  <si>
    <t>230202030802</t>
  </si>
  <si>
    <t>230202030803</t>
  </si>
  <si>
    <t>2302020309</t>
  </si>
  <si>
    <t>SEGURIDAD EN EL TRABAJO - PREVENCIÓN, VIGILANCIA Y CONTROL DE RIESGOS PROFESIONALES</t>
  </si>
  <si>
    <t>230202030901</t>
  </si>
  <si>
    <t>230202030902</t>
  </si>
  <si>
    <t>2302020310</t>
  </si>
  <si>
    <t>PROYECTOS TRANSVERSALES DE SALUD PÚBLICA NO CONTEMPLADOS EN LOS ÍTEMS ANTERIORES</t>
  </si>
  <si>
    <t>230202031001</t>
  </si>
  <si>
    <t>230202031002</t>
  </si>
  <si>
    <t>230202031003</t>
  </si>
  <si>
    <t>23020205</t>
  </si>
  <si>
    <t>RESERVAS DE INVERSIÓN EN SALUD PÚBLICA - VIGENCIA ANTERIOR (LEY 819 DE 2003)</t>
  </si>
  <si>
    <t>230203</t>
  </si>
  <si>
    <t>PRESTACIÓN DE SERVICIOS A LA POBLACIÓN POBRE NO ASEGURADA</t>
  </si>
  <si>
    <t>230204</t>
  </si>
  <si>
    <t>OTROS GASTOS EN SALUD</t>
  </si>
  <si>
    <t>23020401</t>
  </si>
  <si>
    <t>INVESTIGACIÓN EN SALUD</t>
  </si>
  <si>
    <t>23020402</t>
  </si>
  <si>
    <t>PAGO PASIVO PRESTACIONAL</t>
  </si>
  <si>
    <t>23020403</t>
  </si>
  <si>
    <t>REORGANIZACIÓN DE REDES DE PRESTADORES DE SERVICIOS DE SALUD</t>
  </si>
  <si>
    <t>23020404</t>
  </si>
  <si>
    <t>PAGO DE DEUDA INFRAESTRUCTURA</t>
  </si>
  <si>
    <t>23020405</t>
  </si>
  <si>
    <t xml:space="preserve">PAGO DE CARTERA HOSPITALARIA DE VIGENCIAS ANTERIORES </t>
  </si>
  <si>
    <t>23020406</t>
  </si>
  <si>
    <t>PAGO DE CARTERA A LAS EMPRESAS PROMOTORAS DE SALUD</t>
  </si>
  <si>
    <t>23020407</t>
  </si>
  <si>
    <t>PAGO DE OTRAS DEUDAS QUE NO CORRESPONDEN A CARTERA HOSPITALARIA O INFRAESTRUCTURA</t>
  </si>
  <si>
    <t>23020408</t>
  </si>
  <si>
    <t>INVERSIONES DIRECTAS EN LA RED PUBLICA SEGÚN PLAN BIENAL EN EQUIPOS</t>
  </si>
  <si>
    <t>23020409</t>
  </si>
  <si>
    <t>INVERSIONES DIRECTAS EN LA RED PUBLICA SEGÚN PLAN BIENAL EN INFRAESTRUCTURA</t>
  </si>
  <si>
    <t>23020410</t>
  </si>
  <si>
    <t>INVERSIONES DIRECTAS EN LA RED PUBLICA SEGÚN PLAN BIENAL EN OTROS CONCEPTOS</t>
  </si>
  <si>
    <t>23020412</t>
  </si>
  <si>
    <t>RESERVAS DE INVERSIÓN EN OTROS GASTOS EN SALUD VIGENCIA ANTERIOR (LEY 819 DE 2003)</t>
  </si>
  <si>
    <t>230205</t>
  </si>
  <si>
    <t>OTROS GASTOS DEL FONDO LOCAL DE SALUD</t>
  </si>
  <si>
    <t>2303</t>
  </si>
  <si>
    <t>AGUA POTABLE Y SANEAMIENTO BÁSICO  (SIN INCLUIR PROYECTOS DE VIS)</t>
  </si>
  <si>
    <t>230301</t>
  </si>
  <si>
    <t>SERVICIO DE ACUEDUCTO</t>
  </si>
  <si>
    <t>23030101</t>
  </si>
  <si>
    <t xml:space="preserve">SUBSIDIOS - FONDO DE SOLIDARIDAD Y PREDISTRIBUCIÓN DEL INGRESO </t>
  </si>
  <si>
    <t>23030102</t>
  </si>
  <si>
    <t>PREINVERSIÓN EN DISEÑO</t>
  </si>
  <si>
    <t>23030103</t>
  </si>
  <si>
    <t>INTERVENTORIAS</t>
  </si>
  <si>
    <t>23030104</t>
  </si>
  <si>
    <t>DISEÑO E IMPLANTACIÓN DE ESQUEMAS ORGANIZACIONALES PARA LA ADMINISTRACIÓN Y OPERACIÓN DE SISTEMAS DE ACUEDUCTO</t>
  </si>
  <si>
    <t>23030105</t>
  </si>
  <si>
    <t>CONSTRUCCIÓN DE SISTEMAS DE ACUEDUCTO  (EXCEPTO OBRAS PARA EL TRATAMIENTO DE AGUA POTABLE)</t>
  </si>
  <si>
    <t>23030106</t>
  </si>
  <si>
    <t>CONSTRUCCIÓN DE SISTEMAS DE POTABILIZACIÓN DEL AGUA</t>
  </si>
  <si>
    <t>23030107</t>
  </si>
  <si>
    <t xml:space="preserve"> AMPLIACIÓN DE SISTEMAS DE ACUEDUCTO </t>
  </si>
  <si>
    <t>23030108</t>
  </si>
  <si>
    <t xml:space="preserve"> AMPLIACIÓN DE SISTEMAS DE POTABILIZACIÓN DEL AGUA</t>
  </si>
  <si>
    <t>23030109</t>
  </si>
  <si>
    <t xml:space="preserve">REHABILITACIÓN DE SISTEMAS DE ACUEDUCTO </t>
  </si>
  <si>
    <t>23030110</t>
  </si>
  <si>
    <t>REHABILITACIÓN DE SISTEMAS DE  POTABILIZACIÓN DEL AGUA</t>
  </si>
  <si>
    <t>23030111</t>
  </si>
  <si>
    <t>PROGRAMAS DE MACRO Y MICRO MEDICIÓN</t>
  </si>
  <si>
    <t>23030112</t>
  </si>
  <si>
    <t>PROGRAMAS DE REDUCCIÓN DE AGUA NO CONTABILIZADA</t>
  </si>
  <si>
    <t>23030113</t>
  </si>
  <si>
    <t>EQUIPOS REQUERIDOS PARA LA OPERACIÓN DE LOS SISTEMAS DE ACUEDUCTO</t>
  </si>
  <si>
    <t>23030114</t>
  </si>
  <si>
    <t>SOLUCIONES ALTERNAS DE ACUEDUCTO</t>
  </si>
  <si>
    <t>23030115</t>
  </si>
  <si>
    <t>PLAN DE ORDENAMIENTO Y MANEJO DE CUENCAS (POMCA)</t>
  </si>
  <si>
    <t>23030116</t>
  </si>
  <si>
    <t>PAGO DE DEUDA POR INVERSIÓN FÍSICA EN ACUEDUCTO</t>
  </si>
  <si>
    <t>23030117</t>
  </si>
  <si>
    <t>PAGO DE PASIVOS LABORALES</t>
  </si>
  <si>
    <t>23030119</t>
  </si>
  <si>
    <t>230302</t>
  </si>
  <si>
    <t>SERVICIO DE ALCANTARILLADO</t>
  </si>
  <si>
    <t>23030201</t>
  </si>
  <si>
    <t>SUBSIDIOS - FONDO DE SOLIDARIDAD Y REDISTRIBUCIÓN DEL INGRESO - ALCANTARILLADO</t>
  </si>
  <si>
    <t>23030202</t>
  </si>
  <si>
    <t>23030203</t>
  </si>
  <si>
    <t>23030204</t>
  </si>
  <si>
    <t>DISEÑO E IMPLANTACIÓN DE ESQUEMAS ORGANIZACIONALES PARA LA ADMINISTRACIÓN Y OPERACIÓN DEL SISTEMA DE ALCANTARILLADO</t>
  </si>
  <si>
    <t>23030205</t>
  </si>
  <si>
    <t>CONSTRUCCIÓN DE SISTEMAS DE ALCANTARILLADO SANITARIO</t>
  </si>
  <si>
    <t>23030206</t>
  </si>
  <si>
    <t>CONSTRUCCIÓN DE SISTEMAS DE TRATAMIENTO DE AGUAS RESIDUALES</t>
  </si>
  <si>
    <t>23030207</t>
  </si>
  <si>
    <t>CONSTRUCCIÓN DE SISTEMAS DE ALCANTARILLADO PLUVIAL</t>
  </si>
  <si>
    <t>23030208</t>
  </si>
  <si>
    <t>AMPLIACIÓN DE SISTEMAS DE ALCANTARILLADO SANITARIO</t>
  </si>
  <si>
    <t>23030209</t>
  </si>
  <si>
    <t>AMPLIACIÓN DE SISTEMAS DE TRATAMIENTO DE AGUAS RESIDUALES</t>
  </si>
  <si>
    <t>23030210</t>
  </si>
  <si>
    <t>AMPLIACIÓN DE SISTEMAS DE ALCANTARILLADO PLUVIAL</t>
  </si>
  <si>
    <t>23030211</t>
  </si>
  <si>
    <t>REHABILITACIÓN DE SISTEMAS DE ALCANTARILLADO SANITARIO</t>
  </si>
  <si>
    <t>23030212</t>
  </si>
  <si>
    <t>REHABILITACIÓN DE SISTEMAS DE TRATAMIENTO DE AGUAS RESIDUALES</t>
  </si>
  <si>
    <t>23030213</t>
  </si>
  <si>
    <t>REHABILITACIÓN DE SISTEMAS DE ALCANTARILLADO PLUVIAL</t>
  </si>
  <si>
    <t>23030214</t>
  </si>
  <si>
    <t xml:space="preserve"> EQUIPOS REQUERIDOS PARA LA OPERACIÓN DE LOS SISTEMAS DE ALCANTARILLADO SANITARIO</t>
  </si>
  <si>
    <t>23030215</t>
  </si>
  <si>
    <t>EQUIPOS REQUERIDOS PARA LA OPERACIÓN DE LOS SISTEMAS DE ALCANTARILLADO PLUVIAL</t>
  </si>
  <si>
    <t>23030216</t>
  </si>
  <si>
    <t>SOLUCIONES ALTERNAS DE ALCANTARILLADO</t>
  </si>
  <si>
    <t>23030217</t>
  </si>
  <si>
    <t>UNIDADES SANITARIAS</t>
  </si>
  <si>
    <t>23030218</t>
  </si>
  <si>
    <t>PLAN DE SANEAMIENTO Y MANEJO DE VERTIMIENTOS (PSMV)</t>
  </si>
  <si>
    <t>23030219</t>
  </si>
  <si>
    <t>PAGO DE DEUDA POR INVERSIÓN FÍSICA EN ALCANTARILLADO</t>
  </si>
  <si>
    <t>23030220</t>
  </si>
  <si>
    <t>23030222</t>
  </si>
  <si>
    <t>230303</t>
  </si>
  <si>
    <t>SERVICIO DE ASEO</t>
  </si>
  <si>
    <t>23030301</t>
  </si>
  <si>
    <t>SUBSIDIOS - FONDO DE SOLIDARIDAD Y REDISTRIBUCIÓN DEL INGRESO - ASEO</t>
  </si>
  <si>
    <t>23030302</t>
  </si>
  <si>
    <t>23030303</t>
  </si>
  <si>
    <t>23030304</t>
  </si>
  <si>
    <t>DISEÑO E IMPLANTACIÓN DE ESQUEMAS ORGANIZACIONALES PARA LA ADMINISTRACIÓN Y OPERACIÓN DEL SERVICIO DE ASEO</t>
  </si>
  <si>
    <t>23030305</t>
  </si>
  <si>
    <t>RECOLECCIÓN, TRATAMIENTO Y DISPOSICIÓN FINAL DE RESIDUOS SÓLIDOS</t>
  </si>
  <si>
    <t>23030306</t>
  </si>
  <si>
    <t>CONSTRUCCIÓN DE NUEVOS SISTEMAS DE DISPOSICIÓN FINAL</t>
  </si>
  <si>
    <t>23030307</t>
  </si>
  <si>
    <t>PROYECTOS DE GESTIÓN INTEGRAL DE RESIDUOS SÓLIDOS</t>
  </si>
  <si>
    <t>23030308</t>
  </si>
  <si>
    <t>PLAN DE GESTIÓN INTEGRAL DE RESIDUOS SÓLIDOS (PGIRS)</t>
  </si>
  <si>
    <t>23030309</t>
  </si>
  <si>
    <t>23030311</t>
  </si>
  <si>
    <t>230304</t>
  </si>
  <si>
    <t>CONSTRUCCIÓN, RECUPERACIÓN Y MANTENIMIENTO DE OBRAS DE SANEAMIENTO BÁSICO RURAL</t>
  </si>
  <si>
    <t>230305</t>
  </si>
  <si>
    <t>TRANSFERENCIAS PARA EL PLAN DEPARTAMENTAL DE AGUA POTABLE Y SANEAMIENTO BÁSICO</t>
  </si>
  <si>
    <t>2304</t>
  </si>
  <si>
    <t>OTROS SECTORES</t>
  </si>
  <si>
    <t>230404</t>
  </si>
  <si>
    <t>DEPORTE Y RECREACIÓN</t>
  </si>
  <si>
    <t>23040401</t>
  </si>
  <si>
    <t>FOMENTO, DESARROLLO Y PRÁCTICA DEL DEPORTE, LA RECREACIÓN Y EL APROVECHAMIENTO DEL TIEMPO LIBRE</t>
  </si>
  <si>
    <t>23040402</t>
  </si>
  <si>
    <t>CONSTRUCCIÓN, MANTENIMIENTO Y/O ADECUACIÓN DE LOS ESCENARIOS DEPORTIVOS Y RECREATIVOS</t>
  </si>
  <si>
    <t>23040403</t>
  </si>
  <si>
    <t>DOTACIÓN DE ESCENARIOS DEPORTIVOS E IMPLEMENTOS PARA LA PRACTICA DEL DEPORTE</t>
  </si>
  <si>
    <t>23040404</t>
  </si>
  <si>
    <t>INVERSIÓN EN INFRAESTRUCTURA</t>
  </si>
  <si>
    <t>23040405</t>
  </si>
  <si>
    <t>PAGO DE INSTRUCTORES CONTRATADOS PARA LA PRÁCTICA DEL DEPORTE Y LA RECREACIÓN</t>
  </si>
  <si>
    <t>23040407</t>
  </si>
  <si>
    <t>230405</t>
  </si>
  <si>
    <t>CULTURA</t>
  </si>
  <si>
    <t>23040501</t>
  </si>
  <si>
    <t>FOMENTO, APOYO Y DIFUSIÓN DE EVENTOS Y EXPRESIONES ARTÍSTICAS Y CULTURALES</t>
  </si>
  <si>
    <t>23040502</t>
  </si>
  <si>
    <t>FORMACIÓN, CAPACITACIÓN E INVESTIGACIÓN ARTÍSTICA Y CULTURAL</t>
  </si>
  <si>
    <t>23040503</t>
  </si>
  <si>
    <t xml:space="preserve">PROTECCIÓN DEL PATRIMONIO CULTURAL </t>
  </si>
  <si>
    <t>23040504</t>
  </si>
  <si>
    <t>PREINVERSIÓN EN INFRAESTRUCTURA</t>
  </si>
  <si>
    <t>23040505</t>
  </si>
  <si>
    <t>CONSTRUCCIÓN, MANTENIMIENTO Y ADECUACIÓN DE LA INFRAESTRUCTURA ARTÍSTICA Y CULTURAL</t>
  </si>
  <si>
    <t>23040506</t>
  </si>
  <si>
    <t>MANTENIMIENTO Y DOTACIÓN DE BIBLIOTECAS</t>
  </si>
  <si>
    <t>23040507</t>
  </si>
  <si>
    <t xml:space="preserve">DOTACIÓN DE LA INFRAESTRUCTURA ARTÍSTICA Y CULTURAL  </t>
  </si>
  <si>
    <t>23040508</t>
  </si>
  <si>
    <t xml:space="preserve">PAGO DE INSTRUCTORES CONTRATADOS PARA LAS BANDAS MUSICALES </t>
  </si>
  <si>
    <t>23040509</t>
  </si>
  <si>
    <t>PAGO DE INSTRUCTORES Y BIBLIOTECÓLOGOS CONTRATADOS PARA LA EJECUCIÓN DE PROGRAMAS Y PROYECTOS ARTÍSTICOS Y CULTURALES</t>
  </si>
  <si>
    <t>23040511</t>
  </si>
  <si>
    <t>230406</t>
  </si>
  <si>
    <t>SERVICIOS PÚBLICOS DIFERENTES A ACUEDUCTO ALCANTARILLADO Y ASEO (SIN INCLUIR PROYECTOS DE VIVIENDA DE INTERÉS SOCIAL)</t>
  </si>
  <si>
    <t>23040601</t>
  </si>
  <si>
    <t>SUBSIDIOS PARA USUARIOS DE MENORES INGRESOS - FONDO DE SOLIDARIDAD Y REDISTRIBUCIÓN DEL INGRESO</t>
  </si>
  <si>
    <t>23040602</t>
  </si>
  <si>
    <t xml:space="preserve">MANTENIMIENTO Y EXPANSIÓN DEL SERVICIO DE ALUMBRADO PÚBLICO </t>
  </si>
  <si>
    <t>23040603</t>
  </si>
  <si>
    <t>PAGO DE CONVENIOS O CONTRATOS DE SUMINISTRO DE ENERGÍA ELÉCTRICA PARA EL SERVICIO DE ALUMBRADO PÚBLICO O PARA EL MANTENIMIENTO Y EXPANSIÓN DEL SERVICIO DE ALUMBRADO PÚBLICO</t>
  </si>
  <si>
    <t>23040604</t>
  </si>
  <si>
    <t>23040605</t>
  </si>
  <si>
    <t>CONSTRUCCIÓN, ADECUACIÓN Y MANTENIMIENTO DE INFRAESTRUCTURA DE SERVICIOS PÚBLICOS</t>
  </si>
  <si>
    <t>23040606</t>
  </si>
  <si>
    <t>OBRAS DE ELECTRIFICACIÓN RURAL</t>
  </si>
  <si>
    <t>23040607</t>
  </si>
  <si>
    <t>DISTRIBUCIÓN DE GAS COMBUSTIBLE</t>
  </si>
  <si>
    <t>23040608</t>
  </si>
  <si>
    <t>TELEFONÍA PUBLICA CONMUTADA</t>
  </si>
  <si>
    <t>23040609</t>
  </si>
  <si>
    <t>TELEFONÍA LOCAL MÓVIL EN EL SECTOR RURAL</t>
  </si>
  <si>
    <t>23040611</t>
  </si>
  <si>
    <t>230407</t>
  </si>
  <si>
    <t>VIVIENDA</t>
  </si>
  <si>
    <t>23040701</t>
  </si>
  <si>
    <t>SUBSIDIOS PARA ADQUISICIÓN DE VIVIENDA DE INTERÉS SOCIAL</t>
  </si>
  <si>
    <t>23040702</t>
  </si>
  <si>
    <t>SUBSIDIOS PARA MEJORAMIENTO DE VIVIENDA DE INTERÉS SOCIAL</t>
  </si>
  <si>
    <t>23040703</t>
  </si>
  <si>
    <t>PLANES Y PROYECTOS DE MEJORAMIENTO DE VIVIENDA Y SANEAMIENTO BÁSICO</t>
  </si>
  <si>
    <t>23040704</t>
  </si>
  <si>
    <t>PLANES Y PROYECTOS DE CONSTRUCCIÓN DE VIVIENDA EN SITIO PROPIO</t>
  </si>
  <si>
    <t>23040705</t>
  </si>
  <si>
    <t>PLANES Y PROYECTOS PARA LA ADQUISICIÓN Y/O CONSTRUCCIÓN DE VIVIENDA</t>
  </si>
  <si>
    <t>23040706</t>
  </si>
  <si>
    <t>SUBSIDIOS PARA REUBICACIÓN DE VIVIENDAS ASENTADAS EN ZONAS ALTO RIESGO</t>
  </si>
  <si>
    <t>23040707</t>
  </si>
  <si>
    <t>PROYECTOS DE TITULACIÓN Y LEGALIZACIÓN DE PREDIOS</t>
  </si>
  <si>
    <t>23040708</t>
  </si>
  <si>
    <t>23040710</t>
  </si>
  <si>
    <t>230408</t>
  </si>
  <si>
    <t>AGROPECUARIO</t>
  </si>
  <si>
    <t>23040801</t>
  </si>
  <si>
    <t>23040802</t>
  </si>
  <si>
    <t>MONTAJE, DOTACIÓN Y MANTENIMIENTO DE GRANJAS EXPERIMENTALES</t>
  </si>
  <si>
    <t>23040803</t>
  </si>
  <si>
    <t>PROYECTOS DE CONSTRUCCIÓN Y MANTENIMIENTO DE DISTRITOS DE RIEGO Y ADECUACIÓN DE TIERRAS</t>
  </si>
  <si>
    <t>23040804</t>
  </si>
  <si>
    <t>PROMOCIÓN DE ALIANZAS, ASOCIACIONES U OTRAS FORMAS ASOCIATIVAS DE PRODUCTORES</t>
  </si>
  <si>
    <t>23040805</t>
  </si>
  <si>
    <t>PROGRAMAS Y PROYECTOS DE ASISTENCIA TÉCNICA DIRECTA RURAL</t>
  </si>
  <si>
    <t>23040806</t>
  </si>
  <si>
    <t>PAGO DEL PERSONAL TÉCNICO VINCULADO A LA PRESTACIÓN DEL SERVICIO DE ASISTENCIA TÉCNICA DIRECTA RURAL</t>
  </si>
  <si>
    <t>Otros gastos de personal asociados a la nómina</t>
  </si>
  <si>
    <t>23040807</t>
  </si>
  <si>
    <t>CONTRATOS CELEBRADOS CON  ENTIDADES PRESTADORAS DEL SERVICIO DE ASISTENCIA TÉCNICA DIRECTA RURAL</t>
  </si>
  <si>
    <t>23040808</t>
  </si>
  <si>
    <t xml:space="preserve">DESARROLLO DE PROGRAMAS Y PROYECTOS PRODUCTIVOS EN EL MARCO DEL PLAN AGROPECUARIO </t>
  </si>
  <si>
    <t>23040810</t>
  </si>
  <si>
    <t>230409</t>
  </si>
  <si>
    <t>TRANSPORTE</t>
  </si>
  <si>
    <t>23040901</t>
  </si>
  <si>
    <t xml:space="preserve">CONSTRUCCIÓN DE VÍAS </t>
  </si>
  <si>
    <t>23040902</t>
  </si>
  <si>
    <t>MEJORAMIENTO DE VÍAS</t>
  </si>
  <si>
    <t>23040903</t>
  </si>
  <si>
    <t>REHABILITACIÓN DE VÍAS</t>
  </si>
  <si>
    <t>23040904</t>
  </si>
  <si>
    <t>MANTENIMIENTO RUTINARIO DE VÍAS</t>
  </si>
  <si>
    <t>23040905</t>
  </si>
  <si>
    <t>MANTENIMIENTO PERIÓDICO DE VÍAS</t>
  </si>
  <si>
    <t>23040906</t>
  </si>
  <si>
    <t>CONSTRUCCIÓN DE INSTALACIONES PORTUARIAS, FLUVIALES Y MARÍTIMAS</t>
  </si>
  <si>
    <t>23040907</t>
  </si>
  <si>
    <t>MANTENIMIENTO DE INSTALACIONES PORTUARIAS, FLUVIALES Y MARÍTIMAS</t>
  </si>
  <si>
    <t>23040908</t>
  </si>
  <si>
    <t>CONSTRUCCIÓN DE TERMINALES DE TRANSPORTE Y AEROPUERTOS</t>
  </si>
  <si>
    <t>23040909</t>
  </si>
  <si>
    <t>MEJORAMIENTO Y MANTENIMIENTO DE TERMINALES DE TRANSPORTE Y AEROPUERTOS</t>
  </si>
  <si>
    <t>23040910</t>
  </si>
  <si>
    <t>ESTUDIOS Y PREINVERSIÓN EN INFRAESTRUCTURA</t>
  </si>
  <si>
    <t>23040911</t>
  </si>
  <si>
    <t>COMPRA DE MAQUINARIA Y EQUIPO</t>
  </si>
  <si>
    <t>23040912</t>
  </si>
  <si>
    <t>INTERVENTORIA DE PROYECTOS DE CONSTRUCCIÓN Y MANTENIMIENTO DE INFRAESTRUCTURA DE TRANSPORTE</t>
  </si>
  <si>
    <t>23040914</t>
  </si>
  <si>
    <t>230410</t>
  </si>
  <si>
    <t>AMBIENTAL</t>
  </si>
  <si>
    <t>23041001</t>
  </si>
  <si>
    <t xml:space="preserve">DESCONTAMINACIÓN DE CORRIENTES O DEPÓSITOS DE AGUA AFECTADOS POR VERTIMIENTOS </t>
  </si>
  <si>
    <t>23041002</t>
  </si>
  <si>
    <t xml:space="preserve">DISPOSICIÓN, ELIMINACIÓN Y RECICLAJE DE RESIDUOS LÍQUIDOS Y SÓLIDOS </t>
  </si>
  <si>
    <t>23041003</t>
  </si>
  <si>
    <t>CONTROL A LAS EMISIONES CONTAMINANTES DEL AIRE</t>
  </si>
  <si>
    <t>23041004</t>
  </si>
  <si>
    <t>MANEJO Y APROVECHAMIENTO DE CUENCAS Y MICROCUENCAS HIDROGRÁFICAS</t>
  </si>
  <si>
    <t>23041005</t>
  </si>
  <si>
    <t>CONSERVACIÓN DE MICROCUENCAS QUE ABASTECEN EL ACUEDUCTO, PROTECCIÓN DE FUENTES Y REFORESTACIÓN DE DICHAS CUENCAS</t>
  </si>
  <si>
    <t>23041006</t>
  </si>
  <si>
    <t>EDUCACIÓN AMBIENTAL NO FORMAL</t>
  </si>
  <si>
    <t>23041007</t>
  </si>
  <si>
    <t xml:space="preserve">ASISTENCIA TÉCNICA EN RECONVERSIÓN TECNOLÓGICA </t>
  </si>
  <si>
    <t>23041008</t>
  </si>
  <si>
    <t>CONSERVACIÓN, PROTECCIÓN, RESTAURACIÓN Y APROVECHAMIENTO DE RECURSOS NATURALES Y DEL MEDIO AMBIENTE</t>
  </si>
  <si>
    <t>23041009</t>
  </si>
  <si>
    <t>ADQUISICIÓN DE PREDIOS DE RESERVA HÍDRICA Y ZONAS DE RESERVA NATURALES</t>
  </si>
  <si>
    <t>23041010</t>
  </si>
  <si>
    <t>ADQUISICIÓN DE ÁREAS DE INTERÉS PARA EL ACUEDUCTO MUNICIPAL (Art. 106 Ley 1151/07)</t>
  </si>
  <si>
    <t>23041011</t>
  </si>
  <si>
    <t>REFORESTACIÓN Y CONTROL DE EROSIÓN</t>
  </si>
  <si>
    <t>23041013</t>
  </si>
  <si>
    <t>23041014</t>
  </si>
  <si>
    <t>MANEJO ARTIFICIAL DE CAUDALES</t>
  </si>
  <si>
    <t>230411</t>
  </si>
  <si>
    <t>CENTROS DE RECLUSIÓN</t>
  </si>
  <si>
    <t>23041101</t>
  </si>
  <si>
    <t>23041102</t>
  </si>
  <si>
    <t>CONSTRUCCIÓN DE INFRAESTRUCTURA CARCELARIA</t>
  </si>
  <si>
    <t>23041103</t>
  </si>
  <si>
    <t>MEJORAMIENTO Y MANTENIMIENTO DE INFRAESTRUCTURA CARCELARIA</t>
  </si>
  <si>
    <t>23041104</t>
  </si>
  <si>
    <t>DOTACIÓN DE CENTROS CARCELARIOS</t>
  </si>
  <si>
    <t>23041105</t>
  </si>
  <si>
    <t>ALIMENTACIÓN PARA LAS PERSONAS DETENIDAS</t>
  </si>
  <si>
    <t>23041106</t>
  </si>
  <si>
    <t>TRANSPORTE DE RECLUSOS</t>
  </si>
  <si>
    <t>23041107</t>
  </si>
  <si>
    <t>EDUCACIÓN PARA LA REHABILITACIÓN SOCIAL</t>
  </si>
  <si>
    <t>23041108</t>
  </si>
  <si>
    <t>PAGO DEL PERSONAL DE LA GUARDIA PENITENCIARIA</t>
  </si>
  <si>
    <t>23041110</t>
  </si>
  <si>
    <t>230412</t>
  </si>
  <si>
    <t>BANCOLOMBIA $400 MILLONES</t>
  </si>
  <si>
    <t>MAYO 4/2011</t>
  </si>
  <si>
    <t>OBLIGACION No.3720084658</t>
  </si>
  <si>
    <t>TOTAL SERVICIO DEUDA 2013</t>
  </si>
  <si>
    <t>TOTAL SERVICIO DEUDA 2014</t>
  </si>
  <si>
    <t>TOTAL SERVICIO DEUDA 2015</t>
  </si>
  <si>
    <t>TOTAL SERVICIO DEUDA 2016</t>
  </si>
  <si>
    <t>DIRECTOR</t>
  </si>
  <si>
    <t>SERVICIOS ENERGIA</t>
  </si>
  <si>
    <t>ESTA EN ENERGIA Y VIVIENDA</t>
  </si>
  <si>
    <t>deuda publica</t>
  </si>
  <si>
    <t>DEL MUNICPIO DE QUIPILE CUNDINAMARCA PARA LA VIGENCIA FISCAL DE 2012</t>
  </si>
  <si>
    <t>ARTICULO SEGUNDO: Fijese el Presupuesto General de Gastos del Municipio de Quipile Cundinamarca para la vigencia Fiscal Comprendida entre el Primero (01) de de Enero y el 31 de Diciembre de 2012, en la suma de TRES MIL SETECIENTOS OCHENTA Y TRES MILLONES QUINIENTOS CUARENTA MIL SETENTA Y TRES PESOS ($3.783.540.073,00) MTE. Discriminados así:</t>
  </si>
  <si>
    <r>
      <t>ARTICULO PRIMERO:</t>
    </r>
    <r>
      <rPr>
        <sz val="10"/>
        <color indexed="8"/>
        <rFont val="Aɲial"/>
        <family val="0"/>
      </rPr>
      <t xml:space="preserve"> Fijese el Presupuesto General de Ingresos del Municipio de Quipile Cundinamarca para la vigencia Fiscal Comprendida entre el Primero (01) de de Enero y el 31 de Diciembre de 2012, en la suma de TRES MIL SETECIENTOS OCHENTA Y TRES MILLONES QUINIENTOS CUARENTA MIL SETENTA Y TRES PESOS ($3.783.540.073,00) MTE. Discriminados así:</t>
    </r>
  </si>
  <si>
    <t>AMORTIZACION CREDITOS 2011-2015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</si>
</sst>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\ _P_t_s_-;\-* #,##0\ _P_t_s_-;_-* &quot;-&quot;\ _P_t_s_-;_-@_-"/>
    <numFmt numFmtId="167" formatCode="_-* #,##0\ _-;\-* #,##0\ _-;_-* &quot;-&quot;\ _-;_-@_-"/>
    <numFmt numFmtId="168" formatCode="0.000%"/>
    <numFmt numFmtId="169" formatCode="mmm\-yyyy"/>
    <numFmt numFmtId="170" formatCode="mmmm\-yyyy"/>
    <numFmt numFmtId="171" formatCode="mmmm\ d\,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 Narrow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0"/>
      <color indexed="20"/>
      <name val="Arial Narrow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ɲial"/>
      <family val="0"/>
    </font>
    <font>
      <sz val="10"/>
      <color indexed="8"/>
      <name val="Aɲial"/>
      <family val="0"/>
    </font>
    <font>
      <b/>
      <sz val="10"/>
      <name val="Arial Narrow"/>
      <family val="2"/>
    </font>
    <font>
      <b/>
      <sz val="10"/>
      <color indexed="8"/>
      <name val="聁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34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/>
    </xf>
    <xf numFmtId="4" fontId="7" fillId="0" borderId="0" xfId="56" applyNumberFormat="1" applyFont="1">
      <alignment/>
      <protection/>
    </xf>
    <xf numFmtId="0" fontId="2" fillId="0" borderId="0" xfId="56">
      <alignment/>
      <protection/>
    </xf>
    <xf numFmtId="1" fontId="8" fillId="33" borderId="10" xfId="54" applyNumberFormat="1" applyFont="1" applyFill="1" applyBorder="1" applyAlignment="1" applyProtection="1">
      <alignment horizontal="left" vertical="center" wrapText="1"/>
      <protection/>
    </xf>
    <xf numFmtId="0" fontId="8" fillId="33" borderId="10" xfId="54" applyFont="1" applyFill="1" applyBorder="1" applyAlignment="1" applyProtection="1">
      <alignment horizontal="left" vertical="center" wrapText="1"/>
      <protection/>
    </xf>
    <xf numFmtId="4" fontId="7" fillId="0" borderId="10" xfId="56" applyNumberFormat="1" applyFont="1" applyBorder="1">
      <alignment/>
      <protection/>
    </xf>
    <xf numFmtId="1" fontId="8" fillId="34" borderId="10" xfId="54" applyNumberFormat="1" applyFont="1" applyFill="1" applyBorder="1" applyAlignment="1" applyProtection="1">
      <alignment vertical="center" wrapText="1"/>
      <protection/>
    </xf>
    <xf numFmtId="0" fontId="8" fillId="34" borderId="10" xfId="54" applyFont="1" applyFill="1" applyBorder="1" applyAlignment="1" applyProtection="1">
      <alignment horizontal="left" vertical="center" wrapText="1"/>
      <protection/>
    </xf>
    <xf numFmtId="1" fontId="9" fillId="34" borderId="10" xfId="54" applyNumberFormat="1" applyFont="1" applyFill="1" applyBorder="1" applyAlignment="1" applyProtection="1">
      <alignment vertical="center" wrapText="1"/>
      <protection/>
    </xf>
    <xf numFmtId="0" fontId="9" fillId="34" borderId="10" xfId="54" applyFont="1" applyFill="1" applyBorder="1" applyAlignment="1" applyProtection="1">
      <alignment horizontal="left" vertical="center" wrapText="1"/>
      <protection/>
    </xf>
    <xf numFmtId="1" fontId="10" fillId="34" borderId="10" xfId="54" applyNumberFormat="1" applyFont="1" applyFill="1" applyBorder="1" applyAlignment="1" applyProtection="1">
      <alignment vertical="center" wrapText="1"/>
      <protection/>
    </xf>
    <xf numFmtId="0" fontId="10" fillId="34" borderId="10" xfId="54" applyFont="1" applyFill="1" applyBorder="1" applyAlignment="1" applyProtection="1">
      <alignment horizontal="left" vertical="center" wrapText="1"/>
      <protection/>
    </xf>
    <xf numFmtId="4" fontId="11" fillId="0" borderId="10" xfId="56" applyNumberFormat="1" applyFont="1" applyBorder="1">
      <alignment/>
      <protection/>
    </xf>
    <xf numFmtId="43" fontId="12" fillId="0" borderId="0" xfId="46" applyFont="1" applyAlignment="1">
      <alignment/>
    </xf>
    <xf numFmtId="0" fontId="12" fillId="0" borderId="0" xfId="56" applyFont="1">
      <alignment/>
      <protection/>
    </xf>
    <xf numFmtId="1" fontId="13" fillId="35" borderId="10" xfId="54" applyNumberFormat="1" applyFont="1" applyFill="1" applyBorder="1" applyAlignment="1" applyProtection="1">
      <alignment vertical="center" wrapText="1"/>
      <protection/>
    </xf>
    <xf numFmtId="0" fontId="13" fillId="35" borderId="10" xfId="54" applyFont="1" applyFill="1" applyBorder="1" applyAlignment="1" applyProtection="1">
      <alignment horizontal="left" vertical="center" wrapText="1"/>
      <protection/>
    </xf>
    <xf numFmtId="4" fontId="14" fillId="0" borderId="10" xfId="56" applyNumberFormat="1" applyFont="1" applyBorder="1">
      <alignment/>
      <protection/>
    </xf>
    <xf numFmtId="43" fontId="15" fillId="0" borderId="0" xfId="46" applyFont="1" applyAlignment="1">
      <alignment/>
    </xf>
    <xf numFmtId="0" fontId="15" fillId="0" borderId="0" xfId="56" applyFont="1">
      <alignment/>
      <protection/>
    </xf>
    <xf numFmtId="1" fontId="8" fillId="0" borderId="10" xfId="54" applyNumberFormat="1" applyFont="1" applyFill="1" applyBorder="1" applyAlignment="1" applyProtection="1">
      <alignment horizontal="left"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/>
    </xf>
    <xf numFmtId="1" fontId="16" fillId="0" borderId="10" xfId="54" applyNumberFormat="1" applyFont="1" applyFill="1" applyBorder="1" applyAlignment="1" applyProtection="1">
      <alignment horizontal="left" vertical="center" wrapText="1"/>
      <protection/>
    </xf>
    <xf numFmtId="0" fontId="16" fillId="0" borderId="10" xfId="54" applyFont="1" applyFill="1" applyBorder="1" applyAlignment="1" applyProtection="1">
      <alignment horizontal="left" vertical="center" wrapText="1"/>
      <protection/>
    </xf>
    <xf numFmtId="1" fontId="17" fillId="35" borderId="10" xfId="54" applyNumberFormat="1" applyFont="1" applyFill="1" applyBorder="1" applyAlignment="1" applyProtection="1">
      <alignment vertical="center" wrapText="1"/>
      <protection/>
    </xf>
    <xf numFmtId="0" fontId="17" fillId="35" borderId="10" xfId="54" applyFont="1" applyFill="1" applyBorder="1" applyAlignment="1" applyProtection="1">
      <alignment horizontal="left" vertical="center" wrapText="1"/>
      <protection/>
    </xf>
    <xf numFmtId="4" fontId="18" fillId="0" borderId="10" xfId="56" applyNumberFormat="1" applyFont="1" applyBorder="1">
      <alignment/>
      <protection/>
    </xf>
    <xf numFmtId="43" fontId="19" fillId="0" borderId="0" xfId="46" applyFont="1" applyAlignment="1">
      <alignment/>
    </xf>
    <xf numFmtId="0" fontId="19" fillId="0" borderId="0" xfId="56" applyFont="1">
      <alignment/>
      <protection/>
    </xf>
    <xf numFmtId="1" fontId="8" fillId="35" borderId="10" xfId="54" applyNumberFormat="1" applyFont="1" applyFill="1" applyBorder="1" applyAlignment="1" applyProtection="1">
      <alignment vertical="center" wrapText="1"/>
      <protection/>
    </xf>
    <xf numFmtId="0" fontId="8" fillId="35" borderId="10" xfId="54" applyFont="1" applyFill="1" applyBorder="1" applyAlignment="1" applyProtection="1">
      <alignment horizontal="left" vertical="center" wrapText="1"/>
      <protection/>
    </xf>
    <xf numFmtId="1" fontId="13" fillId="34" borderId="10" xfId="54" applyNumberFormat="1" applyFont="1" applyFill="1" applyBorder="1" applyAlignment="1" applyProtection="1">
      <alignment vertical="center" wrapText="1"/>
      <protection/>
    </xf>
    <xf numFmtId="1" fontId="8" fillId="36" borderId="10" xfId="54" applyNumberFormat="1" applyFont="1" applyFill="1" applyBorder="1" applyAlignment="1" applyProtection="1">
      <alignment horizontal="left" vertical="center" wrapText="1"/>
      <protection/>
    </xf>
    <xf numFmtId="0" fontId="8" fillId="36" borderId="10" xfId="54" applyFont="1" applyFill="1" applyBorder="1" applyAlignment="1" applyProtection="1">
      <alignment horizontal="left" vertical="center" wrapText="1"/>
      <protection/>
    </xf>
    <xf numFmtId="1" fontId="8" fillId="37" borderId="10" xfId="54" applyNumberFormat="1" applyFont="1" applyFill="1" applyBorder="1" applyAlignment="1" applyProtection="1">
      <alignment vertical="center" wrapText="1"/>
      <protection/>
    </xf>
    <xf numFmtId="0" fontId="8" fillId="37" borderId="10" xfId="54" applyFont="1" applyFill="1" applyBorder="1" applyAlignment="1" applyProtection="1">
      <alignment horizontal="left" vertical="center" wrapText="1"/>
      <protection/>
    </xf>
    <xf numFmtId="4" fontId="20" fillId="0" borderId="10" xfId="56" applyNumberFormat="1" applyFont="1" applyBorder="1">
      <alignment/>
      <protection/>
    </xf>
    <xf numFmtId="1" fontId="9" fillId="34" borderId="10" xfId="54" applyNumberFormat="1" applyFont="1" applyFill="1" applyBorder="1" applyAlignment="1" applyProtection="1">
      <alignment horizontal="left" vertical="center" wrapText="1"/>
      <protection/>
    </xf>
    <xf numFmtId="1" fontId="10" fillId="34" borderId="10" xfId="54" applyNumberFormat="1" applyFont="1" applyFill="1" applyBorder="1" applyAlignment="1" applyProtection="1">
      <alignment horizontal="left" vertical="center" wrapText="1"/>
      <protection/>
    </xf>
    <xf numFmtId="4" fontId="12" fillId="0" borderId="0" xfId="56" applyNumberFormat="1" applyFont="1">
      <alignment/>
      <protection/>
    </xf>
    <xf numFmtId="1" fontId="13" fillId="35" borderId="10" xfId="54" applyNumberFormat="1" applyFont="1" applyFill="1" applyBorder="1" applyAlignment="1" applyProtection="1">
      <alignment horizontal="left" vertical="center" wrapText="1"/>
      <protection/>
    </xf>
    <xf numFmtId="1" fontId="8" fillId="35" borderId="10" xfId="54" applyNumberFormat="1" applyFont="1" applyFill="1" applyBorder="1" applyAlignment="1" applyProtection="1">
      <alignment horizontal="left" vertical="center" wrapText="1"/>
      <protection/>
    </xf>
    <xf numFmtId="1" fontId="17" fillId="35" borderId="10" xfId="54" applyNumberFormat="1" applyFont="1" applyFill="1" applyBorder="1" applyAlignment="1" applyProtection="1">
      <alignment horizontal="left" vertical="center" wrapText="1"/>
      <protection/>
    </xf>
    <xf numFmtId="4" fontId="19" fillId="0" borderId="10" xfId="56" applyNumberFormat="1" applyFont="1" applyBorder="1">
      <alignment/>
      <protection/>
    </xf>
    <xf numFmtId="4" fontId="15" fillId="0" borderId="10" xfId="56" applyNumberFormat="1" applyFont="1" applyBorder="1">
      <alignment/>
      <protection/>
    </xf>
    <xf numFmtId="1" fontId="21" fillId="36" borderId="10" xfId="54" applyNumberFormat="1" applyFont="1" applyFill="1" applyBorder="1" applyAlignment="1" applyProtection="1">
      <alignment horizontal="left" vertical="center" wrapText="1"/>
      <protection/>
    </xf>
    <xf numFmtId="0" fontId="17" fillId="0" borderId="10" xfId="54" applyFont="1" applyFill="1" applyBorder="1" applyAlignment="1" applyProtection="1">
      <alignment horizontal="left" vertical="center" wrapText="1"/>
      <protection/>
    </xf>
    <xf numFmtId="4" fontId="19" fillId="0" borderId="10" xfId="56" applyNumberFormat="1" applyFont="1" applyFill="1" applyBorder="1">
      <alignment/>
      <protection/>
    </xf>
    <xf numFmtId="43" fontId="19" fillId="36" borderId="0" xfId="46" applyFont="1" applyFill="1" applyAlignment="1">
      <alignment/>
    </xf>
    <xf numFmtId="0" fontId="19" fillId="36" borderId="0" xfId="56" applyFont="1" applyFill="1">
      <alignment/>
      <protection/>
    </xf>
    <xf numFmtId="1" fontId="17" fillId="37" borderId="10" xfId="54" applyNumberFormat="1" applyFont="1" applyFill="1" applyBorder="1" applyAlignment="1" applyProtection="1">
      <alignment horizontal="left" vertical="center" wrapText="1"/>
      <protection/>
    </xf>
    <xf numFmtId="4" fontId="18" fillId="0" borderId="10" xfId="56" applyNumberFormat="1" applyFont="1" applyFill="1" applyBorder="1">
      <alignment/>
      <protection/>
    </xf>
    <xf numFmtId="0" fontId="16" fillId="38" borderId="10" xfId="54" applyFont="1" applyFill="1" applyBorder="1" applyAlignment="1" applyProtection="1">
      <alignment horizontal="left" vertical="center" wrapText="1"/>
      <protection/>
    </xf>
    <xf numFmtId="0" fontId="17" fillId="0" borderId="10" xfId="54" applyFont="1" applyFill="1" applyBorder="1" applyAlignment="1" applyProtection="1">
      <alignment wrapText="1"/>
      <protection/>
    </xf>
    <xf numFmtId="43" fontId="18" fillId="36" borderId="0" xfId="46" applyFont="1" applyFill="1" applyAlignment="1">
      <alignment/>
    </xf>
    <xf numFmtId="0" fontId="18" fillId="36" borderId="0" xfId="56" applyFont="1" applyFill="1">
      <alignment/>
      <protection/>
    </xf>
    <xf numFmtId="0" fontId="17" fillId="35" borderId="10" xfId="54" applyFont="1" applyFill="1" applyBorder="1" applyAlignment="1" applyProtection="1">
      <alignment wrapText="1"/>
      <protection/>
    </xf>
    <xf numFmtId="43" fontId="18" fillId="0" borderId="0" xfId="46" applyFont="1" applyAlignment="1">
      <alignment/>
    </xf>
    <xf numFmtId="0" fontId="18" fillId="0" borderId="0" xfId="56" applyFont="1">
      <alignment/>
      <protection/>
    </xf>
    <xf numFmtId="0" fontId="13" fillId="35" borderId="10" xfId="54" applyFont="1" applyFill="1" applyBorder="1" applyAlignment="1" applyProtection="1">
      <alignment wrapText="1"/>
      <protection/>
    </xf>
    <xf numFmtId="43" fontId="14" fillId="0" borderId="0" xfId="46" applyFont="1" applyAlignment="1">
      <alignment/>
    </xf>
    <xf numFmtId="0" fontId="14" fillId="0" borderId="0" xfId="56" applyFont="1">
      <alignment/>
      <protection/>
    </xf>
    <xf numFmtId="43" fontId="22" fillId="0" borderId="0" xfId="46" applyFont="1" applyAlignment="1">
      <alignment/>
    </xf>
    <xf numFmtId="0" fontId="22" fillId="0" borderId="0" xfId="56" applyFont="1">
      <alignment/>
      <protection/>
    </xf>
    <xf numFmtId="1" fontId="13" fillId="34" borderId="10" xfId="54" applyNumberFormat="1" applyFont="1" applyFill="1" applyBorder="1" applyAlignment="1" applyProtection="1">
      <alignment horizontal="left" vertical="center" wrapText="1"/>
      <protection/>
    </xf>
    <xf numFmtId="1" fontId="8" fillId="34" borderId="10" xfId="54" applyNumberFormat="1" applyFont="1" applyFill="1" applyBorder="1" applyAlignment="1" applyProtection="1">
      <alignment horizontal="left" vertical="center" wrapText="1"/>
      <protection/>
    </xf>
    <xf numFmtId="0" fontId="8" fillId="35" borderId="10" xfId="54" applyFont="1" applyFill="1" applyBorder="1" applyAlignment="1" applyProtection="1">
      <alignment wrapText="1"/>
      <protection/>
    </xf>
    <xf numFmtId="0" fontId="13" fillId="39" borderId="10" xfId="54" applyFont="1" applyFill="1" applyBorder="1" applyAlignment="1" applyProtection="1">
      <alignment horizontal="left" vertical="center" wrapText="1"/>
      <protection/>
    </xf>
    <xf numFmtId="1" fontId="9" fillId="39" borderId="10" xfId="56" applyNumberFormat="1" applyFont="1" applyFill="1" applyBorder="1" applyAlignment="1" applyProtection="1">
      <alignment horizontal="left" vertical="center" wrapText="1"/>
      <protection/>
    </xf>
    <xf numFmtId="0" fontId="9" fillId="39" borderId="10" xfId="56" applyFont="1" applyFill="1" applyBorder="1" applyAlignment="1" applyProtection="1">
      <alignment horizontal="left" vertical="center" wrapText="1"/>
      <protection/>
    </xf>
    <xf numFmtId="1" fontId="11" fillId="0" borderId="10" xfId="56" applyNumberFormat="1" applyFont="1" applyBorder="1" applyAlignment="1">
      <alignment horizontal="left" vertical="center" wrapText="1"/>
      <protection/>
    </xf>
    <xf numFmtId="0" fontId="11" fillId="0" borderId="10" xfId="56" applyFont="1" applyBorder="1" applyAlignment="1">
      <alignment horizontal="left" vertical="center" wrapText="1"/>
      <protection/>
    </xf>
    <xf numFmtId="1" fontId="10" fillId="40" borderId="10" xfId="55" applyNumberFormat="1" applyFont="1" applyFill="1" applyBorder="1" applyAlignment="1">
      <alignment horizontal="left" vertical="center" wrapText="1"/>
      <protection/>
    </xf>
    <xf numFmtId="0" fontId="10" fillId="40" borderId="10" xfId="55" applyFont="1" applyFill="1" applyBorder="1" applyAlignment="1">
      <alignment horizontal="left" vertical="center" wrapText="1"/>
      <protection/>
    </xf>
    <xf numFmtId="1" fontId="3" fillId="41" borderId="10" xfId="56" applyNumberFormat="1" applyFont="1" applyFill="1" applyBorder="1" applyAlignment="1">
      <alignment horizontal="left" vertical="center" wrapText="1"/>
      <protection/>
    </xf>
    <xf numFmtId="0" fontId="3" fillId="41" borderId="10" xfId="56" applyFont="1" applyFill="1" applyBorder="1" applyAlignment="1">
      <alignment horizontal="left" vertical="center" wrapText="1"/>
      <protection/>
    </xf>
    <xf numFmtId="1" fontId="9" fillId="42" borderId="10" xfId="55" applyNumberFormat="1" applyFont="1" applyFill="1" applyBorder="1" applyAlignment="1">
      <alignment horizontal="left" vertical="center" wrapText="1"/>
      <protection/>
    </xf>
    <xf numFmtId="0" fontId="9" fillId="42" borderId="10" xfId="55" applyFont="1" applyFill="1" applyBorder="1" applyAlignment="1">
      <alignment horizontal="left" vertical="center" wrapText="1"/>
      <protection/>
    </xf>
    <xf numFmtId="43" fontId="7" fillId="0" borderId="0" xfId="46" applyFont="1" applyAlignment="1">
      <alignment/>
    </xf>
    <xf numFmtId="0" fontId="7" fillId="0" borderId="0" xfId="56" applyFont="1">
      <alignment/>
      <protection/>
    </xf>
    <xf numFmtId="1" fontId="8" fillId="40" borderId="10" xfId="55" applyNumberFormat="1" applyFont="1" applyFill="1" applyBorder="1" applyAlignment="1">
      <alignment horizontal="left" vertical="center" wrapText="1"/>
      <protection/>
    </xf>
    <xf numFmtId="0" fontId="8" fillId="40" borderId="10" xfId="55" applyFont="1" applyFill="1" applyBorder="1" applyAlignment="1">
      <alignment horizontal="left" vertical="center" wrapText="1"/>
      <protection/>
    </xf>
    <xf numFmtId="1" fontId="16" fillId="0" borderId="10" xfId="55" applyNumberFormat="1" applyFont="1" applyFill="1" applyBorder="1" applyAlignment="1">
      <alignment horizontal="left" vertical="center" wrapText="1"/>
      <protection/>
    </xf>
    <xf numFmtId="0" fontId="16" fillId="0" borderId="10" xfId="55" applyFont="1" applyFill="1" applyBorder="1" applyAlignment="1">
      <alignment horizontal="left" vertical="center" wrapText="1"/>
      <protection/>
    </xf>
    <xf numFmtId="4" fontId="23" fillId="0" borderId="10" xfId="56" applyNumberFormat="1" applyFont="1" applyBorder="1">
      <alignment/>
      <protection/>
    </xf>
    <xf numFmtId="1" fontId="13" fillId="40" borderId="10" xfId="55" applyNumberFormat="1" applyFont="1" applyFill="1" applyBorder="1" applyAlignment="1">
      <alignment horizontal="left" vertical="center" wrapText="1"/>
      <protection/>
    </xf>
    <xf numFmtId="0" fontId="13" fillId="40" borderId="10" xfId="55" applyFont="1" applyFill="1" applyBorder="1" applyAlignment="1">
      <alignment horizontal="left" vertical="center" wrapText="1"/>
      <protection/>
    </xf>
    <xf numFmtId="4" fontId="15" fillId="0" borderId="0" xfId="56" applyNumberFormat="1" applyFont="1">
      <alignment/>
      <protection/>
    </xf>
    <xf numFmtId="1" fontId="17" fillId="40" borderId="10" xfId="55" applyNumberFormat="1" applyFont="1" applyFill="1" applyBorder="1" applyAlignment="1">
      <alignment horizontal="left" vertical="center" wrapText="1"/>
      <protection/>
    </xf>
    <xf numFmtId="0" fontId="17" fillId="40" borderId="10" xfId="55" applyFont="1" applyFill="1" applyBorder="1" applyAlignment="1">
      <alignment horizontal="left" vertical="center" wrapText="1"/>
      <protection/>
    </xf>
    <xf numFmtId="0" fontId="13" fillId="33" borderId="10" xfId="54" applyFont="1" applyFill="1" applyBorder="1" applyAlignment="1" applyProtection="1">
      <alignment horizontal="left" vertical="center" wrapText="1"/>
      <protection/>
    </xf>
    <xf numFmtId="43" fontId="12" fillId="0" borderId="0" xfId="56" applyNumberFormat="1" applyFont="1">
      <alignment/>
      <protection/>
    </xf>
    <xf numFmtId="0" fontId="16" fillId="43" borderId="10" xfId="54" applyFont="1" applyFill="1" applyBorder="1" applyAlignment="1" applyProtection="1">
      <alignment horizontal="left" vertical="center" wrapText="1"/>
      <protection/>
    </xf>
    <xf numFmtId="4" fontId="24" fillId="0" borderId="10" xfId="56" applyNumberFormat="1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Fill="1" applyBorder="1">
      <alignment/>
      <protection/>
    </xf>
    <xf numFmtId="170" fontId="20" fillId="0" borderId="0" xfId="56" applyNumberFormat="1" applyFont="1" applyBorder="1" applyAlignment="1">
      <alignment horizontal="center"/>
      <protection/>
    </xf>
    <xf numFmtId="170" fontId="20" fillId="0" borderId="0" xfId="56" applyNumberFormat="1" applyFont="1" applyFill="1" applyBorder="1" applyAlignment="1">
      <alignment horizontal="center"/>
      <protection/>
    </xf>
    <xf numFmtId="9" fontId="20" fillId="0" borderId="0" xfId="56" applyNumberFormat="1" applyFont="1" applyBorder="1">
      <alignment/>
      <protection/>
    </xf>
    <xf numFmtId="169" fontId="20" fillId="0" borderId="0" xfId="56" applyNumberFormat="1" applyFont="1" applyBorder="1">
      <alignment/>
      <protection/>
    </xf>
    <xf numFmtId="3" fontId="20" fillId="0" borderId="0" xfId="56" applyNumberFormat="1" applyFont="1" applyFill="1" applyBorder="1">
      <alignment/>
      <protection/>
    </xf>
    <xf numFmtId="0" fontId="20" fillId="0" borderId="11" xfId="56" applyFont="1" applyBorder="1">
      <alignment/>
      <protection/>
    </xf>
    <xf numFmtId="0" fontId="20" fillId="0" borderId="11" xfId="56" applyFont="1" applyFill="1" applyBorder="1">
      <alignment/>
      <protection/>
    </xf>
    <xf numFmtId="0" fontId="20" fillId="0" borderId="11" xfId="56" applyFont="1" applyBorder="1" applyAlignment="1">
      <alignment wrapText="1"/>
      <protection/>
    </xf>
    <xf numFmtId="171" fontId="20" fillId="0" borderId="11" xfId="56" applyNumberFormat="1" applyFont="1" applyBorder="1" applyAlignment="1">
      <alignment horizontal="center" wrapText="1"/>
      <protection/>
    </xf>
    <xf numFmtId="0" fontId="20" fillId="0" borderId="11" xfId="56" applyFont="1" applyFill="1" applyBorder="1" applyAlignment="1">
      <alignment wrapText="1"/>
      <protection/>
    </xf>
    <xf numFmtId="0" fontId="20" fillId="0" borderId="0" xfId="56" applyFont="1" applyBorder="1" applyAlignment="1">
      <alignment wrapText="1"/>
      <protection/>
    </xf>
    <xf numFmtId="0" fontId="25" fillId="0" borderId="12" xfId="56" applyFont="1" applyBorder="1" applyAlignment="1">
      <alignment horizontal="center"/>
      <protection/>
    </xf>
    <xf numFmtId="0" fontId="25" fillId="0" borderId="13" xfId="56" applyFont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0" fontId="25" fillId="0" borderId="13" xfId="56" applyFont="1" applyFill="1" applyBorder="1" applyAlignment="1">
      <alignment horizontal="center"/>
      <protection/>
    </xf>
    <xf numFmtId="0" fontId="25" fillId="0" borderId="14" xfId="56" applyFont="1" applyBorder="1" applyAlignment="1">
      <alignment horizontal="center"/>
      <protection/>
    </xf>
    <xf numFmtId="0" fontId="25" fillId="0" borderId="15" xfId="56" applyFont="1" applyBorder="1" applyAlignment="1">
      <alignment horizontal="center"/>
      <protection/>
    </xf>
    <xf numFmtId="0" fontId="25" fillId="0" borderId="16" xfId="56" applyFont="1" applyBorder="1" applyAlignment="1">
      <alignment horizontal="center"/>
      <protection/>
    </xf>
    <xf numFmtId="0" fontId="25" fillId="0" borderId="11" xfId="56" applyFont="1" applyBorder="1" applyAlignment="1">
      <alignment horizontal="center"/>
      <protection/>
    </xf>
    <xf numFmtId="0" fontId="25" fillId="0" borderId="16" xfId="56" applyFont="1" applyFill="1" applyBorder="1" applyAlignment="1">
      <alignment horizontal="center"/>
      <protection/>
    </xf>
    <xf numFmtId="10" fontId="25" fillId="0" borderId="17" xfId="56" applyNumberFormat="1" applyFont="1" applyBorder="1" applyAlignment="1">
      <alignment horizontal="center"/>
      <protection/>
    </xf>
    <xf numFmtId="10" fontId="25" fillId="0" borderId="17" xfId="56" applyNumberFormat="1" applyFont="1" applyFill="1" applyBorder="1" applyAlignment="1">
      <alignment horizontal="center"/>
      <protection/>
    </xf>
    <xf numFmtId="9" fontId="25" fillId="0" borderId="17" xfId="56" applyNumberFormat="1" applyFont="1" applyFill="1" applyBorder="1" applyAlignment="1">
      <alignment horizontal="center"/>
      <protection/>
    </xf>
    <xf numFmtId="3" fontId="20" fillId="0" borderId="14" xfId="56" applyNumberFormat="1" applyFont="1" applyBorder="1">
      <alignment/>
      <protection/>
    </xf>
    <xf numFmtId="0" fontId="20" fillId="0" borderId="18" xfId="56" applyFont="1" applyBorder="1" applyAlignment="1">
      <alignment horizontal="center"/>
      <protection/>
    </xf>
    <xf numFmtId="0" fontId="25" fillId="0" borderId="0" xfId="56" applyFont="1" applyBorder="1">
      <alignment/>
      <protection/>
    </xf>
    <xf numFmtId="3" fontId="20" fillId="0" borderId="18" xfId="56" applyNumberFormat="1" applyFont="1" applyFill="1" applyBorder="1">
      <alignment/>
      <protection/>
    </xf>
    <xf numFmtId="3" fontId="20" fillId="0" borderId="0" xfId="56" applyNumberFormat="1" applyFont="1" applyBorder="1">
      <alignment/>
      <protection/>
    </xf>
    <xf numFmtId="3" fontId="20" fillId="0" borderId="18" xfId="56" applyNumberFormat="1" applyFont="1" applyBorder="1">
      <alignment/>
      <protection/>
    </xf>
    <xf numFmtId="3" fontId="20" fillId="0" borderId="19" xfId="56" applyNumberFormat="1" applyFont="1" applyFill="1" applyBorder="1">
      <alignment/>
      <protection/>
    </xf>
    <xf numFmtId="3" fontId="2" fillId="0" borderId="14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2" fillId="0" borderId="18" xfId="56" applyNumberFormat="1" applyFont="1" applyBorder="1">
      <alignment/>
      <protection/>
    </xf>
    <xf numFmtId="3" fontId="2" fillId="0" borderId="0" xfId="48" applyNumberFormat="1" applyFont="1" applyBorder="1" applyAlignment="1">
      <alignment/>
    </xf>
    <xf numFmtId="3" fontId="2" fillId="0" borderId="19" xfId="48" applyNumberFormat="1" applyFont="1" applyFill="1" applyBorder="1" applyAlignment="1">
      <alignment/>
    </xf>
    <xf numFmtId="0" fontId="26" fillId="0" borderId="0" xfId="56" applyFont="1" applyBorder="1">
      <alignment/>
      <protection/>
    </xf>
    <xf numFmtId="3" fontId="12" fillId="0" borderId="18" xfId="56" applyNumberFormat="1" applyFont="1" applyFill="1" applyBorder="1">
      <alignment/>
      <protection/>
    </xf>
    <xf numFmtId="0" fontId="2" fillId="0" borderId="0" xfId="56" applyFont="1" applyBorder="1">
      <alignment/>
      <protection/>
    </xf>
    <xf numFmtId="3" fontId="22" fillId="0" borderId="18" xfId="56" applyNumberFormat="1" applyFont="1" applyFill="1" applyBorder="1">
      <alignment/>
      <protection/>
    </xf>
    <xf numFmtId="0" fontId="2" fillId="38" borderId="18" xfId="56" applyFont="1" applyFill="1" applyBorder="1">
      <alignment/>
      <protection/>
    </xf>
    <xf numFmtId="0" fontId="26" fillId="38" borderId="0" xfId="56" applyFont="1" applyFill="1" applyBorder="1">
      <alignment/>
      <protection/>
    </xf>
    <xf numFmtId="3" fontId="12" fillId="38" borderId="18" xfId="56" applyNumberFormat="1" applyFont="1" applyFill="1" applyBorder="1">
      <alignment/>
      <protection/>
    </xf>
    <xf numFmtId="3" fontId="2" fillId="38" borderId="0" xfId="56" applyNumberFormat="1" applyFont="1" applyFill="1" applyBorder="1">
      <alignment/>
      <protection/>
    </xf>
    <xf numFmtId="3" fontId="2" fillId="38" borderId="18" xfId="56" applyNumberFormat="1" applyFont="1" applyFill="1" applyBorder="1">
      <alignment/>
      <protection/>
    </xf>
    <xf numFmtId="3" fontId="2" fillId="38" borderId="0" xfId="48" applyNumberFormat="1" applyFont="1" applyFill="1" applyBorder="1" applyAlignment="1">
      <alignment/>
    </xf>
    <xf numFmtId="3" fontId="2" fillId="38" borderId="19" xfId="48" applyNumberFormat="1" applyFont="1" applyFill="1" applyBorder="1" applyAlignment="1">
      <alignment/>
    </xf>
    <xf numFmtId="0" fontId="2" fillId="38" borderId="0" xfId="56" applyFont="1" applyFill="1" applyBorder="1">
      <alignment/>
      <protection/>
    </xf>
    <xf numFmtId="0" fontId="2" fillId="0" borderId="0" xfId="56" applyFont="1" applyFill="1" applyBorder="1">
      <alignment/>
      <protection/>
    </xf>
    <xf numFmtId="3" fontId="2" fillId="0" borderId="15" xfId="56" applyNumberFormat="1" applyFont="1" applyBorder="1">
      <alignment/>
      <protection/>
    </xf>
    <xf numFmtId="0" fontId="2" fillId="0" borderId="16" xfId="56" applyFont="1" applyBorder="1">
      <alignment/>
      <protection/>
    </xf>
    <xf numFmtId="0" fontId="26" fillId="0" borderId="11" xfId="56" applyFont="1" applyBorder="1">
      <alignment/>
      <protection/>
    </xf>
    <xf numFmtId="3" fontId="2" fillId="0" borderId="16" xfId="56" applyNumberFormat="1" applyFont="1" applyFill="1" applyBorder="1">
      <alignment/>
      <protection/>
    </xf>
    <xf numFmtId="3" fontId="2" fillId="0" borderId="11" xfId="56" applyNumberFormat="1" applyFont="1" applyBorder="1">
      <alignment/>
      <protection/>
    </xf>
    <xf numFmtId="3" fontId="2" fillId="0" borderId="16" xfId="56" applyNumberFormat="1" applyFont="1" applyBorder="1">
      <alignment/>
      <protection/>
    </xf>
    <xf numFmtId="3" fontId="2" fillId="0" borderId="11" xfId="48" applyNumberFormat="1" applyFont="1" applyBorder="1" applyAlignment="1">
      <alignment/>
    </xf>
    <xf numFmtId="3" fontId="2" fillId="0" borderId="20" xfId="48" applyNumberFormat="1" applyFont="1" applyFill="1" applyBorder="1" applyAlignment="1">
      <alignment/>
    </xf>
    <xf numFmtId="3" fontId="20" fillId="0" borderId="21" xfId="56" applyNumberFormat="1" applyFont="1" applyBorder="1">
      <alignment/>
      <protection/>
    </xf>
    <xf numFmtId="0" fontId="20" fillId="0" borderId="22" xfId="56" applyFont="1" applyBorder="1" applyAlignment="1">
      <alignment horizontal="center"/>
      <protection/>
    </xf>
    <xf numFmtId="0" fontId="25" fillId="0" borderId="23" xfId="56" applyFont="1" applyBorder="1">
      <alignment/>
      <protection/>
    </xf>
    <xf numFmtId="3" fontId="20" fillId="0" borderId="22" xfId="56" applyNumberFormat="1" applyFont="1" applyFill="1" applyBorder="1">
      <alignment/>
      <protection/>
    </xf>
    <xf numFmtId="0" fontId="2" fillId="0" borderId="18" xfId="56" applyFont="1" applyBorder="1">
      <alignment/>
      <protection/>
    </xf>
    <xf numFmtId="3" fontId="2" fillId="0" borderId="18" xfId="56" applyNumberFormat="1" applyFont="1" applyFill="1" applyBorder="1">
      <alignment/>
      <protection/>
    </xf>
    <xf numFmtId="3" fontId="2" fillId="38" borderId="14" xfId="56" applyNumberFormat="1" applyFont="1" applyFill="1" applyBorder="1">
      <alignment/>
      <protection/>
    </xf>
    <xf numFmtId="3" fontId="20" fillId="0" borderId="15" xfId="56" applyNumberFormat="1" applyFont="1" applyBorder="1">
      <alignment/>
      <protection/>
    </xf>
    <xf numFmtId="0" fontId="20" fillId="0" borderId="16" xfId="56" applyFont="1" applyBorder="1" applyAlignment="1">
      <alignment horizontal="center"/>
      <protection/>
    </xf>
    <xf numFmtId="0" fontId="25" fillId="0" borderId="11" xfId="56" applyFont="1" applyBorder="1">
      <alignment/>
      <protection/>
    </xf>
    <xf numFmtId="3" fontId="20" fillId="0" borderId="16" xfId="56" applyNumberFormat="1" applyFont="1" applyFill="1" applyBorder="1">
      <alignment/>
      <protection/>
    </xf>
    <xf numFmtId="3" fontId="20" fillId="0" borderId="14" xfId="56" applyNumberFormat="1" applyFont="1" applyFill="1" applyBorder="1">
      <alignment/>
      <protection/>
    </xf>
    <xf numFmtId="3" fontId="2" fillId="44" borderId="14" xfId="56" applyNumberFormat="1" applyFont="1" applyFill="1" applyBorder="1">
      <alignment/>
      <protection/>
    </xf>
    <xf numFmtId="3" fontId="12" fillId="44" borderId="18" xfId="56" applyNumberFormat="1" applyFont="1" applyFill="1" applyBorder="1">
      <alignment/>
      <protection/>
    </xf>
    <xf numFmtId="3" fontId="2" fillId="44" borderId="0" xfId="56" applyNumberFormat="1" applyFont="1" applyFill="1" applyBorder="1">
      <alignment/>
      <protection/>
    </xf>
    <xf numFmtId="3" fontId="2" fillId="44" borderId="18" xfId="56" applyNumberFormat="1" applyFont="1" applyFill="1" applyBorder="1">
      <alignment/>
      <protection/>
    </xf>
    <xf numFmtId="3" fontId="2" fillId="44" borderId="0" xfId="48" applyNumberFormat="1" applyFont="1" applyFill="1" applyBorder="1" applyAlignment="1">
      <alignment/>
    </xf>
    <xf numFmtId="3" fontId="2" fillId="44" borderId="19" xfId="48" applyNumberFormat="1" applyFont="1" applyFill="1" applyBorder="1" applyAlignment="1">
      <alignment/>
    </xf>
    <xf numFmtId="0" fontId="2" fillId="44" borderId="0" xfId="56" applyFont="1" applyFill="1" applyBorder="1">
      <alignment/>
      <protection/>
    </xf>
    <xf numFmtId="3" fontId="2" fillId="45" borderId="14" xfId="56" applyNumberFormat="1" applyFont="1" applyFill="1" applyBorder="1">
      <alignment/>
      <protection/>
    </xf>
    <xf numFmtId="0" fontId="2" fillId="45" borderId="18" xfId="56" applyFont="1" applyFill="1" applyBorder="1">
      <alignment/>
      <protection/>
    </xf>
    <xf numFmtId="0" fontId="26" fillId="45" borderId="0" xfId="56" applyFont="1" applyFill="1" applyBorder="1">
      <alignment/>
      <protection/>
    </xf>
    <xf numFmtId="3" fontId="12" fillId="45" borderId="18" xfId="56" applyNumberFormat="1" applyFont="1" applyFill="1" applyBorder="1">
      <alignment/>
      <protection/>
    </xf>
    <xf numFmtId="3" fontId="2" fillId="45" borderId="0" xfId="56" applyNumberFormat="1" applyFont="1" applyFill="1" applyBorder="1">
      <alignment/>
      <protection/>
    </xf>
    <xf numFmtId="3" fontId="2" fillId="45" borderId="18" xfId="56" applyNumberFormat="1" applyFont="1" applyFill="1" applyBorder="1">
      <alignment/>
      <protection/>
    </xf>
    <xf numFmtId="3" fontId="2" fillId="45" borderId="0" xfId="48" applyNumberFormat="1" applyFont="1" applyFill="1" applyBorder="1" applyAlignment="1">
      <alignment/>
    </xf>
    <xf numFmtId="3" fontId="2" fillId="45" borderId="19" xfId="48" applyNumberFormat="1" applyFont="1" applyFill="1" applyBorder="1" applyAlignment="1">
      <alignment/>
    </xf>
    <xf numFmtId="0" fontId="2" fillId="45" borderId="0" xfId="56" applyFont="1" applyFill="1" applyBorder="1">
      <alignment/>
      <protection/>
    </xf>
    <xf numFmtId="3" fontId="20" fillId="0" borderId="15" xfId="56" applyNumberFormat="1" applyFont="1" applyBorder="1" applyAlignment="1">
      <alignment horizontal="center"/>
      <protection/>
    </xf>
    <xf numFmtId="3" fontId="2" fillId="46" borderId="14" xfId="56" applyNumberFormat="1" applyFont="1" applyFill="1" applyBorder="1">
      <alignment/>
      <protection/>
    </xf>
    <xf numFmtId="0" fontId="2" fillId="46" borderId="18" xfId="56" applyFont="1" applyFill="1" applyBorder="1">
      <alignment/>
      <protection/>
    </xf>
    <xf numFmtId="0" fontId="26" fillId="46" borderId="0" xfId="56" applyFont="1" applyFill="1" applyBorder="1">
      <alignment/>
      <protection/>
    </xf>
    <xf numFmtId="3" fontId="12" fillId="46" borderId="18" xfId="56" applyNumberFormat="1" applyFont="1" applyFill="1" applyBorder="1">
      <alignment/>
      <protection/>
    </xf>
    <xf numFmtId="3" fontId="2" fillId="46" borderId="0" xfId="56" applyNumberFormat="1" applyFont="1" applyFill="1" applyBorder="1">
      <alignment/>
      <protection/>
    </xf>
    <xf numFmtId="3" fontId="2" fillId="46" borderId="18" xfId="56" applyNumberFormat="1" applyFont="1" applyFill="1" applyBorder="1">
      <alignment/>
      <protection/>
    </xf>
    <xf numFmtId="3" fontId="2" fillId="46" borderId="0" xfId="48" applyNumberFormat="1" applyFont="1" applyFill="1" applyBorder="1" applyAlignment="1">
      <alignment/>
    </xf>
    <xf numFmtId="3" fontId="2" fillId="46" borderId="19" xfId="48" applyNumberFormat="1" applyFont="1" applyFill="1" applyBorder="1" applyAlignment="1">
      <alignment/>
    </xf>
    <xf numFmtId="0" fontId="2" fillId="46" borderId="0" xfId="56" applyFont="1" applyFill="1" applyBorder="1">
      <alignment/>
      <protection/>
    </xf>
    <xf numFmtId="3" fontId="2" fillId="0" borderId="20" xfId="56" applyNumberFormat="1" applyFont="1" applyFill="1" applyBorder="1">
      <alignment/>
      <protection/>
    </xf>
    <xf numFmtId="0" fontId="20" fillId="0" borderId="15" xfId="56" applyFont="1" applyBorder="1">
      <alignment/>
      <protection/>
    </xf>
    <xf numFmtId="3" fontId="20" fillId="0" borderId="16" xfId="56" applyNumberFormat="1" applyFont="1" applyBorder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0" xfId="56" applyNumberFormat="1" applyFont="1" applyFill="1" applyBorder="1" applyAlignment="1">
      <alignment horizontal="center"/>
      <protection/>
    </xf>
    <xf numFmtId="167" fontId="20" fillId="0" borderId="0" xfId="56" applyNumberFormat="1" applyFont="1" applyFill="1" applyBorder="1">
      <alignment/>
      <protection/>
    </xf>
    <xf numFmtId="4" fontId="20" fillId="0" borderId="0" xfId="56" applyNumberFormat="1" applyFont="1" applyBorder="1">
      <alignment/>
      <protection/>
    </xf>
    <xf numFmtId="4" fontId="20" fillId="0" borderId="0" xfId="56" applyNumberFormat="1" applyFont="1" applyFill="1" applyBorder="1">
      <alignment/>
      <protection/>
    </xf>
    <xf numFmtId="0" fontId="27" fillId="45" borderId="0" xfId="56" applyFont="1" applyFill="1" applyBorder="1">
      <alignment/>
      <protection/>
    </xf>
    <xf numFmtId="167" fontId="2" fillId="0" borderId="0" xfId="48" applyNumberFormat="1" applyFont="1" applyBorder="1" applyAlignment="1">
      <alignment/>
    </xf>
    <xf numFmtId="168" fontId="2" fillId="0" borderId="0" xfId="56" applyNumberFormat="1" applyFont="1" applyBorder="1">
      <alignment/>
      <protection/>
    </xf>
    <xf numFmtId="168" fontId="2" fillId="0" borderId="0" xfId="48" applyNumberFormat="1" applyFont="1" applyBorder="1" applyAlignment="1">
      <alignment/>
    </xf>
    <xf numFmtId="10" fontId="2" fillId="0" borderId="0" xfId="56" applyNumberFormat="1" applyFont="1" applyBorder="1">
      <alignment/>
      <protection/>
    </xf>
    <xf numFmtId="43" fontId="2" fillId="0" borderId="0" xfId="46" applyFont="1" applyBorder="1" applyAlignment="1">
      <alignment/>
    </xf>
    <xf numFmtId="43" fontId="2" fillId="0" borderId="0" xfId="56" applyNumberFormat="1" applyFont="1" applyBorder="1">
      <alignment/>
      <protection/>
    </xf>
    <xf numFmtId="0" fontId="28" fillId="0" borderId="0" xfId="56" applyNumberFormat="1" applyFont="1" applyAlignment="1">
      <alignment horizontal="centerContinuous"/>
      <protection/>
    </xf>
    <xf numFmtId="3" fontId="28" fillId="0" borderId="0" xfId="58" applyNumberFormat="1" applyFont="1" applyBorder="1" applyAlignment="1">
      <alignment horizontal="centerContinuous"/>
    </xf>
    <xf numFmtId="3" fontId="6" fillId="0" borderId="0" xfId="46" applyNumberFormat="1" applyFont="1" applyAlignment="1">
      <alignment horizontal="centerContinuous"/>
    </xf>
    <xf numFmtId="0" fontId="6" fillId="0" borderId="0" xfId="56" applyNumberFormat="1" applyFont="1">
      <alignment/>
      <protection/>
    </xf>
    <xf numFmtId="3" fontId="6" fillId="0" borderId="0" xfId="46" applyNumberFormat="1" applyFont="1" applyAlignment="1">
      <alignment horizontal="right"/>
    </xf>
    <xf numFmtId="0" fontId="6" fillId="0" borderId="24" xfId="56" applyNumberFormat="1" applyFont="1" applyBorder="1">
      <alignment/>
      <protection/>
    </xf>
    <xf numFmtId="3" fontId="6" fillId="0" borderId="25" xfId="58" applyNumberFormat="1" applyFont="1" applyBorder="1" applyAlignment="1">
      <alignment horizontal="right"/>
    </xf>
    <xf numFmtId="3" fontId="6" fillId="0" borderId="25" xfId="46" applyNumberFormat="1" applyFont="1" applyBorder="1" applyAlignment="1">
      <alignment horizontal="right"/>
    </xf>
    <xf numFmtId="3" fontId="6" fillId="0" borderId="26" xfId="58" applyNumberFormat="1" applyFont="1" applyBorder="1" applyAlignment="1">
      <alignment horizontal="right"/>
    </xf>
    <xf numFmtId="0" fontId="6" fillId="0" borderId="27" xfId="56" applyNumberFormat="1" applyFont="1" applyBorder="1">
      <alignment/>
      <protection/>
    </xf>
    <xf numFmtId="3" fontId="6" fillId="0" borderId="28" xfId="46" applyNumberFormat="1" applyFont="1" applyBorder="1" applyAlignment="1">
      <alignment horizontal="centerContinuous"/>
    </xf>
    <xf numFmtId="3" fontId="6" fillId="0" borderId="29" xfId="46" applyNumberFormat="1" applyFont="1" applyBorder="1" applyAlignment="1">
      <alignment horizontal="right"/>
    </xf>
    <xf numFmtId="0" fontId="6" fillId="0" borderId="30" xfId="56" applyNumberFormat="1" applyFont="1" applyBorder="1">
      <alignment/>
      <protection/>
    </xf>
    <xf numFmtId="3" fontId="28" fillId="0" borderId="31" xfId="46" applyNumberFormat="1" applyFont="1" applyBorder="1" applyAlignment="1">
      <alignment horizontal="center"/>
    </xf>
    <xf numFmtId="3" fontId="28" fillId="0" borderId="32" xfId="46" applyNumberFormat="1" applyFont="1" applyBorder="1" applyAlignment="1">
      <alignment horizontal="center"/>
    </xf>
    <xf numFmtId="14" fontId="6" fillId="0" borderId="27" xfId="56" applyNumberFormat="1" applyFont="1" applyBorder="1" applyAlignment="1">
      <alignment horizontal="center"/>
      <protection/>
    </xf>
    <xf numFmtId="3" fontId="6" fillId="0" borderId="0" xfId="46" applyNumberFormat="1" applyFont="1" applyBorder="1" applyAlignment="1">
      <alignment horizontal="right"/>
    </xf>
    <xf numFmtId="0" fontId="28" fillId="0" borderId="30" xfId="56" applyNumberFormat="1" applyFont="1" applyBorder="1">
      <alignment/>
      <protection/>
    </xf>
    <xf numFmtId="3" fontId="28" fillId="0" borderId="31" xfId="46" applyNumberFormat="1" applyFont="1" applyBorder="1" applyAlignment="1">
      <alignment horizontal="right"/>
    </xf>
    <xf numFmtId="3" fontId="28" fillId="0" borderId="32" xfId="46" applyNumberFormat="1" applyFont="1" applyBorder="1" applyAlignment="1">
      <alignment horizontal="right"/>
    </xf>
    <xf numFmtId="0" fontId="28" fillId="0" borderId="0" xfId="56" applyNumberFormat="1" applyFont="1" applyBorder="1">
      <alignment/>
      <protection/>
    </xf>
    <xf numFmtId="3" fontId="28" fillId="0" borderId="0" xfId="46" applyNumberFormat="1" applyFont="1" applyBorder="1" applyAlignment="1">
      <alignment horizontal="right"/>
    </xf>
    <xf numFmtId="0" fontId="6" fillId="0" borderId="33" xfId="56" applyNumberFormat="1" applyFont="1" applyBorder="1">
      <alignment/>
      <protection/>
    </xf>
    <xf numFmtId="3" fontId="6" fillId="0" borderId="28" xfId="46" applyNumberFormat="1" applyFont="1" applyBorder="1" applyAlignment="1">
      <alignment horizontal="center"/>
    </xf>
    <xf numFmtId="3" fontId="6" fillId="0" borderId="34" xfId="46" applyNumberFormat="1" applyFont="1" applyBorder="1" applyAlignment="1">
      <alignment horizontal="right"/>
    </xf>
    <xf numFmtId="14" fontId="6" fillId="0" borderId="27" xfId="56" applyNumberFormat="1" applyFont="1" applyFill="1" applyBorder="1" applyAlignment="1">
      <alignment horizontal="center"/>
      <protection/>
    </xf>
    <xf numFmtId="0" fontId="28" fillId="0" borderId="30" xfId="56" applyNumberFormat="1" applyFont="1" applyFill="1" applyBorder="1">
      <alignment/>
      <protection/>
    </xf>
    <xf numFmtId="0" fontId="28" fillId="0" borderId="30" xfId="56" applyNumberFormat="1" applyFont="1" applyBorder="1" applyAlignment="1">
      <alignment horizontal="centerContinuous"/>
      <protection/>
    </xf>
    <xf numFmtId="0" fontId="28" fillId="0" borderId="31" xfId="56" applyNumberFormat="1" applyFont="1" applyBorder="1" applyAlignment="1">
      <alignment horizontal="centerContinuous"/>
      <protection/>
    </xf>
    <xf numFmtId="0" fontId="28" fillId="0" borderId="32" xfId="56" applyNumberFormat="1" applyFont="1" applyBorder="1" applyAlignment="1">
      <alignment horizontal="centerContinuous"/>
      <protection/>
    </xf>
    <xf numFmtId="0" fontId="28" fillId="0" borderId="35" xfId="56" applyNumberFormat="1" applyFont="1" applyBorder="1">
      <alignment/>
      <protection/>
    </xf>
    <xf numFmtId="3" fontId="28" fillId="0" borderId="36" xfId="46" applyNumberFormat="1" applyFont="1" applyBorder="1" applyAlignment="1">
      <alignment horizontal="center"/>
    </xf>
    <xf numFmtId="3" fontId="28" fillId="0" borderId="37" xfId="46" applyNumberFormat="1" applyFont="1" applyBorder="1" applyAlignment="1">
      <alignment horizontal="center"/>
    </xf>
    <xf numFmtId="0" fontId="6" fillId="0" borderId="38" xfId="56" applyNumberFormat="1" applyFont="1" applyBorder="1">
      <alignment/>
      <protection/>
    </xf>
    <xf numFmtId="3" fontId="6" fillId="0" borderId="18" xfId="46" applyNumberFormat="1" applyFont="1" applyBorder="1" applyAlignment="1">
      <alignment horizontal="right"/>
    </xf>
    <xf numFmtId="3" fontId="6" fillId="0" borderId="39" xfId="46" applyNumberFormat="1" applyFont="1" applyBorder="1" applyAlignment="1">
      <alignment horizontal="right"/>
    </xf>
    <xf numFmtId="0" fontId="6" fillId="0" borderId="10" xfId="56" applyNumberFormat="1" applyFont="1" applyBorder="1">
      <alignment/>
      <protection/>
    </xf>
    <xf numFmtId="3" fontId="6" fillId="0" borderId="10" xfId="46" applyNumberFormat="1" applyFont="1" applyBorder="1" applyAlignment="1">
      <alignment horizontal="right"/>
    </xf>
    <xf numFmtId="0" fontId="6" fillId="0" borderId="40" xfId="56" applyNumberFormat="1" applyFont="1" applyBorder="1">
      <alignment/>
      <protection/>
    </xf>
    <xf numFmtId="3" fontId="6" fillId="0" borderId="41" xfId="46" applyNumberFormat="1" applyFont="1" applyBorder="1" applyAlignment="1">
      <alignment horizontal="right"/>
    </xf>
    <xf numFmtId="0" fontId="6" fillId="0" borderId="42" xfId="56" applyNumberFormat="1" applyFont="1" applyBorder="1">
      <alignment/>
      <protection/>
    </xf>
    <xf numFmtId="3" fontId="6" fillId="0" borderId="43" xfId="46" applyNumberFormat="1" applyFont="1" applyBorder="1" applyAlignment="1">
      <alignment horizontal="right"/>
    </xf>
    <xf numFmtId="3" fontId="28" fillId="0" borderId="36" xfId="46" applyNumberFormat="1" applyFont="1" applyBorder="1" applyAlignment="1">
      <alignment horizontal="right"/>
    </xf>
    <xf numFmtId="3" fontId="28" fillId="0" borderId="37" xfId="46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7" fillId="0" borderId="22" xfId="56" applyNumberFormat="1" applyFont="1" applyFill="1" applyBorder="1">
      <alignment/>
      <protection/>
    </xf>
    <xf numFmtId="43" fontId="7" fillId="0" borderId="0" xfId="46" applyFont="1" applyBorder="1" applyAlignment="1">
      <alignment/>
    </xf>
    <xf numFmtId="3" fontId="7" fillId="0" borderId="16" xfId="56" applyNumberFormat="1" applyFont="1" applyFill="1" applyBorder="1">
      <alignment/>
      <protection/>
    </xf>
    <xf numFmtId="4" fontId="2" fillId="0" borderId="10" xfId="56" applyNumberFormat="1" applyFont="1" applyBorder="1">
      <alignment/>
      <protection/>
    </xf>
    <xf numFmtId="0" fontId="2" fillId="0" borderId="0" xfId="56" applyFont="1">
      <alignment/>
      <protection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0" fillId="47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/>
    </xf>
    <xf numFmtId="0" fontId="33" fillId="39" borderId="10" xfId="0" applyFont="1" applyFill="1" applyBorder="1" applyAlignment="1" applyProtection="1">
      <alignment vertical="center" wrapText="1"/>
      <protection/>
    </xf>
    <xf numFmtId="4" fontId="20" fillId="0" borderId="10" xfId="0" applyNumberFormat="1" applyFont="1" applyFill="1" applyBorder="1" applyAlignment="1" applyProtection="1">
      <alignment horizontal="center" wrapText="1"/>
      <protection/>
    </xf>
    <xf numFmtId="4" fontId="22" fillId="0" borderId="1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 applyProtection="1">
      <alignment vertical="center" wrapText="1"/>
      <protection/>
    </xf>
    <xf numFmtId="0" fontId="33" fillId="44" borderId="10" xfId="0" applyFont="1" applyFill="1" applyBorder="1" applyAlignment="1" applyProtection="1">
      <alignment vertical="center" wrapText="1"/>
      <protection/>
    </xf>
    <xf numFmtId="0" fontId="33" fillId="48" borderId="10" xfId="0" applyFont="1" applyFill="1" applyBorder="1" applyAlignment="1" applyProtection="1">
      <alignment vertical="center" wrapText="1"/>
      <protection/>
    </xf>
    <xf numFmtId="0" fontId="33" fillId="38" borderId="10" xfId="0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center" wrapText="1"/>
      <protection/>
    </xf>
    <xf numFmtId="4" fontId="33" fillId="38" borderId="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>
      <alignment/>
    </xf>
    <xf numFmtId="0" fontId="3" fillId="45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vertical="center" wrapText="1"/>
      <protection/>
    </xf>
    <xf numFmtId="0" fontId="2" fillId="38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33" fillId="36" borderId="10" xfId="0" applyFont="1" applyFill="1" applyBorder="1" applyAlignment="1" applyProtection="1">
      <alignment vertical="center" wrapText="1"/>
      <protection/>
    </xf>
    <xf numFmtId="4" fontId="2" fillId="0" borderId="10" xfId="5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/>
    </xf>
    <xf numFmtId="0" fontId="3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33" fillId="45" borderId="10" xfId="0" applyFont="1" applyFill="1" applyBorder="1" applyAlignment="1" applyProtection="1">
      <alignment vertical="center" wrapText="1"/>
      <protection/>
    </xf>
    <xf numFmtId="0" fontId="33" fillId="49" borderId="10" xfId="0" applyFont="1" applyFill="1" applyBorder="1" applyAlignment="1" applyProtection="1">
      <alignment vertical="center" wrapText="1"/>
      <protection/>
    </xf>
    <xf numFmtId="4" fontId="22" fillId="0" borderId="1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56" applyFont="1" applyFill="1">
      <alignment/>
      <protection/>
    </xf>
    <xf numFmtId="4" fontId="2" fillId="0" borderId="0" xfId="56" applyNumberFormat="1" applyFont="1">
      <alignment/>
      <protection/>
    </xf>
    <xf numFmtId="43" fontId="2" fillId="0" borderId="0" xfId="46" applyFont="1" applyAlignment="1">
      <alignment/>
    </xf>
    <xf numFmtId="0" fontId="5" fillId="0" borderId="0" xfId="56" applyFont="1" applyFill="1" applyAlignment="1">
      <alignment horizontal="center"/>
      <protection/>
    </xf>
    <xf numFmtId="0" fontId="32" fillId="0" borderId="0" xfId="56" applyFont="1" applyFill="1" applyAlignment="1">
      <alignment horizontal="center"/>
      <protection/>
    </xf>
    <xf numFmtId="0" fontId="2" fillId="0" borderId="0" xfId="56" applyFont="1" applyAlignment="1">
      <alignment horizontal="justify" vertical="justify"/>
      <protection/>
    </xf>
    <xf numFmtId="1" fontId="2" fillId="0" borderId="0" xfId="56" applyNumberFormat="1" applyFont="1">
      <alignment/>
      <protection/>
    </xf>
    <xf numFmtId="0" fontId="2" fillId="0" borderId="0" xfId="56" applyFont="1" applyAlignment="1">
      <alignment wrapText="1"/>
      <protection/>
    </xf>
    <xf numFmtId="0" fontId="20" fillId="47" borderId="10" xfId="56" applyFont="1" applyFill="1" applyBorder="1" applyAlignment="1" applyProtection="1">
      <alignment horizontal="center" vertical="center" wrapText="1"/>
      <protection/>
    </xf>
    <xf numFmtId="4" fontId="34" fillId="0" borderId="10" xfId="56" applyNumberFormat="1" applyFont="1" applyFill="1" applyBorder="1" applyAlignment="1">
      <alignment horizontal="center" vertical="justify" wrapText="1"/>
      <protection/>
    </xf>
    <xf numFmtId="43" fontId="20" fillId="0" borderId="0" xfId="46" applyFont="1" applyAlignment="1">
      <alignment/>
    </xf>
    <xf numFmtId="0" fontId="20" fillId="0" borderId="0" xfId="56" applyFont="1">
      <alignment/>
      <protection/>
    </xf>
    <xf numFmtId="4" fontId="2" fillId="0" borderId="10" xfId="56" applyNumberFormat="1" applyFont="1" applyFill="1" applyBorder="1">
      <alignment/>
      <protection/>
    </xf>
    <xf numFmtId="4" fontId="20" fillId="0" borderId="10" xfId="56" applyNumberFormat="1" applyFont="1" applyFill="1" applyBorder="1">
      <alignment/>
      <protection/>
    </xf>
    <xf numFmtId="3" fontId="2" fillId="0" borderId="0" xfId="56" applyNumberFormat="1" applyFont="1">
      <alignment/>
      <protection/>
    </xf>
    <xf numFmtId="4" fontId="2" fillId="0" borderId="10" xfId="56" applyNumberFormat="1" applyFont="1" applyFill="1" applyBorder="1" applyAlignment="1" applyProtection="1">
      <alignment vertical="center" wrapText="1"/>
      <protection/>
    </xf>
    <xf numFmtId="43" fontId="2" fillId="0" borderId="0" xfId="56" applyNumberFormat="1" applyFont="1">
      <alignment/>
      <protection/>
    </xf>
    <xf numFmtId="4" fontId="68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justify" vertical="justify" wrapText="1"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56" applyFont="1" applyFill="1" applyAlignment="1">
      <alignment horizontal="center"/>
      <protection/>
    </xf>
    <xf numFmtId="0" fontId="32" fillId="0" borderId="0" xfId="56" applyFont="1" applyFill="1" applyAlignment="1">
      <alignment horizontal="left" vertical="justify"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20" fillId="0" borderId="44" xfId="56" applyFont="1" applyBorder="1" applyAlignment="1">
      <alignment horizontal="center" wrapText="1"/>
      <protection/>
    </xf>
    <xf numFmtId="0" fontId="20" fillId="0" borderId="23" xfId="56" applyFont="1" applyBorder="1" applyAlignment="1">
      <alignment horizontal="center" wrapText="1"/>
      <protection/>
    </xf>
    <xf numFmtId="0" fontId="20" fillId="0" borderId="45" xfId="56" applyFont="1" applyBorder="1" applyAlignment="1">
      <alignment horizontal="center" wrapText="1"/>
      <protection/>
    </xf>
    <xf numFmtId="0" fontId="20" fillId="0" borderId="46" xfId="56" applyFont="1" applyBorder="1" applyAlignment="1">
      <alignment horizontal="center" vertical="center" wrapText="1"/>
      <protection/>
    </xf>
    <xf numFmtId="0" fontId="2" fillId="0" borderId="47" xfId="56" applyBorder="1" applyAlignment="1">
      <alignment/>
      <protection/>
    </xf>
    <xf numFmtId="0" fontId="2" fillId="0" borderId="48" xfId="56" applyBorder="1" applyAlignment="1">
      <alignment/>
      <protection/>
    </xf>
    <xf numFmtId="0" fontId="2" fillId="0" borderId="47" xfId="56" applyBorder="1" applyAlignment="1">
      <alignment wrapText="1"/>
      <protection/>
    </xf>
    <xf numFmtId="0" fontId="2" fillId="0" borderId="48" xfId="56" applyBorder="1" applyAlignment="1">
      <alignment wrapText="1"/>
      <protection/>
    </xf>
    <xf numFmtId="0" fontId="25" fillId="0" borderId="17" xfId="56" applyFont="1" applyFill="1" applyBorder="1" applyAlignment="1">
      <alignment horizontal="center" wrapText="1"/>
      <protection/>
    </xf>
    <xf numFmtId="0" fontId="2" fillId="0" borderId="17" xfId="56" applyBorder="1" applyAlignment="1">
      <alignment horizontal="center" wrapText="1"/>
      <protection/>
    </xf>
    <xf numFmtId="0" fontId="20" fillId="0" borderId="17" xfId="56" applyFont="1" applyBorder="1" applyAlignment="1">
      <alignment horizontal="center" vertical="center" wrapText="1"/>
      <protection/>
    </xf>
    <xf numFmtId="0" fontId="2" fillId="0" borderId="17" xfId="56" applyBorder="1" applyAlignment="1">
      <alignment wrapText="1"/>
      <protection/>
    </xf>
    <xf numFmtId="0" fontId="25" fillId="0" borderId="17" xfId="56" applyFont="1" applyBorder="1" applyAlignment="1">
      <alignment horizontal="center" wrapText="1"/>
      <protection/>
    </xf>
    <xf numFmtId="3" fontId="6" fillId="0" borderId="28" xfId="46" applyNumberFormat="1" applyFont="1" applyBorder="1" applyAlignment="1" quotePrefix="1">
      <alignment horizontal="center"/>
    </xf>
    <xf numFmtId="3" fontId="6" fillId="0" borderId="28" xfId="46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ago09" xfId="48"/>
    <cellStyle name="Millares 2" xfId="49"/>
    <cellStyle name="Millares_Total Ing. sgp 2009" xfId="50"/>
    <cellStyle name="Currency" xfId="51"/>
    <cellStyle name="Currency [0]" xfId="52"/>
    <cellStyle name="Neutral" xfId="53"/>
    <cellStyle name="Normal_ADMON CENTRAL" xfId="54"/>
    <cellStyle name="Normal_Hoja2" xfId="55"/>
    <cellStyle name="Normal_PROYECTOPRESUPUESTO20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quipile-cundinamarca.gov.co/Users/USUARIO/Desktop/PRESUPUESTO/PROYECTOPRESUPUEST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quipile-cundinamarca.gov.co/Documents%20and%20Settings/YBetancu/Mis%20documentos/YOLANDA/SENA/PROYECTOPRESUPUESTO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INGRESOS2011"/>
      <sheetName val="PPTOGTOS2011"/>
      <sheetName val="NOMINA"/>
      <sheetName val="sgp2010"/>
      <sheetName val="AMORTIZACION DEUDA"/>
      <sheetName val="Hoja1"/>
      <sheetName val="Hoja2"/>
      <sheetName val="Hoja3"/>
    </sheetNames>
    <sheetDataSet>
      <sheetData sheetId="1">
        <row r="17">
          <cell r="C17">
            <v>262570586</v>
          </cell>
          <cell r="D17">
            <v>60230000</v>
          </cell>
          <cell r="E17">
            <v>655181125</v>
          </cell>
          <cell r="F17">
            <v>2344341426</v>
          </cell>
          <cell r="G17">
            <v>363000000</v>
          </cell>
          <cell r="H17">
            <v>24000000</v>
          </cell>
        </row>
        <row r="18">
          <cell r="C18">
            <v>247970586</v>
          </cell>
          <cell r="D18">
            <v>0</v>
          </cell>
          <cell r="E18">
            <v>640443125</v>
          </cell>
          <cell r="F18">
            <v>0</v>
          </cell>
          <cell r="G18">
            <v>0</v>
          </cell>
          <cell r="H18">
            <v>0</v>
          </cell>
        </row>
        <row r="227">
          <cell r="C227">
            <v>31510000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4">
          <cell r="C314">
            <v>14600000</v>
          </cell>
          <cell r="D314">
            <v>60230000</v>
          </cell>
          <cell r="E314">
            <v>14738000</v>
          </cell>
          <cell r="F314">
            <v>2344341426</v>
          </cell>
          <cell r="G314">
            <v>363000000</v>
          </cell>
          <cell r="H314">
            <v>24000000</v>
          </cell>
        </row>
        <row r="341">
          <cell r="C341">
            <v>0</v>
          </cell>
          <cell r="D341">
            <v>230000</v>
          </cell>
          <cell r="E341">
            <v>0</v>
          </cell>
          <cell r="F341">
            <v>1066152079</v>
          </cell>
          <cell r="G341">
            <v>363000000</v>
          </cell>
          <cell r="H341">
            <v>24000000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INGRESOS2011"/>
      <sheetName val="sgp2010"/>
    </sheetNames>
    <sheetDataSet>
      <sheetData sheetId="0">
        <row r="12">
          <cell r="C12">
            <v>255619500</v>
          </cell>
          <cell r="E12">
            <v>625643664</v>
          </cell>
        </row>
        <row r="118">
          <cell r="F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7.421875" style="262" customWidth="1"/>
    <col min="2" max="2" width="15.8515625" style="262" customWidth="1"/>
    <col min="3" max="3" width="17.57421875" style="262" customWidth="1"/>
    <col min="4" max="4" width="15.140625" style="262" customWidth="1"/>
    <col min="5" max="5" width="16.421875" style="262" customWidth="1"/>
    <col min="6" max="6" width="18.140625" style="262" customWidth="1"/>
    <col min="7" max="7" width="16.28125" style="262" customWidth="1"/>
    <col min="8" max="8" width="15.8515625" style="262" customWidth="1"/>
    <col min="9" max="9" width="18.140625" style="262" customWidth="1"/>
    <col min="10" max="10" width="11.421875" style="262" customWidth="1"/>
    <col min="11" max="11" width="11.8515625" style="262" customWidth="1"/>
    <col min="12" max="16384" width="11.421875" style="262" customWidth="1"/>
  </cols>
  <sheetData>
    <row r="1" spans="1:16" ht="12.75">
      <c r="A1" s="312" t="s">
        <v>269</v>
      </c>
      <c r="B1" s="312"/>
      <c r="C1" s="312"/>
      <c r="D1" s="312"/>
      <c r="E1" s="312"/>
      <c r="F1" s="312"/>
      <c r="G1" s="312"/>
      <c r="H1" s="312"/>
      <c r="I1" s="259"/>
      <c r="J1" s="260"/>
      <c r="K1" s="261"/>
      <c r="L1" s="261"/>
      <c r="M1" s="261"/>
      <c r="N1" s="261"/>
      <c r="O1" s="261"/>
      <c r="P1" s="261"/>
    </row>
    <row r="2" spans="1:16" ht="12.75">
      <c r="A2" s="313"/>
      <c r="B2" s="313"/>
      <c r="C2" s="313"/>
      <c r="D2" s="313"/>
      <c r="E2" s="313"/>
      <c r="F2" s="313"/>
      <c r="G2" s="313"/>
      <c r="H2" s="313"/>
      <c r="I2" s="259"/>
      <c r="J2" s="260"/>
      <c r="K2" s="261"/>
      <c r="L2" s="261"/>
      <c r="M2" s="261"/>
      <c r="N2" s="261"/>
      <c r="O2" s="261"/>
      <c r="P2" s="261"/>
    </row>
    <row r="3" spans="1:16" ht="12.75">
      <c r="A3" s="263"/>
      <c r="B3" s="263"/>
      <c r="C3" s="263"/>
      <c r="D3" s="263"/>
      <c r="E3" s="263"/>
      <c r="F3" s="263"/>
      <c r="G3" s="263"/>
      <c r="H3" s="263"/>
      <c r="I3" s="259"/>
      <c r="J3" s="260"/>
      <c r="K3" s="261"/>
      <c r="L3" s="261"/>
      <c r="M3" s="261"/>
      <c r="N3" s="261"/>
      <c r="O3" s="261"/>
      <c r="P3" s="261"/>
    </row>
    <row r="4" spans="1:16" ht="12.75">
      <c r="A4" s="313" t="s">
        <v>270</v>
      </c>
      <c r="B4" s="313"/>
      <c r="C4" s="313"/>
      <c r="D4" s="313"/>
      <c r="E4" s="313"/>
      <c r="F4" s="313"/>
      <c r="G4" s="313"/>
      <c r="H4" s="313"/>
      <c r="I4" s="259"/>
      <c r="J4" s="260"/>
      <c r="K4" s="261"/>
      <c r="L4" s="261"/>
      <c r="M4" s="261"/>
      <c r="N4" s="261"/>
      <c r="O4" s="261"/>
      <c r="P4" s="261"/>
    </row>
    <row r="5" spans="1:16" ht="12.75">
      <c r="A5" s="313" t="s">
        <v>1217</v>
      </c>
      <c r="B5" s="313"/>
      <c r="C5" s="313"/>
      <c r="D5" s="313"/>
      <c r="E5" s="313"/>
      <c r="F5" s="313"/>
      <c r="G5" s="313"/>
      <c r="H5" s="313"/>
      <c r="I5" s="259"/>
      <c r="J5" s="260"/>
      <c r="K5" s="261"/>
      <c r="L5" s="261"/>
      <c r="M5" s="261"/>
      <c r="N5" s="261"/>
      <c r="O5" s="261"/>
      <c r="P5" s="261"/>
    </row>
    <row r="6" spans="1:16" ht="12.75">
      <c r="A6" s="264"/>
      <c r="B6" s="264"/>
      <c r="C6" s="264"/>
      <c r="D6" s="264"/>
      <c r="E6" s="264"/>
      <c r="F6" s="264"/>
      <c r="G6" s="264"/>
      <c r="H6" s="264"/>
      <c r="I6" s="259"/>
      <c r="J6" s="260"/>
      <c r="K6" s="261"/>
      <c r="L6" s="261"/>
      <c r="M6" s="261"/>
      <c r="N6" s="261"/>
      <c r="O6" s="261"/>
      <c r="P6" s="261"/>
    </row>
    <row r="7" spans="1:16" ht="12.75">
      <c r="A7" s="314" t="s">
        <v>271</v>
      </c>
      <c r="B7" s="314"/>
      <c r="C7" s="314"/>
      <c r="D7" s="314"/>
      <c r="E7" s="314"/>
      <c r="F7" s="314"/>
      <c r="G7" s="314"/>
      <c r="H7" s="314"/>
      <c r="I7" s="259"/>
      <c r="J7" s="260"/>
      <c r="K7" s="261"/>
      <c r="L7" s="261"/>
      <c r="M7" s="261"/>
      <c r="N7" s="261"/>
      <c r="O7" s="261"/>
      <c r="P7" s="261"/>
    </row>
    <row r="8" spans="1:16" ht="45" customHeight="1">
      <c r="A8" s="311" t="s">
        <v>1219</v>
      </c>
      <c r="B8" s="311"/>
      <c r="C8" s="311"/>
      <c r="D8" s="311"/>
      <c r="E8" s="311"/>
      <c r="F8" s="311"/>
      <c r="G8" s="311"/>
      <c r="H8" s="311"/>
      <c r="I8" s="311"/>
      <c r="J8" s="260"/>
      <c r="K8" s="261"/>
      <c r="L8" s="261"/>
      <c r="M8" s="261"/>
      <c r="N8" s="261"/>
      <c r="O8" s="261"/>
      <c r="P8" s="261"/>
    </row>
    <row r="9" spans="1:16" ht="12.75">
      <c r="A9" s="265"/>
      <c r="B9" s="265"/>
      <c r="C9" s="265"/>
      <c r="D9" s="265"/>
      <c r="E9" s="265"/>
      <c r="F9" s="265"/>
      <c r="G9" s="265"/>
      <c r="H9" s="265"/>
      <c r="I9" s="259"/>
      <c r="J9" s="260"/>
      <c r="K9" s="261"/>
      <c r="L9" s="261"/>
      <c r="M9" s="261"/>
      <c r="N9" s="261"/>
      <c r="O9" s="261"/>
      <c r="P9" s="261"/>
    </row>
    <row r="10" spans="1:16" ht="12.75">
      <c r="A10" s="261"/>
      <c r="B10" s="261"/>
      <c r="C10" s="266"/>
      <c r="D10" s="266"/>
      <c r="E10" s="266"/>
      <c r="F10" s="266"/>
      <c r="G10" s="260"/>
      <c r="H10" s="267"/>
      <c r="I10" s="259"/>
      <c r="J10" s="260"/>
      <c r="K10" s="261"/>
      <c r="L10" s="261"/>
      <c r="M10" s="261"/>
      <c r="N10" s="261"/>
      <c r="O10" s="261"/>
      <c r="P10" s="261"/>
    </row>
    <row r="11" spans="1:16" ht="51">
      <c r="A11" s="268" t="s">
        <v>272</v>
      </c>
      <c r="B11" s="268" t="s">
        <v>273</v>
      </c>
      <c r="C11" s="268" t="s">
        <v>274</v>
      </c>
      <c r="D11" s="268" t="s">
        <v>275</v>
      </c>
      <c r="E11" s="268" t="s">
        <v>276</v>
      </c>
      <c r="F11" s="268" t="s">
        <v>277</v>
      </c>
      <c r="G11" s="268" t="s">
        <v>278</v>
      </c>
      <c r="H11" s="268" t="s">
        <v>279</v>
      </c>
      <c r="I11" s="268" t="s">
        <v>280</v>
      </c>
      <c r="J11" s="260"/>
      <c r="K11" s="261"/>
      <c r="L11" s="261"/>
      <c r="M11" s="261"/>
      <c r="N11" s="261"/>
      <c r="O11" s="261"/>
      <c r="P11" s="261"/>
    </row>
    <row r="12" spans="1:16" ht="25.5">
      <c r="A12" s="269" t="s">
        <v>281</v>
      </c>
      <c r="B12" s="270" t="s">
        <v>282</v>
      </c>
      <c r="C12" s="271">
        <f aca="true" t="shared" si="0" ref="C12:H12">+C13+C70+C85+C103</f>
        <v>217359000</v>
      </c>
      <c r="D12" s="271">
        <f t="shared" si="0"/>
        <v>76230000</v>
      </c>
      <c r="E12" s="271">
        <f t="shared" si="0"/>
        <v>621626882</v>
      </c>
      <c r="F12" s="271">
        <f t="shared" si="0"/>
        <v>2471324191</v>
      </c>
      <c r="G12" s="271">
        <f t="shared" si="0"/>
        <v>366000000</v>
      </c>
      <c r="H12" s="271">
        <f t="shared" si="0"/>
        <v>31000000</v>
      </c>
      <c r="I12" s="272">
        <f aca="true" t="shared" si="1" ref="I12:I81">SUM(C12:H12)</f>
        <v>3783540073</v>
      </c>
      <c r="J12" s="273">
        <f>+J13+J70+J85+J103</f>
        <v>0</v>
      </c>
      <c r="K12" s="261"/>
      <c r="L12" s="261"/>
      <c r="M12" s="261"/>
      <c r="N12" s="261"/>
      <c r="O12" s="261"/>
      <c r="P12" s="261"/>
    </row>
    <row r="13" spans="1:16" ht="25.5">
      <c r="A13" s="269" t="s">
        <v>283</v>
      </c>
      <c r="B13" s="274" t="s">
        <v>284</v>
      </c>
      <c r="C13" s="271">
        <f aca="true" t="shared" si="2" ref="C13:H13">+C14+C38</f>
        <v>217359000</v>
      </c>
      <c r="D13" s="271">
        <f t="shared" si="2"/>
        <v>76000000</v>
      </c>
      <c r="E13" s="271">
        <f t="shared" si="2"/>
        <v>621626882</v>
      </c>
      <c r="F13" s="271">
        <f t="shared" si="2"/>
        <v>0</v>
      </c>
      <c r="G13" s="271">
        <f t="shared" si="2"/>
        <v>0</v>
      </c>
      <c r="H13" s="271">
        <f t="shared" si="2"/>
        <v>0</v>
      </c>
      <c r="I13" s="272">
        <f t="shared" si="1"/>
        <v>914985882</v>
      </c>
      <c r="J13" s="260"/>
      <c r="K13" s="261"/>
      <c r="L13" s="261"/>
      <c r="M13" s="261"/>
      <c r="N13" s="261"/>
      <c r="O13" s="261"/>
      <c r="P13" s="261"/>
    </row>
    <row r="14" spans="1:16" ht="12.75">
      <c r="A14" s="269" t="s">
        <v>285</v>
      </c>
      <c r="B14" s="275" t="s">
        <v>286</v>
      </c>
      <c r="C14" s="271">
        <f aca="true" t="shared" si="3" ref="C14:H14">+C15+C18+C26+SUM(C29:C33)+SUM(C35:C36)</f>
        <v>163455000</v>
      </c>
      <c r="D14" s="271">
        <f t="shared" si="3"/>
        <v>76000000</v>
      </c>
      <c r="E14" s="271">
        <f t="shared" si="3"/>
        <v>0</v>
      </c>
      <c r="F14" s="271">
        <f t="shared" si="3"/>
        <v>0</v>
      </c>
      <c r="G14" s="271">
        <f t="shared" si="3"/>
        <v>0</v>
      </c>
      <c r="H14" s="271">
        <f t="shared" si="3"/>
        <v>0</v>
      </c>
      <c r="I14" s="272">
        <f t="shared" si="1"/>
        <v>239455000</v>
      </c>
      <c r="J14" s="273">
        <f>+J15+J18+J26+SUM(J29:J33)+SUM(J35:J36)</f>
        <v>0</v>
      </c>
      <c r="K14" s="273">
        <f>+K15+K18+K26+SUM(K29:K33)+SUM(K35:K36)</f>
        <v>0</v>
      </c>
      <c r="L14" s="273">
        <f>+L15+L18+L26+SUM(L29:L33)+SUM(L35:L36)</f>
        <v>0</v>
      </c>
      <c r="M14" s="273">
        <f>+M15+M18+M26+SUM(M29:M33)+SUM(M35:M36)</f>
        <v>0</v>
      </c>
      <c r="N14" s="261"/>
      <c r="O14" s="261"/>
      <c r="P14" s="261"/>
    </row>
    <row r="15" spans="1:16" ht="25.5">
      <c r="A15" s="269" t="s">
        <v>287</v>
      </c>
      <c r="B15" s="276" t="s">
        <v>288</v>
      </c>
      <c r="C15" s="271">
        <f aca="true" t="shared" si="4" ref="C15:H15">SUM(C16:C17)</f>
        <v>100900000</v>
      </c>
      <c r="D15" s="271">
        <f t="shared" si="4"/>
        <v>0</v>
      </c>
      <c r="E15" s="271">
        <f t="shared" si="4"/>
        <v>0</v>
      </c>
      <c r="F15" s="271">
        <f t="shared" si="4"/>
        <v>0</v>
      </c>
      <c r="G15" s="271">
        <f t="shared" si="4"/>
        <v>0</v>
      </c>
      <c r="H15" s="271">
        <f t="shared" si="4"/>
        <v>0</v>
      </c>
      <c r="I15" s="272">
        <f t="shared" si="1"/>
        <v>100900000</v>
      </c>
      <c r="J15" s="273">
        <f>SUM(J16:J17)</f>
        <v>0</v>
      </c>
      <c r="K15" s="261"/>
      <c r="L15" s="261"/>
      <c r="M15" s="261"/>
      <c r="N15" s="261"/>
      <c r="O15" s="261"/>
      <c r="P15" s="261"/>
    </row>
    <row r="16" spans="1:16" ht="38.25">
      <c r="A16" s="269" t="s">
        <v>289</v>
      </c>
      <c r="B16" s="1" t="s">
        <v>290</v>
      </c>
      <c r="C16" s="277">
        <v>65200000</v>
      </c>
      <c r="D16" s="277"/>
      <c r="E16" s="277"/>
      <c r="F16" s="277"/>
      <c r="G16" s="251"/>
      <c r="H16" s="251"/>
      <c r="I16" s="272">
        <f t="shared" si="1"/>
        <v>65200000</v>
      </c>
      <c r="J16" s="260"/>
      <c r="K16" s="261"/>
      <c r="L16" s="261"/>
      <c r="M16" s="261"/>
      <c r="N16" s="261"/>
      <c r="O16" s="261"/>
      <c r="P16" s="261"/>
    </row>
    <row r="17" spans="1:16" ht="38.25">
      <c r="A17" s="269" t="s">
        <v>291</v>
      </c>
      <c r="B17" s="1" t="s">
        <v>292</v>
      </c>
      <c r="C17" s="277">
        <v>35700000</v>
      </c>
      <c r="D17" s="277"/>
      <c r="E17" s="277"/>
      <c r="F17" s="277"/>
      <c r="G17" s="251"/>
      <c r="H17" s="251"/>
      <c r="I17" s="272">
        <f t="shared" si="1"/>
        <v>35700000</v>
      </c>
      <c r="J17" s="260"/>
      <c r="K17" s="261"/>
      <c r="L17" s="261"/>
      <c r="M17" s="261"/>
      <c r="N17" s="261"/>
      <c r="O17" s="261"/>
      <c r="P17" s="261"/>
    </row>
    <row r="18" spans="1:16" ht="38.25">
      <c r="A18" s="269" t="s">
        <v>293</v>
      </c>
      <c r="B18" s="276" t="s">
        <v>294</v>
      </c>
      <c r="C18" s="271">
        <f aca="true" t="shared" si="5" ref="C18:H18">+C19+C23</f>
        <v>21980000</v>
      </c>
      <c r="D18" s="271">
        <f t="shared" si="5"/>
        <v>0</v>
      </c>
      <c r="E18" s="271">
        <f t="shared" si="5"/>
        <v>0</v>
      </c>
      <c r="F18" s="271">
        <f t="shared" si="5"/>
        <v>0</v>
      </c>
      <c r="G18" s="271">
        <f t="shared" si="5"/>
        <v>0</v>
      </c>
      <c r="H18" s="271">
        <f t="shared" si="5"/>
        <v>0</v>
      </c>
      <c r="I18" s="272">
        <f t="shared" si="1"/>
        <v>21980000</v>
      </c>
      <c r="J18" s="273">
        <f aca="true" t="shared" si="6" ref="J18:P18">SUM(J19:J23)</f>
        <v>0</v>
      </c>
      <c r="K18" s="278">
        <f t="shared" si="6"/>
        <v>0</v>
      </c>
      <c r="L18" s="278">
        <f t="shared" si="6"/>
        <v>0</v>
      </c>
      <c r="M18" s="278">
        <f t="shared" si="6"/>
        <v>0</v>
      </c>
      <c r="N18" s="278">
        <f t="shared" si="6"/>
        <v>0</v>
      </c>
      <c r="O18" s="278">
        <f t="shared" si="6"/>
        <v>0</v>
      </c>
      <c r="P18" s="278">
        <f t="shared" si="6"/>
        <v>0</v>
      </c>
    </row>
    <row r="19" spans="1:16" ht="38.25">
      <c r="A19" s="279" t="s">
        <v>295</v>
      </c>
      <c r="B19" s="280" t="s">
        <v>296</v>
      </c>
      <c r="C19" s="277">
        <f aca="true" t="shared" si="7" ref="C19:H19">SUM(C20:C22)</f>
        <v>20930000</v>
      </c>
      <c r="D19" s="277">
        <f t="shared" si="7"/>
        <v>0</v>
      </c>
      <c r="E19" s="277">
        <f t="shared" si="7"/>
        <v>0</v>
      </c>
      <c r="F19" s="277">
        <f t="shared" si="7"/>
        <v>0</v>
      </c>
      <c r="G19" s="277">
        <f t="shared" si="7"/>
        <v>0</v>
      </c>
      <c r="H19" s="277">
        <f t="shared" si="7"/>
        <v>0</v>
      </c>
      <c r="I19" s="272">
        <f t="shared" si="1"/>
        <v>20930000</v>
      </c>
      <c r="J19" s="260"/>
      <c r="K19" s="261"/>
      <c r="L19" s="261"/>
      <c r="M19" s="261"/>
      <c r="N19" s="261"/>
      <c r="O19" s="261"/>
      <c r="P19" s="261"/>
    </row>
    <row r="20" spans="1:16" ht="25.5">
      <c r="A20" s="269" t="s">
        <v>297</v>
      </c>
      <c r="B20" s="1" t="s">
        <v>298</v>
      </c>
      <c r="C20" s="277">
        <v>9030000</v>
      </c>
      <c r="D20" s="277"/>
      <c r="E20" s="277"/>
      <c r="F20" s="277"/>
      <c r="G20" s="251"/>
      <c r="H20" s="251"/>
      <c r="I20" s="272">
        <f t="shared" si="1"/>
        <v>9030000</v>
      </c>
      <c r="J20" s="260"/>
      <c r="K20" s="261"/>
      <c r="L20" s="261"/>
      <c r="M20" s="261"/>
      <c r="N20" s="261"/>
      <c r="O20" s="261"/>
      <c r="P20" s="261"/>
    </row>
    <row r="21" spans="1:16" ht="25.5">
      <c r="A21" s="269" t="s">
        <v>299</v>
      </c>
      <c r="B21" s="1" t="s">
        <v>300</v>
      </c>
      <c r="C21" s="277">
        <v>10500000</v>
      </c>
      <c r="D21" s="277"/>
      <c r="E21" s="277"/>
      <c r="F21" s="277"/>
      <c r="G21" s="251"/>
      <c r="H21" s="251"/>
      <c r="I21" s="272">
        <f t="shared" si="1"/>
        <v>10500000</v>
      </c>
      <c r="J21" s="260"/>
      <c r="K21" s="261"/>
      <c r="L21" s="261"/>
      <c r="M21" s="261"/>
      <c r="N21" s="261"/>
      <c r="O21" s="261"/>
      <c r="P21" s="261"/>
    </row>
    <row r="22" spans="1:16" ht="25.5">
      <c r="A22" s="269" t="s">
        <v>301</v>
      </c>
      <c r="B22" s="1" t="s">
        <v>302</v>
      </c>
      <c r="C22" s="277">
        <v>1400000</v>
      </c>
      <c r="D22" s="277"/>
      <c r="E22" s="277"/>
      <c r="F22" s="277"/>
      <c r="G22" s="251"/>
      <c r="H22" s="251"/>
      <c r="I22" s="272">
        <f t="shared" si="1"/>
        <v>1400000</v>
      </c>
      <c r="J22" s="260"/>
      <c r="K22" s="261"/>
      <c r="L22" s="261"/>
      <c r="M22" s="261"/>
      <c r="N22" s="261"/>
      <c r="O22" s="261"/>
      <c r="P22" s="261"/>
    </row>
    <row r="23" spans="1:16" ht="38.25">
      <c r="A23" s="269" t="s">
        <v>303</v>
      </c>
      <c r="B23" s="280" t="s">
        <v>304</v>
      </c>
      <c r="C23" s="277">
        <f aca="true" t="shared" si="8" ref="C23:H23">SUM(C24:C25)</f>
        <v>1050000</v>
      </c>
      <c r="D23" s="277">
        <f t="shared" si="8"/>
        <v>0</v>
      </c>
      <c r="E23" s="277">
        <f t="shared" si="8"/>
        <v>0</v>
      </c>
      <c r="F23" s="277">
        <f t="shared" si="8"/>
        <v>0</v>
      </c>
      <c r="G23" s="277">
        <f t="shared" si="8"/>
        <v>0</v>
      </c>
      <c r="H23" s="277">
        <f t="shared" si="8"/>
        <v>0</v>
      </c>
      <c r="I23" s="272">
        <f t="shared" si="1"/>
        <v>1050000</v>
      </c>
      <c r="J23" s="260"/>
      <c r="K23" s="261"/>
      <c r="L23" s="261"/>
      <c r="M23" s="261"/>
      <c r="N23" s="261"/>
      <c r="O23" s="261"/>
      <c r="P23" s="261"/>
    </row>
    <row r="24" spans="1:16" ht="25.5">
      <c r="A24" s="269" t="s">
        <v>305</v>
      </c>
      <c r="B24" s="1" t="s">
        <v>298</v>
      </c>
      <c r="C24" s="277">
        <v>525000</v>
      </c>
      <c r="D24" s="277"/>
      <c r="E24" s="277"/>
      <c r="F24" s="277"/>
      <c r="G24" s="251"/>
      <c r="H24" s="251"/>
      <c r="I24" s="272">
        <f t="shared" si="1"/>
        <v>525000</v>
      </c>
      <c r="J24" s="260"/>
      <c r="K24" s="261"/>
      <c r="L24" s="261"/>
      <c r="M24" s="261"/>
      <c r="N24" s="261"/>
      <c r="O24" s="261"/>
      <c r="P24" s="261"/>
    </row>
    <row r="25" spans="1:16" ht="25.5">
      <c r="A25" s="269" t="s">
        <v>306</v>
      </c>
      <c r="B25" s="1" t="s">
        <v>300</v>
      </c>
      <c r="C25" s="277">
        <v>525000</v>
      </c>
      <c r="D25" s="277"/>
      <c r="E25" s="277"/>
      <c r="F25" s="277"/>
      <c r="G25" s="251"/>
      <c r="H25" s="251"/>
      <c r="I25" s="272">
        <f t="shared" si="1"/>
        <v>525000</v>
      </c>
      <c r="J25" s="260"/>
      <c r="K25" s="261"/>
      <c r="L25" s="261"/>
      <c r="M25" s="261"/>
      <c r="N25" s="261"/>
      <c r="O25" s="261"/>
      <c r="P25" s="261"/>
    </row>
    <row r="26" spans="1:16" ht="12.75">
      <c r="A26" s="269" t="s">
        <v>307</v>
      </c>
      <c r="B26" s="276" t="s">
        <v>308</v>
      </c>
      <c r="C26" s="271">
        <f aca="true" t="shared" si="9" ref="C26:H26">SUM(C27:C28)</f>
        <v>1000000</v>
      </c>
      <c r="D26" s="271">
        <f t="shared" si="9"/>
        <v>0</v>
      </c>
      <c r="E26" s="271">
        <f t="shared" si="9"/>
        <v>0</v>
      </c>
      <c r="F26" s="271">
        <f t="shared" si="9"/>
        <v>0</v>
      </c>
      <c r="G26" s="271">
        <f t="shared" si="9"/>
        <v>0</v>
      </c>
      <c r="H26" s="271">
        <f t="shared" si="9"/>
        <v>0</v>
      </c>
      <c r="I26" s="272">
        <f t="shared" si="1"/>
        <v>1000000</v>
      </c>
      <c r="J26" s="273">
        <f>SUM(J27:J28)</f>
        <v>0</v>
      </c>
      <c r="K26" s="278">
        <f>SUM(K27:K28)</f>
        <v>0</v>
      </c>
      <c r="L26" s="261"/>
      <c r="M26" s="261"/>
      <c r="N26" s="261"/>
      <c r="O26" s="261"/>
      <c r="P26" s="261"/>
    </row>
    <row r="27" spans="1:16" ht="25.5">
      <c r="A27" s="269" t="s">
        <v>309</v>
      </c>
      <c r="B27" s="1" t="s">
        <v>310</v>
      </c>
      <c r="C27" s="277">
        <v>900000</v>
      </c>
      <c r="D27" s="277"/>
      <c r="E27" s="277"/>
      <c r="F27" s="277"/>
      <c r="G27" s="251"/>
      <c r="H27" s="251"/>
      <c r="I27" s="272">
        <f t="shared" si="1"/>
        <v>900000</v>
      </c>
      <c r="J27" s="260"/>
      <c r="K27" s="261"/>
      <c r="L27" s="261"/>
      <c r="M27" s="261"/>
      <c r="N27" s="261"/>
      <c r="O27" s="261"/>
      <c r="P27" s="261"/>
    </row>
    <row r="28" spans="1:16" ht="25.5">
      <c r="A28" s="269" t="s">
        <v>311</v>
      </c>
      <c r="B28" s="1" t="s">
        <v>312</v>
      </c>
      <c r="C28" s="277">
        <v>100000</v>
      </c>
      <c r="D28" s="277"/>
      <c r="E28" s="277"/>
      <c r="F28" s="277"/>
      <c r="G28" s="251"/>
      <c r="H28" s="251"/>
      <c r="I28" s="272">
        <f t="shared" si="1"/>
        <v>100000</v>
      </c>
      <c r="J28" s="260"/>
      <c r="K28" s="261"/>
      <c r="L28" s="261"/>
      <c r="M28" s="261"/>
      <c r="N28" s="261"/>
      <c r="O28" s="261"/>
      <c r="P28" s="261"/>
    </row>
    <row r="29" spans="1:16" ht="25.5" hidden="1">
      <c r="A29" s="269" t="s">
        <v>313</v>
      </c>
      <c r="B29" s="276" t="s">
        <v>314</v>
      </c>
      <c r="C29" s="271">
        <v>0</v>
      </c>
      <c r="D29" s="271"/>
      <c r="E29" s="271"/>
      <c r="F29" s="271"/>
      <c r="G29" s="251"/>
      <c r="H29" s="251"/>
      <c r="I29" s="272">
        <f t="shared" si="1"/>
        <v>0</v>
      </c>
      <c r="J29" s="260"/>
      <c r="K29" s="261"/>
      <c r="L29" s="261"/>
      <c r="M29" s="261"/>
      <c r="N29" s="261"/>
      <c r="O29" s="261"/>
      <c r="P29" s="261"/>
    </row>
    <row r="30" spans="1:16" ht="25.5">
      <c r="A30" s="269" t="s">
        <v>315</v>
      </c>
      <c r="B30" s="276" t="s">
        <v>316</v>
      </c>
      <c r="C30" s="271">
        <v>1575000</v>
      </c>
      <c r="D30" s="271"/>
      <c r="E30" s="271"/>
      <c r="F30" s="271"/>
      <c r="G30" s="251"/>
      <c r="H30" s="251"/>
      <c r="I30" s="272">
        <f t="shared" si="1"/>
        <v>1575000</v>
      </c>
      <c r="J30" s="260"/>
      <c r="K30" s="261"/>
      <c r="L30" s="261"/>
      <c r="M30" s="261"/>
      <c r="N30" s="261"/>
      <c r="O30" s="261"/>
      <c r="P30" s="261"/>
    </row>
    <row r="31" spans="1:16" ht="12.75">
      <c r="A31" s="269"/>
      <c r="B31" s="276" t="s">
        <v>517</v>
      </c>
      <c r="C31" s="271">
        <v>0</v>
      </c>
      <c r="D31" s="271">
        <v>6000000</v>
      </c>
      <c r="E31" s="271"/>
      <c r="F31" s="271"/>
      <c r="G31" s="251"/>
      <c r="H31" s="251"/>
      <c r="I31" s="272">
        <f t="shared" si="1"/>
        <v>6000000</v>
      </c>
      <c r="J31" s="260"/>
      <c r="K31" s="261"/>
      <c r="L31" s="261"/>
      <c r="M31" s="261"/>
      <c r="N31" s="261"/>
      <c r="O31" s="261"/>
      <c r="P31" s="261"/>
    </row>
    <row r="32" spans="1:16" ht="25.5">
      <c r="A32" s="269" t="s">
        <v>317</v>
      </c>
      <c r="B32" s="276" t="s">
        <v>318</v>
      </c>
      <c r="C32" s="271">
        <v>38000000</v>
      </c>
      <c r="D32" s="271"/>
      <c r="E32" s="271"/>
      <c r="F32" s="271"/>
      <c r="G32" s="251"/>
      <c r="H32" s="251"/>
      <c r="I32" s="272">
        <f t="shared" si="1"/>
        <v>38000000</v>
      </c>
      <c r="J32" s="260"/>
      <c r="K32" s="261"/>
      <c r="L32" s="261"/>
      <c r="M32" s="261"/>
      <c r="N32" s="261"/>
      <c r="O32" s="261"/>
      <c r="P32" s="261"/>
    </row>
    <row r="33" spans="1:16" ht="12.75">
      <c r="A33" s="269" t="s">
        <v>319</v>
      </c>
      <c r="B33" s="276" t="s">
        <v>320</v>
      </c>
      <c r="C33" s="271">
        <f aca="true" t="shared" si="10" ref="C33:H33">SUM(C34:C34)</f>
        <v>0</v>
      </c>
      <c r="D33" s="271">
        <f t="shared" si="10"/>
        <v>36000000</v>
      </c>
      <c r="E33" s="271">
        <f t="shared" si="10"/>
        <v>0</v>
      </c>
      <c r="F33" s="271">
        <f t="shared" si="10"/>
        <v>0</v>
      </c>
      <c r="G33" s="271">
        <f t="shared" si="10"/>
        <v>0</v>
      </c>
      <c r="H33" s="271">
        <f t="shared" si="10"/>
        <v>0</v>
      </c>
      <c r="I33" s="272">
        <f t="shared" si="1"/>
        <v>36000000</v>
      </c>
      <c r="J33" s="273">
        <f>SUM(J34:J34)</f>
        <v>0</v>
      </c>
      <c r="K33" s="261"/>
      <c r="L33" s="261"/>
      <c r="M33" s="261"/>
      <c r="N33" s="261"/>
      <c r="O33" s="261"/>
      <c r="P33" s="261"/>
    </row>
    <row r="34" spans="1:16" ht="12.75">
      <c r="A34" s="269" t="s">
        <v>321</v>
      </c>
      <c r="B34" s="1" t="s">
        <v>322</v>
      </c>
      <c r="C34" s="277"/>
      <c r="D34" s="277">
        <v>36000000</v>
      </c>
      <c r="E34" s="277"/>
      <c r="F34" s="277"/>
      <c r="G34" s="251"/>
      <c r="H34" s="251"/>
      <c r="I34" s="272">
        <f t="shared" si="1"/>
        <v>36000000</v>
      </c>
      <c r="J34" s="260"/>
      <c r="K34" s="261"/>
      <c r="L34" s="261"/>
      <c r="M34" s="261"/>
      <c r="N34" s="261"/>
      <c r="O34" s="261"/>
      <c r="P34" s="261"/>
    </row>
    <row r="35" spans="1:16" ht="38.25">
      <c r="A35" s="269" t="s">
        <v>323</v>
      </c>
      <c r="B35" s="276" t="s">
        <v>324</v>
      </c>
      <c r="C35" s="271"/>
      <c r="D35" s="271">
        <v>16000000</v>
      </c>
      <c r="E35" s="271"/>
      <c r="F35" s="271"/>
      <c r="G35" s="251"/>
      <c r="H35" s="251"/>
      <c r="I35" s="272">
        <f t="shared" si="1"/>
        <v>16000000</v>
      </c>
      <c r="J35" s="260"/>
      <c r="K35" s="261"/>
      <c r="L35" s="261"/>
      <c r="M35" s="261"/>
      <c r="N35" s="261"/>
      <c r="O35" s="261"/>
      <c r="P35" s="261"/>
    </row>
    <row r="36" spans="1:16" ht="25.5">
      <c r="A36" s="269" t="s">
        <v>325</v>
      </c>
      <c r="B36" s="276" t="s">
        <v>326</v>
      </c>
      <c r="C36" s="271">
        <f aca="true" t="shared" si="11" ref="C36:H36">SUM(C37)</f>
        <v>0</v>
      </c>
      <c r="D36" s="271">
        <f t="shared" si="11"/>
        <v>18000000</v>
      </c>
      <c r="E36" s="271">
        <f t="shared" si="11"/>
        <v>0</v>
      </c>
      <c r="F36" s="271">
        <f t="shared" si="11"/>
        <v>0</v>
      </c>
      <c r="G36" s="271">
        <f t="shared" si="11"/>
        <v>0</v>
      </c>
      <c r="H36" s="271">
        <f t="shared" si="11"/>
        <v>0</v>
      </c>
      <c r="I36" s="272">
        <f t="shared" si="1"/>
        <v>18000000</v>
      </c>
      <c r="J36" s="260"/>
      <c r="K36" s="261"/>
      <c r="L36" s="261"/>
      <c r="M36" s="261"/>
      <c r="N36" s="261"/>
      <c r="O36" s="261"/>
      <c r="P36" s="261"/>
    </row>
    <row r="37" spans="1:16" ht="12.75">
      <c r="A37" s="269" t="s">
        <v>327</v>
      </c>
      <c r="B37" s="1" t="s">
        <v>328</v>
      </c>
      <c r="C37" s="271"/>
      <c r="D37" s="277">
        <v>18000000</v>
      </c>
      <c r="E37" s="271"/>
      <c r="F37" s="271"/>
      <c r="G37" s="251"/>
      <c r="H37" s="251"/>
      <c r="I37" s="272">
        <f t="shared" si="1"/>
        <v>18000000</v>
      </c>
      <c r="J37" s="260"/>
      <c r="K37" s="261"/>
      <c r="L37" s="261"/>
      <c r="M37" s="261"/>
      <c r="N37" s="261"/>
      <c r="O37" s="261"/>
      <c r="P37" s="261"/>
    </row>
    <row r="38" spans="1:16" ht="12.75">
      <c r="A38" s="269" t="s">
        <v>329</v>
      </c>
      <c r="B38" s="275" t="s">
        <v>330</v>
      </c>
      <c r="C38" s="271">
        <f aca="true" t="shared" si="12" ref="C38:H38">+C39+C47+C57+C62+C64</f>
        <v>53904000</v>
      </c>
      <c r="D38" s="271">
        <f t="shared" si="12"/>
        <v>0</v>
      </c>
      <c r="E38" s="271">
        <f t="shared" si="12"/>
        <v>621626882</v>
      </c>
      <c r="F38" s="271">
        <f t="shared" si="12"/>
        <v>0</v>
      </c>
      <c r="G38" s="271">
        <f t="shared" si="12"/>
        <v>0</v>
      </c>
      <c r="H38" s="271">
        <f t="shared" si="12"/>
        <v>0</v>
      </c>
      <c r="I38" s="272">
        <f t="shared" si="1"/>
        <v>675530882</v>
      </c>
      <c r="J38" s="260"/>
      <c r="K38" s="261"/>
      <c r="L38" s="261"/>
      <c r="M38" s="261"/>
      <c r="N38" s="261"/>
      <c r="O38" s="261"/>
      <c r="P38" s="261"/>
    </row>
    <row r="39" spans="1:16" ht="12.75">
      <c r="A39" s="269" t="s">
        <v>331</v>
      </c>
      <c r="B39" s="276" t="s">
        <v>332</v>
      </c>
      <c r="C39" s="271">
        <f aca="true" t="shared" si="13" ref="C39:H39">+C40+C41+C43</f>
        <v>25750000</v>
      </c>
      <c r="D39" s="271">
        <f t="shared" si="13"/>
        <v>0</v>
      </c>
      <c r="E39" s="271">
        <f t="shared" si="13"/>
        <v>0</v>
      </c>
      <c r="F39" s="271">
        <f t="shared" si="13"/>
        <v>0</v>
      </c>
      <c r="G39" s="271">
        <f t="shared" si="13"/>
        <v>0</v>
      </c>
      <c r="H39" s="271">
        <f t="shared" si="13"/>
        <v>0</v>
      </c>
      <c r="I39" s="272">
        <f t="shared" si="1"/>
        <v>25750000</v>
      </c>
      <c r="J39" s="273">
        <f aca="true" t="shared" si="14" ref="J39:P39">+J40+J41+J43</f>
        <v>0</v>
      </c>
      <c r="K39" s="273">
        <f t="shared" si="14"/>
        <v>0</v>
      </c>
      <c r="L39" s="273">
        <f t="shared" si="14"/>
        <v>0</v>
      </c>
      <c r="M39" s="273">
        <f t="shared" si="14"/>
        <v>0</v>
      </c>
      <c r="N39" s="273">
        <f t="shared" si="14"/>
        <v>0</v>
      </c>
      <c r="O39" s="273">
        <f t="shared" si="14"/>
        <v>0</v>
      </c>
      <c r="P39" s="273">
        <f t="shared" si="14"/>
        <v>0</v>
      </c>
    </row>
    <row r="40" spans="1:16" ht="12.75">
      <c r="A40" s="269" t="s">
        <v>333</v>
      </c>
      <c r="B40" s="281" t="s">
        <v>334</v>
      </c>
      <c r="C40" s="271">
        <v>17000000</v>
      </c>
      <c r="D40" s="271"/>
      <c r="E40" s="271"/>
      <c r="F40" s="271"/>
      <c r="G40" s="251"/>
      <c r="H40" s="251"/>
      <c r="I40" s="272">
        <f t="shared" si="1"/>
        <v>17000000</v>
      </c>
      <c r="J40" s="260"/>
      <c r="K40" s="261"/>
      <c r="L40" s="261"/>
      <c r="M40" s="261"/>
      <c r="N40" s="261"/>
      <c r="O40" s="261"/>
      <c r="P40" s="261"/>
    </row>
    <row r="41" spans="1:16" ht="51">
      <c r="A41" s="269" t="s">
        <v>335</v>
      </c>
      <c r="B41" s="270" t="s">
        <v>336</v>
      </c>
      <c r="C41" s="271">
        <f aca="true" t="shared" si="15" ref="C41:H41">SUM(C42:C42)</f>
        <v>250000</v>
      </c>
      <c r="D41" s="271">
        <f t="shared" si="15"/>
        <v>0</v>
      </c>
      <c r="E41" s="271">
        <f t="shared" si="15"/>
        <v>0</v>
      </c>
      <c r="F41" s="271">
        <f t="shared" si="15"/>
        <v>0</v>
      </c>
      <c r="G41" s="271">
        <f t="shared" si="15"/>
        <v>0</v>
      </c>
      <c r="H41" s="271">
        <f t="shared" si="15"/>
        <v>0</v>
      </c>
      <c r="I41" s="272">
        <f t="shared" si="1"/>
        <v>250000</v>
      </c>
      <c r="J41" s="273">
        <f>SUM(J42:J43)</f>
        <v>0</v>
      </c>
      <c r="K41" s="278">
        <f>SUM(K42:K43)</f>
        <v>0</v>
      </c>
      <c r="L41" s="278">
        <f>SUM(L42:L43)</f>
        <v>0</v>
      </c>
      <c r="M41" s="278">
        <f>SUM(M42:M43)</f>
        <v>0</v>
      </c>
      <c r="N41" s="261"/>
      <c r="O41" s="261"/>
      <c r="P41" s="261"/>
    </row>
    <row r="42" spans="1:16" ht="51">
      <c r="A42" s="269" t="s">
        <v>337</v>
      </c>
      <c r="B42" s="1" t="s">
        <v>338</v>
      </c>
      <c r="C42" s="277">
        <v>250000</v>
      </c>
      <c r="D42" s="277"/>
      <c r="E42" s="277"/>
      <c r="F42" s="277"/>
      <c r="G42" s="251"/>
      <c r="H42" s="251"/>
      <c r="I42" s="272">
        <f t="shared" si="1"/>
        <v>250000</v>
      </c>
      <c r="J42" s="260"/>
      <c r="K42" s="261"/>
      <c r="L42" s="261"/>
      <c r="M42" s="261"/>
      <c r="N42" s="261"/>
      <c r="O42" s="261"/>
      <c r="P42" s="261"/>
    </row>
    <row r="43" spans="1:16" ht="38.25">
      <c r="A43" s="269" t="s">
        <v>339</v>
      </c>
      <c r="B43" s="270" t="s">
        <v>340</v>
      </c>
      <c r="C43" s="271">
        <f aca="true" t="shared" si="16" ref="C43:H43">SUM(C44:C46)</f>
        <v>8500000</v>
      </c>
      <c r="D43" s="271">
        <f t="shared" si="16"/>
        <v>0</v>
      </c>
      <c r="E43" s="271">
        <f t="shared" si="16"/>
        <v>0</v>
      </c>
      <c r="F43" s="271">
        <f t="shared" si="16"/>
        <v>0</v>
      </c>
      <c r="G43" s="271">
        <f t="shared" si="16"/>
        <v>0</v>
      </c>
      <c r="H43" s="271">
        <f t="shared" si="16"/>
        <v>0</v>
      </c>
      <c r="I43" s="272">
        <f t="shared" si="1"/>
        <v>8500000</v>
      </c>
      <c r="J43" s="273">
        <f>SUM(J44:J46)</f>
        <v>0</v>
      </c>
      <c r="K43" s="278">
        <f>SUM(K44:K46)</f>
        <v>0</v>
      </c>
      <c r="L43" s="282"/>
      <c r="M43" s="282"/>
      <c r="N43" s="282"/>
      <c r="O43" s="282"/>
      <c r="P43" s="282"/>
    </row>
    <row r="44" spans="1:16" ht="12.75">
      <c r="A44" s="269" t="s">
        <v>341</v>
      </c>
      <c r="B44" s="283" t="s">
        <v>342</v>
      </c>
      <c r="C44" s="277">
        <v>8000000</v>
      </c>
      <c r="D44" s="271"/>
      <c r="E44" s="271"/>
      <c r="F44" s="271"/>
      <c r="G44" s="251"/>
      <c r="H44" s="251"/>
      <c r="I44" s="272">
        <f t="shared" si="1"/>
        <v>8000000</v>
      </c>
      <c r="J44" s="260"/>
      <c r="K44" s="261"/>
      <c r="L44" s="261"/>
      <c r="M44" s="261"/>
      <c r="N44" s="261"/>
      <c r="O44" s="261"/>
      <c r="P44" s="261"/>
    </row>
    <row r="45" spans="1:16" ht="12.75">
      <c r="A45" s="269" t="s">
        <v>343</v>
      </c>
      <c r="B45" s="283" t="s">
        <v>344</v>
      </c>
      <c r="C45" s="277">
        <v>300000</v>
      </c>
      <c r="D45" s="271"/>
      <c r="E45" s="271"/>
      <c r="F45" s="271"/>
      <c r="G45" s="251"/>
      <c r="H45" s="251"/>
      <c r="I45" s="272">
        <f t="shared" si="1"/>
        <v>300000</v>
      </c>
      <c r="J45" s="260"/>
      <c r="K45" s="261"/>
      <c r="L45" s="261"/>
      <c r="M45" s="261"/>
      <c r="N45" s="261"/>
      <c r="O45" s="261"/>
      <c r="P45" s="261"/>
    </row>
    <row r="46" spans="1:16" ht="12.75">
      <c r="A46" s="269" t="s">
        <v>345</v>
      </c>
      <c r="B46" s="283" t="s">
        <v>346</v>
      </c>
      <c r="C46" s="277">
        <v>200000</v>
      </c>
      <c r="D46" s="271"/>
      <c r="E46" s="271"/>
      <c r="F46" s="271"/>
      <c r="G46" s="251"/>
      <c r="H46" s="251"/>
      <c r="I46" s="272">
        <f t="shared" si="1"/>
        <v>200000</v>
      </c>
      <c r="J46" s="260"/>
      <c r="K46" s="261"/>
      <c r="L46" s="261"/>
      <c r="M46" s="261"/>
      <c r="N46" s="261"/>
      <c r="O46" s="261"/>
      <c r="P46" s="261"/>
    </row>
    <row r="47" spans="1:16" ht="12.75">
      <c r="A47" s="269" t="s">
        <v>347</v>
      </c>
      <c r="B47" s="276" t="s">
        <v>348</v>
      </c>
      <c r="C47" s="271">
        <f aca="true" t="shared" si="17" ref="C47:H47">+C48+C52+C55</f>
        <v>17354000</v>
      </c>
      <c r="D47" s="271">
        <f t="shared" si="17"/>
        <v>0</v>
      </c>
      <c r="E47" s="271">
        <f t="shared" si="17"/>
        <v>0</v>
      </c>
      <c r="F47" s="271">
        <f t="shared" si="17"/>
        <v>0</v>
      </c>
      <c r="G47" s="271">
        <f t="shared" si="17"/>
        <v>0</v>
      </c>
      <c r="H47" s="271">
        <f t="shared" si="17"/>
        <v>0</v>
      </c>
      <c r="I47" s="272">
        <f t="shared" si="1"/>
        <v>17354000</v>
      </c>
      <c r="J47" s="273" t="e">
        <f>SUM(J48:J48)+J52+J55+#REF!</f>
        <v>#REF!</v>
      </c>
      <c r="K47" s="278" t="e">
        <f>SUM(K48:K48)+K52+K55+#REF!</f>
        <v>#REF!</v>
      </c>
      <c r="L47" s="278" t="e">
        <f>SUM(L48:L48)+L52+L55+#REF!</f>
        <v>#REF!</v>
      </c>
      <c r="M47" s="278" t="e">
        <f>SUM(M48:M48)+M52+M55+#REF!</f>
        <v>#REF!</v>
      </c>
      <c r="N47" s="261"/>
      <c r="O47" s="261"/>
      <c r="P47" s="261"/>
    </row>
    <row r="48" spans="1:16" ht="12.75">
      <c r="A48" s="269" t="s">
        <v>349</v>
      </c>
      <c r="B48" s="270" t="s">
        <v>350</v>
      </c>
      <c r="C48" s="271">
        <f aca="true" t="shared" si="18" ref="C48:H48">SUM(C49:C51)</f>
        <v>1220000</v>
      </c>
      <c r="D48" s="271">
        <f t="shared" si="18"/>
        <v>0</v>
      </c>
      <c r="E48" s="271">
        <f t="shared" si="18"/>
        <v>0</v>
      </c>
      <c r="F48" s="271">
        <f t="shared" si="18"/>
        <v>0</v>
      </c>
      <c r="G48" s="271">
        <f t="shared" si="18"/>
        <v>0</v>
      </c>
      <c r="H48" s="271">
        <f t="shared" si="18"/>
        <v>0</v>
      </c>
      <c r="I48" s="272">
        <f t="shared" si="1"/>
        <v>1220000</v>
      </c>
      <c r="J48" s="273">
        <f>SUM(J49:J51)</f>
        <v>0</v>
      </c>
      <c r="K48" s="278">
        <f>SUM(K49:K51)</f>
        <v>0</v>
      </c>
      <c r="L48" s="278">
        <f>SUM(L49:L51)</f>
        <v>0</v>
      </c>
      <c r="M48" s="278">
        <f>SUM(M49:M51)</f>
        <v>0</v>
      </c>
      <c r="N48" s="261"/>
      <c r="O48" s="261"/>
      <c r="P48" s="261"/>
    </row>
    <row r="49" spans="1:16" ht="25.5">
      <c r="A49" s="269" t="s">
        <v>351</v>
      </c>
      <c r="B49" s="1" t="s">
        <v>352</v>
      </c>
      <c r="C49" s="277">
        <v>120000</v>
      </c>
      <c r="D49" s="277"/>
      <c r="E49" s="277"/>
      <c r="F49" s="277"/>
      <c r="G49" s="251"/>
      <c r="H49" s="251"/>
      <c r="I49" s="272">
        <f t="shared" si="1"/>
        <v>120000</v>
      </c>
      <c r="J49" s="260"/>
      <c r="K49" s="261"/>
      <c r="L49" s="261"/>
      <c r="M49" s="261"/>
      <c r="N49" s="261"/>
      <c r="O49" s="261"/>
      <c r="P49" s="261"/>
    </row>
    <row r="50" spans="1:16" ht="38.25">
      <c r="A50" s="269" t="s">
        <v>353</v>
      </c>
      <c r="B50" s="1" t="s">
        <v>354</v>
      </c>
      <c r="C50" s="277">
        <v>100000</v>
      </c>
      <c r="D50" s="277"/>
      <c r="E50" s="277"/>
      <c r="F50" s="277"/>
      <c r="G50" s="251"/>
      <c r="H50" s="251"/>
      <c r="I50" s="272">
        <f t="shared" si="1"/>
        <v>100000</v>
      </c>
      <c r="J50" s="260"/>
      <c r="K50" s="261"/>
      <c r="L50" s="261"/>
      <c r="M50" s="261"/>
      <c r="N50" s="261"/>
      <c r="O50" s="261"/>
      <c r="P50" s="261"/>
    </row>
    <row r="51" spans="1:16" ht="25.5">
      <c r="A51" s="269" t="s">
        <v>355</v>
      </c>
      <c r="B51" s="1" t="s">
        <v>356</v>
      </c>
      <c r="C51" s="277">
        <v>1000000</v>
      </c>
      <c r="D51" s="277"/>
      <c r="E51" s="277"/>
      <c r="F51" s="277"/>
      <c r="G51" s="251"/>
      <c r="H51" s="251"/>
      <c r="I51" s="272">
        <f t="shared" si="1"/>
        <v>1000000</v>
      </c>
      <c r="J51" s="260"/>
      <c r="K51" s="261"/>
      <c r="L51" s="261"/>
      <c r="M51" s="261"/>
      <c r="N51" s="261"/>
      <c r="O51" s="261"/>
      <c r="P51" s="261"/>
    </row>
    <row r="52" spans="1:16" ht="25.5">
      <c r="A52" s="269" t="s">
        <v>357</v>
      </c>
      <c r="B52" s="270" t="s">
        <v>358</v>
      </c>
      <c r="C52" s="271">
        <f aca="true" t="shared" si="19" ref="C52:H52">SUM(C53:C54)</f>
        <v>16034000</v>
      </c>
      <c r="D52" s="271">
        <f t="shared" si="19"/>
        <v>0</v>
      </c>
      <c r="E52" s="271">
        <f t="shared" si="19"/>
        <v>0</v>
      </c>
      <c r="F52" s="271">
        <f t="shared" si="19"/>
        <v>0</v>
      </c>
      <c r="G52" s="271">
        <f t="shared" si="19"/>
        <v>0</v>
      </c>
      <c r="H52" s="271">
        <f t="shared" si="19"/>
        <v>0</v>
      </c>
      <c r="I52" s="272">
        <f t="shared" si="1"/>
        <v>16034000</v>
      </c>
      <c r="J52" s="273">
        <f>SUM(J53:J54)</f>
        <v>0</v>
      </c>
      <c r="K52" s="278">
        <f>SUM(K53:K54)</f>
        <v>0</v>
      </c>
      <c r="L52" s="278">
        <f>SUM(L53:L54)</f>
        <v>0</v>
      </c>
      <c r="M52" s="278">
        <f>SUM(M53:M54)</f>
        <v>0</v>
      </c>
      <c r="N52" s="261"/>
      <c r="O52" s="261"/>
      <c r="P52" s="261"/>
    </row>
    <row r="53" spans="1:16" ht="12.75">
      <c r="A53" s="269" t="s">
        <v>359</v>
      </c>
      <c r="B53" s="1" t="s">
        <v>360</v>
      </c>
      <c r="C53" s="277">
        <v>16000000</v>
      </c>
      <c r="D53" s="277"/>
      <c r="E53" s="277"/>
      <c r="F53" s="277"/>
      <c r="G53" s="251"/>
      <c r="H53" s="251"/>
      <c r="I53" s="272">
        <f t="shared" si="1"/>
        <v>16000000</v>
      </c>
      <c r="J53" s="260"/>
      <c r="K53" s="261"/>
      <c r="L53" s="261"/>
      <c r="M53" s="261"/>
      <c r="N53" s="261"/>
      <c r="O53" s="261"/>
      <c r="P53" s="261"/>
    </row>
    <row r="54" spans="1:16" ht="12.75">
      <c r="A54" s="269" t="s">
        <v>361</v>
      </c>
      <c r="B54" s="1" t="s">
        <v>362</v>
      </c>
      <c r="C54" s="277">
        <v>34000</v>
      </c>
      <c r="D54" s="277"/>
      <c r="E54" s="277"/>
      <c r="F54" s="277"/>
      <c r="G54" s="251"/>
      <c r="H54" s="251"/>
      <c r="I54" s="272">
        <f t="shared" si="1"/>
        <v>34000</v>
      </c>
      <c r="J54" s="260"/>
      <c r="K54" s="261"/>
      <c r="L54" s="261"/>
      <c r="M54" s="261"/>
      <c r="N54" s="261"/>
      <c r="O54" s="261"/>
      <c r="P54" s="261"/>
    </row>
    <row r="55" spans="1:16" ht="25.5">
      <c r="A55" s="269" t="s">
        <v>363</v>
      </c>
      <c r="B55" s="270" t="s">
        <v>364</v>
      </c>
      <c r="C55" s="271">
        <f aca="true" t="shared" si="20" ref="C55:H55">SUM(C56:C56)</f>
        <v>100000</v>
      </c>
      <c r="D55" s="271">
        <f t="shared" si="20"/>
        <v>0</v>
      </c>
      <c r="E55" s="271">
        <f t="shared" si="20"/>
        <v>0</v>
      </c>
      <c r="F55" s="271">
        <f t="shared" si="20"/>
        <v>0</v>
      </c>
      <c r="G55" s="271">
        <f t="shared" si="20"/>
        <v>0</v>
      </c>
      <c r="H55" s="271">
        <f t="shared" si="20"/>
        <v>0</v>
      </c>
      <c r="I55" s="272">
        <f t="shared" si="1"/>
        <v>100000</v>
      </c>
      <c r="J55" s="273">
        <f>SUM(J56:J56)</f>
        <v>0</v>
      </c>
      <c r="K55" s="278">
        <f>SUM(K56:K56)</f>
        <v>0</v>
      </c>
      <c r="L55" s="278">
        <f>SUM(L56:L56)</f>
        <v>0</v>
      </c>
      <c r="M55" s="278">
        <f>SUM(M56:M56)</f>
        <v>0</v>
      </c>
      <c r="N55" s="261"/>
      <c r="O55" s="261"/>
      <c r="P55" s="261"/>
    </row>
    <row r="56" spans="1:16" ht="12.75">
      <c r="A56" s="269" t="s">
        <v>365</v>
      </c>
      <c r="B56" s="1" t="s">
        <v>362</v>
      </c>
      <c r="C56" s="277">
        <v>100000</v>
      </c>
      <c r="D56" s="277"/>
      <c r="E56" s="277"/>
      <c r="F56" s="277"/>
      <c r="G56" s="251"/>
      <c r="H56" s="251"/>
      <c r="I56" s="272">
        <f t="shared" si="1"/>
        <v>100000</v>
      </c>
      <c r="J56" s="260"/>
      <c r="K56" s="261"/>
      <c r="L56" s="261"/>
      <c r="M56" s="261"/>
      <c r="N56" s="261"/>
      <c r="O56" s="261"/>
      <c r="P56" s="261"/>
    </row>
    <row r="57" spans="1:16" ht="25.5">
      <c r="A57" s="269" t="s">
        <v>366</v>
      </c>
      <c r="B57" s="276" t="s">
        <v>367</v>
      </c>
      <c r="C57" s="271">
        <f aca="true" t="shared" si="21" ref="C57:H57">SUM(C58:C61)</f>
        <v>800000</v>
      </c>
      <c r="D57" s="271">
        <f t="shared" si="21"/>
        <v>0</v>
      </c>
      <c r="E57" s="271">
        <f t="shared" si="21"/>
        <v>0</v>
      </c>
      <c r="F57" s="271">
        <f t="shared" si="21"/>
        <v>0</v>
      </c>
      <c r="G57" s="271">
        <f t="shared" si="21"/>
        <v>0</v>
      </c>
      <c r="H57" s="271">
        <f t="shared" si="21"/>
        <v>0</v>
      </c>
      <c r="I57" s="272">
        <f t="shared" si="1"/>
        <v>800000</v>
      </c>
      <c r="J57" s="273">
        <f aca="true" t="shared" si="22" ref="J57:O57">SUM(J58:J61)</f>
        <v>0</v>
      </c>
      <c r="K57" s="278">
        <f t="shared" si="22"/>
        <v>0</v>
      </c>
      <c r="L57" s="278">
        <f t="shared" si="22"/>
        <v>0</v>
      </c>
      <c r="M57" s="278">
        <f t="shared" si="22"/>
        <v>0</v>
      </c>
      <c r="N57" s="278">
        <f t="shared" si="22"/>
        <v>0</v>
      </c>
      <c r="O57" s="278">
        <f t="shared" si="22"/>
        <v>0</v>
      </c>
      <c r="P57" s="261"/>
    </row>
    <row r="58" spans="1:16" ht="12.75" hidden="1">
      <c r="A58" s="269" t="s">
        <v>368</v>
      </c>
      <c r="B58" s="1" t="s">
        <v>369</v>
      </c>
      <c r="C58" s="277">
        <v>0</v>
      </c>
      <c r="D58" s="277"/>
      <c r="E58" s="277"/>
      <c r="F58" s="277"/>
      <c r="G58" s="251"/>
      <c r="H58" s="251"/>
      <c r="I58" s="272">
        <f t="shared" si="1"/>
        <v>0</v>
      </c>
      <c r="J58" s="260"/>
      <c r="K58" s="261"/>
      <c r="L58" s="261"/>
      <c r="M58" s="261"/>
      <c r="N58" s="261"/>
      <c r="O58" s="261"/>
      <c r="P58" s="261"/>
    </row>
    <row r="59" spans="1:16" ht="12.75" hidden="1">
      <c r="A59" s="269" t="s">
        <v>370</v>
      </c>
      <c r="B59" s="1" t="s">
        <v>371</v>
      </c>
      <c r="C59" s="277">
        <v>0</v>
      </c>
      <c r="D59" s="277"/>
      <c r="E59" s="277"/>
      <c r="F59" s="277"/>
      <c r="G59" s="251"/>
      <c r="H59" s="251"/>
      <c r="I59" s="272">
        <f t="shared" si="1"/>
        <v>0</v>
      </c>
      <c r="J59" s="260"/>
      <c r="K59" s="261"/>
      <c r="L59" s="261"/>
      <c r="M59" s="261"/>
      <c r="N59" s="261"/>
      <c r="O59" s="261"/>
      <c r="P59" s="261"/>
    </row>
    <row r="60" spans="1:16" ht="12.75" hidden="1">
      <c r="A60" s="269" t="s">
        <v>372</v>
      </c>
      <c r="B60" s="1" t="s">
        <v>373</v>
      </c>
      <c r="C60" s="277">
        <v>0</v>
      </c>
      <c r="D60" s="277"/>
      <c r="E60" s="277"/>
      <c r="F60" s="277"/>
      <c r="G60" s="251"/>
      <c r="H60" s="251"/>
      <c r="I60" s="272">
        <f t="shared" si="1"/>
        <v>0</v>
      </c>
      <c r="J60" s="260"/>
      <c r="K60" s="261"/>
      <c r="L60" s="261"/>
      <c r="M60" s="261"/>
      <c r="N60" s="261"/>
      <c r="O60" s="261"/>
      <c r="P60" s="261"/>
    </row>
    <row r="61" spans="1:16" ht="12.75">
      <c r="A61" s="269" t="s">
        <v>374</v>
      </c>
      <c r="B61" s="1" t="s">
        <v>375</v>
      </c>
      <c r="C61" s="277">
        <v>800000</v>
      </c>
      <c r="D61" s="277"/>
      <c r="E61" s="277"/>
      <c r="F61" s="277"/>
      <c r="G61" s="251"/>
      <c r="H61" s="251"/>
      <c r="I61" s="272">
        <f t="shared" si="1"/>
        <v>800000</v>
      </c>
      <c r="J61" s="260"/>
      <c r="K61" s="261"/>
      <c r="L61" s="261"/>
      <c r="M61" s="261"/>
      <c r="N61" s="261"/>
      <c r="O61" s="261"/>
      <c r="P61" s="261"/>
    </row>
    <row r="62" spans="1:16" ht="25.5">
      <c r="A62" s="269" t="s">
        <v>376</v>
      </c>
      <c r="B62" s="276" t="s">
        <v>377</v>
      </c>
      <c r="C62" s="271">
        <f aca="true" t="shared" si="23" ref="C62:H62">SUM(C63:C63)</f>
        <v>8000000</v>
      </c>
      <c r="D62" s="271">
        <f t="shared" si="23"/>
        <v>0</v>
      </c>
      <c r="E62" s="271">
        <f t="shared" si="23"/>
        <v>0</v>
      </c>
      <c r="F62" s="271">
        <f t="shared" si="23"/>
        <v>0</v>
      </c>
      <c r="G62" s="271">
        <f t="shared" si="23"/>
        <v>0</v>
      </c>
      <c r="H62" s="271">
        <f t="shared" si="23"/>
        <v>0</v>
      </c>
      <c r="I62" s="272">
        <f t="shared" si="1"/>
        <v>8000000</v>
      </c>
      <c r="J62" s="273">
        <f aca="true" t="shared" si="24" ref="J62:P62">SUM(J63:J63)</f>
        <v>0</v>
      </c>
      <c r="K62" s="278">
        <f t="shared" si="24"/>
        <v>0</v>
      </c>
      <c r="L62" s="278">
        <f t="shared" si="24"/>
        <v>0</v>
      </c>
      <c r="M62" s="278">
        <f t="shared" si="24"/>
        <v>0</v>
      </c>
      <c r="N62" s="278">
        <f t="shared" si="24"/>
        <v>0</v>
      </c>
      <c r="O62" s="278">
        <f t="shared" si="24"/>
        <v>0</v>
      </c>
      <c r="P62" s="278">
        <f t="shared" si="24"/>
        <v>0</v>
      </c>
    </row>
    <row r="63" spans="1:16" ht="25.5">
      <c r="A63" s="269" t="s">
        <v>378</v>
      </c>
      <c r="B63" s="1" t="s">
        <v>379</v>
      </c>
      <c r="C63" s="277">
        <v>8000000</v>
      </c>
      <c r="D63" s="277"/>
      <c r="E63" s="277"/>
      <c r="F63" s="277"/>
      <c r="G63" s="251"/>
      <c r="H63" s="251"/>
      <c r="I63" s="272">
        <f t="shared" si="1"/>
        <v>8000000</v>
      </c>
      <c r="J63" s="260"/>
      <c r="K63" s="261"/>
      <c r="L63" s="261"/>
      <c r="M63" s="261"/>
      <c r="N63" s="261"/>
      <c r="O63" s="261"/>
      <c r="P63" s="261"/>
    </row>
    <row r="64" spans="1:16" ht="12.75">
      <c r="A64" s="269" t="s">
        <v>380</v>
      </c>
      <c r="B64" s="276" t="s">
        <v>381</v>
      </c>
      <c r="C64" s="271">
        <f aca="true" t="shared" si="25" ref="C64:H64">+C65</f>
        <v>2000000</v>
      </c>
      <c r="D64" s="271">
        <f t="shared" si="25"/>
        <v>0</v>
      </c>
      <c r="E64" s="271">
        <f t="shared" si="25"/>
        <v>621626882</v>
      </c>
      <c r="F64" s="271">
        <f t="shared" si="25"/>
        <v>0</v>
      </c>
      <c r="G64" s="271">
        <f t="shared" si="25"/>
        <v>0</v>
      </c>
      <c r="H64" s="271">
        <f t="shared" si="25"/>
        <v>0</v>
      </c>
      <c r="I64" s="272">
        <f t="shared" si="1"/>
        <v>623626882</v>
      </c>
      <c r="J64" s="273">
        <f>+J65</f>
        <v>0</v>
      </c>
      <c r="K64" s="278" t="e">
        <f>+K65</f>
        <v>#REF!</v>
      </c>
      <c r="L64" s="278" t="e">
        <f>+L65</f>
        <v>#REF!</v>
      </c>
      <c r="M64" s="261"/>
      <c r="N64" s="261"/>
      <c r="O64" s="261"/>
      <c r="P64" s="261"/>
    </row>
    <row r="65" spans="1:16" ht="25.5">
      <c r="A65" s="269" t="s">
        <v>382</v>
      </c>
      <c r="B65" s="270" t="s">
        <v>383</v>
      </c>
      <c r="C65" s="271">
        <f aca="true" t="shared" si="26" ref="C65:H65">+C66+C68</f>
        <v>2000000</v>
      </c>
      <c r="D65" s="271">
        <f t="shared" si="26"/>
        <v>0</v>
      </c>
      <c r="E65" s="271">
        <f t="shared" si="26"/>
        <v>621626882</v>
      </c>
      <c r="F65" s="271">
        <f t="shared" si="26"/>
        <v>0</v>
      </c>
      <c r="G65" s="271">
        <f t="shared" si="26"/>
        <v>0</v>
      </c>
      <c r="H65" s="271">
        <f t="shared" si="26"/>
        <v>0</v>
      </c>
      <c r="I65" s="272">
        <f t="shared" si="1"/>
        <v>623626882</v>
      </c>
      <c r="J65" s="273">
        <f>+J66+J68</f>
        <v>0</v>
      </c>
      <c r="K65" s="278" t="e">
        <f>+K66+K68+#REF!+#REF!+#REF!+#REF!</f>
        <v>#REF!</v>
      </c>
      <c r="L65" s="278" t="e">
        <f>+L66+L68+#REF!+#REF!+#REF!+#REF!</f>
        <v>#REF!</v>
      </c>
      <c r="M65" s="261"/>
      <c r="N65" s="261"/>
      <c r="O65" s="261"/>
      <c r="P65" s="261"/>
    </row>
    <row r="66" spans="1:16" ht="12.75">
      <c r="A66" s="269" t="s">
        <v>384</v>
      </c>
      <c r="B66" s="284" t="s">
        <v>385</v>
      </c>
      <c r="C66" s="271">
        <f aca="true" t="shared" si="27" ref="C66:H66">SUM(C67:C67)</f>
        <v>0</v>
      </c>
      <c r="D66" s="271">
        <f t="shared" si="27"/>
        <v>0</v>
      </c>
      <c r="E66" s="271">
        <f t="shared" si="27"/>
        <v>621626882</v>
      </c>
      <c r="F66" s="271">
        <f t="shared" si="27"/>
        <v>0</v>
      </c>
      <c r="G66" s="271">
        <f t="shared" si="27"/>
        <v>0</v>
      </c>
      <c r="H66" s="271">
        <f t="shared" si="27"/>
        <v>0</v>
      </c>
      <c r="I66" s="272">
        <f t="shared" si="1"/>
        <v>621626882</v>
      </c>
      <c r="J66" s="273">
        <f>SUM(J67:J67)</f>
        <v>0</v>
      </c>
      <c r="K66" s="278">
        <f>SUM(K67:K67)</f>
        <v>0</v>
      </c>
      <c r="L66" s="278">
        <f>SUM(L67:L67)</f>
        <v>0</v>
      </c>
      <c r="M66" s="261"/>
      <c r="N66" s="261"/>
      <c r="O66" s="261"/>
      <c r="P66" s="261"/>
    </row>
    <row r="67" spans="1:16" ht="76.5">
      <c r="A67" s="269" t="s">
        <v>386</v>
      </c>
      <c r="B67" s="1" t="s">
        <v>387</v>
      </c>
      <c r="C67" s="277"/>
      <c r="D67" s="277"/>
      <c r="E67" s="277">
        <v>621626882</v>
      </c>
      <c r="F67" s="277"/>
      <c r="G67" s="251"/>
      <c r="H67" s="251"/>
      <c r="I67" s="272">
        <f t="shared" si="1"/>
        <v>621626882</v>
      </c>
      <c r="J67" s="260"/>
      <c r="K67" s="261"/>
      <c r="L67" s="261"/>
      <c r="M67" s="261"/>
      <c r="N67" s="261"/>
      <c r="O67" s="261"/>
      <c r="P67" s="261"/>
    </row>
    <row r="68" spans="1:16" ht="25.5">
      <c r="A68" s="269" t="s">
        <v>388</v>
      </c>
      <c r="B68" s="284" t="s">
        <v>389</v>
      </c>
      <c r="C68" s="271">
        <f aca="true" t="shared" si="28" ref="C68:H68">SUM(C69:C69)</f>
        <v>2000000</v>
      </c>
      <c r="D68" s="271">
        <f t="shared" si="28"/>
        <v>0</v>
      </c>
      <c r="E68" s="271">
        <f t="shared" si="28"/>
        <v>0</v>
      </c>
      <c r="F68" s="271">
        <f t="shared" si="28"/>
        <v>0</v>
      </c>
      <c r="G68" s="271">
        <f t="shared" si="28"/>
        <v>0</v>
      </c>
      <c r="H68" s="271">
        <f t="shared" si="28"/>
        <v>0</v>
      </c>
      <c r="I68" s="272">
        <f t="shared" si="1"/>
        <v>2000000</v>
      </c>
      <c r="J68" s="273">
        <f>SUM(J69:J69)</f>
        <v>0</v>
      </c>
      <c r="K68" s="278">
        <f>SUM(K69:K69)</f>
        <v>0</v>
      </c>
      <c r="L68" s="278">
        <f>SUM(L69:L69)</f>
        <v>0</v>
      </c>
      <c r="M68" s="261"/>
      <c r="N68" s="261"/>
      <c r="O68" s="261"/>
      <c r="P68" s="261"/>
    </row>
    <row r="69" spans="1:16" ht="25.5">
      <c r="A69" s="269" t="s">
        <v>390</v>
      </c>
      <c r="B69" s="1" t="s">
        <v>391</v>
      </c>
      <c r="C69" s="277">
        <v>2000000</v>
      </c>
      <c r="D69" s="277"/>
      <c r="E69" s="277"/>
      <c r="F69" s="277"/>
      <c r="G69" s="251"/>
      <c r="H69" s="251"/>
      <c r="I69" s="272">
        <f t="shared" si="1"/>
        <v>2000000</v>
      </c>
      <c r="J69" s="260"/>
      <c r="K69" s="261"/>
      <c r="L69" s="261"/>
      <c r="M69" s="261"/>
      <c r="N69" s="261"/>
      <c r="O69" s="261"/>
      <c r="P69" s="261"/>
    </row>
    <row r="70" spans="1:16" ht="25.5">
      <c r="A70" s="269" t="s">
        <v>392</v>
      </c>
      <c r="B70" s="274" t="s">
        <v>393</v>
      </c>
      <c r="C70" s="271">
        <f>+C71</f>
        <v>0</v>
      </c>
      <c r="D70" s="271">
        <f aca="true" t="shared" si="29" ref="D70:H71">+D71</f>
        <v>0</v>
      </c>
      <c r="E70" s="271">
        <f t="shared" si="29"/>
        <v>0</v>
      </c>
      <c r="F70" s="271">
        <f t="shared" si="29"/>
        <v>1449252142</v>
      </c>
      <c r="G70" s="271">
        <f t="shared" si="29"/>
        <v>0</v>
      </c>
      <c r="H70" s="271">
        <f t="shared" si="29"/>
        <v>0</v>
      </c>
      <c r="I70" s="272">
        <f t="shared" si="1"/>
        <v>1449252142</v>
      </c>
      <c r="J70" s="260"/>
      <c r="K70" s="261"/>
      <c r="L70" s="261"/>
      <c r="M70" s="261"/>
      <c r="N70" s="261"/>
      <c r="O70" s="261"/>
      <c r="P70" s="261"/>
    </row>
    <row r="71" spans="1:16" ht="12.75">
      <c r="A71" s="269" t="s">
        <v>394</v>
      </c>
      <c r="B71" s="275" t="s">
        <v>385</v>
      </c>
      <c r="C71" s="271">
        <f>+C72</f>
        <v>0</v>
      </c>
      <c r="D71" s="271">
        <f t="shared" si="29"/>
        <v>0</v>
      </c>
      <c r="E71" s="271">
        <f t="shared" si="29"/>
        <v>0</v>
      </c>
      <c r="F71" s="271">
        <f t="shared" si="29"/>
        <v>1449252142</v>
      </c>
      <c r="G71" s="271">
        <f t="shared" si="29"/>
        <v>0</v>
      </c>
      <c r="H71" s="271">
        <f t="shared" si="29"/>
        <v>0</v>
      </c>
      <c r="I71" s="272">
        <f t="shared" si="1"/>
        <v>1449252142</v>
      </c>
      <c r="J71" s="260"/>
      <c r="K71" s="261"/>
      <c r="L71" s="261"/>
      <c r="M71" s="261"/>
      <c r="N71" s="261"/>
      <c r="O71" s="261"/>
      <c r="P71" s="261"/>
    </row>
    <row r="72" spans="1:16" ht="25.5">
      <c r="A72" s="269" t="s">
        <v>395</v>
      </c>
      <c r="B72" s="276" t="s">
        <v>396</v>
      </c>
      <c r="C72" s="271">
        <f aca="true" t="shared" si="30" ref="C72:H72">+C73+C75+C76+C77+C80</f>
        <v>0</v>
      </c>
      <c r="D72" s="271">
        <f t="shared" si="30"/>
        <v>0</v>
      </c>
      <c r="E72" s="271">
        <f t="shared" si="30"/>
        <v>0</v>
      </c>
      <c r="F72" s="271">
        <f t="shared" si="30"/>
        <v>1449252142</v>
      </c>
      <c r="G72" s="271">
        <f t="shared" si="30"/>
        <v>0</v>
      </c>
      <c r="H72" s="271">
        <f t="shared" si="30"/>
        <v>0</v>
      </c>
      <c r="I72" s="272">
        <f t="shared" si="1"/>
        <v>1449252142</v>
      </c>
      <c r="J72" s="260"/>
      <c r="K72" s="261"/>
      <c r="L72" s="261"/>
      <c r="M72" s="261"/>
      <c r="N72" s="261"/>
      <c r="O72" s="261"/>
      <c r="P72" s="261"/>
    </row>
    <row r="73" spans="1:16" ht="38.25">
      <c r="A73" s="269" t="s">
        <v>397</v>
      </c>
      <c r="B73" s="270" t="s">
        <v>398</v>
      </c>
      <c r="C73" s="271">
        <f aca="true" t="shared" si="31" ref="C73:H73">+C74</f>
        <v>0</v>
      </c>
      <c r="D73" s="271">
        <f t="shared" si="31"/>
        <v>0</v>
      </c>
      <c r="E73" s="271">
        <f t="shared" si="31"/>
        <v>0</v>
      </c>
      <c r="F73" s="271">
        <f t="shared" si="31"/>
        <v>161973987</v>
      </c>
      <c r="G73" s="271">
        <f t="shared" si="31"/>
        <v>0</v>
      </c>
      <c r="H73" s="271">
        <f t="shared" si="31"/>
        <v>0</v>
      </c>
      <c r="I73" s="272">
        <f t="shared" si="1"/>
        <v>161973987</v>
      </c>
      <c r="J73" s="260"/>
      <c r="K73" s="261"/>
      <c r="L73" s="261"/>
      <c r="M73" s="261"/>
      <c r="N73" s="261"/>
      <c r="O73" s="261"/>
      <c r="P73" s="261"/>
    </row>
    <row r="74" spans="1:16" ht="25.5">
      <c r="A74" s="269" t="s">
        <v>399</v>
      </c>
      <c r="B74" s="1" t="s">
        <v>400</v>
      </c>
      <c r="C74" s="271"/>
      <c r="D74" s="271"/>
      <c r="E74" s="271"/>
      <c r="F74" s="285">
        <v>161973987</v>
      </c>
      <c r="G74" s="251"/>
      <c r="H74" s="286"/>
      <c r="I74" s="272">
        <f t="shared" si="1"/>
        <v>161973987</v>
      </c>
      <c r="J74" s="260"/>
      <c r="K74" s="261"/>
      <c r="L74" s="261"/>
      <c r="M74" s="261"/>
      <c r="N74" s="261"/>
      <c r="O74" s="261"/>
      <c r="P74" s="261"/>
    </row>
    <row r="75" spans="1:16" ht="51">
      <c r="A75" s="269" t="s">
        <v>401</v>
      </c>
      <c r="B75" s="270" t="s">
        <v>402</v>
      </c>
      <c r="C75" s="271"/>
      <c r="D75" s="271"/>
      <c r="E75" s="271"/>
      <c r="F75" s="277">
        <v>25958148</v>
      </c>
      <c r="G75" s="251"/>
      <c r="H75" s="251"/>
      <c r="I75" s="272">
        <f t="shared" si="1"/>
        <v>25958148</v>
      </c>
      <c r="J75" s="260"/>
      <c r="K75" s="261"/>
      <c r="L75" s="261"/>
      <c r="M75" s="261"/>
      <c r="N75" s="261"/>
      <c r="O75" s="261"/>
      <c r="P75" s="261"/>
    </row>
    <row r="76" spans="1:16" ht="89.25">
      <c r="A76" s="269" t="s">
        <v>403</v>
      </c>
      <c r="B76" s="270" t="s">
        <v>404</v>
      </c>
      <c r="C76" s="271"/>
      <c r="D76" s="271"/>
      <c r="E76" s="271"/>
      <c r="F76" s="277">
        <v>336253638</v>
      </c>
      <c r="G76" s="251"/>
      <c r="H76" s="251"/>
      <c r="I76" s="272">
        <f t="shared" si="1"/>
        <v>336253638</v>
      </c>
      <c r="J76" s="260"/>
      <c r="K76" s="261"/>
      <c r="L76" s="261"/>
      <c r="M76" s="261"/>
      <c r="N76" s="261"/>
      <c r="O76" s="261"/>
      <c r="P76" s="261"/>
    </row>
    <row r="77" spans="1:16" ht="38.25" hidden="1">
      <c r="A77" s="269" t="s">
        <v>405</v>
      </c>
      <c r="B77" s="270" t="s">
        <v>406</v>
      </c>
      <c r="C77" s="271">
        <f aca="true" t="shared" si="32" ref="C77:H77">SUM(C78:C79)</f>
        <v>0</v>
      </c>
      <c r="D77" s="271">
        <f t="shared" si="32"/>
        <v>0</v>
      </c>
      <c r="E77" s="271">
        <f t="shared" si="32"/>
        <v>0</v>
      </c>
      <c r="F77" s="271">
        <f t="shared" si="32"/>
        <v>0</v>
      </c>
      <c r="G77" s="271">
        <f t="shared" si="32"/>
        <v>0</v>
      </c>
      <c r="H77" s="271">
        <f t="shared" si="32"/>
        <v>0</v>
      </c>
      <c r="I77" s="272">
        <f t="shared" si="1"/>
        <v>0</v>
      </c>
      <c r="J77" s="260"/>
      <c r="K77" s="261"/>
      <c r="L77" s="261"/>
      <c r="M77" s="261"/>
      <c r="N77" s="261"/>
      <c r="O77" s="261"/>
      <c r="P77" s="261"/>
    </row>
    <row r="78" spans="1:16" ht="12.75" hidden="1">
      <c r="A78" s="269" t="s">
        <v>407</v>
      </c>
      <c r="B78" s="1" t="s">
        <v>408</v>
      </c>
      <c r="C78" s="277"/>
      <c r="D78" s="277"/>
      <c r="E78" s="277"/>
      <c r="F78" s="277"/>
      <c r="G78" s="251"/>
      <c r="H78" s="251"/>
      <c r="I78" s="272">
        <f t="shared" si="1"/>
        <v>0</v>
      </c>
      <c r="J78" s="260"/>
      <c r="K78" s="261"/>
      <c r="L78" s="261"/>
      <c r="M78" s="261"/>
      <c r="N78" s="261"/>
      <c r="O78" s="261"/>
      <c r="P78" s="261"/>
    </row>
    <row r="79" spans="1:16" ht="12.75" hidden="1">
      <c r="A79" s="269" t="s">
        <v>409</v>
      </c>
      <c r="B79" s="1" t="s">
        <v>410</v>
      </c>
      <c r="C79" s="277"/>
      <c r="D79" s="277"/>
      <c r="E79" s="277"/>
      <c r="F79" s="277"/>
      <c r="G79" s="251"/>
      <c r="H79" s="251"/>
      <c r="I79" s="272">
        <f t="shared" si="1"/>
        <v>0</v>
      </c>
      <c r="J79" s="260"/>
      <c r="K79" s="261"/>
      <c r="L79" s="261"/>
      <c r="M79" s="261"/>
      <c r="N79" s="261"/>
      <c r="O79" s="261"/>
      <c r="P79" s="261"/>
    </row>
    <row r="80" spans="1:16" ht="51">
      <c r="A80" s="269" t="s">
        <v>411</v>
      </c>
      <c r="B80" s="270" t="s">
        <v>412</v>
      </c>
      <c r="C80" s="271">
        <f aca="true" t="shared" si="33" ref="C80:H80">SUM(C81:C84)</f>
        <v>0</v>
      </c>
      <c r="D80" s="271">
        <f t="shared" si="33"/>
        <v>0</v>
      </c>
      <c r="E80" s="271">
        <f t="shared" si="33"/>
        <v>0</v>
      </c>
      <c r="F80" s="271">
        <f t="shared" si="33"/>
        <v>925066369</v>
      </c>
      <c r="G80" s="271">
        <f t="shared" si="33"/>
        <v>0</v>
      </c>
      <c r="H80" s="271">
        <f t="shared" si="33"/>
        <v>0</v>
      </c>
      <c r="I80" s="272">
        <f t="shared" si="1"/>
        <v>925066369</v>
      </c>
      <c r="J80" s="260"/>
      <c r="K80" s="261"/>
      <c r="L80" s="261"/>
      <c r="M80" s="261"/>
      <c r="N80" s="261"/>
      <c r="O80" s="261"/>
      <c r="P80" s="261"/>
    </row>
    <row r="81" spans="1:16" ht="12.75">
      <c r="A81" s="269" t="s">
        <v>413</v>
      </c>
      <c r="B81" s="287" t="s">
        <v>414</v>
      </c>
      <c r="C81" s="277"/>
      <c r="D81" s="277"/>
      <c r="E81" s="277"/>
      <c r="F81" s="288">
        <v>68342397</v>
      </c>
      <c r="G81" s="251"/>
      <c r="H81" s="251"/>
      <c r="I81" s="272">
        <f t="shared" si="1"/>
        <v>68342397</v>
      </c>
      <c r="J81" s="260"/>
      <c r="K81" s="261"/>
      <c r="L81" s="261"/>
      <c r="M81" s="261"/>
      <c r="N81" s="261"/>
      <c r="O81" s="261"/>
      <c r="P81" s="261"/>
    </row>
    <row r="82" spans="1:16" ht="12.75">
      <c r="A82" s="269" t="s">
        <v>415</v>
      </c>
      <c r="B82" s="287" t="s">
        <v>416</v>
      </c>
      <c r="C82" s="277"/>
      <c r="D82" s="277"/>
      <c r="E82" s="277"/>
      <c r="F82" s="288">
        <v>51256797</v>
      </c>
      <c r="G82" s="251"/>
      <c r="H82" s="251"/>
      <c r="I82" s="272">
        <f aca="true" t="shared" si="34" ref="I82:I133">SUM(C82:H82)</f>
        <v>51256797</v>
      </c>
      <c r="J82" s="260"/>
      <c r="K82" s="261"/>
      <c r="L82" s="261"/>
      <c r="M82" s="261"/>
      <c r="N82" s="261"/>
      <c r="O82" s="261"/>
      <c r="P82" s="261"/>
    </row>
    <row r="83" spans="1:16" ht="12.75">
      <c r="A83" s="269" t="s">
        <v>417</v>
      </c>
      <c r="B83" s="287" t="s">
        <v>418</v>
      </c>
      <c r="C83" s="277"/>
      <c r="D83" s="277"/>
      <c r="E83" s="277"/>
      <c r="F83" s="310">
        <v>369226637</v>
      </c>
      <c r="G83" s="251"/>
      <c r="H83" s="251"/>
      <c r="I83" s="272">
        <f t="shared" si="34"/>
        <v>369226637</v>
      </c>
      <c r="J83" s="260"/>
      <c r="K83" s="261"/>
      <c r="L83" s="261"/>
      <c r="M83" s="261"/>
      <c r="N83" s="261"/>
      <c r="O83" s="261"/>
      <c r="P83" s="261"/>
    </row>
    <row r="84" spans="1:16" ht="12.75">
      <c r="A84" s="269" t="s">
        <v>419</v>
      </c>
      <c r="B84" s="287" t="s">
        <v>420</v>
      </c>
      <c r="C84" s="277"/>
      <c r="D84" s="277"/>
      <c r="E84" s="277"/>
      <c r="F84" s="310">
        <v>436240538</v>
      </c>
      <c r="G84" s="251"/>
      <c r="H84" s="251"/>
      <c r="I84" s="272">
        <f t="shared" si="34"/>
        <v>436240538</v>
      </c>
      <c r="J84" s="260"/>
      <c r="K84" s="261"/>
      <c r="L84" s="261"/>
      <c r="M84" s="261"/>
      <c r="N84" s="261"/>
      <c r="O84" s="261"/>
      <c r="P84" s="261"/>
    </row>
    <row r="85" spans="1:16" ht="25.5">
      <c r="A85" s="269" t="s">
        <v>421</v>
      </c>
      <c r="B85" s="274" t="s">
        <v>422</v>
      </c>
      <c r="C85" s="271">
        <f aca="true" t="shared" si="35" ref="C85:H85">+C86+C90+C91+C92+C96+C97</f>
        <v>0</v>
      </c>
      <c r="D85" s="271">
        <f t="shared" si="35"/>
        <v>0</v>
      </c>
      <c r="E85" s="271">
        <f t="shared" si="35"/>
        <v>0</v>
      </c>
      <c r="F85" s="271">
        <f t="shared" si="35"/>
        <v>0</v>
      </c>
      <c r="G85" s="271">
        <f t="shared" si="35"/>
        <v>0</v>
      </c>
      <c r="H85" s="271">
        <f t="shared" si="35"/>
        <v>5000000</v>
      </c>
      <c r="I85" s="272">
        <f t="shared" si="34"/>
        <v>5000000</v>
      </c>
      <c r="J85" s="260"/>
      <c r="K85" s="261"/>
      <c r="L85" s="261"/>
      <c r="M85" s="261"/>
      <c r="N85" s="261"/>
      <c r="O85" s="261"/>
      <c r="P85" s="261"/>
    </row>
    <row r="86" spans="1:16" ht="12.75" hidden="1">
      <c r="A86" s="269" t="s">
        <v>423</v>
      </c>
      <c r="B86" s="275" t="s">
        <v>424</v>
      </c>
      <c r="C86" s="271">
        <f aca="true" t="shared" si="36" ref="C86:H86">SUM(C87:C89)</f>
        <v>0</v>
      </c>
      <c r="D86" s="271">
        <f t="shared" si="36"/>
        <v>0</v>
      </c>
      <c r="E86" s="271">
        <f t="shared" si="36"/>
        <v>0</v>
      </c>
      <c r="F86" s="271">
        <f t="shared" si="36"/>
        <v>0</v>
      </c>
      <c r="G86" s="271">
        <f t="shared" si="36"/>
        <v>0</v>
      </c>
      <c r="H86" s="271">
        <f t="shared" si="36"/>
        <v>0</v>
      </c>
      <c r="I86" s="272">
        <f t="shared" si="34"/>
        <v>0</v>
      </c>
      <c r="J86" s="260"/>
      <c r="K86" s="261"/>
      <c r="L86" s="261"/>
      <c r="M86" s="261"/>
      <c r="N86" s="261"/>
      <c r="O86" s="261"/>
      <c r="P86" s="261"/>
    </row>
    <row r="87" spans="1:16" ht="38.25" hidden="1">
      <c r="A87" s="269" t="s">
        <v>425</v>
      </c>
      <c r="B87" s="276" t="s">
        <v>426</v>
      </c>
      <c r="C87" s="271"/>
      <c r="D87" s="271"/>
      <c r="E87" s="271"/>
      <c r="F87" s="271"/>
      <c r="G87" s="251"/>
      <c r="H87" s="251"/>
      <c r="I87" s="272">
        <f t="shared" si="34"/>
        <v>0</v>
      </c>
      <c r="J87" s="260"/>
      <c r="K87" s="261"/>
      <c r="L87" s="261"/>
      <c r="M87" s="261"/>
      <c r="N87" s="261"/>
      <c r="O87" s="261"/>
      <c r="P87" s="261"/>
    </row>
    <row r="88" spans="1:16" ht="38.25" hidden="1">
      <c r="A88" s="269" t="s">
        <v>427</v>
      </c>
      <c r="B88" s="276" t="s">
        <v>428</v>
      </c>
      <c r="C88" s="271"/>
      <c r="D88" s="271"/>
      <c r="E88" s="271"/>
      <c r="F88" s="271"/>
      <c r="G88" s="251"/>
      <c r="H88" s="251"/>
      <c r="I88" s="272">
        <f t="shared" si="34"/>
        <v>0</v>
      </c>
      <c r="J88" s="260"/>
      <c r="K88" s="261"/>
      <c r="L88" s="261"/>
      <c r="M88" s="261"/>
      <c r="N88" s="261"/>
      <c r="O88" s="261"/>
      <c r="P88" s="261"/>
    </row>
    <row r="89" spans="1:16" ht="25.5" hidden="1">
      <c r="A89" s="269" t="s">
        <v>429</v>
      </c>
      <c r="B89" s="276" t="s">
        <v>430</v>
      </c>
      <c r="C89" s="271"/>
      <c r="D89" s="271"/>
      <c r="E89" s="271"/>
      <c r="F89" s="271"/>
      <c r="G89" s="251"/>
      <c r="H89" s="251"/>
      <c r="I89" s="272">
        <f t="shared" si="34"/>
        <v>0</v>
      </c>
      <c r="J89" s="260"/>
      <c r="K89" s="261"/>
      <c r="L89" s="261"/>
      <c r="M89" s="261"/>
      <c r="N89" s="261"/>
      <c r="O89" s="261"/>
      <c r="P89" s="261"/>
    </row>
    <row r="90" spans="1:16" ht="25.5" hidden="1">
      <c r="A90" s="269" t="s">
        <v>431</v>
      </c>
      <c r="B90" s="275" t="s">
        <v>432</v>
      </c>
      <c r="C90" s="271"/>
      <c r="D90" s="271"/>
      <c r="E90" s="271"/>
      <c r="F90" s="271"/>
      <c r="G90" s="251"/>
      <c r="H90" s="251"/>
      <c r="I90" s="272">
        <f t="shared" si="34"/>
        <v>0</v>
      </c>
      <c r="J90" s="260"/>
      <c r="K90" s="261"/>
      <c r="L90" s="261"/>
      <c r="M90" s="261"/>
      <c r="N90" s="261"/>
      <c r="O90" s="261"/>
      <c r="P90" s="261"/>
    </row>
    <row r="91" spans="1:16" ht="51" hidden="1">
      <c r="A91" s="269" t="s">
        <v>433</v>
      </c>
      <c r="B91" s="275" t="s">
        <v>434</v>
      </c>
      <c r="C91" s="271"/>
      <c r="D91" s="271"/>
      <c r="E91" s="271"/>
      <c r="F91" s="271"/>
      <c r="G91" s="251"/>
      <c r="H91" s="251"/>
      <c r="I91" s="272">
        <f t="shared" si="34"/>
        <v>0</v>
      </c>
      <c r="J91" s="260"/>
      <c r="K91" s="261"/>
      <c r="L91" s="261"/>
      <c r="M91" s="261"/>
      <c r="N91" s="261"/>
      <c r="O91" s="261"/>
      <c r="P91" s="261"/>
    </row>
    <row r="92" spans="1:16" ht="25.5" hidden="1">
      <c r="A92" s="269" t="s">
        <v>435</v>
      </c>
      <c r="B92" s="275" t="s">
        <v>436</v>
      </c>
      <c r="C92" s="271">
        <f aca="true" t="shared" si="37" ref="C92:H92">SUM(C93:C95)</f>
        <v>0</v>
      </c>
      <c r="D92" s="271">
        <f t="shared" si="37"/>
        <v>0</v>
      </c>
      <c r="E92" s="271">
        <f t="shared" si="37"/>
        <v>0</v>
      </c>
      <c r="F92" s="271">
        <f t="shared" si="37"/>
        <v>0</v>
      </c>
      <c r="G92" s="271">
        <f t="shared" si="37"/>
        <v>0</v>
      </c>
      <c r="H92" s="271">
        <f t="shared" si="37"/>
        <v>0</v>
      </c>
      <c r="I92" s="272">
        <f t="shared" si="34"/>
        <v>0</v>
      </c>
      <c r="J92" s="260"/>
      <c r="K92" s="261"/>
      <c r="L92" s="261"/>
      <c r="M92" s="261"/>
      <c r="N92" s="261"/>
      <c r="O92" s="261"/>
      <c r="P92" s="261"/>
    </row>
    <row r="93" spans="1:16" ht="25.5" hidden="1">
      <c r="A93" s="269" t="s">
        <v>437</v>
      </c>
      <c r="B93" s="276" t="s">
        <v>438</v>
      </c>
      <c r="C93" s="271"/>
      <c r="D93" s="271"/>
      <c r="E93" s="271"/>
      <c r="F93" s="271"/>
      <c r="G93" s="271"/>
      <c r="H93" s="271"/>
      <c r="I93" s="272">
        <f t="shared" si="34"/>
        <v>0</v>
      </c>
      <c r="J93" s="260"/>
      <c r="K93" s="261"/>
      <c r="L93" s="261"/>
      <c r="M93" s="261"/>
      <c r="N93" s="261"/>
      <c r="O93" s="261"/>
      <c r="P93" s="261"/>
    </row>
    <row r="94" spans="1:16" ht="12.75" hidden="1">
      <c r="A94" s="269" t="s">
        <v>439</v>
      </c>
      <c r="B94" s="276" t="s">
        <v>440</v>
      </c>
      <c r="C94" s="271"/>
      <c r="D94" s="271"/>
      <c r="E94" s="271"/>
      <c r="F94" s="271"/>
      <c r="G94" s="271"/>
      <c r="H94" s="271"/>
      <c r="I94" s="272">
        <f t="shared" si="34"/>
        <v>0</v>
      </c>
      <c r="J94" s="260"/>
      <c r="K94" s="261"/>
      <c r="L94" s="261"/>
      <c r="M94" s="261"/>
      <c r="N94" s="261"/>
      <c r="O94" s="261"/>
      <c r="P94" s="261"/>
    </row>
    <row r="95" spans="1:16" ht="63.75" hidden="1">
      <c r="A95" s="269" t="s">
        <v>441</v>
      </c>
      <c r="B95" s="276" t="s">
        <v>442</v>
      </c>
      <c r="C95" s="271"/>
      <c r="D95" s="271"/>
      <c r="E95" s="271"/>
      <c r="F95" s="271"/>
      <c r="G95" s="271"/>
      <c r="H95" s="271"/>
      <c r="I95" s="272">
        <f t="shared" si="34"/>
        <v>0</v>
      </c>
      <c r="J95" s="260"/>
      <c r="K95" s="261"/>
      <c r="L95" s="261"/>
      <c r="M95" s="261"/>
      <c r="N95" s="261"/>
      <c r="O95" s="261"/>
      <c r="P95" s="261"/>
    </row>
    <row r="96" spans="1:16" ht="12.75" hidden="1">
      <c r="A96" s="269" t="s">
        <v>443</v>
      </c>
      <c r="B96" s="275" t="s">
        <v>444</v>
      </c>
      <c r="C96" s="271"/>
      <c r="D96" s="271"/>
      <c r="E96" s="271"/>
      <c r="F96" s="271"/>
      <c r="G96" s="271"/>
      <c r="H96" s="271"/>
      <c r="I96" s="272">
        <f t="shared" si="34"/>
        <v>0</v>
      </c>
      <c r="J96" s="260"/>
      <c r="K96" s="261"/>
      <c r="L96" s="261"/>
      <c r="M96" s="261"/>
      <c r="N96" s="261"/>
      <c r="O96" s="261"/>
      <c r="P96" s="261"/>
    </row>
    <row r="97" spans="1:16" ht="38.25">
      <c r="A97" s="269" t="s">
        <v>445</v>
      </c>
      <c r="B97" s="275" t="s">
        <v>446</v>
      </c>
      <c r="C97" s="271">
        <f aca="true" t="shared" si="38" ref="C97:H97">+C98+C100</f>
        <v>0</v>
      </c>
      <c r="D97" s="271">
        <f t="shared" si="38"/>
        <v>0</v>
      </c>
      <c r="E97" s="271">
        <f t="shared" si="38"/>
        <v>0</v>
      </c>
      <c r="F97" s="271">
        <f t="shared" si="38"/>
        <v>0</v>
      </c>
      <c r="G97" s="271">
        <f t="shared" si="38"/>
        <v>0</v>
      </c>
      <c r="H97" s="271">
        <f t="shared" si="38"/>
        <v>5000000</v>
      </c>
      <c r="I97" s="272">
        <f t="shared" si="34"/>
        <v>5000000</v>
      </c>
      <c r="J97" s="260"/>
      <c r="K97" s="261"/>
      <c r="L97" s="261"/>
      <c r="M97" s="261"/>
      <c r="N97" s="261"/>
      <c r="O97" s="261"/>
      <c r="P97" s="261"/>
    </row>
    <row r="98" spans="1:16" ht="38.25">
      <c r="A98" s="269" t="s">
        <v>447</v>
      </c>
      <c r="B98" s="289" t="s">
        <v>448</v>
      </c>
      <c r="C98" s="271">
        <f aca="true" t="shared" si="39" ref="C98:H98">SUM(C99:C99)</f>
        <v>0</v>
      </c>
      <c r="D98" s="271">
        <f t="shared" si="39"/>
        <v>0</v>
      </c>
      <c r="E98" s="271">
        <f t="shared" si="39"/>
        <v>0</v>
      </c>
      <c r="F98" s="271">
        <f t="shared" si="39"/>
        <v>0</v>
      </c>
      <c r="G98" s="271">
        <f t="shared" si="39"/>
        <v>0</v>
      </c>
      <c r="H98" s="271">
        <f t="shared" si="39"/>
        <v>2000000</v>
      </c>
      <c r="I98" s="272">
        <f t="shared" si="34"/>
        <v>2000000</v>
      </c>
      <c r="J98" s="260"/>
      <c r="K98" s="261"/>
      <c r="L98" s="261"/>
      <c r="M98" s="261"/>
      <c r="N98" s="261"/>
      <c r="O98" s="261"/>
      <c r="P98" s="261"/>
    </row>
    <row r="99" spans="1:16" ht="25.5">
      <c r="A99" s="269" t="s">
        <v>449</v>
      </c>
      <c r="B99" s="1" t="s">
        <v>450</v>
      </c>
      <c r="C99" s="277">
        <v>0</v>
      </c>
      <c r="D99" s="271"/>
      <c r="E99" s="271"/>
      <c r="F99" s="271"/>
      <c r="G99" s="271"/>
      <c r="H99" s="277">
        <v>2000000</v>
      </c>
      <c r="I99" s="272">
        <f t="shared" si="34"/>
        <v>2000000</v>
      </c>
      <c r="J99" s="260"/>
      <c r="K99" s="261"/>
      <c r="L99" s="261"/>
      <c r="M99" s="261"/>
      <c r="N99" s="261"/>
      <c r="O99" s="261"/>
      <c r="P99" s="261"/>
    </row>
    <row r="100" spans="1:16" ht="51">
      <c r="A100" s="269" t="s">
        <v>451</v>
      </c>
      <c r="B100" s="289" t="s">
        <v>452</v>
      </c>
      <c r="C100" s="271">
        <f aca="true" t="shared" si="40" ref="C100:H100">SUM(C101:C102)</f>
        <v>0</v>
      </c>
      <c r="D100" s="271">
        <f t="shared" si="40"/>
        <v>0</v>
      </c>
      <c r="E100" s="271">
        <f t="shared" si="40"/>
        <v>0</v>
      </c>
      <c r="F100" s="271">
        <f t="shared" si="40"/>
        <v>0</v>
      </c>
      <c r="G100" s="271">
        <f t="shared" si="40"/>
        <v>0</v>
      </c>
      <c r="H100" s="271">
        <f t="shared" si="40"/>
        <v>3000000</v>
      </c>
      <c r="I100" s="272">
        <f t="shared" si="34"/>
        <v>3000000</v>
      </c>
      <c r="J100" s="260"/>
      <c r="K100" s="261"/>
      <c r="L100" s="261"/>
      <c r="M100" s="261"/>
      <c r="N100" s="261"/>
      <c r="O100" s="261"/>
      <c r="P100" s="261"/>
    </row>
    <row r="101" spans="1:16" ht="63.75">
      <c r="A101" s="269" t="s">
        <v>453</v>
      </c>
      <c r="B101" s="1" t="s">
        <v>454</v>
      </c>
      <c r="C101" s="277"/>
      <c r="D101" s="277"/>
      <c r="E101" s="277"/>
      <c r="F101" s="277"/>
      <c r="G101" s="277"/>
      <c r="H101" s="277">
        <v>2000000</v>
      </c>
      <c r="I101" s="272">
        <f t="shared" si="34"/>
        <v>2000000</v>
      </c>
      <c r="J101" s="260"/>
      <c r="K101" s="261"/>
      <c r="L101" s="261"/>
      <c r="M101" s="261"/>
      <c r="N101" s="261"/>
      <c r="O101" s="261"/>
      <c r="P101" s="261"/>
    </row>
    <row r="102" spans="1:16" ht="51">
      <c r="A102" s="269" t="s">
        <v>453</v>
      </c>
      <c r="B102" s="1" t="s">
        <v>412</v>
      </c>
      <c r="C102" s="277"/>
      <c r="D102" s="277"/>
      <c r="E102" s="277"/>
      <c r="F102" s="277"/>
      <c r="G102" s="277"/>
      <c r="H102" s="277">
        <v>1000000</v>
      </c>
      <c r="I102" s="272">
        <f t="shared" si="34"/>
        <v>1000000</v>
      </c>
      <c r="J102" s="260"/>
      <c r="K102" s="261"/>
      <c r="L102" s="261"/>
      <c r="M102" s="261"/>
      <c r="N102" s="261"/>
      <c r="O102" s="261"/>
      <c r="P102" s="261"/>
    </row>
    <row r="103" spans="1:16" ht="25.5">
      <c r="A103" s="269" t="s">
        <v>455</v>
      </c>
      <c r="B103" s="274" t="s">
        <v>456</v>
      </c>
      <c r="C103" s="271">
        <f aca="true" t="shared" si="41" ref="C103:H103">+C104+C108+C123</f>
        <v>0</v>
      </c>
      <c r="D103" s="271">
        <f t="shared" si="41"/>
        <v>230000</v>
      </c>
      <c r="E103" s="271">
        <f t="shared" si="41"/>
        <v>0</v>
      </c>
      <c r="F103" s="271">
        <f t="shared" si="41"/>
        <v>1022072049</v>
      </c>
      <c r="G103" s="271">
        <f t="shared" si="41"/>
        <v>366000000</v>
      </c>
      <c r="H103" s="271">
        <f t="shared" si="41"/>
        <v>26000000</v>
      </c>
      <c r="I103" s="272">
        <f t="shared" si="34"/>
        <v>1414302049</v>
      </c>
      <c r="J103" s="260"/>
      <c r="K103" s="261"/>
      <c r="L103" s="261"/>
      <c r="M103" s="261"/>
      <c r="N103" s="261"/>
      <c r="O103" s="261"/>
      <c r="P103" s="261"/>
    </row>
    <row r="104" spans="1:16" ht="25.5">
      <c r="A104" s="269" t="s">
        <v>457</v>
      </c>
      <c r="B104" s="281" t="s">
        <v>284</v>
      </c>
      <c r="C104" s="271">
        <f>+C105</f>
        <v>0</v>
      </c>
      <c r="D104" s="271">
        <f aca="true" t="shared" si="42" ref="D104:H105">+D105</f>
        <v>230000</v>
      </c>
      <c r="E104" s="271">
        <f t="shared" si="42"/>
        <v>0</v>
      </c>
      <c r="F104" s="271">
        <f t="shared" si="42"/>
        <v>0</v>
      </c>
      <c r="G104" s="271">
        <f t="shared" si="42"/>
        <v>0</v>
      </c>
      <c r="H104" s="271">
        <f t="shared" si="42"/>
        <v>0</v>
      </c>
      <c r="I104" s="272">
        <f t="shared" si="34"/>
        <v>230000</v>
      </c>
      <c r="J104" s="260"/>
      <c r="K104" s="261"/>
      <c r="L104" s="261"/>
      <c r="M104" s="261"/>
      <c r="N104" s="261"/>
      <c r="O104" s="261"/>
      <c r="P104" s="261"/>
    </row>
    <row r="105" spans="1:16" ht="25.5">
      <c r="A105" s="269" t="s">
        <v>458</v>
      </c>
      <c r="B105" s="275" t="s">
        <v>459</v>
      </c>
      <c r="C105" s="271">
        <f>+C106</f>
        <v>0</v>
      </c>
      <c r="D105" s="271">
        <f t="shared" si="42"/>
        <v>230000</v>
      </c>
      <c r="E105" s="271">
        <f t="shared" si="42"/>
        <v>0</v>
      </c>
      <c r="F105" s="271">
        <f t="shared" si="42"/>
        <v>0</v>
      </c>
      <c r="G105" s="271">
        <f t="shared" si="42"/>
        <v>0</v>
      </c>
      <c r="H105" s="271">
        <f t="shared" si="42"/>
        <v>0</v>
      </c>
      <c r="I105" s="272">
        <f t="shared" si="34"/>
        <v>230000</v>
      </c>
      <c r="J105" s="260"/>
      <c r="K105" s="261"/>
      <c r="L105" s="261"/>
      <c r="M105" s="261"/>
      <c r="N105" s="261"/>
      <c r="O105" s="261"/>
      <c r="P105" s="261"/>
    </row>
    <row r="106" spans="1:16" ht="51">
      <c r="A106" s="269" t="s">
        <v>460</v>
      </c>
      <c r="B106" s="276" t="s">
        <v>336</v>
      </c>
      <c r="C106" s="271">
        <f aca="true" t="shared" si="43" ref="C106:H106">SUM(C107)</f>
        <v>0</v>
      </c>
      <c r="D106" s="271">
        <f t="shared" si="43"/>
        <v>230000</v>
      </c>
      <c r="E106" s="271">
        <f t="shared" si="43"/>
        <v>0</v>
      </c>
      <c r="F106" s="271">
        <f t="shared" si="43"/>
        <v>0</v>
      </c>
      <c r="G106" s="271">
        <f t="shared" si="43"/>
        <v>0</v>
      </c>
      <c r="H106" s="271">
        <f t="shared" si="43"/>
        <v>0</v>
      </c>
      <c r="I106" s="272">
        <f t="shared" si="34"/>
        <v>230000</v>
      </c>
      <c r="J106" s="260"/>
      <c r="K106" s="261"/>
      <c r="L106" s="261"/>
      <c r="M106" s="261"/>
      <c r="N106" s="261"/>
      <c r="O106" s="261"/>
      <c r="P106" s="261"/>
    </row>
    <row r="107" spans="1:16" ht="12.75">
      <c r="A107" s="269" t="s">
        <v>461</v>
      </c>
      <c r="B107" s="1" t="s">
        <v>462</v>
      </c>
      <c r="C107" s="277"/>
      <c r="D107" s="277">
        <v>230000</v>
      </c>
      <c r="E107" s="277"/>
      <c r="F107" s="277"/>
      <c r="G107" s="251"/>
      <c r="H107" s="251"/>
      <c r="I107" s="272">
        <f t="shared" si="34"/>
        <v>230000</v>
      </c>
      <c r="J107" s="260"/>
      <c r="K107" s="261"/>
      <c r="L107" s="261"/>
      <c r="M107" s="261"/>
      <c r="N107" s="261"/>
      <c r="O107" s="261"/>
      <c r="P107" s="261"/>
    </row>
    <row r="108" spans="1:16" ht="12.75">
      <c r="A108" s="269" t="s">
        <v>463</v>
      </c>
      <c r="B108" s="281" t="s">
        <v>381</v>
      </c>
      <c r="C108" s="271">
        <f aca="true" t="shared" si="44" ref="C108:H108">+C109+C113</f>
        <v>0</v>
      </c>
      <c r="D108" s="271">
        <f t="shared" si="44"/>
        <v>0</v>
      </c>
      <c r="E108" s="271">
        <f t="shared" si="44"/>
        <v>0</v>
      </c>
      <c r="F108" s="271">
        <f t="shared" si="44"/>
        <v>1022072049</v>
      </c>
      <c r="G108" s="271">
        <f t="shared" si="44"/>
        <v>366000000</v>
      </c>
      <c r="H108" s="271">
        <f t="shared" si="44"/>
        <v>0</v>
      </c>
      <c r="I108" s="272">
        <f t="shared" si="34"/>
        <v>1388072049</v>
      </c>
      <c r="J108" s="260"/>
      <c r="K108" s="261"/>
      <c r="L108" s="261"/>
      <c r="M108" s="261"/>
      <c r="N108" s="261"/>
      <c r="O108" s="261"/>
      <c r="P108" s="261"/>
    </row>
    <row r="109" spans="1:16" ht="25.5">
      <c r="A109" s="269" t="s">
        <v>464</v>
      </c>
      <c r="B109" s="275" t="s">
        <v>383</v>
      </c>
      <c r="C109" s="271">
        <f aca="true" t="shared" si="45" ref="C109:H109">+C110</f>
        <v>0</v>
      </c>
      <c r="D109" s="271">
        <f t="shared" si="45"/>
        <v>0</v>
      </c>
      <c r="E109" s="271">
        <f t="shared" si="45"/>
        <v>0</v>
      </c>
      <c r="F109" s="271">
        <f t="shared" si="45"/>
        <v>0</v>
      </c>
      <c r="G109" s="271">
        <f t="shared" si="45"/>
        <v>4000000</v>
      </c>
      <c r="H109" s="271">
        <f t="shared" si="45"/>
        <v>0</v>
      </c>
      <c r="I109" s="272">
        <f t="shared" si="34"/>
        <v>4000000</v>
      </c>
      <c r="J109" s="260"/>
      <c r="K109" s="261"/>
      <c r="L109" s="261"/>
      <c r="M109" s="261"/>
      <c r="N109" s="261"/>
      <c r="O109" s="261"/>
      <c r="P109" s="261"/>
    </row>
    <row r="110" spans="1:16" ht="12.75">
      <c r="A110" s="269" t="s">
        <v>465</v>
      </c>
      <c r="B110" s="276" t="s">
        <v>385</v>
      </c>
      <c r="C110" s="271">
        <f aca="true" t="shared" si="46" ref="C110:H110">SUM(C111:C112)</f>
        <v>0</v>
      </c>
      <c r="D110" s="271">
        <f t="shared" si="46"/>
        <v>0</v>
      </c>
      <c r="E110" s="271">
        <f t="shared" si="46"/>
        <v>0</v>
      </c>
      <c r="F110" s="271">
        <f t="shared" si="46"/>
        <v>0</v>
      </c>
      <c r="G110" s="271">
        <f t="shared" si="46"/>
        <v>4000000</v>
      </c>
      <c r="H110" s="271">
        <f t="shared" si="46"/>
        <v>0</v>
      </c>
      <c r="I110" s="272">
        <f t="shared" si="34"/>
        <v>4000000</v>
      </c>
      <c r="J110" s="260"/>
      <c r="K110" s="261"/>
      <c r="L110" s="261"/>
      <c r="M110" s="261"/>
      <c r="N110" s="261"/>
      <c r="O110" s="261"/>
      <c r="P110" s="261"/>
    </row>
    <row r="111" spans="1:16" ht="76.5" hidden="1">
      <c r="A111" s="269" t="s">
        <v>466</v>
      </c>
      <c r="B111" s="1" t="s">
        <v>387</v>
      </c>
      <c r="C111" s="277"/>
      <c r="D111" s="277"/>
      <c r="E111" s="277"/>
      <c r="F111" s="277"/>
      <c r="G111" s="251"/>
      <c r="H111" s="251"/>
      <c r="I111" s="272">
        <f t="shared" si="34"/>
        <v>0</v>
      </c>
      <c r="J111" s="260"/>
      <c r="K111" s="261"/>
      <c r="L111" s="261"/>
      <c r="M111" s="261"/>
      <c r="N111" s="261"/>
      <c r="O111" s="261"/>
      <c r="P111" s="261"/>
    </row>
    <row r="112" spans="1:16" ht="63.75">
      <c r="A112" s="269" t="s">
        <v>467</v>
      </c>
      <c r="B112" s="1" t="s">
        <v>468</v>
      </c>
      <c r="C112" s="277"/>
      <c r="D112" s="277"/>
      <c r="E112" s="277"/>
      <c r="F112" s="277"/>
      <c r="G112" s="288">
        <v>4000000</v>
      </c>
      <c r="H112" s="251"/>
      <c r="I112" s="272">
        <f t="shared" si="34"/>
        <v>4000000</v>
      </c>
      <c r="J112" s="260"/>
      <c r="K112" s="261"/>
      <c r="L112" s="261"/>
      <c r="M112" s="261"/>
      <c r="N112" s="261"/>
      <c r="O112" s="261"/>
      <c r="P112" s="261"/>
    </row>
    <row r="113" spans="1:16" ht="25.5">
      <c r="A113" s="269" t="s">
        <v>469</v>
      </c>
      <c r="B113" s="275" t="s">
        <v>393</v>
      </c>
      <c r="C113" s="271">
        <f aca="true" t="shared" si="47" ref="C113:H113">+C114</f>
        <v>0</v>
      </c>
      <c r="D113" s="271">
        <f t="shared" si="47"/>
        <v>0</v>
      </c>
      <c r="E113" s="271">
        <f t="shared" si="47"/>
        <v>0</v>
      </c>
      <c r="F113" s="271">
        <f t="shared" si="47"/>
        <v>1022072049</v>
      </c>
      <c r="G113" s="271">
        <f t="shared" si="47"/>
        <v>362000000</v>
      </c>
      <c r="H113" s="271">
        <f t="shared" si="47"/>
        <v>0</v>
      </c>
      <c r="I113" s="272">
        <f t="shared" si="34"/>
        <v>1384072049</v>
      </c>
      <c r="J113" s="260"/>
      <c r="K113" s="261"/>
      <c r="L113" s="261"/>
      <c r="M113" s="261"/>
      <c r="N113" s="261"/>
      <c r="O113" s="261"/>
      <c r="P113" s="261"/>
    </row>
    <row r="114" spans="1:16" ht="12.75">
      <c r="A114" s="269" t="s">
        <v>470</v>
      </c>
      <c r="B114" s="276" t="s">
        <v>385</v>
      </c>
      <c r="C114" s="271">
        <f aca="true" t="shared" si="48" ref="C114:H114">+C115+C121+C122</f>
        <v>0</v>
      </c>
      <c r="D114" s="271">
        <f t="shared" si="48"/>
        <v>0</v>
      </c>
      <c r="E114" s="271">
        <f t="shared" si="48"/>
        <v>0</v>
      </c>
      <c r="F114" s="271">
        <f t="shared" si="48"/>
        <v>1022072049</v>
      </c>
      <c r="G114" s="271">
        <f t="shared" si="48"/>
        <v>362000000</v>
      </c>
      <c r="H114" s="271">
        <f t="shared" si="48"/>
        <v>0</v>
      </c>
      <c r="I114" s="272">
        <f t="shared" si="34"/>
        <v>1384072049</v>
      </c>
      <c r="J114" s="260"/>
      <c r="K114" s="261"/>
      <c r="L114" s="261"/>
      <c r="M114" s="261"/>
      <c r="N114" s="261"/>
      <c r="O114" s="261"/>
      <c r="P114" s="261"/>
    </row>
    <row r="115" spans="1:16" ht="25.5">
      <c r="A115" s="269" t="s">
        <v>471</v>
      </c>
      <c r="B115" s="270" t="s">
        <v>396</v>
      </c>
      <c r="C115" s="271">
        <f aca="true" t="shared" si="49" ref="C115:H115">+C116</f>
        <v>0</v>
      </c>
      <c r="D115" s="271">
        <f t="shared" si="49"/>
        <v>0</v>
      </c>
      <c r="E115" s="271">
        <f t="shared" si="49"/>
        <v>0</v>
      </c>
      <c r="F115" s="271">
        <f t="shared" si="49"/>
        <v>1022072049</v>
      </c>
      <c r="G115" s="271">
        <f t="shared" si="49"/>
        <v>0</v>
      </c>
      <c r="H115" s="271">
        <f t="shared" si="49"/>
        <v>0</v>
      </c>
      <c r="I115" s="272">
        <f t="shared" si="34"/>
        <v>1022072049</v>
      </c>
      <c r="J115" s="260"/>
      <c r="K115" s="261"/>
      <c r="L115" s="261"/>
      <c r="M115" s="261"/>
      <c r="N115" s="261"/>
      <c r="O115" s="261"/>
      <c r="P115" s="261"/>
    </row>
    <row r="116" spans="1:16" ht="38.25">
      <c r="A116" s="269" t="s">
        <v>472</v>
      </c>
      <c r="B116" s="284" t="s">
        <v>473</v>
      </c>
      <c r="C116" s="271">
        <f aca="true" t="shared" si="50" ref="C116:H116">+C117+C120</f>
        <v>0</v>
      </c>
      <c r="D116" s="271">
        <f t="shared" si="50"/>
        <v>0</v>
      </c>
      <c r="E116" s="271">
        <f t="shared" si="50"/>
        <v>0</v>
      </c>
      <c r="F116" s="271">
        <f t="shared" si="50"/>
        <v>1022072049</v>
      </c>
      <c r="G116" s="271">
        <f t="shared" si="50"/>
        <v>0</v>
      </c>
      <c r="H116" s="271">
        <f t="shared" si="50"/>
        <v>0</v>
      </c>
      <c r="I116" s="272">
        <f t="shared" si="34"/>
        <v>1022072049</v>
      </c>
      <c r="J116" s="260"/>
      <c r="K116" s="261"/>
      <c r="L116" s="261"/>
      <c r="M116" s="261"/>
      <c r="N116" s="261"/>
      <c r="O116" s="261"/>
      <c r="P116" s="261"/>
    </row>
    <row r="117" spans="1:16" ht="38.25">
      <c r="A117" s="269" t="s">
        <v>474</v>
      </c>
      <c r="B117" s="290" t="s">
        <v>475</v>
      </c>
      <c r="C117" s="271">
        <f aca="true" t="shared" si="51" ref="C117:H117">SUM(C118:C119)</f>
        <v>0</v>
      </c>
      <c r="D117" s="271">
        <f t="shared" si="51"/>
        <v>0</v>
      </c>
      <c r="E117" s="271">
        <f t="shared" si="51"/>
        <v>0</v>
      </c>
      <c r="F117" s="271">
        <f t="shared" si="51"/>
        <v>950962652</v>
      </c>
      <c r="G117" s="271">
        <f t="shared" si="51"/>
        <v>0</v>
      </c>
      <c r="H117" s="271">
        <f t="shared" si="51"/>
        <v>0</v>
      </c>
      <c r="I117" s="272">
        <f t="shared" si="34"/>
        <v>950962652</v>
      </c>
      <c r="J117" s="260"/>
      <c r="K117" s="261"/>
      <c r="L117" s="261"/>
      <c r="M117" s="261"/>
      <c r="N117" s="261"/>
      <c r="O117" s="261"/>
      <c r="P117" s="261"/>
    </row>
    <row r="118" spans="1:16" ht="38.25">
      <c r="A118" s="269" t="s">
        <v>476</v>
      </c>
      <c r="B118" s="1" t="s">
        <v>477</v>
      </c>
      <c r="C118" s="277"/>
      <c r="D118" s="277"/>
      <c r="E118" s="277"/>
      <c r="F118" s="310">
        <v>950962652</v>
      </c>
      <c r="G118" s="251"/>
      <c r="H118" s="251"/>
      <c r="I118" s="272">
        <f t="shared" si="34"/>
        <v>950962652</v>
      </c>
      <c r="J118" s="260"/>
      <c r="K118" s="261"/>
      <c r="L118" s="261"/>
      <c r="M118" s="261"/>
      <c r="N118" s="261"/>
      <c r="O118" s="261"/>
      <c r="P118" s="261"/>
    </row>
    <row r="119" spans="1:16" ht="38.25" hidden="1">
      <c r="A119" s="269" t="s">
        <v>478</v>
      </c>
      <c r="B119" s="1" t="s">
        <v>479</v>
      </c>
      <c r="C119" s="277"/>
      <c r="D119" s="277"/>
      <c r="E119" s="277"/>
      <c r="F119" s="288">
        <v>0</v>
      </c>
      <c r="G119" s="251"/>
      <c r="H119" s="251"/>
      <c r="I119" s="272">
        <f t="shared" si="34"/>
        <v>0</v>
      </c>
      <c r="J119" s="260"/>
      <c r="K119" s="261"/>
      <c r="L119" s="261"/>
      <c r="M119" s="261"/>
      <c r="N119" s="261"/>
      <c r="O119" s="261"/>
      <c r="P119" s="261"/>
    </row>
    <row r="120" spans="1:16" ht="25.5">
      <c r="A120" s="269" t="s">
        <v>480</v>
      </c>
      <c r="B120" s="290" t="s">
        <v>481</v>
      </c>
      <c r="C120" s="271"/>
      <c r="D120" s="271"/>
      <c r="E120" s="271"/>
      <c r="F120" s="310">
        <v>71109397</v>
      </c>
      <c r="G120" s="251"/>
      <c r="H120" s="251"/>
      <c r="I120" s="272">
        <f t="shared" si="34"/>
        <v>71109397</v>
      </c>
      <c r="J120" s="260"/>
      <c r="K120" s="261"/>
      <c r="L120" s="261"/>
      <c r="M120" s="261"/>
      <c r="N120" s="261"/>
      <c r="O120" s="261"/>
      <c r="P120" s="261"/>
    </row>
    <row r="121" spans="1:16" ht="38.25">
      <c r="A121" s="269" t="s">
        <v>482</v>
      </c>
      <c r="B121" s="270" t="s">
        <v>483</v>
      </c>
      <c r="C121" s="271"/>
      <c r="D121" s="271"/>
      <c r="E121" s="271"/>
      <c r="F121" s="271"/>
      <c r="G121" s="288">
        <v>350000000</v>
      </c>
      <c r="H121" s="251"/>
      <c r="I121" s="272">
        <f t="shared" si="34"/>
        <v>350000000</v>
      </c>
      <c r="J121" s="260"/>
      <c r="K121" s="261"/>
      <c r="L121" s="261"/>
      <c r="M121" s="261"/>
      <c r="N121" s="261"/>
      <c r="O121" s="261"/>
      <c r="P121" s="261"/>
    </row>
    <row r="122" spans="1:16" ht="76.5">
      <c r="A122" s="269" t="s">
        <v>484</v>
      </c>
      <c r="B122" s="270" t="s">
        <v>485</v>
      </c>
      <c r="C122" s="271"/>
      <c r="D122" s="271"/>
      <c r="E122" s="271"/>
      <c r="F122" s="271"/>
      <c r="G122" s="288">
        <v>12000000</v>
      </c>
      <c r="H122" s="251"/>
      <c r="I122" s="272">
        <f t="shared" si="34"/>
        <v>12000000</v>
      </c>
      <c r="J122" s="260"/>
      <c r="K122" s="261"/>
      <c r="L122" s="261"/>
      <c r="M122" s="261"/>
      <c r="N122" s="261"/>
      <c r="O122" s="261"/>
      <c r="P122" s="261"/>
    </row>
    <row r="123" spans="1:16" ht="25.5">
      <c r="A123" s="269" t="s">
        <v>486</v>
      </c>
      <c r="B123" s="281" t="s">
        <v>422</v>
      </c>
      <c r="C123" s="271">
        <f aca="true" t="shared" si="52" ref="C123:H123">+C124+C125+C128</f>
        <v>0</v>
      </c>
      <c r="D123" s="271">
        <f t="shared" si="52"/>
        <v>0</v>
      </c>
      <c r="E123" s="271">
        <f t="shared" si="52"/>
        <v>0</v>
      </c>
      <c r="F123" s="271">
        <f t="shared" si="52"/>
        <v>0</v>
      </c>
      <c r="G123" s="271">
        <f t="shared" si="52"/>
        <v>0</v>
      </c>
      <c r="H123" s="271">
        <f t="shared" si="52"/>
        <v>26000000</v>
      </c>
      <c r="I123" s="272">
        <f t="shared" si="34"/>
        <v>26000000</v>
      </c>
      <c r="J123" s="260"/>
      <c r="K123" s="261"/>
      <c r="L123" s="261"/>
      <c r="M123" s="261"/>
      <c r="N123" s="261"/>
      <c r="O123" s="261"/>
      <c r="P123" s="261"/>
    </row>
    <row r="124" spans="1:16" ht="12.75" hidden="1">
      <c r="A124" s="269" t="s">
        <v>487</v>
      </c>
      <c r="B124" s="275" t="s">
        <v>518</v>
      </c>
      <c r="C124" s="271"/>
      <c r="D124" s="271"/>
      <c r="E124" s="271"/>
      <c r="F124" s="271"/>
      <c r="G124" s="271"/>
      <c r="H124" s="271"/>
      <c r="I124" s="272">
        <f t="shared" si="34"/>
        <v>0</v>
      </c>
      <c r="J124" s="260"/>
      <c r="K124" s="261"/>
      <c r="L124" s="261"/>
      <c r="M124" s="261"/>
      <c r="N124" s="261"/>
      <c r="O124" s="261"/>
      <c r="P124" s="261"/>
    </row>
    <row r="125" spans="1:16" ht="25.5" hidden="1">
      <c r="A125" s="269" t="s">
        <v>488</v>
      </c>
      <c r="B125" s="275" t="s">
        <v>489</v>
      </c>
      <c r="C125" s="271">
        <f aca="true" t="shared" si="53" ref="C125:H125">SUM(C126:C127)</f>
        <v>0</v>
      </c>
      <c r="D125" s="271">
        <f t="shared" si="53"/>
        <v>0</v>
      </c>
      <c r="E125" s="271">
        <f t="shared" si="53"/>
        <v>0</v>
      </c>
      <c r="F125" s="271">
        <f t="shared" si="53"/>
        <v>0</v>
      </c>
      <c r="G125" s="271">
        <f t="shared" si="53"/>
        <v>0</v>
      </c>
      <c r="H125" s="271">
        <f t="shared" si="53"/>
        <v>0</v>
      </c>
      <c r="I125" s="272">
        <f t="shared" si="34"/>
        <v>0</v>
      </c>
      <c r="J125" s="260"/>
      <c r="K125" s="261"/>
      <c r="L125" s="261"/>
      <c r="M125" s="261"/>
      <c r="N125" s="261"/>
      <c r="O125" s="261"/>
      <c r="P125" s="261"/>
    </row>
    <row r="126" spans="1:16" ht="12.75" hidden="1">
      <c r="A126" s="269" t="s">
        <v>490</v>
      </c>
      <c r="B126" s="276" t="s">
        <v>440</v>
      </c>
      <c r="C126" s="271"/>
      <c r="D126" s="271"/>
      <c r="E126" s="271"/>
      <c r="F126" s="271"/>
      <c r="G126" s="271"/>
      <c r="H126" s="271"/>
      <c r="I126" s="272">
        <f t="shared" si="34"/>
        <v>0</v>
      </c>
      <c r="J126" s="260"/>
      <c r="K126" s="261"/>
      <c r="L126" s="261"/>
      <c r="M126" s="261"/>
      <c r="N126" s="261"/>
      <c r="O126" s="261"/>
      <c r="P126" s="261"/>
    </row>
    <row r="127" spans="1:16" ht="63.75" hidden="1">
      <c r="A127" s="269" t="s">
        <v>491</v>
      </c>
      <c r="B127" s="276" t="s">
        <v>442</v>
      </c>
      <c r="C127" s="271"/>
      <c r="D127" s="271"/>
      <c r="E127" s="271"/>
      <c r="F127" s="271"/>
      <c r="G127" s="271"/>
      <c r="H127" s="271"/>
      <c r="I127" s="272">
        <f t="shared" si="34"/>
        <v>0</v>
      </c>
      <c r="J127" s="260"/>
      <c r="K127" s="261"/>
      <c r="L127" s="261"/>
      <c r="M127" s="261"/>
      <c r="N127" s="261"/>
      <c r="O127" s="261"/>
      <c r="P127" s="261"/>
    </row>
    <row r="128" spans="1:16" ht="51">
      <c r="A128" s="269" t="s">
        <v>492</v>
      </c>
      <c r="B128" s="275" t="s">
        <v>519</v>
      </c>
      <c r="C128" s="271">
        <f aca="true" t="shared" si="54" ref="C128:H128">+C129+C130</f>
        <v>0</v>
      </c>
      <c r="D128" s="271">
        <f t="shared" si="54"/>
        <v>0</v>
      </c>
      <c r="E128" s="271">
        <f t="shared" si="54"/>
        <v>0</v>
      </c>
      <c r="F128" s="271">
        <f t="shared" si="54"/>
        <v>0</v>
      </c>
      <c r="G128" s="271">
        <f t="shared" si="54"/>
        <v>0</v>
      </c>
      <c r="H128" s="271">
        <f t="shared" si="54"/>
        <v>26000000</v>
      </c>
      <c r="I128" s="272">
        <f t="shared" si="34"/>
        <v>26000000</v>
      </c>
      <c r="J128" s="260"/>
      <c r="K128" s="261"/>
      <c r="L128" s="261"/>
      <c r="M128" s="261"/>
      <c r="N128" s="261"/>
      <c r="O128" s="261"/>
      <c r="P128" s="261"/>
    </row>
    <row r="129" spans="1:16" ht="38.25" hidden="1">
      <c r="A129" s="269" t="s">
        <v>493</v>
      </c>
      <c r="B129" s="281" t="s">
        <v>448</v>
      </c>
      <c r="C129" s="271"/>
      <c r="D129" s="271"/>
      <c r="E129" s="271"/>
      <c r="F129" s="271"/>
      <c r="G129" s="271"/>
      <c r="H129" s="271"/>
      <c r="I129" s="272">
        <f t="shared" si="34"/>
        <v>0</v>
      </c>
      <c r="J129" s="260"/>
      <c r="K129" s="261"/>
      <c r="L129" s="261"/>
      <c r="M129" s="261"/>
      <c r="N129" s="261"/>
      <c r="O129" s="261"/>
      <c r="P129" s="261"/>
    </row>
    <row r="130" spans="1:16" ht="51">
      <c r="A130" s="269" t="s">
        <v>494</v>
      </c>
      <c r="B130" s="276" t="s">
        <v>452</v>
      </c>
      <c r="C130" s="271">
        <f aca="true" t="shared" si="55" ref="C130:H130">+C131+C135</f>
        <v>0</v>
      </c>
      <c r="D130" s="271">
        <f t="shared" si="55"/>
        <v>0</v>
      </c>
      <c r="E130" s="271">
        <f t="shared" si="55"/>
        <v>0</v>
      </c>
      <c r="F130" s="271">
        <f t="shared" si="55"/>
        <v>0</v>
      </c>
      <c r="G130" s="271">
        <f t="shared" si="55"/>
        <v>0</v>
      </c>
      <c r="H130" s="271">
        <f t="shared" si="55"/>
        <v>26000000</v>
      </c>
      <c r="I130" s="272">
        <f t="shared" si="34"/>
        <v>26000000</v>
      </c>
      <c r="J130" s="260"/>
      <c r="K130" s="261"/>
      <c r="L130" s="261"/>
      <c r="M130" s="261"/>
      <c r="N130" s="261"/>
      <c r="O130" s="261"/>
      <c r="P130" s="261"/>
    </row>
    <row r="131" spans="1:16" ht="51">
      <c r="A131" s="269" t="s">
        <v>495</v>
      </c>
      <c r="B131" s="270" t="s">
        <v>496</v>
      </c>
      <c r="C131" s="271">
        <f aca="true" t="shared" si="56" ref="C131:H131">+C132</f>
        <v>0</v>
      </c>
      <c r="D131" s="271">
        <f t="shared" si="56"/>
        <v>0</v>
      </c>
      <c r="E131" s="271">
        <f t="shared" si="56"/>
        <v>0</v>
      </c>
      <c r="F131" s="271">
        <f t="shared" si="56"/>
        <v>0</v>
      </c>
      <c r="G131" s="271">
        <f t="shared" si="56"/>
        <v>0</v>
      </c>
      <c r="H131" s="271">
        <f t="shared" si="56"/>
        <v>24000000</v>
      </c>
      <c r="I131" s="272">
        <f t="shared" si="34"/>
        <v>24000000</v>
      </c>
      <c r="J131" s="260"/>
      <c r="K131" s="261"/>
      <c r="L131" s="261"/>
      <c r="M131" s="261"/>
      <c r="N131" s="261"/>
      <c r="O131" s="261"/>
      <c r="P131" s="261"/>
    </row>
    <row r="132" spans="1:16" ht="51">
      <c r="A132" s="269" t="s">
        <v>497</v>
      </c>
      <c r="B132" s="284" t="s">
        <v>498</v>
      </c>
      <c r="C132" s="271">
        <f aca="true" t="shared" si="57" ref="C132:H132">SUM(C133:C134)</f>
        <v>0</v>
      </c>
      <c r="D132" s="271">
        <f t="shared" si="57"/>
        <v>0</v>
      </c>
      <c r="E132" s="271">
        <f t="shared" si="57"/>
        <v>0</v>
      </c>
      <c r="F132" s="271">
        <f t="shared" si="57"/>
        <v>0</v>
      </c>
      <c r="G132" s="271">
        <f t="shared" si="57"/>
        <v>0</v>
      </c>
      <c r="H132" s="271">
        <f t="shared" si="57"/>
        <v>24000000</v>
      </c>
      <c r="I132" s="272">
        <f t="shared" si="34"/>
        <v>24000000</v>
      </c>
      <c r="J132" s="260"/>
      <c r="K132" s="261"/>
      <c r="L132" s="261"/>
      <c r="M132" s="261"/>
      <c r="N132" s="261"/>
      <c r="O132" s="261"/>
      <c r="P132" s="261"/>
    </row>
    <row r="133" spans="1:16" ht="63.75">
      <c r="A133" s="269" t="s">
        <v>499</v>
      </c>
      <c r="B133" s="1" t="s">
        <v>500</v>
      </c>
      <c r="C133" s="251">
        <v>0</v>
      </c>
      <c r="D133" s="251">
        <v>0</v>
      </c>
      <c r="E133" s="251">
        <v>0</v>
      </c>
      <c r="F133" s="251">
        <v>0</v>
      </c>
      <c r="G133" s="251">
        <v>0</v>
      </c>
      <c r="H133" s="277">
        <v>22000000</v>
      </c>
      <c r="I133" s="272">
        <f t="shared" si="34"/>
        <v>22000000</v>
      </c>
      <c r="J133" s="260"/>
      <c r="K133" s="261"/>
      <c r="L133" s="261"/>
      <c r="M133" s="261"/>
      <c r="N133" s="261"/>
      <c r="O133" s="261"/>
      <c r="P133" s="261"/>
    </row>
    <row r="134" spans="1:16" ht="51">
      <c r="A134" s="269" t="s">
        <v>501</v>
      </c>
      <c r="B134" s="1" t="s">
        <v>502</v>
      </c>
      <c r="C134" s="251">
        <v>0</v>
      </c>
      <c r="D134" s="251">
        <v>0</v>
      </c>
      <c r="E134" s="251">
        <v>0</v>
      </c>
      <c r="F134" s="251">
        <v>0</v>
      </c>
      <c r="G134" s="251">
        <v>0</v>
      </c>
      <c r="H134" s="277">
        <v>2000000</v>
      </c>
      <c r="I134" s="272">
        <f>SUM(C134:H134)</f>
        <v>2000000</v>
      </c>
      <c r="J134" s="260"/>
      <c r="K134" s="261"/>
      <c r="L134" s="261"/>
      <c r="M134" s="261"/>
      <c r="N134" s="261"/>
      <c r="O134" s="261"/>
      <c r="P134" s="261"/>
    </row>
    <row r="135" spans="1:16" ht="63.75">
      <c r="A135" s="269" t="s">
        <v>520</v>
      </c>
      <c r="B135" s="270" t="s">
        <v>521</v>
      </c>
      <c r="C135" s="271">
        <f aca="true" t="shared" si="58" ref="C135:H135">+C136</f>
        <v>0</v>
      </c>
      <c r="D135" s="271">
        <f t="shared" si="58"/>
        <v>0</v>
      </c>
      <c r="E135" s="271">
        <f t="shared" si="58"/>
        <v>0</v>
      </c>
      <c r="F135" s="271">
        <f t="shared" si="58"/>
        <v>0</v>
      </c>
      <c r="G135" s="271">
        <f t="shared" si="58"/>
        <v>0</v>
      </c>
      <c r="H135" s="271">
        <f t="shared" si="58"/>
        <v>2000000</v>
      </c>
      <c r="I135" s="272">
        <f>SUM(C135:H135)</f>
        <v>2000000</v>
      </c>
      <c r="J135" s="260"/>
      <c r="K135" s="261"/>
      <c r="L135" s="261"/>
      <c r="M135" s="261"/>
      <c r="N135" s="261"/>
      <c r="O135" s="261"/>
      <c r="P135" s="261"/>
    </row>
    <row r="136" spans="1:16" ht="25.5">
      <c r="A136" s="269" t="s">
        <v>522</v>
      </c>
      <c r="B136" s="1" t="s">
        <v>523</v>
      </c>
      <c r="C136" s="277"/>
      <c r="D136" s="277"/>
      <c r="E136" s="277"/>
      <c r="F136" s="277"/>
      <c r="G136" s="277"/>
      <c r="H136" s="277">
        <v>2000000</v>
      </c>
      <c r="I136" s="272">
        <f>SUM(C136:H136)</f>
        <v>2000000</v>
      </c>
      <c r="J136" s="260"/>
      <c r="K136" s="261"/>
      <c r="L136" s="261"/>
      <c r="M136" s="261"/>
      <c r="N136" s="261"/>
      <c r="O136" s="261"/>
      <c r="P136" s="261"/>
    </row>
    <row r="137" spans="1:16" ht="12.75">
      <c r="A137" s="261"/>
      <c r="B137" s="261"/>
      <c r="C137" s="266"/>
      <c r="D137" s="266"/>
      <c r="E137" s="266"/>
      <c r="F137" s="266"/>
      <c r="G137" s="260"/>
      <c r="H137" s="267"/>
      <c r="I137" s="259"/>
      <c r="J137" s="260"/>
      <c r="K137" s="261"/>
      <c r="L137" s="261"/>
      <c r="M137" s="261"/>
      <c r="N137" s="261"/>
      <c r="O137" s="261"/>
      <c r="P137" s="261"/>
    </row>
    <row r="138" spans="1:16" ht="12.75">
      <c r="A138" s="261"/>
      <c r="B138" s="261"/>
      <c r="C138" s="266"/>
      <c r="D138" s="266"/>
      <c r="E138" s="266"/>
      <c r="F138" s="266"/>
      <c r="G138" s="260"/>
      <c r="H138" s="267"/>
      <c r="I138" s="259"/>
      <c r="J138" s="260"/>
      <c r="K138" s="261"/>
      <c r="L138" s="261"/>
      <c r="M138" s="261"/>
      <c r="N138" s="261"/>
      <c r="O138" s="261"/>
      <c r="P138" s="261"/>
    </row>
    <row r="139" spans="1:16" ht="12.75">
      <c r="A139" s="261"/>
      <c r="B139" s="261"/>
      <c r="C139" s="266"/>
      <c r="D139" s="266"/>
      <c r="E139" s="266"/>
      <c r="F139" s="266"/>
      <c r="G139" s="260"/>
      <c r="H139" s="267"/>
      <c r="I139" s="259"/>
      <c r="J139" s="260"/>
      <c r="K139" s="261"/>
      <c r="L139" s="261"/>
      <c r="M139" s="261"/>
      <c r="N139" s="261"/>
      <c r="O139" s="261"/>
      <c r="P139" s="261"/>
    </row>
    <row r="140" spans="1:16" ht="12.75">
      <c r="A140" s="261"/>
      <c r="B140" s="261"/>
      <c r="C140" s="266"/>
      <c r="D140" s="266"/>
      <c r="E140" s="266"/>
      <c r="F140" s="266"/>
      <c r="G140" s="260"/>
      <c r="H140" s="267"/>
      <c r="I140" s="259"/>
      <c r="J140" s="260"/>
      <c r="K140" s="261"/>
      <c r="L140" s="261"/>
      <c r="M140" s="261"/>
      <c r="N140" s="261"/>
      <c r="O140" s="261"/>
      <c r="P140" s="261"/>
    </row>
    <row r="141" spans="1:16" ht="12.75">
      <c r="A141" s="261"/>
      <c r="B141" s="261"/>
      <c r="C141" s="266"/>
      <c r="D141" s="266"/>
      <c r="E141" s="266"/>
      <c r="F141" s="266"/>
      <c r="G141" s="260"/>
      <c r="H141" s="267"/>
      <c r="I141" s="259"/>
      <c r="J141" s="260"/>
      <c r="K141" s="261"/>
      <c r="L141" s="261"/>
      <c r="M141" s="261"/>
      <c r="N141" s="261"/>
      <c r="O141" s="261"/>
      <c r="P141" s="261"/>
    </row>
    <row r="142" spans="1:16" ht="12.75">
      <c r="A142" s="261"/>
      <c r="B142" s="261"/>
      <c r="C142" s="266"/>
      <c r="D142" s="266"/>
      <c r="E142" s="266"/>
      <c r="F142" s="266"/>
      <c r="G142" s="260"/>
      <c r="H142" s="267"/>
      <c r="I142" s="259"/>
      <c r="J142" s="260"/>
      <c r="K142" s="261"/>
      <c r="L142" s="261"/>
      <c r="M142" s="261"/>
      <c r="N142" s="261"/>
      <c r="O142" s="261"/>
      <c r="P142" s="261"/>
    </row>
    <row r="143" spans="1:16" ht="12.75">
      <c r="A143" s="261"/>
      <c r="B143" s="261"/>
      <c r="C143" s="266"/>
      <c r="D143" s="266"/>
      <c r="E143" s="266"/>
      <c r="F143" s="266"/>
      <c r="G143" s="260"/>
      <c r="H143" s="267"/>
      <c r="I143" s="259"/>
      <c r="J143" s="260"/>
      <c r="K143" s="261"/>
      <c r="L143" s="261"/>
      <c r="M143" s="261"/>
      <c r="N143" s="261"/>
      <c r="O143" s="261"/>
      <c r="P143" s="261"/>
    </row>
    <row r="144" spans="1:16" ht="12.75">
      <c r="A144" s="261"/>
      <c r="B144" s="261"/>
      <c r="C144" s="266"/>
      <c r="D144" s="266"/>
      <c r="E144" s="266"/>
      <c r="F144" s="266"/>
      <c r="G144" s="260"/>
      <c r="H144" s="267"/>
      <c r="I144" s="259"/>
      <c r="J144" s="260"/>
      <c r="K144" s="261"/>
      <c r="L144" s="261"/>
      <c r="M144" s="261"/>
      <c r="N144" s="261"/>
      <c r="O144" s="261"/>
      <c r="P144" s="261"/>
    </row>
    <row r="145" spans="1:16" ht="51">
      <c r="A145" s="261"/>
      <c r="B145" s="268" t="s">
        <v>273</v>
      </c>
      <c r="C145" s="268" t="s">
        <v>274</v>
      </c>
      <c r="D145" s="268" t="s">
        <v>275</v>
      </c>
      <c r="E145" s="268" t="s">
        <v>276</v>
      </c>
      <c r="F145" s="268" t="s">
        <v>277</v>
      </c>
      <c r="G145" s="268" t="s">
        <v>278</v>
      </c>
      <c r="H145" s="268" t="s">
        <v>279</v>
      </c>
      <c r="I145" s="268" t="s">
        <v>280</v>
      </c>
      <c r="J145" s="260"/>
      <c r="K145" s="261"/>
      <c r="L145" s="261"/>
      <c r="M145" s="261"/>
      <c r="N145" s="261"/>
      <c r="O145" s="261"/>
      <c r="P145" s="261"/>
    </row>
    <row r="146" spans="1:16" ht="12.75">
      <c r="A146" s="261"/>
      <c r="B146" s="261" t="s">
        <v>503</v>
      </c>
      <c r="C146" s="266">
        <f>+C13</f>
        <v>217359000</v>
      </c>
      <c r="D146" s="266">
        <f>+D13</f>
        <v>76000000</v>
      </c>
      <c r="E146" s="266">
        <f>+E13</f>
        <v>621626882</v>
      </c>
      <c r="F146" s="266">
        <f>+F13</f>
        <v>0</v>
      </c>
      <c r="G146" s="266">
        <f>+G13</f>
        <v>0</v>
      </c>
      <c r="H146" s="266">
        <f>+H85</f>
        <v>5000000</v>
      </c>
      <c r="I146" s="291">
        <f aca="true" t="shared" si="59" ref="I146:I151">SUM(C146:H146)</f>
        <v>919985882</v>
      </c>
      <c r="J146" s="260"/>
      <c r="K146" s="261"/>
      <c r="L146" s="261"/>
      <c r="M146" s="261"/>
      <c r="N146" s="261"/>
      <c r="O146" s="261"/>
      <c r="P146" s="261"/>
    </row>
    <row r="147" spans="1:16" ht="12.75">
      <c r="A147" s="261"/>
      <c r="B147" s="261" t="s">
        <v>504</v>
      </c>
      <c r="C147" s="266">
        <f aca="true" t="shared" si="60" ref="C147:H147">+C70</f>
        <v>0</v>
      </c>
      <c r="D147" s="266">
        <f t="shared" si="60"/>
        <v>0</v>
      </c>
      <c r="E147" s="266">
        <f t="shared" si="60"/>
        <v>0</v>
      </c>
      <c r="F147" s="266">
        <f t="shared" si="60"/>
        <v>1449252142</v>
      </c>
      <c r="G147" s="266">
        <f t="shared" si="60"/>
        <v>0</v>
      </c>
      <c r="H147" s="266">
        <f t="shared" si="60"/>
        <v>0</v>
      </c>
      <c r="I147" s="291">
        <f t="shared" si="59"/>
        <v>1449252142</v>
      </c>
      <c r="J147" s="260"/>
      <c r="K147" s="261"/>
      <c r="L147" s="261"/>
      <c r="M147" s="261"/>
      <c r="N147" s="261"/>
      <c r="O147" s="261"/>
      <c r="P147" s="261"/>
    </row>
    <row r="148" spans="1:16" ht="12.75">
      <c r="A148" s="261"/>
      <c r="B148" s="261" t="s">
        <v>505</v>
      </c>
      <c r="C148" s="266">
        <f aca="true" t="shared" si="61" ref="C148:H148">+C103</f>
        <v>0</v>
      </c>
      <c r="D148" s="266">
        <f t="shared" si="61"/>
        <v>230000</v>
      </c>
      <c r="E148" s="266">
        <f t="shared" si="61"/>
        <v>0</v>
      </c>
      <c r="F148" s="266">
        <f t="shared" si="61"/>
        <v>1022072049</v>
      </c>
      <c r="G148" s="266">
        <f t="shared" si="61"/>
        <v>366000000</v>
      </c>
      <c r="H148" s="266">
        <f t="shared" si="61"/>
        <v>26000000</v>
      </c>
      <c r="I148" s="291">
        <f t="shared" si="59"/>
        <v>1414302049</v>
      </c>
      <c r="J148" s="260"/>
      <c r="K148" s="261"/>
      <c r="L148" s="261"/>
      <c r="M148" s="261"/>
      <c r="N148" s="261"/>
      <c r="O148" s="261"/>
      <c r="P148" s="261"/>
    </row>
    <row r="149" spans="1:16" ht="12.75">
      <c r="A149" s="261"/>
      <c r="B149" s="261" t="s">
        <v>506</v>
      </c>
      <c r="C149" s="266">
        <f aca="true" t="shared" si="62" ref="C149:H149">SUM(C146:C148)</f>
        <v>217359000</v>
      </c>
      <c r="D149" s="266">
        <f t="shared" si="62"/>
        <v>76230000</v>
      </c>
      <c r="E149" s="266">
        <f t="shared" si="62"/>
        <v>621626882</v>
      </c>
      <c r="F149" s="266">
        <f t="shared" si="62"/>
        <v>2471324191</v>
      </c>
      <c r="G149" s="266">
        <f t="shared" si="62"/>
        <v>366000000</v>
      </c>
      <c r="H149" s="266">
        <f t="shared" si="62"/>
        <v>31000000</v>
      </c>
      <c r="I149" s="291">
        <f t="shared" si="59"/>
        <v>3783540073</v>
      </c>
      <c r="J149" s="260"/>
      <c r="K149" s="261"/>
      <c r="L149" s="261"/>
      <c r="M149" s="261"/>
      <c r="N149" s="261"/>
      <c r="O149" s="261"/>
      <c r="P149" s="261"/>
    </row>
    <row r="150" spans="1:16" ht="12.75">
      <c r="A150" s="261"/>
      <c r="B150" s="261" t="s">
        <v>507</v>
      </c>
      <c r="C150" s="266">
        <f aca="true" t="shared" si="63" ref="C150:H150">+C12</f>
        <v>217359000</v>
      </c>
      <c r="D150" s="266">
        <f t="shared" si="63"/>
        <v>76230000</v>
      </c>
      <c r="E150" s="266">
        <f t="shared" si="63"/>
        <v>621626882</v>
      </c>
      <c r="F150" s="266">
        <f t="shared" si="63"/>
        <v>2471324191</v>
      </c>
      <c r="G150" s="266">
        <f t="shared" si="63"/>
        <v>366000000</v>
      </c>
      <c r="H150" s="266">
        <f t="shared" si="63"/>
        <v>31000000</v>
      </c>
      <c r="I150" s="291">
        <f t="shared" si="59"/>
        <v>3783540073</v>
      </c>
      <c r="J150" s="260"/>
      <c r="K150" s="261"/>
      <c r="L150" s="261"/>
      <c r="M150" s="261"/>
      <c r="N150" s="261"/>
      <c r="O150" s="261"/>
      <c r="P150" s="261"/>
    </row>
    <row r="151" spans="1:16" ht="12.75">
      <c r="A151" s="261"/>
      <c r="B151" s="261" t="s">
        <v>508</v>
      </c>
      <c r="C151" s="266">
        <f aca="true" t="shared" si="64" ref="C151:H151">+C150-C149</f>
        <v>0</v>
      </c>
      <c r="D151" s="266">
        <f t="shared" si="64"/>
        <v>0</v>
      </c>
      <c r="E151" s="266">
        <f t="shared" si="64"/>
        <v>0</v>
      </c>
      <c r="F151" s="266">
        <f t="shared" si="64"/>
        <v>0</v>
      </c>
      <c r="G151" s="266">
        <f t="shared" si="64"/>
        <v>0</v>
      </c>
      <c r="H151" s="266">
        <f t="shared" si="64"/>
        <v>0</v>
      </c>
      <c r="I151" s="291">
        <f t="shared" si="59"/>
        <v>0</v>
      </c>
      <c r="J151" s="260"/>
      <c r="K151" s="261"/>
      <c r="L151" s="261"/>
      <c r="M151" s="261"/>
      <c r="N151" s="261"/>
      <c r="O151" s="261"/>
      <c r="P151" s="261"/>
    </row>
    <row r="152" spans="1:16" ht="12.75">
      <c r="A152" s="261"/>
      <c r="B152" s="261"/>
      <c r="C152" s="266"/>
      <c r="D152" s="266"/>
      <c r="E152" s="266"/>
      <c r="F152" s="266"/>
      <c r="G152" s="266"/>
      <c r="H152" s="266"/>
      <c r="I152" s="292"/>
      <c r="J152" s="260"/>
      <c r="K152" s="261"/>
      <c r="L152" s="261"/>
      <c r="M152" s="261"/>
      <c r="N152" s="261"/>
      <c r="O152" s="261"/>
      <c r="P152" s="261"/>
    </row>
    <row r="153" spans="1:16" ht="12.75">
      <c r="A153" s="261"/>
      <c r="B153" s="261"/>
      <c r="C153" s="266"/>
      <c r="D153" s="266"/>
      <c r="E153" s="266"/>
      <c r="F153" s="266"/>
      <c r="G153" s="266"/>
      <c r="H153" s="266"/>
      <c r="I153" s="292"/>
      <c r="J153" s="260"/>
      <c r="K153" s="261"/>
      <c r="L153" s="261"/>
      <c r="M153" s="261"/>
      <c r="N153" s="261"/>
      <c r="O153" s="261"/>
      <c r="P153" s="261"/>
    </row>
    <row r="154" spans="1:16" ht="12.75">
      <c r="A154" s="261"/>
      <c r="B154" s="261"/>
      <c r="C154" s="266"/>
      <c r="D154" s="266"/>
      <c r="E154" s="266"/>
      <c r="F154" s="266"/>
      <c r="G154" s="260"/>
      <c r="H154" s="267"/>
      <c r="I154" s="259"/>
      <c r="J154" s="260"/>
      <c r="K154" s="261"/>
      <c r="L154" s="261"/>
      <c r="M154" s="261"/>
      <c r="N154" s="261"/>
      <c r="O154" s="261"/>
      <c r="P154" s="261"/>
    </row>
    <row r="155" spans="1:16" ht="12.75">
      <c r="A155" s="261"/>
      <c r="B155" s="261" t="s">
        <v>509</v>
      </c>
      <c r="C155" s="266">
        <f>+'[1]PPTOGTOS2011'!C18-'[1]PPTOGTOS2011'!C227</f>
        <v>216460586</v>
      </c>
      <c r="D155" s="266">
        <f>+'[1]PPTOGTOS2011'!D18-'[1]PPTOGTOS2011'!D227</f>
        <v>0</v>
      </c>
      <c r="E155" s="266">
        <f>+'[1]PPTOGTOS2011'!E18-'[1]PPTOGTOS2011'!E227</f>
        <v>640443125</v>
      </c>
      <c r="F155" s="266">
        <f>+'[1]PPTOGTOS2011'!F18-'[1]PPTOGTOS2011'!F227</f>
        <v>0</v>
      </c>
      <c r="G155" s="266">
        <f>+'[1]PPTOGTOS2011'!G18-'[1]PPTOGTOS2011'!G227</f>
        <v>0</v>
      </c>
      <c r="H155" s="266">
        <f>+'[1]PPTOGTOS2011'!H18-'[1]PPTOGTOS2011'!H227</f>
        <v>0</v>
      </c>
      <c r="I155" s="291">
        <f aca="true" t="shared" si="65" ref="I155:I163">SUM(C155:H155)</f>
        <v>856903711</v>
      </c>
      <c r="J155" s="260"/>
      <c r="K155" s="261"/>
      <c r="L155" s="261"/>
      <c r="M155" s="261"/>
      <c r="N155" s="261"/>
      <c r="O155" s="261"/>
      <c r="P155" s="261"/>
    </row>
    <row r="156" spans="1:16" ht="12.75">
      <c r="A156" s="261"/>
      <c r="B156" s="261" t="s">
        <v>510</v>
      </c>
      <c r="C156" s="266">
        <f>+'[1]PPTOGTOS2011'!C309</f>
        <v>0</v>
      </c>
      <c r="D156" s="266">
        <f>+'[1]PPTOGTOS2011'!D309</f>
        <v>0</v>
      </c>
      <c r="E156" s="266">
        <f>+'[1]PPTOGTOS2011'!E309</f>
        <v>0</v>
      </c>
      <c r="F156" s="266">
        <f>+'[1]PPTOGTOS2011'!F309</f>
        <v>0</v>
      </c>
      <c r="G156" s="266">
        <f>+'[1]PPTOGTOS2011'!G309</f>
        <v>0</v>
      </c>
      <c r="H156" s="266">
        <f>+'[1]PPTOGTOS2011'!H309</f>
        <v>0</v>
      </c>
      <c r="I156" s="291">
        <f t="shared" si="65"/>
        <v>0</v>
      </c>
      <c r="J156" s="260"/>
      <c r="K156" s="261"/>
      <c r="L156" s="261"/>
      <c r="M156" s="261"/>
      <c r="N156" s="261"/>
      <c r="O156" s="261"/>
      <c r="P156" s="261"/>
    </row>
    <row r="157" spans="1:16" ht="12.75">
      <c r="A157" s="261"/>
      <c r="B157" s="261" t="s">
        <v>511</v>
      </c>
      <c r="C157" s="266">
        <f>+'[1]PPTOGTOS2011'!C314-'[1]PPTOGTOS2011'!C341</f>
        <v>14600000</v>
      </c>
      <c r="D157" s="266">
        <f>+'[1]PPTOGTOS2011'!D314-'[1]PPTOGTOS2011'!D341</f>
        <v>60000000</v>
      </c>
      <c r="E157" s="266">
        <f>+'[1]PPTOGTOS2011'!E314-'[1]PPTOGTOS2011'!E341</f>
        <v>14738000</v>
      </c>
      <c r="F157" s="266">
        <f>+'[1]PPTOGTOS2011'!F314-'[1]PPTOGTOS2011'!F341</f>
        <v>1278189347</v>
      </c>
      <c r="G157" s="266">
        <f>+'[1]PPTOGTOS2011'!G314-'[1]PPTOGTOS2011'!G341</f>
        <v>0</v>
      </c>
      <c r="H157" s="266">
        <f>+'[1]PPTOGTOS2011'!H314-'[1]PPTOGTOS2011'!H341</f>
        <v>0</v>
      </c>
      <c r="I157" s="291">
        <f t="shared" si="65"/>
        <v>1367527347</v>
      </c>
      <c r="J157" s="260"/>
      <c r="K157" s="261"/>
      <c r="L157" s="261"/>
      <c r="M157" s="261"/>
      <c r="N157" s="261"/>
      <c r="O157" s="261"/>
      <c r="P157" s="261"/>
    </row>
    <row r="158" spans="1:16" ht="12.75">
      <c r="A158" s="261"/>
      <c r="B158" s="261" t="s">
        <v>512</v>
      </c>
      <c r="C158" s="266">
        <f>+'[1]PPTOGTOS2011'!C341</f>
        <v>0</v>
      </c>
      <c r="D158" s="266">
        <f>+'[1]PPTOGTOS2011'!D341</f>
        <v>230000</v>
      </c>
      <c r="E158" s="266">
        <f>+'[1]PPTOGTOS2011'!E341</f>
        <v>0</v>
      </c>
      <c r="F158" s="266">
        <f>+'[1]PPTOGTOS2011'!F341</f>
        <v>1066152079</v>
      </c>
      <c r="G158" s="266">
        <f>+'[1]PPTOGTOS2011'!G341</f>
        <v>363000000</v>
      </c>
      <c r="H158" s="266">
        <f>+'[1]PPTOGTOS2011'!H341</f>
        <v>24000000</v>
      </c>
      <c r="I158" s="291">
        <f t="shared" si="65"/>
        <v>1453382079</v>
      </c>
      <c r="J158" s="260"/>
      <c r="K158" s="261"/>
      <c r="L158" s="261"/>
      <c r="M158" s="261"/>
      <c r="N158" s="261"/>
      <c r="O158" s="261"/>
      <c r="P158" s="261"/>
    </row>
    <row r="159" spans="1:16" ht="12.75">
      <c r="A159" s="261"/>
      <c r="B159" s="261" t="s">
        <v>513</v>
      </c>
      <c r="C159" s="266">
        <f>+'[1]PPTOGTOS2011'!C227</f>
        <v>31510000</v>
      </c>
      <c r="D159" s="266">
        <f>+'[1]PPTOGTOS2011'!D227</f>
        <v>0</v>
      </c>
      <c r="E159" s="266">
        <f>+'[1]PPTOGTOS2011'!E227</f>
        <v>0</v>
      </c>
      <c r="F159" s="266">
        <f>+'[1]PPTOGTOS2011'!F227</f>
        <v>0</v>
      </c>
      <c r="G159" s="266">
        <f>+'[1]PPTOGTOS2011'!G227</f>
        <v>0</v>
      </c>
      <c r="H159" s="266">
        <f>+'[1]PPTOGTOS2011'!H227</f>
        <v>0</v>
      </c>
      <c r="I159" s="291">
        <f>SUM(C159:H159)</f>
        <v>31510000</v>
      </c>
      <c r="J159" s="260"/>
      <c r="K159" s="261"/>
      <c r="L159" s="261"/>
      <c r="M159" s="261"/>
      <c r="N159" s="261"/>
      <c r="O159" s="261"/>
      <c r="P159" s="261"/>
    </row>
    <row r="160" spans="1:16" ht="12.75">
      <c r="A160" s="261"/>
      <c r="B160" s="261" t="s">
        <v>514</v>
      </c>
      <c r="C160" s="266">
        <v>0</v>
      </c>
      <c r="D160" s="266">
        <f>+'[1]PPTOGTOS2011'!D227</f>
        <v>0</v>
      </c>
      <c r="E160" s="266">
        <f>+'[1]PPTOGTOS2011'!E227</f>
        <v>0</v>
      </c>
      <c r="F160" s="266">
        <f>+'[1]PPTOGTOS2011'!F227</f>
        <v>0</v>
      </c>
      <c r="G160" s="266">
        <f>+'[1]PPTOGTOS2011'!G227</f>
        <v>0</v>
      </c>
      <c r="H160" s="266">
        <f>+'[1]PPTOGTOS2011'!H227</f>
        <v>0</v>
      </c>
      <c r="I160" s="291">
        <f t="shared" si="65"/>
        <v>0</v>
      </c>
      <c r="J160" s="260"/>
      <c r="K160" s="261"/>
      <c r="L160" s="261"/>
      <c r="M160" s="261"/>
      <c r="N160" s="261"/>
      <c r="O160" s="261"/>
      <c r="P160" s="261"/>
    </row>
    <row r="161" spans="1:16" ht="12.75">
      <c r="A161" s="261"/>
      <c r="B161" s="261" t="s">
        <v>515</v>
      </c>
      <c r="C161" s="266">
        <f aca="true" t="shared" si="66" ref="C161:H161">SUM(C155:C160)</f>
        <v>262570586</v>
      </c>
      <c r="D161" s="266">
        <f t="shared" si="66"/>
        <v>60230000</v>
      </c>
      <c r="E161" s="266">
        <f t="shared" si="66"/>
        <v>655181125</v>
      </c>
      <c r="F161" s="266">
        <f t="shared" si="66"/>
        <v>2344341426</v>
      </c>
      <c r="G161" s="266">
        <f t="shared" si="66"/>
        <v>363000000</v>
      </c>
      <c r="H161" s="266">
        <f t="shared" si="66"/>
        <v>24000000</v>
      </c>
      <c r="I161" s="291">
        <f t="shared" si="65"/>
        <v>3709323137</v>
      </c>
      <c r="J161" s="260"/>
      <c r="K161" s="261"/>
      <c r="L161" s="261"/>
      <c r="M161" s="261"/>
      <c r="N161" s="261"/>
      <c r="O161" s="261"/>
      <c r="P161" s="261"/>
    </row>
    <row r="162" spans="1:16" ht="12.75">
      <c r="A162" s="261"/>
      <c r="B162" s="261" t="s">
        <v>516</v>
      </c>
      <c r="C162" s="266">
        <f>+'[1]PPTOGTOS2011'!C17</f>
        <v>262570586</v>
      </c>
      <c r="D162" s="266">
        <f>+'[1]PPTOGTOS2011'!D17</f>
        <v>60230000</v>
      </c>
      <c r="E162" s="266">
        <f>+'[1]PPTOGTOS2011'!E17</f>
        <v>655181125</v>
      </c>
      <c r="F162" s="266">
        <f>+'[1]PPTOGTOS2011'!F17</f>
        <v>2344341426</v>
      </c>
      <c r="G162" s="266">
        <f>+'[1]PPTOGTOS2011'!G17</f>
        <v>363000000</v>
      </c>
      <c r="H162" s="266">
        <f>+'[1]PPTOGTOS2011'!H17</f>
        <v>24000000</v>
      </c>
      <c r="I162" s="291">
        <f t="shared" si="65"/>
        <v>3709323137</v>
      </c>
      <c r="J162" s="260"/>
      <c r="K162" s="261"/>
      <c r="L162" s="261"/>
      <c r="M162" s="261"/>
      <c r="N162" s="261"/>
      <c r="O162" s="261"/>
      <c r="P162" s="261"/>
    </row>
    <row r="163" spans="1:16" ht="12.75">
      <c r="A163" s="261"/>
      <c r="B163" s="261" t="s">
        <v>508</v>
      </c>
      <c r="C163" s="266">
        <f aca="true" t="shared" si="67" ref="C163:H163">+C161-C162</f>
        <v>0</v>
      </c>
      <c r="D163" s="266">
        <f t="shared" si="67"/>
        <v>0</v>
      </c>
      <c r="E163" s="266">
        <f t="shared" si="67"/>
        <v>0</v>
      </c>
      <c r="F163" s="266">
        <f t="shared" si="67"/>
        <v>0</v>
      </c>
      <c r="G163" s="266">
        <f t="shared" si="67"/>
        <v>0</v>
      </c>
      <c r="H163" s="266">
        <f t="shared" si="67"/>
        <v>0</v>
      </c>
      <c r="I163" s="291">
        <f t="shared" si="65"/>
        <v>0</v>
      </c>
      <c r="J163" s="260"/>
      <c r="K163" s="261"/>
      <c r="L163" s="261"/>
      <c r="M163" s="261"/>
      <c r="N163" s="261"/>
      <c r="O163" s="261"/>
      <c r="P163" s="261"/>
    </row>
    <row r="164" spans="1:16" ht="12.75">
      <c r="A164" s="261"/>
      <c r="B164" s="261"/>
      <c r="C164" s="266"/>
      <c r="D164" s="266"/>
      <c r="E164" s="266"/>
      <c r="F164" s="266"/>
      <c r="G164" s="260"/>
      <c r="H164" s="267"/>
      <c r="I164" s="259"/>
      <c r="J164" s="260"/>
      <c r="K164" s="261"/>
      <c r="L164" s="261"/>
      <c r="M164" s="261"/>
      <c r="N164" s="261"/>
      <c r="O164" s="261"/>
      <c r="P164" s="261"/>
    </row>
    <row r="165" spans="1:16" ht="12.75">
      <c r="A165" s="261"/>
      <c r="B165" s="261"/>
      <c r="C165" s="266"/>
      <c r="D165" s="266"/>
      <c r="E165" s="266"/>
      <c r="F165" s="266"/>
      <c r="G165" s="260"/>
      <c r="H165" s="267"/>
      <c r="I165" s="259"/>
      <c r="J165" s="260"/>
      <c r="K165" s="261"/>
      <c r="L165" s="261"/>
      <c r="M165" s="261"/>
      <c r="N165" s="261"/>
      <c r="O165" s="261"/>
      <c r="P165" s="261"/>
    </row>
    <row r="166" spans="1:16" ht="12.75">
      <c r="A166" s="261"/>
      <c r="B166" s="261"/>
      <c r="C166" s="266"/>
      <c r="D166" s="266"/>
      <c r="E166" s="266"/>
      <c r="F166" s="266"/>
      <c r="G166" s="260"/>
      <c r="H166" s="267"/>
      <c r="I166" s="259"/>
      <c r="J166" s="260"/>
      <c r="K166" s="261"/>
      <c r="L166" s="261"/>
      <c r="M166" s="261"/>
      <c r="N166" s="261"/>
      <c r="O166" s="261"/>
      <c r="P166" s="261"/>
    </row>
    <row r="167" spans="1:16" ht="12.75">
      <c r="A167" s="261"/>
      <c r="B167" s="261"/>
      <c r="C167" s="266"/>
      <c r="D167" s="266"/>
      <c r="E167" s="266"/>
      <c r="F167" s="266"/>
      <c r="G167" s="260"/>
      <c r="H167" s="267"/>
      <c r="I167" s="259"/>
      <c r="J167" s="260"/>
      <c r="K167" s="261"/>
      <c r="L167" s="261"/>
      <c r="M167" s="261"/>
      <c r="N167" s="261"/>
      <c r="O167" s="261"/>
      <c r="P167" s="261"/>
    </row>
    <row r="168" spans="1:16" ht="12.75">
      <c r="A168" s="261"/>
      <c r="B168" s="261"/>
      <c r="C168" s="266"/>
      <c r="D168" s="266"/>
      <c r="E168" s="266"/>
      <c r="F168" s="266"/>
      <c r="G168" s="260"/>
      <c r="H168" s="267"/>
      <c r="I168" s="259"/>
      <c r="J168" s="260"/>
      <c r="K168" s="261"/>
      <c r="L168" s="261"/>
      <c r="M168" s="261"/>
      <c r="N168" s="261"/>
      <c r="O168" s="261"/>
      <c r="P168" s="261"/>
    </row>
    <row r="169" spans="1:16" ht="12.75">
      <c r="A169" s="261"/>
      <c r="B169" s="261"/>
      <c r="C169" s="266"/>
      <c r="D169" s="266"/>
      <c r="E169" s="266"/>
      <c r="F169" s="266"/>
      <c r="G169" s="260"/>
      <c r="H169" s="267"/>
      <c r="I169" s="259"/>
      <c r="J169" s="260"/>
      <c r="K169" s="261"/>
      <c r="L169" s="261"/>
      <c r="M169" s="261"/>
      <c r="N169" s="261"/>
      <c r="O169" s="261"/>
      <c r="P169" s="261"/>
    </row>
    <row r="170" spans="1:16" ht="12.75">
      <c r="A170" s="261"/>
      <c r="B170" s="261"/>
      <c r="C170" s="266"/>
      <c r="D170" s="266"/>
      <c r="E170" s="266"/>
      <c r="F170" s="266"/>
      <c r="G170" s="260"/>
      <c r="H170" s="267"/>
      <c r="I170" s="259"/>
      <c r="J170" s="260"/>
      <c r="K170" s="261"/>
      <c r="L170" s="261"/>
      <c r="M170" s="261"/>
      <c r="N170" s="261"/>
      <c r="O170" s="261"/>
      <c r="P170" s="261"/>
    </row>
    <row r="171" spans="1:16" ht="12.75">
      <c r="A171" s="261"/>
      <c r="B171" s="261"/>
      <c r="C171" s="266"/>
      <c r="D171" s="266"/>
      <c r="E171" s="266"/>
      <c r="F171" s="266"/>
      <c r="G171" s="260"/>
      <c r="H171" s="267"/>
      <c r="I171" s="259"/>
      <c r="J171" s="260"/>
      <c r="K171" s="261"/>
      <c r="L171" s="261"/>
      <c r="M171" s="261"/>
      <c r="N171" s="261"/>
      <c r="O171" s="261"/>
      <c r="P171" s="261"/>
    </row>
    <row r="172" spans="1:16" ht="12.75">
      <c r="A172" s="261"/>
      <c r="B172" s="261"/>
      <c r="C172" s="266"/>
      <c r="D172" s="266"/>
      <c r="E172" s="266"/>
      <c r="F172" s="266"/>
      <c r="G172" s="260"/>
      <c r="H172" s="267"/>
      <c r="I172" s="259"/>
      <c r="J172" s="260"/>
      <c r="K172" s="261"/>
      <c r="L172" s="261"/>
      <c r="M172" s="261"/>
      <c r="N172" s="261"/>
      <c r="O172" s="261"/>
      <c r="P172" s="261"/>
    </row>
    <row r="173" spans="1:16" ht="12.75">
      <c r="A173" s="261"/>
      <c r="B173" s="261"/>
      <c r="C173" s="266"/>
      <c r="D173" s="266"/>
      <c r="E173" s="266"/>
      <c r="F173" s="266"/>
      <c r="G173" s="260"/>
      <c r="H173" s="267"/>
      <c r="I173" s="259"/>
      <c r="J173" s="260"/>
      <c r="K173" s="261"/>
      <c r="L173" s="261"/>
      <c r="M173" s="261"/>
      <c r="N173" s="261"/>
      <c r="O173" s="261"/>
      <c r="P173" s="261"/>
    </row>
    <row r="174" spans="1:16" ht="12.75">
      <c r="A174" s="261"/>
      <c r="B174" s="261"/>
      <c r="C174" s="266"/>
      <c r="D174" s="266"/>
      <c r="E174" s="266"/>
      <c r="F174" s="266"/>
      <c r="G174" s="260"/>
      <c r="H174" s="267"/>
      <c r="I174" s="259"/>
      <c r="J174" s="260"/>
      <c r="K174" s="261"/>
      <c r="L174" s="261"/>
      <c r="M174" s="261"/>
      <c r="N174" s="261"/>
      <c r="O174" s="261"/>
      <c r="P174" s="261"/>
    </row>
    <row r="175" spans="1:16" ht="12.75">
      <c r="A175" s="261"/>
      <c r="B175" s="261"/>
      <c r="C175" s="266"/>
      <c r="D175" s="266"/>
      <c r="E175" s="266"/>
      <c r="F175" s="266"/>
      <c r="G175" s="260"/>
      <c r="H175" s="267"/>
      <c r="I175" s="259"/>
      <c r="J175" s="260"/>
      <c r="K175" s="261"/>
      <c r="L175" s="261"/>
      <c r="M175" s="261"/>
      <c r="N175" s="261"/>
      <c r="O175" s="261"/>
      <c r="P175" s="261"/>
    </row>
  </sheetData>
  <sheetProtection/>
  <mergeCells count="6">
    <mergeCell ref="A8:I8"/>
    <mergeCell ref="A1:H1"/>
    <mergeCell ref="A2:H2"/>
    <mergeCell ref="A4:H4"/>
    <mergeCell ref="A5:H5"/>
    <mergeCell ref="A7:H7"/>
  </mergeCells>
  <printOptions/>
  <pageMargins left="1.2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4"/>
  <sheetViews>
    <sheetView zoomScale="115" zoomScaleNormal="115" zoomScalePageLayoutView="0" workbookViewId="0" topLeftCell="A1">
      <selection activeCell="A1" sqref="A1:E1"/>
    </sheetView>
  </sheetViews>
  <sheetFormatPr defaultColWidth="11.421875" defaultRowHeight="15"/>
  <cols>
    <col min="1" max="1" width="21.8515625" style="299" customWidth="1"/>
    <col min="2" max="2" width="45.00390625" style="300" customWidth="1"/>
    <col min="3" max="3" width="14.8515625" style="294" customWidth="1"/>
    <col min="4" max="4" width="18.00390625" style="294" customWidth="1"/>
    <col min="5" max="5" width="16.140625" style="294" customWidth="1"/>
    <col min="6" max="6" width="16.8515625" style="294" customWidth="1"/>
    <col min="7" max="7" width="17.140625" style="294" customWidth="1"/>
    <col min="8" max="8" width="17.28125" style="294" customWidth="1"/>
    <col min="9" max="9" width="17.421875" style="2" customWidth="1"/>
    <col min="10" max="10" width="16.28125" style="295" customWidth="1"/>
    <col min="11" max="11" width="17.00390625" style="258" customWidth="1"/>
    <col min="12" max="12" width="13.7109375" style="258" customWidth="1"/>
    <col min="13" max="13" width="12.7109375" style="258" bestFit="1" customWidth="1"/>
    <col min="14" max="16384" width="11.421875" style="258" customWidth="1"/>
  </cols>
  <sheetData>
    <row r="1" spans="1:6" ht="12.75">
      <c r="A1" s="317"/>
      <c r="B1" s="317"/>
      <c r="C1" s="317"/>
      <c r="D1" s="317"/>
      <c r="E1" s="317"/>
      <c r="F1" s="293"/>
    </row>
    <row r="2" spans="1:6" ht="12.75">
      <c r="A2" s="317"/>
      <c r="B2" s="317"/>
      <c r="C2" s="317"/>
      <c r="D2" s="317"/>
      <c r="E2" s="317"/>
      <c r="F2" s="293"/>
    </row>
    <row r="3" spans="1:9" ht="12.75">
      <c r="A3" s="318" t="s">
        <v>269</v>
      </c>
      <c r="B3" s="318"/>
      <c r="C3" s="318"/>
      <c r="D3" s="318"/>
      <c r="E3" s="318"/>
      <c r="F3" s="318"/>
      <c r="G3" s="318"/>
      <c r="H3" s="318"/>
      <c r="I3" s="318"/>
    </row>
    <row r="4" spans="1:6" ht="12.75">
      <c r="A4" s="318"/>
      <c r="B4" s="318"/>
      <c r="C4" s="318"/>
      <c r="D4" s="318"/>
      <c r="E4" s="318"/>
      <c r="F4" s="293"/>
    </row>
    <row r="5" spans="1:6" ht="12.75">
      <c r="A5" s="296"/>
      <c r="B5" s="296"/>
      <c r="C5" s="296"/>
      <c r="D5" s="296"/>
      <c r="E5" s="296"/>
      <c r="F5" s="293"/>
    </row>
    <row r="6" spans="1:9" ht="12.75">
      <c r="A6" s="318" t="s">
        <v>270</v>
      </c>
      <c r="B6" s="318"/>
      <c r="C6" s="318"/>
      <c r="D6" s="318"/>
      <c r="E6" s="318"/>
      <c r="F6" s="318"/>
      <c r="G6" s="318"/>
      <c r="H6" s="318"/>
      <c r="I6" s="318"/>
    </row>
    <row r="7" spans="1:9" ht="12.75">
      <c r="A7" s="318" t="s">
        <v>1217</v>
      </c>
      <c r="B7" s="318"/>
      <c r="C7" s="318"/>
      <c r="D7" s="318"/>
      <c r="E7" s="318"/>
      <c r="F7" s="318"/>
      <c r="G7" s="318"/>
      <c r="H7" s="318"/>
      <c r="I7" s="318"/>
    </row>
    <row r="8" spans="1:6" ht="22.5" customHeight="1">
      <c r="A8" s="296"/>
      <c r="B8" s="296"/>
      <c r="C8" s="296"/>
      <c r="D8" s="296"/>
      <c r="E8" s="296"/>
      <c r="F8" s="293"/>
    </row>
    <row r="9" spans="1:9" ht="27.75" customHeight="1">
      <c r="A9" s="315" t="s">
        <v>271</v>
      </c>
      <c r="B9" s="315"/>
      <c r="C9" s="315"/>
      <c r="D9" s="315"/>
      <c r="E9" s="315"/>
      <c r="F9" s="315"/>
      <c r="G9" s="315"/>
      <c r="H9" s="315"/>
      <c r="I9" s="315"/>
    </row>
    <row r="10" spans="1:9" ht="27.75" customHeight="1">
      <c r="A10" s="297"/>
      <c r="B10" s="297"/>
      <c r="C10" s="297"/>
      <c r="D10" s="297"/>
      <c r="E10" s="297"/>
      <c r="F10" s="297"/>
      <c r="G10" s="297"/>
      <c r="H10" s="297"/>
      <c r="I10" s="297"/>
    </row>
    <row r="11" spans="1:9" s="298" customFormat="1" ht="30" customHeight="1">
      <c r="A11" s="316" t="s">
        <v>1218</v>
      </c>
      <c r="B11" s="316"/>
      <c r="C11" s="316"/>
      <c r="D11" s="316"/>
      <c r="E11" s="316"/>
      <c r="F11" s="316"/>
      <c r="G11" s="316"/>
      <c r="H11" s="316"/>
      <c r="I11" s="316"/>
    </row>
    <row r="12" spans="3:5" ht="12.75" hidden="1">
      <c r="C12" s="294">
        <f>+C13-C18</f>
        <v>38260500</v>
      </c>
      <c r="E12" s="294">
        <f>+E13-E18</f>
        <v>4016782</v>
      </c>
    </row>
    <row r="13" spans="3:5" ht="12.75" hidden="1">
      <c r="C13" s="294">
        <f>+'[2]PPTOINGRESOS2011'!C12</f>
        <v>255619500</v>
      </c>
      <c r="E13" s="294">
        <f>+'[2]PPTOINGRESOS2011'!E12</f>
        <v>625643664</v>
      </c>
    </row>
    <row r="14" spans="3:11" ht="12.75" hidden="1">
      <c r="C14" s="294">
        <f>+INGRESOS!C12</f>
        <v>217359000</v>
      </c>
      <c r="D14" s="294">
        <f>+INGRESOS!D12</f>
        <v>76230000</v>
      </c>
      <c r="E14" s="294">
        <f>+INGRESOS!E12</f>
        <v>621626882</v>
      </c>
      <c r="F14" s="294">
        <f>+INGRESOS!F12</f>
        <v>2471324191</v>
      </c>
      <c r="G14" s="294">
        <f>+INGRESOS!G12</f>
        <v>366000000</v>
      </c>
      <c r="H14" s="294">
        <f>+INGRESOS!H12</f>
        <v>31000000</v>
      </c>
      <c r="I14" s="294">
        <f>+INGRESOS!I12</f>
        <v>3783540073</v>
      </c>
      <c r="K14" s="64" t="s">
        <v>267</v>
      </c>
    </row>
    <row r="15" spans="1:12" ht="12.75" hidden="1">
      <c r="A15" s="299" t="s">
        <v>524</v>
      </c>
      <c r="B15" s="300" t="s">
        <v>273</v>
      </c>
      <c r="C15" s="294">
        <f aca="true" t="shared" si="0" ref="C15:H15">+C14-C18</f>
        <v>0</v>
      </c>
      <c r="D15" s="294">
        <f t="shared" si="0"/>
        <v>0</v>
      </c>
      <c r="E15" s="294">
        <f t="shared" si="0"/>
        <v>0</v>
      </c>
      <c r="F15" s="294">
        <f t="shared" si="0"/>
        <v>0</v>
      </c>
      <c r="G15" s="294">
        <f t="shared" si="0"/>
        <v>0</v>
      </c>
      <c r="H15" s="294">
        <f t="shared" si="0"/>
        <v>0</v>
      </c>
      <c r="I15" s="2">
        <f>SUM(C15:H15)</f>
        <v>0</v>
      </c>
      <c r="J15" s="295">
        <f>+I14-I18</f>
        <v>0</v>
      </c>
      <c r="K15" s="294">
        <f>+J15-I15</f>
        <v>0</v>
      </c>
      <c r="L15" s="294">
        <f>+INGRESOS!C12+INGRESOS!E12</f>
        <v>838985882</v>
      </c>
    </row>
    <row r="16" spans="11:12" ht="12.75">
      <c r="K16" s="294"/>
      <c r="L16" s="294"/>
    </row>
    <row r="17" spans="1:12" ht="51">
      <c r="A17" s="301" t="s">
        <v>272</v>
      </c>
      <c r="B17" s="301" t="s">
        <v>273</v>
      </c>
      <c r="C17" s="301" t="s">
        <v>274</v>
      </c>
      <c r="D17" s="301" t="s">
        <v>275</v>
      </c>
      <c r="E17" s="301" t="s">
        <v>276</v>
      </c>
      <c r="F17" s="301" t="s">
        <v>277</v>
      </c>
      <c r="G17" s="301" t="s">
        <v>278</v>
      </c>
      <c r="H17" s="301" t="s">
        <v>279</v>
      </c>
      <c r="I17" s="301" t="s">
        <v>280</v>
      </c>
      <c r="L17" s="294"/>
    </row>
    <row r="18" spans="1:13" ht="27" customHeight="1">
      <c r="A18" s="4">
        <v>2</v>
      </c>
      <c r="B18" s="5" t="s">
        <v>525</v>
      </c>
      <c r="C18" s="302">
        <f aca="true" t="shared" si="1" ref="C18:H18">+C19+C223+C231</f>
        <v>217359000</v>
      </c>
      <c r="D18" s="302">
        <f t="shared" si="1"/>
        <v>76230000</v>
      </c>
      <c r="E18" s="302">
        <f t="shared" si="1"/>
        <v>621626882</v>
      </c>
      <c r="F18" s="302">
        <f t="shared" si="1"/>
        <v>2471324191</v>
      </c>
      <c r="G18" s="302">
        <f t="shared" si="1"/>
        <v>366000000</v>
      </c>
      <c r="H18" s="302">
        <f t="shared" si="1"/>
        <v>31000000</v>
      </c>
      <c r="I18" s="6">
        <f>SUM(C18:H18)</f>
        <v>3783540073</v>
      </c>
      <c r="L18" s="294"/>
      <c r="M18" s="294"/>
    </row>
    <row r="19" spans="1:9" ht="12.75">
      <c r="A19" s="7" t="s">
        <v>526</v>
      </c>
      <c r="B19" s="8" t="s">
        <v>527</v>
      </c>
      <c r="C19" s="302">
        <f aca="true" t="shared" si="2" ref="C19:H19">+C20+C94+C160</f>
        <v>212459000</v>
      </c>
      <c r="D19" s="302">
        <f t="shared" si="2"/>
        <v>0</v>
      </c>
      <c r="E19" s="302">
        <f t="shared" si="2"/>
        <v>615476882</v>
      </c>
      <c r="F19" s="302">
        <f t="shared" si="2"/>
        <v>0</v>
      </c>
      <c r="G19" s="302">
        <f t="shared" si="2"/>
        <v>0</v>
      </c>
      <c r="H19" s="302">
        <f t="shared" si="2"/>
        <v>0</v>
      </c>
      <c r="I19" s="6">
        <f>SUM(C19:H19)</f>
        <v>827935882</v>
      </c>
    </row>
    <row r="20" spans="1:9" ht="12.75">
      <c r="A20" s="9" t="s">
        <v>528</v>
      </c>
      <c r="B20" s="10" t="s">
        <v>529</v>
      </c>
      <c r="C20" s="302">
        <f aca="true" t="shared" si="3" ref="C20:H20">+C21+C58+C84+C89+C93</f>
        <v>177623100</v>
      </c>
      <c r="D20" s="302">
        <f t="shared" si="3"/>
        <v>0</v>
      </c>
      <c r="E20" s="302">
        <f t="shared" si="3"/>
        <v>459779302</v>
      </c>
      <c r="F20" s="302">
        <f t="shared" si="3"/>
        <v>0</v>
      </c>
      <c r="G20" s="302">
        <f t="shared" si="3"/>
        <v>0</v>
      </c>
      <c r="H20" s="302">
        <f t="shared" si="3"/>
        <v>0</v>
      </c>
      <c r="I20" s="6">
        <f aca="true" t="shared" si="4" ref="I20:I88">SUM(C20:H20)</f>
        <v>637402402</v>
      </c>
    </row>
    <row r="21" spans="1:10" s="15" customFormat="1" ht="12.75">
      <c r="A21" s="11" t="s">
        <v>530</v>
      </c>
      <c r="B21" s="12" t="s">
        <v>531</v>
      </c>
      <c r="C21" s="13">
        <f aca="true" t="shared" si="5" ref="C21:H21">+C22+C32+C36</f>
        <v>54923100</v>
      </c>
      <c r="D21" s="13">
        <f t="shared" si="5"/>
        <v>0</v>
      </c>
      <c r="E21" s="13">
        <f t="shared" si="5"/>
        <v>398300000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6">
        <f t="shared" si="4"/>
        <v>453223100</v>
      </c>
      <c r="J21" s="14"/>
    </row>
    <row r="22" spans="1:10" s="20" customFormat="1" ht="12.75">
      <c r="A22" s="16" t="s">
        <v>532</v>
      </c>
      <c r="B22" s="17" t="s">
        <v>533</v>
      </c>
      <c r="C22" s="18">
        <f aca="true" t="shared" si="6" ref="C22:H22">+C23+C24+C29+C30+C31</f>
        <v>16000000</v>
      </c>
      <c r="D22" s="18">
        <f t="shared" si="6"/>
        <v>0</v>
      </c>
      <c r="E22" s="18">
        <f t="shared" si="6"/>
        <v>284500000</v>
      </c>
      <c r="F22" s="18">
        <f t="shared" si="6"/>
        <v>0</v>
      </c>
      <c r="G22" s="18">
        <f t="shared" si="6"/>
        <v>0</v>
      </c>
      <c r="H22" s="18">
        <f t="shared" si="6"/>
        <v>0</v>
      </c>
      <c r="I22" s="6">
        <f t="shared" si="4"/>
        <v>300500000</v>
      </c>
      <c r="J22" s="19"/>
    </row>
    <row r="23" spans="1:10" s="304" customFormat="1" ht="12.75" customHeight="1">
      <c r="A23" s="21" t="s">
        <v>534</v>
      </c>
      <c r="B23" s="22" t="s">
        <v>535</v>
      </c>
      <c r="C23" s="37">
        <v>0</v>
      </c>
      <c r="D23" s="37">
        <v>0</v>
      </c>
      <c r="E23" s="37">
        <v>224500000</v>
      </c>
      <c r="F23" s="37"/>
      <c r="G23" s="37"/>
      <c r="H23" s="37"/>
      <c r="I23" s="6">
        <f t="shared" si="4"/>
        <v>224500000</v>
      </c>
      <c r="J23" s="303"/>
    </row>
    <row r="24" spans="1:10" s="304" customFormat="1" ht="12.75" customHeight="1">
      <c r="A24" s="21" t="s">
        <v>536</v>
      </c>
      <c r="B24" s="22" t="s">
        <v>537</v>
      </c>
      <c r="C24" s="37">
        <f aca="true" t="shared" si="7" ref="C24:H24">SUM(C25:C27)</f>
        <v>0</v>
      </c>
      <c r="D24" s="37">
        <f t="shared" si="7"/>
        <v>0</v>
      </c>
      <c r="E24" s="37">
        <f t="shared" si="7"/>
        <v>43000000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6">
        <f t="shared" si="4"/>
        <v>43000000</v>
      </c>
      <c r="J24" s="303"/>
    </row>
    <row r="25" spans="1:9" ht="12.75" customHeight="1">
      <c r="A25" s="23">
        <v>211110401</v>
      </c>
      <c r="B25" s="24" t="s">
        <v>538</v>
      </c>
      <c r="C25" s="257"/>
      <c r="D25" s="257"/>
      <c r="E25" s="257">
        <v>23000000</v>
      </c>
      <c r="F25" s="257"/>
      <c r="G25" s="257"/>
      <c r="H25" s="257"/>
      <c r="I25" s="6">
        <f t="shared" si="4"/>
        <v>23000000</v>
      </c>
    </row>
    <row r="26" spans="1:9" ht="12.75" customHeight="1">
      <c r="A26" s="23">
        <v>211110402</v>
      </c>
      <c r="B26" s="24" t="s">
        <v>539</v>
      </c>
      <c r="C26" s="257"/>
      <c r="D26" s="257"/>
      <c r="E26" s="257">
        <v>10000000</v>
      </c>
      <c r="F26" s="257"/>
      <c r="G26" s="257"/>
      <c r="H26" s="257"/>
      <c r="I26" s="6">
        <f t="shared" si="4"/>
        <v>10000000</v>
      </c>
    </row>
    <row r="27" spans="1:9" ht="12.75" customHeight="1">
      <c r="A27" s="23">
        <v>211110403</v>
      </c>
      <c r="B27" s="24" t="s">
        <v>540</v>
      </c>
      <c r="C27" s="257"/>
      <c r="D27" s="257"/>
      <c r="E27" s="257">
        <v>10000000</v>
      </c>
      <c r="F27" s="257"/>
      <c r="G27" s="257"/>
      <c r="H27" s="257"/>
      <c r="I27" s="6">
        <f t="shared" si="4"/>
        <v>10000000</v>
      </c>
    </row>
    <row r="28" spans="1:10" s="304" customFormat="1" ht="12.75" customHeight="1">
      <c r="A28" s="21" t="s">
        <v>541</v>
      </c>
      <c r="B28" s="22" t="s">
        <v>542</v>
      </c>
      <c r="C28" s="37"/>
      <c r="D28" s="37"/>
      <c r="E28" s="37">
        <v>18000000</v>
      </c>
      <c r="F28" s="37"/>
      <c r="G28" s="37"/>
      <c r="H28" s="37"/>
      <c r="I28" s="6">
        <f t="shared" si="4"/>
        <v>18000000</v>
      </c>
      <c r="J28" s="303"/>
    </row>
    <row r="29" spans="1:10" s="304" customFormat="1" ht="12.75" customHeight="1">
      <c r="A29" s="21" t="s">
        <v>543</v>
      </c>
      <c r="B29" s="22" t="s">
        <v>544</v>
      </c>
      <c r="C29" s="37">
        <v>12000000</v>
      </c>
      <c r="D29" s="37"/>
      <c r="E29" s="37">
        <v>12000000</v>
      </c>
      <c r="F29" s="37"/>
      <c r="G29" s="37"/>
      <c r="H29" s="37"/>
      <c r="I29" s="6">
        <f t="shared" si="4"/>
        <v>24000000</v>
      </c>
      <c r="J29" s="303"/>
    </row>
    <row r="30" spans="1:10" s="304" customFormat="1" ht="12.75" customHeight="1">
      <c r="A30" s="21" t="s">
        <v>545</v>
      </c>
      <c r="B30" s="22" t="s">
        <v>546</v>
      </c>
      <c r="C30" s="37">
        <v>4000000</v>
      </c>
      <c r="D30" s="37"/>
      <c r="E30" s="37"/>
      <c r="F30" s="37"/>
      <c r="G30" s="37"/>
      <c r="H30" s="37"/>
      <c r="I30" s="6">
        <f t="shared" si="4"/>
        <v>4000000</v>
      </c>
      <c r="J30" s="303"/>
    </row>
    <row r="31" spans="1:10" s="304" customFormat="1" ht="12.75" customHeight="1">
      <c r="A31" s="21">
        <v>2111114</v>
      </c>
      <c r="B31" s="22" t="s">
        <v>547</v>
      </c>
      <c r="C31" s="37"/>
      <c r="D31" s="37"/>
      <c r="E31" s="37">
        <v>5000000</v>
      </c>
      <c r="F31" s="37"/>
      <c r="G31" s="37"/>
      <c r="H31" s="37"/>
      <c r="I31" s="6">
        <f t="shared" si="4"/>
        <v>5000000</v>
      </c>
      <c r="J31" s="303"/>
    </row>
    <row r="32" spans="1:10" s="20" customFormat="1" ht="12.75">
      <c r="A32" s="16" t="s">
        <v>548</v>
      </c>
      <c r="B32" s="17" t="s">
        <v>549</v>
      </c>
      <c r="C32" s="18">
        <f aca="true" t="shared" si="8" ref="C32:H32">SUM(C33:C35)</f>
        <v>38923100</v>
      </c>
      <c r="D32" s="18">
        <f t="shared" si="8"/>
        <v>0</v>
      </c>
      <c r="E32" s="18">
        <f t="shared" si="8"/>
        <v>25000000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6">
        <f t="shared" si="4"/>
        <v>63923100</v>
      </c>
      <c r="J32" s="19"/>
    </row>
    <row r="33" spans="1:9" ht="12.75" customHeight="1">
      <c r="A33" s="23" t="s">
        <v>550</v>
      </c>
      <c r="B33" s="24" t="s">
        <v>551</v>
      </c>
      <c r="C33" s="257">
        <v>21923100</v>
      </c>
      <c r="D33" s="257"/>
      <c r="E33" s="257">
        <v>10000000</v>
      </c>
      <c r="F33" s="257"/>
      <c r="G33" s="257"/>
      <c r="H33" s="257"/>
      <c r="I33" s="6">
        <f t="shared" si="4"/>
        <v>31923100</v>
      </c>
    </row>
    <row r="34" spans="1:9" ht="12.75" customHeight="1">
      <c r="A34" s="23" t="s">
        <v>552</v>
      </c>
      <c r="B34" s="24" t="s">
        <v>553</v>
      </c>
      <c r="C34" s="257">
        <v>17000000</v>
      </c>
      <c r="D34" s="257"/>
      <c r="E34" s="257">
        <v>15000000</v>
      </c>
      <c r="F34" s="257"/>
      <c r="G34" s="257"/>
      <c r="H34" s="257"/>
      <c r="I34" s="6">
        <f t="shared" si="4"/>
        <v>32000000</v>
      </c>
    </row>
    <row r="35" spans="1:9" ht="12.75" customHeight="1" hidden="1">
      <c r="A35" s="23" t="s">
        <v>554</v>
      </c>
      <c r="B35" s="24" t="s">
        <v>555</v>
      </c>
      <c r="C35" s="257">
        <v>0</v>
      </c>
      <c r="D35" s="257"/>
      <c r="E35" s="257"/>
      <c r="F35" s="257"/>
      <c r="G35" s="257"/>
      <c r="H35" s="257"/>
      <c r="I35" s="6">
        <f t="shared" si="4"/>
        <v>0</v>
      </c>
    </row>
    <row r="36" spans="1:10" s="20" customFormat="1" ht="12.75">
      <c r="A36" s="16" t="s">
        <v>556</v>
      </c>
      <c r="B36" s="17" t="s">
        <v>557</v>
      </c>
      <c r="C36" s="18">
        <f aca="true" t="shared" si="9" ref="C36:H36">+C37+C44+C52</f>
        <v>0</v>
      </c>
      <c r="D36" s="18">
        <f t="shared" si="9"/>
        <v>0</v>
      </c>
      <c r="E36" s="18">
        <f t="shared" si="9"/>
        <v>88800000</v>
      </c>
      <c r="F36" s="18">
        <f t="shared" si="9"/>
        <v>0</v>
      </c>
      <c r="G36" s="18">
        <f t="shared" si="9"/>
        <v>0</v>
      </c>
      <c r="H36" s="18">
        <f t="shared" si="9"/>
        <v>0</v>
      </c>
      <c r="I36" s="6">
        <f t="shared" si="4"/>
        <v>88800000</v>
      </c>
      <c r="J36" s="19"/>
    </row>
    <row r="37" spans="1:10" s="29" customFormat="1" ht="12.75">
      <c r="A37" s="25" t="s">
        <v>558</v>
      </c>
      <c r="B37" s="26" t="s">
        <v>559</v>
      </c>
      <c r="C37" s="27">
        <f aca="true" t="shared" si="10" ref="C37:H37">+C38</f>
        <v>0</v>
      </c>
      <c r="D37" s="27">
        <f t="shared" si="10"/>
        <v>0</v>
      </c>
      <c r="E37" s="27">
        <f t="shared" si="10"/>
        <v>19000000</v>
      </c>
      <c r="F37" s="27">
        <f t="shared" si="10"/>
        <v>0</v>
      </c>
      <c r="G37" s="27">
        <f t="shared" si="10"/>
        <v>0</v>
      </c>
      <c r="H37" s="27">
        <f t="shared" si="10"/>
        <v>0</v>
      </c>
      <c r="I37" s="6">
        <f t="shared" si="4"/>
        <v>19000000</v>
      </c>
      <c r="J37" s="28"/>
    </row>
    <row r="38" spans="1:9" ht="12.75">
      <c r="A38" s="30" t="s">
        <v>560</v>
      </c>
      <c r="B38" s="31" t="s">
        <v>561</v>
      </c>
      <c r="C38" s="257">
        <f aca="true" t="shared" si="11" ref="C38:H38">+C39+C42+C43</f>
        <v>0</v>
      </c>
      <c r="D38" s="257">
        <f t="shared" si="11"/>
        <v>0</v>
      </c>
      <c r="E38" s="257">
        <f t="shared" si="11"/>
        <v>19000000</v>
      </c>
      <c r="F38" s="257">
        <f t="shared" si="11"/>
        <v>0</v>
      </c>
      <c r="G38" s="257">
        <f t="shared" si="11"/>
        <v>0</v>
      </c>
      <c r="H38" s="257">
        <f t="shared" si="11"/>
        <v>0</v>
      </c>
      <c r="I38" s="6">
        <f t="shared" si="4"/>
        <v>19000000</v>
      </c>
    </row>
    <row r="39" spans="1:10" s="304" customFormat="1" ht="12.75" hidden="1">
      <c r="A39" s="30" t="s">
        <v>562</v>
      </c>
      <c r="B39" s="31" t="s">
        <v>563</v>
      </c>
      <c r="C39" s="37">
        <f aca="true" t="shared" si="12" ref="C39:H39">SUM(C40:C41)</f>
        <v>0</v>
      </c>
      <c r="D39" s="37">
        <f t="shared" si="12"/>
        <v>0</v>
      </c>
      <c r="E39" s="37">
        <f t="shared" si="12"/>
        <v>0</v>
      </c>
      <c r="F39" s="37">
        <f t="shared" si="12"/>
        <v>0</v>
      </c>
      <c r="G39" s="37">
        <f t="shared" si="12"/>
        <v>0</v>
      </c>
      <c r="H39" s="37">
        <f t="shared" si="12"/>
        <v>0</v>
      </c>
      <c r="I39" s="6">
        <f t="shared" si="4"/>
        <v>0</v>
      </c>
      <c r="J39" s="303"/>
    </row>
    <row r="40" spans="1:9" ht="12.75" customHeight="1" hidden="1">
      <c r="A40" s="23" t="s">
        <v>564</v>
      </c>
      <c r="B40" s="24" t="s">
        <v>565</v>
      </c>
      <c r="C40" s="257"/>
      <c r="D40" s="257"/>
      <c r="E40" s="257"/>
      <c r="F40" s="257"/>
      <c r="G40" s="257"/>
      <c r="H40" s="257"/>
      <c r="I40" s="6">
        <f t="shared" si="4"/>
        <v>0</v>
      </c>
    </row>
    <row r="41" spans="1:9" ht="12.75" customHeight="1" hidden="1">
      <c r="A41" s="23" t="s">
        <v>566</v>
      </c>
      <c r="B41" s="24" t="s">
        <v>567</v>
      </c>
      <c r="C41" s="257"/>
      <c r="D41" s="257"/>
      <c r="E41" s="257">
        <v>0</v>
      </c>
      <c r="F41" s="257"/>
      <c r="G41" s="257"/>
      <c r="H41" s="257"/>
      <c r="I41" s="6">
        <f t="shared" si="4"/>
        <v>0</v>
      </c>
    </row>
    <row r="42" spans="1:9" ht="12.75" customHeight="1" hidden="1">
      <c r="A42" s="30" t="s">
        <v>568</v>
      </c>
      <c r="B42" s="31" t="s">
        <v>569</v>
      </c>
      <c r="C42" s="257">
        <v>0</v>
      </c>
      <c r="D42" s="257">
        <v>0</v>
      </c>
      <c r="E42" s="257">
        <v>0</v>
      </c>
      <c r="F42" s="257">
        <v>0</v>
      </c>
      <c r="G42" s="257">
        <v>0</v>
      </c>
      <c r="H42" s="257">
        <v>0</v>
      </c>
      <c r="I42" s="6">
        <f t="shared" si="4"/>
        <v>0</v>
      </c>
    </row>
    <row r="43" spans="1:9" ht="12.75" customHeight="1">
      <c r="A43" s="30" t="s">
        <v>570</v>
      </c>
      <c r="B43" s="31" t="s">
        <v>571</v>
      </c>
      <c r="C43" s="257">
        <v>0</v>
      </c>
      <c r="D43" s="257">
        <v>0</v>
      </c>
      <c r="E43" s="257">
        <v>19000000</v>
      </c>
      <c r="F43" s="257">
        <v>0</v>
      </c>
      <c r="G43" s="257">
        <v>0</v>
      </c>
      <c r="H43" s="257">
        <v>0</v>
      </c>
      <c r="I43" s="6">
        <f t="shared" si="4"/>
        <v>19000000</v>
      </c>
    </row>
    <row r="44" spans="1:10" s="29" customFormat="1" ht="12.75">
      <c r="A44" s="25" t="s">
        <v>572</v>
      </c>
      <c r="B44" s="26" t="s">
        <v>573</v>
      </c>
      <c r="C44" s="27">
        <f aca="true" t="shared" si="13" ref="C44:H44">+C45</f>
        <v>0</v>
      </c>
      <c r="D44" s="27">
        <f t="shared" si="13"/>
        <v>0</v>
      </c>
      <c r="E44" s="27">
        <f t="shared" si="13"/>
        <v>49000000</v>
      </c>
      <c r="F44" s="27">
        <f t="shared" si="13"/>
        <v>0</v>
      </c>
      <c r="G44" s="27">
        <f t="shared" si="13"/>
        <v>0</v>
      </c>
      <c r="H44" s="27">
        <f t="shared" si="13"/>
        <v>0</v>
      </c>
      <c r="I44" s="6">
        <f t="shared" si="4"/>
        <v>49000000</v>
      </c>
      <c r="J44" s="28"/>
    </row>
    <row r="45" spans="1:9" ht="12.75">
      <c r="A45" s="30" t="s">
        <v>574</v>
      </c>
      <c r="B45" s="31" t="s">
        <v>561</v>
      </c>
      <c r="C45" s="257">
        <f aca="true" t="shared" si="14" ref="C45:H45">+C46+C49+C50+C51</f>
        <v>0</v>
      </c>
      <c r="D45" s="257">
        <f t="shared" si="14"/>
        <v>0</v>
      </c>
      <c r="E45" s="257">
        <f t="shared" si="14"/>
        <v>49000000</v>
      </c>
      <c r="F45" s="257">
        <f t="shared" si="14"/>
        <v>0</v>
      </c>
      <c r="G45" s="257">
        <f t="shared" si="14"/>
        <v>0</v>
      </c>
      <c r="H45" s="257">
        <f t="shared" si="14"/>
        <v>0</v>
      </c>
      <c r="I45" s="6">
        <f t="shared" si="4"/>
        <v>49000000</v>
      </c>
    </row>
    <row r="46" spans="1:9" ht="12.75">
      <c r="A46" s="30" t="s">
        <v>575</v>
      </c>
      <c r="B46" s="31" t="s">
        <v>563</v>
      </c>
      <c r="C46" s="257">
        <f aca="true" t="shared" si="15" ref="C46:H46">SUM(C47:C48)</f>
        <v>0</v>
      </c>
      <c r="D46" s="257">
        <f t="shared" si="15"/>
        <v>0</v>
      </c>
      <c r="E46" s="257">
        <f t="shared" si="15"/>
        <v>20000000</v>
      </c>
      <c r="F46" s="257">
        <f t="shared" si="15"/>
        <v>0</v>
      </c>
      <c r="G46" s="257">
        <f t="shared" si="15"/>
        <v>0</v>
      </c>
      <c r="H46" s="257">
        <f t="shared" si="15"/>
        <v>0</v>
      </c>
      <c r="I46" s="6">
        <f t="shared" si="4"/>
        <v>20000000</v>
      </c>
    </row>
    <row r="47" spans="1:9" ht="12.75" customHeight="1">
      <c r="A47" s="23" t="s">
        <v>576</v>
      </c>
      <c r="B47" s="24" t="s">
        <v>565</v>
      </c>
      <c r="C47" s="257"/>
      <c r="D47" s="257"/>
      <c r="E47" s="257">
        <v>20000000</v>
      </c>
      <c r="F47" s="257"/>
      <c r="G47" s="257"/>
      <c r="H47" s="257"/>
      <c r="I47" s="6">
        <f t="shared" si="4"/>
        <v>20000000</v>
      </c>
    </row>
    <row r="48" spans="1:9" ht="12.75" customHeight="1" hidden="1">
      <c r="A48" s="23" t="s">
        <v>577</v>
      </c>
      <c r="B48" s="24" t="s">
        <v>567</v>
      </c>
      <c r="C48" s="257"/>
      <c r="D48" s="257"/>
      <c r="E48" s="257"/>
      <c r="F48" s="257"/>
      <c r="G48" s="257"/>
      <c r="H48" s="257"/>
      <c r="I48" s="6">
        <f t="shared" si="4"/>
        <v>0</v>
      </c>
    </row>
    <row r="49" spans="1:9" ht="12.75" customHeight="1">
      <c r="A49" s="30" t="s">
        <v>578</v>
      </c>
      <c r="B49" s="31" t="s">
        <v>569</v>
      </c>
      <c r="C49" s="257">
        <v>0</v>
      </c>
      <c r="D49" s="257">
        <v>0</v>
      </c>
      <c r="E49" s="257">
        <v>27000000</v>
      </c>
      <c r="F49" s="257">
        <v>0</v>
      </c>
      <c r="G49" s="257">
        <v>0</v>
      </c>
      <c r="H49" s="257">
        <v>0</v>
      </c>
      <c r="I49" s="6">
        <f t="shared" si="4"/>
        <v>27000000</v>
      </c>
    </row>
    <row r="50" spans="1:9" ht="12.75" customHeight="1">
      <c r="A50" s="30" t="s">
        <v>579</v>
      </c>
      <c r="B50" s="31" t="s">
        <v>580</v>
      </c>
      <c r="C50" s="257">
        <v>0</v>
      </c>
      <c r="D50" s="257">
        <v>0</v>
      </c>
      <c r="E50" s="257">
        <v>2000000</v>
      </c>
      <c r="F50" s="257">
        <v>0</v>
      </c>
      <c r="G50" s="257">
        <v>0</v>
      </c>
      <c r="H50" s="257">
        <v>0</v>
      </c>
      <c r="I50" s="6">
        <f t="shared" si="4"/>
        <v>2000000</v>
      </c>
    </row>
    <row r="51" spans="1:9" ht="12.75" customHeight="1" hidden="1">
      <c r="A51" s="30" t="s">
        <v>581</v>
      </c>
      <c r="B51" s="31" t="s">
        <v>571</v>
      </c>
      <c r="C51" s="257">
        <v>0</v>
      </c>
      <c r="D51" s="257">
        <v>0</v>
      </c>
      <c r="E51" s="257">
        <v>0</v>
      </c>
      <c r="F51" s="257">
        <v>0</v>
      </c>
      <c r="G51" s="257">
        <v>0</v>
      </c>
      <c r="H51" s="257">
        <v>0</v>
      </c>
      <c r="I51" s="6">
        <f t="shared" si="4"/>
        <v>0</v>
      </c>
    </row>
    <row r="52" spans="1:10" s="29" customFormat="1" ht="12.75">
      <c r="A52" s="25" t="s">
        <v>582</v>
      </c>
      <c r="B52" s="26" t="s">
        <v>583</v>
      </c>
      <c r="C52" s="27">
        <f aca="true" t="shared" si="16" ref="C52:H52">SUM(C53:C57)</f>
        <v>0</v>
      </c>
      <c r="D52" s="27">
        <f t="shared" si="16"/>
        <v>0</v>
      </c>
      <c r="E52" s="27">
        <f t="shared" si="16"/>
        <v>20800000</v>
      </c>
      <c r="F52" s="27">
        <f t="shared" si="16"/>
        <v>0</v>
      </c>
      <c r="G52" s="27">
        <f t="shared" si="16"/>
        <v>0</v>
      </c>
      <c r="H52" s="27">
        <f t="shared" si="16"/>
        <v>0</v>
      </c>
      <c r="I52" s="6">
        <f t="shared" si="4"/>
        <v>20800000</v>
      </c>
      <c r="J52" s="28"/>
    </row>
    <row r="53" spans="1:9" ht="12.75" customHeight="1">
      <c r="A53" s="23" t="s">
        <v>584</v>
      </c>
      <c r="B53" s="24" t="s">
        <v>585</v>
      </c>
      <c r="C53" s="257"/>
      <c r="D53" s="257"/>
      <c r="E53" s="257">
        <v>1200000</v>
      </c>
      <c r="F53" s="257"/>
      <c r="G53" s="257"/>
      <c r="H53" s="257"/>
      <c r="I53" s="6">
        <f t="shared" si="4"/>
        <v>1200000</v>
      </c>
    </row>
    <row r="54" spans="1:9" ht="12.75" customHeight="1">
      <c r="A54" s="23" t="s">
        <v>586</v>
      </c>
      <c r="B54" s="24" t="s">
        <v>587</v>
      </c>
      <c r="C54" s="257"/>
      <c r="D54" s="257"/>
      <c r="E54" s="257">
        <v>7000000</v>
      </c>
      <c r="F54" s="257"/>
      <c r="G54" s="257"/>
      <c r="H54" s="257"/>
      <c r="I54" s="6">
        <f t="shared" si="4"/>
        <v>7000000</v>
      </c>
    </row>
    <row r="55" spans="1:9" ht="12.75" customHeight="1">
      <c r="A55" s="23" t="s">
        <v>588</v>
      </c>
      <c r="B55" s="24" t="s">
        <v>589</v>
      </c>
      <c r="C55" s="257"/>
      <c r="D55" s="257"/>
      <c r="E55" s="257">
        <v>1200000</v>
      </c>
      <c r="F55" s="257"/>
      <c r="G55" s="257"/>
      <c r="H55" s="257"/>
      <c r="I55" s="6">
        <f t="shared" si="4"/>
        <v>1200000</v>
      </c>
    </row>
    <row r="56" spans="1:9" ht="12.75" customHeight="1">
      <c r="A56" s="23" t="s">
        <v>590</v>
      </c>
      <c r="B56" s="24" t="s">
        <v>591</v>
      </c>
      <c r="C56" s="257"/>
      <c r="D56" s="257"/>
      <c r="E56" s="257">
        <v>9000000</v>
      </c>
      <c r="F56" s="257"/>
      <c r="G56" s="257"/>
      <c r="H56" s="257"/>
      <c r="I56" s="6">
        <f t="shared" si="4"/>
        <v>9000000</v>
      </c>
    </row>
    <row r="57" spans="1:9" ht="12.75" customHeight="1">
      <c r="A57" s="23" t="s">
        <v>592</v>
      </c>
      <c r="B57" s="24" t="s">
        <v>593</v>
      </c>
      <c r="C57" s="257"/>
      <c r="D57" s="257"/>
      <c r="E57" s="257">
        <v>2400000</v>
      </c>
      <c r="F57" s="257"/>
      <c r="G57" s="257"/>
      <c r="H57" s="257"/>
      <c r="I57" s="6">
        <f t="shared" si="4"/>
        <v>2400000</v>
      </c>
    </row>
    <row r="58" spans="1:10" s="15" customFormat="1" ht="12.75">
      <c r="A58" s="11" t="s">
        <v>594</v>
      </c>
      <c r="B58" s="12" t="s">
        <v>595</v>
      </c>
      <c r="C58" s="13">
        <f aca="true" t="shared" si="17" ref="C58:H58">+C59+C62+C83</f>
        <v>122700000</v>
      </c>
      <c r="D58" s="13">
        <f t="shared" si="17"/>
        <v>0</v>
      </c>
      <c r="E58" s="13">
        <f t="shared" si="17"/>
        <v>43079302</v>
      </c>
      <c r="F58" s="13">
        <f t="shared" si="17"/>
        <v>0</v>
      </c>
      <c r="G58" s="13">
        <f t="shared" si="17"/>
        <v>0</v>
      </c>
      <c r="H58" s="13">
        <f t="shared" si="17"/>
        <v>0</v>
      </c>
      <c r="I58" s="6">
        <f t="shared" si="4"/>
        <v>165779302</v>
      </c>
      <c r="J58" s="14"/>
    </row>
    <row r="59" spans="1:10" s="20" customFormat="1" ht="12.75">
      <c r="A59" s="32" t="s">
        <v>596</v>
      </c>
      <c r="B59" s="17" t="s">
        <v>597</v>
      </c>
      <c r="C59" s="18">
        <f aca="true" t="shared" si="18" ref="C59:H59">SUM(C60:C61)</f>
        <v>16000000</v>
      </c>
      <c r="D59" s="18">
        <f t="shared" si="18"/>
        <v>0</v>
      </c>
      <c r="E59" s="18">
        <f t="shared" si="18"/>
        <v>16579302</v>
      </c>
      <c r="F59" s="18">
        <f t="shared" si="18"/>
        <v>0</v>
      </c>
      <c r="G59" s="18">
        <f t="shared" si="18"/>
        <v>0</v>
      </c>
      <c r="H59" s="18">
        <f t="shared" si="18"/>
        <v>0</v>
      </c>
      <c r="I59" s="6">
        <f t="shared" si="4"/>
        <v>32579302</v>
      </c>
      <c r="J59" s="19"/>
    </row>
    <row r="60" spans="1:9" ht="12.75" customHeight="1">
      <c r="A60" s="23" t="s">
        <v>598</v>
      </c>
      <c r="B60" s="24" t="s">
        <v>599</v>
      </c>
      <c r="C60" s="257">
        <v>4000000</v>
      </c>
      <c r="D60" s="257"/>
      <c r="E60" s="257">
        <v>0</v>
      </c>
      <c r="F60" s="257"/>
      <c r="G60" s="257"/>
      <c r="H60" s="257"/>
      <c r="I60" s="6">
        <f t="shared" si="4"/>
        <v>4000000</v>
      </c>
    </row>
    <row r="61" spans="1:9" ht="12.75" customHeight="1">
      <c r="A61" s="23" t="s">
        <v>600</v>
      </c>
      <c r="B61" s="24" t="s">
        <v>601</v>
      </c>
      <c r="C61" s="257">
        <v>12000000</v>
      </c>
      <c r="D61" s="257"/>
      <c r="E61" s="257">
        <v>16579302</v>
      </c>
      <c r="F61" s="257"/>
      <c r="G61" s="257"/>
      <c r="H61" s="257"/>
      <c r="I61" s="6">
        <f t="shared" si="4"/>
        <v>28579302</v>
      </c>
    </row>
    <row r="62" spans="1:10" s="20" customFormat="1" ht="12.75">
      <c r="A62" s="32" t="s">
        <v>602</v>
      </c>
      <c r="B62" s="17" t="s">
        <v>603</v>
      </c>
      <c r="C62" s="18">
        <f aca="true" t="shared" si="19" ref="C62:H62">+C63+C64+C65+C72+C73+C74+C78+C79</f>
        <v>106700000</v>
      </c>
      <c r="D62" s="18">
        <f t="shared" si="19"/>
        <v>0</v>
      </c>
      <c r="E62" s="18">
        <f t="shared" si="19"/>
        <v>26500000</v>
      </c>
      <c r="F62" s="18">
        <f t="shared" si="19"/>
        <v>0</v>
      </c>
      <c r="G62" s="18">
        <f t="shared" si="19"/>
        <v>0</v>
      </c>
      <c r="H62" s="18">
        <f t="shared" si="19"/>
        <v>0</v>
      </c>
      <c r="I62" s="6">
        <f t="shared" si="4"/>
        <v>133200000</v>
      </c>
      <c r="J62" s="19"/>
    </row>
    <row r="63" spans="1:9" ht="12.75" customHeight="1">
      <c r="A63" s="30" t="s">
        <v>604</v>
      </c>
      <c r="B63" s="31" t="s">
        <v>605</v>
      </c>
      <c r="C63" s="257">
        <v>0</v>
      </c>
      <c r="D63" s="257"/>
      <c r="E63" s="257">
        <v>1000000</v>
      </c>
      <c r="F63" s="257"/>
      <c r="G63" s="257"/>
      <c r="H63" s="257"/>
      <c r="I63" s="6">
        <f t="shared" si="4"/>
        <v>1000000</v>
      </c>
    </row>
    <row r="64" spans="1:9" ht="12.75" customHeight="1">
      <c r="A64" s="30" t="s">
        <v>606</v>
      </c>
      <c r="B64" s="31" t="s">
        <v>607</v>
      </c>
      <c r="C64" s="257">
        <v>6000000</v>
      </c>
      <c r="D64" s="257"/>
      <c r="E64" s="257">
        <v>6000000</v>
      </c>
      <c r="F64" s="257"/>
      <c r="G64" s="257"/>
      <c r="H64" s="257"/>
      <c r="I64" s="6">
        <f t="shared" si="4"/>
        <v>12000000</v>
      </c>
    </row>
    <row r="65" spans="1:10" s="304" customFormat="1" ht="12.75">
      <c r="A65" s="30" t="s">
        <v>608</v>
      </c>
      <c r="B65" s="31" t="s">
        <v>609</v>
      </c>
      <c r="C65" s="37">
        <f aca="true" t="shared" si="20" ref="C65:H65">+C66+C67+C71</f>
        <v>43500000</v>
      </c>
      <c r="D65" s="37">
        <f t="shared" si="20"/>
        <v>0</v>
      </c>
      <c r="E65" s="37">
        <f t="shared" si="20"/>
        <v>0</v>
      </c>
      <c r="F65" s="37">
        <f t="shared" si="20"/>
        <v>0</v>
      </c>
      <c r="G65" s="37">
        <f t="shared" si="20"/>
        <v>0</v>
      </c>
      <c r="H65" s="37">
        <f t="shared" si="20"/>
        <v>0</v>
      </c>
      <c r="I65" s="6">
        <f t="shared" si="4"/>
        <v>43500000</v>
      </c>
      <c r="J65" s="303"/>
    </row>
    <row r="66" spans="1:9" ht="12.75" customHeight="1">
      <c r="A66" s="33" t="s">
        <v>610</v>
      </c>
      <c r="B66" s="34" t="s">
        <v>611</v>
      </c>
      <c r="C66" s="257">
        <v>30000000</v>
      </c>
      <c r="D66" s="257"/>
      <c r="E66" s="257">
        <v>0</v>
      </c>
      <c r="F66" s="257"/>
      <c r="G66" s="257"/>
      <c r="H66" s="257"/>
      <c r="I66" s="6">
        <f t="shared" si="4"/>
        <v>30000000</v>
      </c>
    </row>
    <row r="67" spans="1:9" ht="12.75">
      <c r="A67" s="35" t="s">
        <v>612</v>
      </c>
      <c r="B67" s="36" t="s">
        <v>613</v>
      </c>
      <c r="C67" s="37">
        <f aca="true" t="shared" si="21" ref="C67:H67">SUM(C68:C70)</f>
        <v>8500000</v>
      </c>
      <c r="D67" s="37">
        <f t="shared" si="21"/>
        <v>0</v>
      </c>
      <c r="E67" s="37">
        <f t="shared" si="21"/>
        <v>0</v>
      </c>
      <c r="F67" s="37">
        <f t="shared" si="21"/>
        <v>0</v>
      </c>
      <c r="G67" s="37">
        <f t="shared" si="21"/>
        <v>0</v>
      </c>
      <c r="H67" s="37">
        <f t="shared" si="21"/>
        <v>0</v>
      </c>
      <c r="I67" s="6">
        <f t="shared" si="4"/>
        <v>8500000</v>
      </c>
    </row>
    <row r="68" spans="1:9" ht="12.75" customHeight="1">
      <c r="A68" s="23">
        <v>21122030201</v>
      </c>
      <c r="B68" s="24" t="s">
        <v>614</v>
      </c>
      <c r="C68" s="257">
        <v>1500000</v>
      </c>
      <c r="D68" s="257"/>
      <c r="E68" s="257">
        <v>0</v>
      </c>
      <c r="F68" s="257"/>
      <c r="G68" s="257"/>
      <c r="H68" s="257"/>
      <c r="I68" s="6">
        <f t="shared" si="4"/>
        <v>1500000</v>
      </c>
    </row>
    <row r="69" spans="1:9" ht="12.75" customHeight="1">
      <c r="A69" s="23">
        <v>21122030202</v>
      </c>
      <c r="B69" s="24" t="s">
        <v>615</v>
      </c>
      <c r="C69" s="257">
        <v>6000000</v>
      </c>
      <c r="D69" s="257"/>
      <c r="E69" s="257">
        <v>0</v>
      </c>
      <c r="F69" s="257"/>
      <c r="G69" s="257"/>
      <c r="H69" s="257"/>
      <c r="I69" s="6">
        <f t="shared" si="4"/>
        <v>6000000</v>
      </c>
    </row>
    <row r="70" spans="1:9" ht="12.75" customHeight="1">
      <c r="A70" s="23">
        <v>21122030203</v>
      </c>
      <c r="B70" s="24" t="s">
        <v>616</v>
      </c>
      <c r="C70" s="257">
        <v>1000000</v>
      </c>
      <c r="D70" s="257"/>
      <c r="E70" s="257">
        <v>0</v>
      </c>
      <c r="F70" s="257"/>
      <c r="G70" s="257"/>
      <c r="H70" s="257"/>
      <c r="I70" s="6">
        <f t="shared" si="4"/>
        <v>1000000</v>
      </c>
    </row>
    <row r="71" spans="1:9" ht="12.75" customHeight="1">
      <c r="A71" s="35" t="s">
        <v>617</v>
      </c>
      <c r="B71" s="36" t="s">
        <v>675</v>
      </c>
      <c r="C71" s="37">
        <v>5000000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6">
        <f t="shared" si="4"/>
        <v>5000000</v>
      </c>
    </row>
    <row r="72" spans="1:9" ht="12.75" customHeight="1">
      <c r="A72" s="30" t="s">
        <v>618</v>
      </c>
      <c r="B72" s="31" t="s">
        <v>619</v>
      </c>
      <c r="C72" s="257">
        <v>3000000</v>
      </c>
      <c r="D72" s="257"/>
      <c r="E72" s="257"/>
      <c r="F72" s="257"/>
      <c r="G72" s="257"/>
      <c r="H72" s="257"/>
      <c r="I72" s="6">
        <f t="shared" si="4"/>
        <v>3000000</v>
      </c>
    </row>
    <row r="73" spans="1:9" ht="12.75" customHeight="1">
      <c r="A73" s="30" t="s">
        <v>620</v>
      </c>
      <c r="B73" s="31" t="s">
        <v>621</v>
      </c>
      <c r="C73" s="257">
        <v>1000000</v>
      </c>
      <c r="D73" s="257"/>
      <c r="E73" s="257"/>
      <c r="F73" s="257"/>
      <c r="G73" s="257"/>
      <c r="H73" s="257"/>
      <c r="I73" s="6">
        <f t="shared" si="4"/>
        <v>1000000</v>
      </c>
    </row>
    <row r="74" spans="1:10" s="304" customFormat="1" ht="12.75">
      <c r="A74" s="30" t="s">
        <v>622</v>
      </c>
      <c r="B74" s="31" t="s">
        <v>623</v>
      </c>
      <c r="C74" s="37">
        <f aca="true" t="shared" si="22" ref="C74:H74">SUM(C75:C77)</f>
        <v>24200000</v>
      </c>
      <c r="D74" s="37">
        <f t="shared" si="22"/>
        <v>0</v>
      </c>
      <c r="E74" s="37">
        <f t="shared" si="22"/>
        <v>0</v>
      </c>
      <c r="F74" s="37">
        <f t="shared" si="22"/>
        <v>0</v>
      </c>
      <c r="G74" s="37">
        <f t="shared" si="22"/>
        <v>0</v>
      </c>
      <c r="H74" s="37">
        <f t="shared" si="22"/>
        <v>0</v>
      </c>
      <c r="I74" s="6">
        <f t="shared" si="4"/>
        <v>24200000</v>
      </c>
      <c r="J74" s="303"/>
    </row>
    <row r="75" spans="1:9" ht="12.75" customHeight="1">
      <c r="A75" s="23" t="s">
        <v>624</v>
      </c>
      <c r="B75" s="24" t="s">
        <v>625</v>
      </c>
      <c r="C75" s="257">
        <v>13000000</v>
      </c>
      <c r="D75" s="257"/>
      <c r="E75" s="257">
        <v>0</v>
      </c>
      <c r="F75" s="257"/>
      <c r="G75" s="257"/>
      <c r="H75" s="257"/>
      <c r="I75" s="6">
        <f t="shared" si="4"/>
        <v>13000000</v>
      </c>
    </row>
    <row r="76" spans="1:9" ht="12.75" customHeight="1">
      <c r="A76" s="23" t="s">
        <v>626</v>
      </c>
      <c r="B76" s="24" t="s">
        <v>627</v>
      </c>
      <c r="C76" s="257">
        <v>11000000</v>
      </c>
      <c r="D76" s="257"/>
      <c r="E76" s="257">
        <v>0</v>
      </c>
      <c r="F76" s="257"/>
      <c r="G76" s="257"/>
      <c r="H76" s="257"/>
      <c r="I76" s="6">
        <f>SUM(C76:H76)</f>
        <v>11000000</v>
      </c>
    </row>
    <row r="77" spans="1:9" ht="12.75" customHeight="1">
      <c r="A77" s="23">
        <v>211220603</v>
      </c>
      <c r="B77" s="24" t="s">
        <v>682</v>
      </c>
      <c r="C77" s="257">
        <v>200000</v>
      </c>
      <c r="D77" s="257"/>
      <c r="E77" s="257">
        <v>0</v>
      </c>
      <c r="F77" s="257"/>
      <c r="G77" s="257"/>
      <c r="H77" s="257"/>
      <c r="I77" s="6">
        <f t="shared" si="4"/>
        <v>200000</v>
      </c>
    </row>
    <row r="78" spans="1:10" s="304" customFormat="1" ht="12.75" customHeight="1">
      <c r="A78" s="30" t="s">
        <v>628</v>
      </c>
      <c r="B78" s="31" t="s">
        <v>629</v>
      </c>
      <c r="C78" s="37">
        <v>12000000</v>
      </c>
      <c r="D78" s="37"/>
      <c r="E78" s="37">
        <v>12000000</v>
      </c>
      <c r="F78" s="37"/>
      <c r="G78" s="37"/>
      <c r="H78" s="37"/>
      <c r="I78" s="6">
        <f t="shared" si="4"/>
        <v>24000000</v>
      </c>
      <c r="J78" s="303"/>
    </row>
    <row r="79" spans="1:10" s="304" customFormat="1" ht="12.75" customHeight="1">
      <c r="A79" s="30" t="s">
        <v>630</v>
      </c>
      <c r="B79" s="31" t="s">
        <v>631</v>
      </c>
      <c r="C79" s="37">
        <f aca="true" t="shared" si="23" ref="C79:H79">SUM(C80:C82)</f>
        <v>17000000</v>
      </c>
      <c r="D79" s="37">
        <f t="shared" si="23"/>
        <v>0</v>
      </c>
      <c r="E79" s="37">
        <f t="shared" si="23"/>
        <v>7500000</v>
      </c>
      <c r="F79" s="37">
        <f t="shared" si="23"/>
        <v>0</v>
      </c>
      <c r="G79" s="37">
        <f t="shared" si="23"/>
        <v>0</v>
      </c>
      <c r="H79" s="37">
        <f t="shared" si="23"/>
        <v>0</v>
      </c>
      <c r="I79" s="6">
        <f t="shared" si="4"/>
        <v>24500000</v>
      </c>
      <c r="J79" s="303"/>
    </row>
    <row r="80" spans="1:9" ht="12.75" customHeight="1">
      <c r="A80" s="23">
        <v>211221001</v>
      </c>
      <c r="B80" s="24" t="s">
        <v>632</v>
      </c>
      <c r="C80" s="257">
        <v>4500000</v>
      </c>
      <c r="D80" s="257"/>
      <c r="E80" s="257">
        <v>0</v>
      </c>
      <c r="F80" s="257"/>
      <c r="G80" s="257"/>
      <c r="H80" s="257"/>
      <c r="I80" s="6">
        <f t="shared" si="4"/>
        <v>4500000</v>
      </c>
    </row>
    <row r="81" spans="1:9" ht="12.75" customHeight="1">
      <c r="A81" s="23">
        <v>211221002</v>
      </c>
      <c r="B81" s="24" t="s">
        <v>633</v>
      </c>
      <c r="C81" s="257">
        <v>7500000</v>
      </c>
      <c r="D81" s="257"/>
      <c r="E81" s="257">
        <v>7500000</v>
      </c>
      <c r="F81" s="257"/>
      <c r="G81" s="257"/>
      <c r="H81" s="257"/>
      <c r="I81" s="6">
        <f>SUM(C81:H81)</f>
        <v>15000000</v>
      </c>
    </row>
    <row r="82" spans="1:9" ht="12.75" customHeight="1">
      <c r="A82" s="23">
        <v>211221003</v>
      </c>
      <c r="B82" s="24" t="s">
        <v>634</v>
      </c>
      <c r="C82" s="257">
        <v>5000000</v>
      </c>
      <c r="D82" s="257"/>
      <c r="E82" s="257">
        <v>0</v>
      </c>
      <c r="F82" s="257"/>
      <c r="G82" s="257"/>
      <c r="H82" s="257"/>
      <c r="I82" s="6">
        <f t="shared" si="4"/>
        <v>5000000</v>
      </c>
    </row>
    <row r="83" spans="1:10" s="304" customFormat="1" ht="12.75" customHeight="1" hidden="1">
      <c r="A83" s="32" t="s">
        <v>635</v>
      </c>
      <c r="B83" s="17" t="s">
        <v>636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6">
        <f t="shared" si="4"/>
        <v>0</v>
      </c>
      <c r="J83" s="303"/>
    </row>
    <row r="84" spans="1:10" s="15" customFormat="1" ht="12.75">
      <c r="A84" s="11" t="s">
        <v>637</v>
      </c>
      <c r="B84" s="12" t="s">
        <v>638</v>
      </c>
      <c r="C84" s="13">
        <f aca="true" t="shared" si="24" ref="C84:H84">SUM(C85:C88)</f>
        <v>0</v>
      </c>
      <c r="D84" s="13">
        <f t="shared" si="24"/>
        <v>0</v>
      </c>
      <c r="E84" s="13">
        <f t="shared" si="24"/>
        <v>18400000</v>
      </c>
      <c r="F84" s="13">
        <f t="shared" si="24"/>
        <v>0</v>
      </c>
      <c r="G84" s="13">
        <f t="shared" si="24"/>
        <v>0</v>
      </c>
      <c r="H84" s="13">
        <f t="shared" si="24"/>
        <v>0</v>
      </c>
      <c r="I84" s="6">
        <f t="shared" si="4"/>
        <v>18400000</v>
      </c>
      <c r="J84" s="14"/>
    </row>
    <row r="85" spans="1:9" ht="12.75" customHeight="1">
      <c r="A85" s="23" t="s">
        <v>639</v>
      </c>
      <c r="B85" s="24" t="s">
        <v>640</v>
      </c>
      <c r="C85" s="257"/>
      <c r="D85" s="257"/>
      <c r="E85" s="257">
        <v>18400000</v>
      </c>
      <c r="F85" s="257"/>
      <c r="G85" s="257"/>
      <c r="H85" s="257"/>
      <c r="I85" s="6">
        <f t="shared" si="4"/>
        <v>18400000</v>
      </c>
    </row>
    <row r="86" spans="1:9" ht="12.75" customHeight="1" hidden="1">
      <c r="A86" s="23" t="s">
        <v>641</v>
      </c>
      <c r="B86" s="24" t="s">
        <v>642</v>
      </c>
      <c r="C86" s="257">
        <v>0</v>
      </c>
      <c r="D86" s="257"/>
      <c r="E86" s="257">
        <v>0</v>
      </c>
      <c r="F86" s="257"/>
      <c r="G86" s="257"/>
      <c r="H86" s="257"/>
      <c r="I86" s="6">
        <f t="shared" si="4"/>
        <v>0</v>
      </c>
    </row>
    <row r="87" spans="1:9" ht="12.75" customHeight="1" hidden="1">
      <c r="A87" s="23" t="s">
        <v>643</v>
      </c>
      <c r="B87" s="24" t="s">
        <v>644</v>
      </c>
      <c r="C87" s="257"/>
      <c r="D87" s="257"/>
      <c r="E87" s="257"/>
      <c r="F87" s="257"/>
      <c r="G87" s="257"/>
      <c r="H87" s="257"/>
      <c r="I87" s="6">
        <f t="shared" si="4"/>
        <v>0</v>
      </c>
    </row>
    <row r="88" spans="1:9" ht="12.75" customHeight="1" hidden="1">
      <c r="A88" s="23" t="s">
        <v>645</v>
      </c>
      <c r="B88" s="24" t="s">
        <v>646</v>
      </c>
      <c r="C88" s="257"/>
      <c r="D88" s="257"/>
      <c r="E88" s="257"/>
      <c r="F88" s="257"/>
      <c r="G88" s="257"/>
      <c r="H88" s="257"/>
      <c r="I88" s="6">
        <f t="shared" si="4"/>
        <v>0</v>
      </c>
    </row>
    <row r="89" spans="1:10" s="15" customFormat="1" ht="25.5" hidden="1">
      <c r="A89" s="11" t="s">
        <v>647</v>
      </c>
      <c r="B89" s="12" t="s">
        <v>648</v>
      </c>
      <c r="C89" s="13">
        <f aca="true" t="shared" si="25" ref="C89:H89">SUM(C90:C92)</f>
        <v>0</v>
      </c>
      <c r="D89" s="13">
        <f t="shared" si="25"/>
        <v>0</v>
      </c>
      <c r="E89" s="13">
        <f t="shared" si="25"/>
        <v>0</v>
      </c>
      <c r="F89" s="13">
        <f t="shared" si="25"/>
        <v>0</v>
      </c>
      <c r="G89" s="13">
        <f t="shared" si="25"/>
        <v>0</v>
      </c>
      <c r="H89" s="13">
        <f t="shared" si="25"/>
        <v>0</v>
      </c>
      <c r="I89" s="6">
        <f aca="true" t="shared" si="26" ref="I89:I153">SUM(C89:H89)</f>
        <v>0</v>
      </c>
      <c r="J89" s="14"/>
    </row>
    <row r="90" spans="1:9" ht="12.75" customHeight="1" hidden="1">
      <c r="A90" s="23" t="s">
        <v>649</v>
      </c>
      <c r="B90" s="24" t="s">
        <v>650</v>
      </c>
      <c r="C90" s="257"/>
      <c r="D90" s="257"/>
      <c r="E90" s="257"/>
      <c r="F90" s="257"/>
      <c r="G90" s="257"/>
      <c r="H90" s="257"/>
      <c r="I90" s="6">
        <f t="shared" si="26"/>
        <v>0</v>
      </c>
    </row>
    <row r="91" spans="1:9" ht="12.75" customHeight="1" hidden="1">
      <c r="A91" s="23" t="s">
        <v>651</v>
      </c>
      <c r="B91" s="24" t="s">
        <v>595</v>
      </c>
      <c r="C91" s="257"/>
      <c r="D91" s="257"/>
      <c r="E91" s="257"/>
      <c r="F91" s="257"/>
      <c r="G91" s="257"/>
      <c r="H91" s="257"/>
      <c r="I91" s="6">
        <f t="shared" si="26"/>
        <v>0</v>
      </c>
    </row>
    <row r="92" spans="1:9" ht="12.75" customHeight="1" hidden="1">
      <c r="A92" s="23" t="s">
        <v>652</v>
      </c>
      <c r="B92" s="24" t="s">
        <v>653</v>
      </c>
      <c r="C92" s="257"/>
      <c r="D92" s="257"/>
      <c r="E92" s="257"/>
      <c r="F92" s="257"/>
      <c r="G92" s="257"/>
      <c r="H92" s="257"/>
      <c r="I92" s="6">
        <f t="shared" si="26"/>
        <v>0</v>
      </c>
    </row>
    <row r="93" spans="1:10" s="15" customFormat="1" ht="12.75" customHeight="1" hidden="1">
      <c r="A93" s="11" t="s">
        <v>654</v>
      </c>
      <c r="B93" s="12" t="s">
        <v>655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6">
        <f t="shared" si="26"/>
        <v>0</v>
      </c>
      <c r="J93" s="14"/>
    </row>
    <row r="94" spans="1:11" ht="12.75">
      <c r="A94" s="38">
        <v>212</v>
      </c>
      <c r="B94" s="10" t="s">
        <v>656</v>
      </c>
      <c r="C94" s="37">
        <f aca="true" t="shared" si="27" ref="C94:H94">+C95+C130+C156</f>
        <v>15286000</v>
      </c>
      <c r="D94" s="37">
        <f t="shared" si="27"/>
        <v>0</v>
      </c>
      <c r="E94" s="37">
        <f t="shared" si="27"/>
        <v>90890480</v>
      </c>
      <c r="F94" s="37">
        <f t="shared" si="27"/>
        <v>0</v>
      </c>
      <c r="G94" s="37">
        <f t="shared" si="27"/>
        <v>0</v>
      </c>
      <c r="H94" s="37">
        <f t="shared" si="27"/>
        <v>0</v>
      </c>
      <c r="I94" s="6">
        <f t="shared" si="26"/>
        <v>106176480</v>
      </c>
      <c r="K94" s="294"/>
    </row>
    <row r="95" spans="1:11" s="15" customFormat="1" ht="12.75">
      <c r="A95" s="39">
        <v>2121</v>
      </c>
      <c r="B95" s="12" t="s">
        <v>657</v>
      </c>
      <c r="C95" s="13">
        <f aca="true" t="shared" si="28" ref="C95:H95">+C96+C108+C109+C111</f>
        <v>4290000</v>
      </c>
      <c r="D95" s="13">
        <f t="shared" si="28"/>
        <v>0</v>
      </c>
      <c r="E95" s="13">
        <f t="shared" si="28"/>
        <v>88240480</v>
      </c>
      <c r="F95" s="13">
        <f t="shared" si="28"/>
        <v>0</v>
      </c>
      <c r="G95" s="13">
        <f t="shared" si="28"/>
        <v>0</v>
      </c>
      <c r="H95" s="13">
        <f t="shared" si="28"/>
        <v>0</v>
      </c>
      <c r="I95" s="6">
        <f t="shared" si="26"/>
        <v>92530480</v>
      </c>
      <c r="J95" s="14"/>
      <c r="K95" s="40"/>
    </row>
    <row r="96" spans="1:10" s="20" customFormat="1" ht="12.75">
      <c r="A96" s="41">
        <v>21211</v>
      </c>
      <c r="B96" s="17" t="s">
        <v>533</v>
      </c>
      <c r="C96" s="18">
        <f aca="true" t="shared" si="29" ref="C96:H96">+C97+C98+C102+C103+C104+C105+C106+C107</f>
        <v>3215000</v>
      </c>
      <c r="D96" s="18">
        <f t="shared" si="29"/>
        <v>0</v>
      </c>
      <c r="E96" s="18">
        <f t="shared" si="29"/>
        <v>11015000</v>
      </c>
      <c r="F96" s="18">
        <f t="shared" si="29"/>
        <v>0</v>
      </c>
      <c r="G96" s="18">
        <f t="shared" si="29"/>
        <v>0</v>
      </c>
      <c r="H96" s="18">
        <f t="shared" si="29"/>
        <v>0</v>
      </c>
      <c r="I96" s="6">
        <f t="shared" si="26"/>
        <v>14230000</v>
      </c>
      <c r="J96" s="19"/>
    </row>
    <row r="97" spans="1:9" ht="12.75">
      <c r="A97" s="42">
        <v>2121101</v>
      </c>
      <c r="B97" s="31" t="s">
        <v>535</v>
      </c>
      <c r="C97" s="257"/>
      <c r="D97" s="257"/>
      <c r="E97" s="257">
        <v>10500000</v>
      </c>
      <c r="F97" s="257"/>
      <c r="G97" s="257"/>
      <c r="H97" s="257"/>
      <c r="I97" s="6">
        <f t="shared" si="26"/>
        <v>10500000</v>
      </c>
    </row>
    <row r="98" spans="1:10" s="304" customFormat="1" ht="12.75">
      <c r="A98" s="42">
        <v>2121104</v>
      </c>
      <c r="B98" s="31" t="s">
        <v>537</v>
      </c>
      <c r="C98" s="37">
        <f aca="true" t="shared" si="30" ref="C98:H98">SUM(C99:C101)</f>
        <v>1885000</v>
      </c>
      <c r="D98" s="37">
        <f t="shared" si="30"/>
        <v>0</v>
      </c>
      <c r="E98" s="37">
        <f t="shared" si="30"/>
        <v>0</v>
      </c>
      <c r="F98" s="37">
        <f t="shared" si="30"/>
        <v>0</v>
      </c>
      <c r="G98" s="37">
        <f t="shared" si="30"/>
        <v>0</v>
      </c>
      <c r="H98" s="37">
        <f t="shared" si="30"/>
        <v>0</v>
      </c>
      <c r="I98" s="6">
        <f t="shared" si="26"/>
        <v>1885000</v>
      </c>
      <c r="J98" s="303"/>
    </row>
    <row r="99" spans="1:9" ht="12.75">
      <c r="A99" s="23">
        <v>212110401</v>
      </c>
      <c r="B99" s="24" t="s">
        <v>538</v>
      </c>
      <c r="C99" s="257">
        <v>955000</v>
      </c>
      <c r="D99" s="257"/>
      <c r="E99" s="257">
        <v>0</v>
      </c>
      <c r="F99" s="257"/>
      <c r="G99" s="257"/>
      <c r="H99" s="257"/>
      <c r="I99" s="6">
        <f t="shared" si="26"/>
        <v>955000</v>
      </c>
    </row>
    <row r="100" spans="1:9" ht="12.75">
      <c r="A100" s="23">
        <v>212110402</v>
      </c>
      <c r="B100" s="24" t="s">
        <v>539</v>
      </c>
      <c r="C100" s="257">
        <v>450000</v>
      </c>
      <c r="D100" s="257"/>
      <c r="E100" s="257"/>
      <c r="F100" s="257"/>
      <c r="G100" s="257"/>
      <c r="H100" s="257"/>
      <c r="I100" s="6">
        <f t="shared" si="26"/>
        <v>450000</v>
      </c>
    </row>
    <row r="101" spans="1:9" ht="12.75">
      <c r="A101" s="23">
        <v>212110403</v>
      </c>
      <c r="B101" s="24" t="s">
        <v>540</v>
      </c>
      <c r="C101" s="257">
        <v>480000</v>
      </c>
      <c r="D101" s="257"/>
      <c r="E101" s="257"/>
      <c r="F101" s="257"/>
      <c r="G101" s="257"/>
      <c r="H101" s="257"/>
      <c r="I101" s="6">
        <f t="shared" si="26"/>
        <v>480000</v>
      </c>
    </row>
    <row r="102" spans="1:9" ht="12.75">
      <c r="A102" s="42">
        <v>2121105</v>
      </c>
      <c r="B102" s="31" t="s">
        <v>542</v>
      </c>
      <c r="C102" s="257">
        <v>670000</v>
      </c>
      <c r="D102" s="257"/>
      <c r="E102" s="257"/>
      <c r="F102" s="257"/>
      <c r="G102" s="257"/>
      <c r="H102" s="257"/>
      <c r="I102" s="6">
        <f t="shared" si="26"/>
        <v>670000</v>
      </c>
    </row>
    <row r="103" spans="1:9" ht="12.75" hidden="1">
      <c r="A103" s="42">
        <v>2121107</v>
      </c>
      <c r="B103" s="31" t="s">
        <v>658</v>
      </c>
      <c r="C103" s="257">
        <v>0</v>
      </c>
      <c r="D103" s="257"/>
      <c r="E103" s="257"/>
      <c r="F103" s="257"/>
      <c r="G103" s="257"/>
      <c r="H103" s="257"/>
      <c r="I103" s="6">
        <f t="shared" si="26"/>
        <v>0</v>
      </c>
    </row>
    <row r="104" spans="1:9" ht="12.75" hidden="1">
      <c r="A104" s="42">
        <v>2121108</v>
      </c>
      <c r="B104" s="31" t="s">
        <v>659</v>
      </c>
      <c r="C104" s="257"/>
      <c r="D104" s="257"/>
      <c r="E104" s="257"/>
      <c r="F104" s="257"/>
      <c r="G104" s="257"/>
      <c r="H104" s="257"/>
      <c r="I104" s="6">
        <f t="shared" si="26"/>
        <v>0</v>
      </c>
    </row>
    <row r="105" spans="1:9" ht="12.75">
      <c r="A105" s="42">
        <v>2121109</v>
      </c>
      <c r="B105" s="31" t="s">
        <v>546</v>
      </c>
      <c r="C105" s="257">
        <v>660000</v>
      </c>
      <c r="D105" s="257"/>
      <c r="E105" s="257"/>
      <c r="F105" s="257"/>
      <c r="G105" s="257"/>
      <c r="H105" s="257"/>
      <c r="I105" s="6">
        <f t="shared" si="26"/>
        <v>660000</v>
      </c>
    </row>
    <row r="106" spans="1:9" ht="12.75" hidden="1">
      <c r="A106" s="42">
        <v>2121110</v>
      </c>
      <c r="B106" s="31" t="s">
        <v>660</v>
      </c>
      <c r="C106" s="257"/>
      <c r="D106" s="257"/>
      <c r="E106" s="257">
        <v>0</v>
      </c>
      <c r="F106" s="257"/>
      <c r="G106" s="257"/>
      <c r="H106" s="257"/>
      <c r="I106" s="6">
        <f t="shared" si="26"/>
        <v>0</v>
      </c>
    </row>
    <row r="107" spans="1:9" ht="12.75">
      <c r="A107" s="42">
        <v>2121114</v>
      </c>
      <c r="B107" s="31" t="s">
        <v>547</v>
      </c>
      <c r="C107" s="257"/>
      <c r="D107" s="257"/>
      <c r="E107" s="257">
        <v>515000</v>
      </c>
      <c r="F107" s="257"/>
      <c r="G107" s="257"/>
      <c r="H107" s="257"/>
      <c r="I107" s="6">
        <f t="shared" si="26"/>
        <v>515000</v>
      </c>
    </row>
    <row r="108" spans="1:10" s="20" customFormat="1" ht="12.75" hidden="1">
      <c r="A108" s="41">
        <v>21212</v>
      </c>
      <c r="B108" s="17" t="s">
        <v>661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6">
        <f t="shared" si="26"/>
        <v>0</v>
      </c>
      <c r="J108" s="19"/>
    </row>
    <row r="109" spans="1:10" s="20" customFormat="1" ht="12.75">
      <c r="A109" s="41">
        <v>21213</v>
      </c>
      <c r="B109" s="17" t="s">
        <v>549</v>
      </c>
      <c r="C109" s="18">
        <f aca="true" t="shared" si="31" ref="C109:H109">SUM(C110:C110)</f>
        <v>0</v>
      </c>
      <c r="D109" s="18">
        <f t="shared" si="31"/>
        <v>0</v>
      </c>
      <c r="E109" s="18">
        <f t="shared" si="31"/>
        <v>74040480</v>
      </c>
      <c r="F109" s="18">
        <f t="shared" si="31"/>
        <v>0</v>
      </c>
      <c r="G109" s="18">
        <f t="shared" si="31"/>
        <v>0</v>
      </c>
      <c r="H109" s="18">
        <f t="shared" si="31"/>
        <v>0</v>
      </c>
      <c r="I109" s="6">
        <f t="shared" si="26"/>
        <v>74040480</v>
      </c>
      <c r="J109" s="19"/>
    </row>
    <row r="110" spans="1:9" ht="12.75">
      <c r="A110" s="23">
        <v>2121306</v>
      </c>
      <c r="B110" s="24" t="s">
        <v>662</v>
      </c>
      <c r="C110" s="257"/>
      <c r="D110" s="257"/>
      <c r="E110" s="257">
        <v>74040480</v>
      </c>
      <c r="F110" s="257"/>
      <c r="G110" s="257"/>
      <c r="H110" s="257"/>
      <c r="I110" s="6">
        <f t="shared" si="26"/>
        <v>74040480</v>
      </c>
    </row>
    <row r="111" spans="1:10" s="20" customFormat="1" ht="12.75">
      <c r="A111" s="41">
        <v>21214</v>
      </c>
      <c r="B111" s="17" t="s">
        <v>557</v>
      </c>
      <c r="C111" s="18">
        <f aca="true" t="shared" si="32" ref="C111:H111">+C112+C118+C124</f>
        <v>1075000</v>
      </c>
      <c r="D111" s="18">
        <f t="shared" si="32"/>
        <v>0</v>
      </c>
      <c r="E111" s="18">
        <f t="shared" si="32"/>
        <v>3185000</v>
      </c>
      <c r="F111" s="18">
        <f t="shared" si="32"/>
        <v>0</v>
      </c>
      <c r="G111" s="18">
        <f t="shared" si="32"/>
        <v>0</v>
      </c>
      <c r="H111" s="18">
        <f t="shared" si="32"/>
        <v>0</v>
      </c>
      <c r="I111" s="6">
        <f t="shared" si="26"/>
        <v>4260000</v>
      </c>
      <c r="J111" s="19"/>
    </row>
    <row r="112" spans="1:10" s="29" customFormat="1" ht="12.75">
      <c r="A112" s="43">
        <v>2121401</v>
      </c>
      <c r="B112" s="26" t="s">
        <v>559</v>
      </c>
      <c r="C112" s="27">
        <f aca="true" t="shared" si="33" ref="C112:H112">+C113</f>
        <v>0</v>
      </c>
      <c r="D112" s="27">
        <f t="shared" si="33"/>
        <v>0</v>
      </c>
      <c r="E112" s="27">
        <f t="shared" si="33"/>
        <v>0</v>
      </c>
      <c r="F112" s="27">
        <f t="shared" si="33"/>
        <v>0</v>
      </c>
      <c r="G112" s="27">
        <f t="shared" si="33"/>
        <v>0</v>
      </c>
      <c r="H112" s="27">
        <f t="shared" si="33"/>
        <v>0</v>
      </c>
      <c r="I112" s="6">
        <f t="shared" si="26"/>
        <v>0</v>
      </c>
      <c r="J112" s="28"/>
    </row>
    <row r="113" spans="1:9" ht="12.75" hidden="1">
      <c r="A113" s="42">
        <v>212140101</v>
      </c>
      <c r="B113" s="31" t="s">
        <v>561</v>
      </c>
      <c r="C113" s="37">
        <f aca="true" t="shared" si="34" ref="C113:H113">SUM(C114:C117)</f>
        <v>0</v>
      </c>
      <c r="D113" s="37">
        <f t="shared" si="34"/>
        <v>0</v>
      </c>
      <c r="E113" s="37">
        <f t="shared" si="34"/>
        <v>0</v>
      </c>
      <c r="F113" s="37">
        <f t="shared" si="34"/>
        <v>0</v>
      </c>
      <c r="G113" s="37">
        <f t="shared" si="34"/>
        <v>0</v>
      </c>
      <c r="H113" s="37">
        <f t="shared" si="34"/>
        <v>0</v>
      </c>
      <c r="I113" s="6">
        <f t="shared" si="26"/>
        <v>0</v>
      </c>
    </row>
    <row r="114" spans="1:9" ht="12.75" hidden="1">
      <c r="A114" s="23">
        <v>21214010101</v>
      </c>
      <c r="B114" s="24" t="s">
        <v>563</v>
      </c>
      <c r="C114" s="257">
        <v>0</v>
      </c>
      <c r="D114" s="257">
        <v>0</v>
      </c>
      <c r="E114" s="257"/>
      <c r="F114" s="257">
        <v>0</v>
      </c>
      <c r="G114" s="257">
        <v>0</v>
      </c>
      <c r="H114" s="257">
        <v>0</v>
      </c>
      <c r="I114" s="6">
        <f t="shared" si="26"/>
        <v>0</v>
      </c>
    </row>
    <row r="115" spans="1:9" ht="12.75" hidden="1">
      <c r="A115" s="23">
        <v>21214010102</v>
      </c>
      <c r="B115" s="24" t="s">
        <v>569</v>
      </c>
      <c r="C115" s="257"/>
      <c r="D115" s="257"/>
      <c r="E115" s="257"/>
      <c r="F115" s="257"/>
      <c r="G115" s="257"/>
      <c r="H115" s="257"/>
      <c r="I115" s="6">
        <f t="shared" si="26"/>
        <v>0</v>
      </c>
    </row>
    <row r="116" spans="1:9" ht="12.75" hidden="1">
      <c r="A116" s="23">
        <v>21214010103</v>
      </c>
      <c r="B116" s="24" t="s">
        <v>580</v>
      </c>
      <c r="C116" s="257"/>
      <c r="D116" s="257"/>
      <c r="E116" s="257"/>
      <c r="F116" s="257"/>
      <c r="G116" s="257"/>
      <c r="H116" s="257"/>
      <c r="I116" s="6">
        <f t="shared" si="26"/>
        <v>0</v>
      </c>
    </row>
    <row r="117" spans="1:9" ht="12.75" hidden="1">
      <c r="A117" s="23">
        <v>21214010104</v>
      </c>
      <c r="B117" s="24" t="s">
        <v>571</v>
      </c>
      <c r="C117" s="257"/>
      <c r="D117" s="257"/>
      <c r="E117" s="257"/>
      <c r="F117" s="257"/>
      <c r="G117" s="257"/>
      <c r="H117" s="257"/>
      <c r="I117" s="6">
        <f t="shared" si="26"/>
        <v>0</v>
      </c>
    </row>
    <row r="118" spans="1:10" s="29" customFormat="1" ht="12.75">
      <c r="A118" s="43">
        <v>2121402</v>
      </c>
      <c r="B118" s="26" t="s">
        <v>573</v>
      </c>
      <c r="C118" s="27">
        <f aca="true" t="shared" si="35" ref="C118:H118">+C119</f>
        <v>1075000</v>
      </c>
      <c r="D118" s="27">
        <f t="shared" si="35"/>
        <v>0</v>
      </c>
      <c r="E118" s="27">
        <f t="shared" si="35"/>
        <v>2225000</v>
      </c>
      <c r="F118" s="27">
        <f t="shared" si="35"/>
        <v>0</v>
      </c>
      <c r="G118" s="27">
        <f t="shared" si="35"/>
        <v>0</v>
      </c>
      <c r="H118" s="44">
        <f t="shared" si="35"/>
        <v>0</v>
      </c>
      <c r="I118" s="6">
        <f t="shared" si="26"/>
        <v>3300000</v>
      </c>
      <c r="J118" s="28"/>
    </row>
    <row r="119" spans="1:9" ht="12.75">
      <c r="A119" s="42">
        <v>212140201</v>
      </c>
      <c r="B119" s="31" t="s">
        <v>561</v>
      </c>
      <c r="C119" s="37">
        <f aca="true" t="shared" si="36" ref="C119:H119">+C120+C121+C122+C123</f>
        <v>1075000</v>
      </c>
      <c r="D119" s="37">
        <f t="shared" si="36"/>
        <v>0</v>
      </c>
      <c r="E119" s="37">
        <f t="shared" si="36"/>
        <v>2225000</v>
      </c>
      <c r="F119" s="37">
        <f t="shared" si="36"/>
        <v>0</v>
      </c>
      <c r="G119" s="37">
        <f t="shared" si="36"/>
        <v>0</v>
      </c>
      <c r="H119" s="257">
        <f t="shared" si="36"/>
        <v>0</v>
      </c>
      <c r="I119" s="6">
        <f t="shared" si="26"/>
        <v>3300000</v>
      </c>
    </row>
    <row r="120" spans="1:9" ht="12.75">
      <c r="A120" s="23">
        <v>21214020101</v>
      </c>
      <c r="B120" s="24" t="s">
        <v>563</v>
      </c>
      <c r="C120" s="37"/>
      <c r="D120" s="37"/>
      <c r="E120" s="257">
        <v>900000</v>
      </c>
      <c r="F120" s="37"/>
      <c r="G120" s="37"/>
      <c r="H120" s="257"/>
      <c r="I120" s="6">
        <f t="shared" si="26"/>
        <v>900000</v>
      </c>
    </row>
    <row r="121" spans="1:9" ht="12.75">
      <c r="A121" s="23">
        <v>21214020102</v>
      </c>
      <c r="B121" s="24" t="s">
        <v>569</v>
      </c>
      <c r="C121" s="257"/>
      <c r="D121" s="257"/>
      <c r="E121" s="257">
        <v>1270000</v>
      </c>
      <c r="F121" s="257"/>
      <c r="G121" s="257"/>
      <c r="H121" s="257"/>
      <c r="I121" s="6">
        <f t="shared" si="26"/>
        <v>1270000</v>
      </c>
    </row>
    <row r="122" spans="1:9" ht="12.75">
      <c r="A122" s="23">
        <v>21214020103</v>
      </c>
      <c r="B122" s="24" t="s">
        <v>580</v>
      </c>
      <c r="C122" s="257"/>
      <c r="D122" s="257"/>
      <c r="E122" s="257">
        <v>55000</v>
      </c>
      <c r="F122" s="257"/>
      <c r="G122" s="257"/>
      <c r="H122" s="257"/>
      <c r="I122" s="6">
        <f t="shared" si="26"/>
        <v>55000</v>
      </c>
    </row>
    <row r="123" spans="1:9" ht="12.75">
      <c r="A123" s="23">
        <v>21214020104</v>
      </c>
      <c r="B123" s="24" t="s">
        <v>571</v>
      </c>
      <c r="C123" s="257">
        <v>1075000</v>
      </c>
      <c r="D123" s="257"/>
      <c r="E123" s="257">
        <v>0</v>
      </c>
      <c r="F123" s="257"/>
      <c r="G123" s="257"/>
      <c r="H123" s="257"/>
      <c r="I123" s="6">
        <f t="shared" si="26"/>
        <v>1075000</v>
      </c>
    </row>
    <row r="124" spans="1:10" s="29" customFormat="1" ht="12.75">
      <c r="A124" s="43">
        <v>2121403</v>
      </c>
      <c r="B124" s="26" t="s">
        <v>583</v>
      </c>
      <c r="C124" s="27">
        <f aca="true" t="shared" si="37" ref="C124:H124">SUM(C125:C129)</f>
        <v>0</v>
      </c>
      <c r="D124" s="27">
        <f t="shared" si="37"/>
        <v>0</v>
      </c>
      <c r="E124" s="27">
        <f t="shared" si="37"/>
        <v>960000</v>
      </c>
      <c r="F124" s="27">
        <f t="shared" si="37"/>
        <v>0</v>
      </c>
      <c r="G124" s="27">
        <f t="shared" si="37"/>
        <v>0</v>
      </c>
      <c r="H124" s="44">
        <f t="shared" si="37"/>
        <v>0</v>
      </c>
      <c r="I124" s="6">
        <f t="shared" si="26"/>
        <v>960000</v>
      </c>
      <c r="J124" s="28"/>
    </row>
    <row r="125" spans="1:9" ht="12.75">
      <c r="A125" s="23">
        <v>212140301</v>
      </c>
      <c r="B125" s="24" t="s">
        <v>585</v>
      </c>
      <c r="C125" s="257"/>
      <c r="D125" s="257"/>
      <c r="E125" s="257">
        <v>55000</v>
      </c>
      <c r="F125" s="257"/>
      <c r="G125" s="257"/>
      <c r="H125" s="257"/>
      <c r="I125" s="6">
        <f t="shared" si="26"/>
        <v>55000</v>
      </c>
    </row>
    <row r="126" spans="1:9" ht="12.75">
      <c r="A126" s="23">
        <v>212140302</v>
      </c>
      <c r="B126" s="24" t="s">
        <v>587</v>
      </c>
      <c r="C126" s="257"/>
      <c r="D126" s="257"/>
      <c r="E126" s="257">
        <v>320000</v>
      </c>
      <c r="F126" s="257"/>
      <c r="G126" s="257"/>
      <c r="H126" s="257"/>
      <c r="I126" s="6">
        <f t="shared" si="26"/>
        <v>320000</v>
      </c>
    </row>
    <row r="127" spans="1:9" ht="12.75">
      <c r="A127" s="23">
        <v>212140303</v>
      </c>
      <c r="B127" s="24" t="s">
        <v>589</v>
      </c>
      <c r="C127" s="257"/>
      <c r="D127" s="257"/>
      <c r="E127" s="257">
        <v>55000</v>
      </c>
      <c r="F127" s="257"/>
      <c r="G127" s="257"/>
      <c r="H127" s="257"/>
      <c r="I127" s="6">
        <f t="shared" si="26"/>
        <v>55000</v>
      </c>
    </row>
    <row r="128" spans="1:9" ht="12.75">
      <c r="A128" s="23">
        <v>212140304</v>
      </c>
      <c r="B128" s="24" t="s">
        <v>591</v>
      </c>
      <c r="C128" s="257"/>
      <c r="D128" s="257"/>
      <c r="E128" s="257">
        <v>420000</v>
      </c>
      <c r="F128" s="257"/>
      <c r="G128" s="257"/>
      <c r="H128" s="257"/>
      <c r="I128" s="6">
        <f t="shared" si="26"/>
        <v>420000</v>
      </c>
    </row>
    <row r="129" spans="1:9" ht="12.75">
      <c r="A129" s="23">
        <v>212140305</v>
      </c>
      <c r="B129" s="24" t="s">
        <v>593</v>
      </c>
      <c r="C129" s="257"/>
      <c r="D129" s="257"/>
      <c r="E129" s="257">
        <v>110000</v>
      </c>
      <c r="F129" s="257"/>
      <c r="G129" s="257"/>
      <c r="H129" s="257"/>
      <c r="I129" s="6">
        <f t="shared" si="26"/>
        <v>110000</v>
      </c>
    </row>
    <row r="130" spans="1:10" s="15" customFormat="1" ht="12.75">
      <c r="A130" s="39">
        <v>2122</v>
      </c>
      <c r="B130" s="12" t="s">
        <v>595</v>
      </c>
      <c r="C130" s="13">
        <f aca="true" t="shared" si="38" ref="C130:H130">+C131+C134+C155</f>
        <v>10496000</v>
      </c>
      <c r="D130" s="13">
        <f t="shared" si="38"/>
        <v>0</v>
      </c>
      <c r="E130" s="13">
        <f t="shared" si="38"/>
        <v>2650000</v>
      </c>
      <c r="F130" s="13">
        <f t="shared" si="38"/>
        <v>0</v>
      </c>
      <c r="G130" s="13">
        <f t="shared" si="38"/>
        <v>0</v>
      </c>
      <c r="H130" s="13">
        <f t="shared" si="38"/>
        <v>0</v>
      </c>
      <c r="I130" s="6">
        <f t="shared" si="26"/>
        <v>13146000</v>
      </c>
      <c r="J130" s="14"/>
    </row>
    <row r="131" spans="1:10" s="20" customFormat="1" ht="12.75">
      <c r="A131" s="16" t="s">
        <v>663</v>
      </c>
      <c r="B131" s="17" t="s">
        <v>597</v>
      </c>
      <c r="C131" s="18">
        <f aca="true" t="shared" si="39" ref="C131:H131">SUM(C132:C133)</f>
        <v>4246000</v>
      </c>
      <c r="D131" s="18">
        <f t="shared" si="39"/>
        <v>0</v>
      </c>
      <c r="E131" s="18">
        <f t="shared" si="39"/>
        <v>2650000</v>
      </c>
      <c r="F131" s="18">
        <f t="shared" si="39"/>
        <v>0</v>
      </c>
      <c r="G131" s="18">
        <f t="shared" si="39"/>
        <v>0</v>
      </c>
      <c r="H131" s="45">
        <f t="shared" si="39"/>
        <v>0</v>
      </c>
      <c r="I131" s="6">
        <f t="shared" si="26"/>
        <v>6896000</v>
      </c>
      <c r="J131" s="19"/>
    </row>
    <row r="132" spans="1:9" ht="12.75">
      <c r="A132" s="23" t="s">
        <v>664</v>
      </c>
      <c r="B132" s="24" t="s">
        <v>599</v>
      </c>
      <c r="C132" s="257"/>
      <c r="D132" s="257"/>
      <c r="E132" s="257">
        <v>2650000</v>
      </c>
      <c r="F132" s="257"/>
      <c r="G132" s="257"/>
      <c r="H132" s="257"/>
      <c r="I132" s="6">
        <f t="shared" si="26"/>
        <v>2650000</v>
      </c>
    </row>
    <row r="133" spans="1:9" ht="12.75">
      <c r="A133" s="23" t="s">
        <v>665</v>
      </c>
      <c r="B133" s="24" t="s">
        <v>601</v>
      </c>
      <c r="C133" s="257">
        <v>4246000</v>
      </c>
      <c r="D133" s="257"/>
      <c r="E133" s="257">
        <v>0</v>
      </c>
      <c r="F133" s="257"/>
      <c r="G133" s="257"/>
      <c r="H133" s="257"/>
      <c r="I133" s="6">
        <f t="shared" si="26"/>
        <v>4246000</v>
      </c>
    </row>
    <row r="134" spans="1:10" s="20" customFormat="1" ht="12.75">
      <c r="A134" s="16" t="s">
        <v>666</v>
      </c>
      <c r="B134" s="17" t="s">
        <v>603</v>
      </c>
      <c r="C134" s="18">
        <f aca="true" t="shared" si="40" ref="C134:H134">+C135+C136+C137+C143+C144+C145+C151+C152</f>
        <v>6250000</v>
      </c>
      <c r="D134" s="18">
        <f t="shared" si="40"/>
        <v>0</v>
      </c>
      <c r="E134" s="18">
        <f t="shared" si="40"/>
        <v>0</v>
      </c>
      <c r="F134" s="18">
        <f t="shared" si="40"/>
        <v>0</v>
      </c>
      <c r="G134" s="18">
        <f t="shared" si="40"/>
        <v>0</v>
      </c>
      <c r="H134" s="18">
        <f t="shared" si="40"/>
        <v>0</v>
      </c>
      <c r="I134" s="6">
        <f t="shared" si="26"/>
        <v>6250000</v>
      </c>
      <c r="J134" s="19"/>
    </row>
    <row r="135" spans="1:10" s="50" customFormat="1" ht="12.75">
      <c r="A135" s="46">
        <v>2122201</v>
      </c>
      <c r="B135" s="47" t="s">
        <v>667</v>
      </c>
      <c r="C135" s="48">
        <v>1000000</v>
      </c>
      <c r="D135" s="48"/>
      <c r="E135" s="48"/>
      <c r="F135" s="48"/>
      <c r="G135" s="48"/>
      <c r="H135" s="48"/>
      <c r="I135" s="6">
        <f t="shared" si="26"/>
        <v>1000000</v>
      </c>
      <c r="J135" s="49"/>
    </row>
    <row r="136" spans="1:10" s="50" customFormat="1" ht="12.75" hidden="1">
      <c r="A136" s="46">
        <v>2122202</v>
      </c>
      <c r="B136" s="47" t="s">
        <v>607</v>
      </c>
      <c r="C136" s="48"/>
      <c r="D136" s="48"/>
      <c r="E136" s="48"/>
      <c r="F136" s="48"/>
      <c r="G136" s="48"/>
      <c r="H136" s="48"/>
      <c r="I136" s="6">
        <f t="shared" si="26"/>
        <v>0</v>
      </c>
      <c r="J136" s="49"/>
    </row>
    <row r="137" spans="1:10" s="50" customFormat="1" ht="12.75">
      <c r="A137" s="46" t="s">
        <v>668</v>
      </c>
      <c r="B137" s="47" t="s">
        <v>609</v>
      </c>
      <c r="C137" s="52">
        <f aca="true" t="shared" si="41" ref="C137:H137">+C138+C139+C142</f>
        <v>250000</v>
      </c>
      <c r="D137" s="52">
        <f t="shared" si="41"/>
        <v>0</v>
      </c>
      <c r="E137" s="52">
        <f t="shared" si="41"/>
        <v>0</v>
      </c>
      <c r="F137" s="52">
        <f t="shared" si="41"/>
        <v>0</v>
      </c>
      <c r="G137" s="52">
        <f t="shared" si="41"/>
        <v>0</v>
      </c>
      <c r="H137" s="52">
        <f t="shared" si="41"/>
        <v>0</v>
      </c>
      <c r="I137" s="6">
        <f t="shared" si="26"/>
        <v>250000</v>
      </c>
      <c r="J137" s="49"/>
    </row>
    <row r="138" spans="1:9" ht="12.75" hidden="1">
      <c r="A138" s="21" t="s">
        <v>669</v>
      </c>
      <c r="B138" s="24" t="s">
        <v>611</v>
      </c>
      <c r="C138" s="305"/>
      <c r="D138" s="305"/>
      <c r="E138" s="305"/>
      <c r="F138" s="305"/>
      <c r="G138" s="305"/>
      <c r="H138" s="305"/>
      <c r="I138" s="6">
        <f t="shared" si="26"/>
        <v>0</v>
      </c>
    </row>
    <row r="139" spans="1:10" s="304" customFormat="1" ht="12.75" hidden="1">
      <c r="A139" s="42" t="s">
        <v>670</v>
      </c>
      <c r="B139" s="31" t="s">
        <v>613</v>
      </c>
      <c r="C139" s="306">
        <f aca="true" t="shared" si="42" ref="C139:H139">SUM(C140:C141)</f>
        <v>0</v>
      </c>
      <c r="D139" s="306">
        <f t="shared" si="42"/>
        <v>0</v>
      </c>
      <c r="E139" s="306">
        <f t="shared" si="42"/>
        <v>0</v>
      </c>
      <c r="F139" s="306">
        <f t="shared" si="42"/>
        <v>0</v>
      </c>
      <c r="G139" s="306">
        <f t="shared" si="42"/>
        <v>0</v>
      </c>
      <c r="H139" s="306">
        <f t="shared" si="42"/>
        <v>0</v>
      </c>
      <c r="I139" s="6">
        <f t="shared" si="26"/>
        <v>0</v>
      </c>
      <c r="J139" s="303"/>
    </row>
    <row r="140" spans="1:9" ht="12.75" hidden="1">
      <c r="A140" s="21" t="s">
        <v>671</v>
      </c>
      <c r="B140" s="24" t="s">
        <v>672</v>
      </c>
      <c r="C140" s="305"/>
      <c r="D140" s="305"/>
      <c r="E140" s="305"/>
      <c r="F140" s="305"/>
      <c r="G140" s="305"/>
      <c r="H140" s="305"/>
      <c r="I140" s="6">
        <f t="shared" si="26"/>
        <v>0</v>
      </c>
    </row>
    <row r="141" spans="1:9" ht="12.75" hidden="1">
      <c r="A141" s="21" t="s">
        <v>673</v>
      </c>
      <c r="B141" s="24" t="s">
        <v>616</v>
      </c>
      <c r="C141" s="305"/>
      <c r="D141" s="305"/>
      <c r="E141" s="305"/>
      <c r="F141" s="305"/>
      <c r="G141" s="305"/>
      <c r="H141" s="305"/>
      <c r="I141" s="6">
        <f t="shared" si="26"/>
        <v>0</v>
      </c>
    </row>
    <row r="142" spans="1:9" ht="12.75">
      <c r="A142" s="42" t="s">
        <v>674</v>
      </c>
      <c r="B142" s="53" t="s">
        <v>675</v>
      </c>
      <c r="C142" s="305">
        <v>250000</v>
      </c>
      <c r="D142" s="305"/>
      <c r="E142" s="305"/>
      <c r="F142" s="305"/>
      <c r="G142" s="305"/>
      <c r="H142" s="305"/>
      <c r="I142" s="6">
        <f t="shared" si="26"/>
        <v>250000</v>
      </c>
    </row>
    <row r="143" spans="1:10" s="50" customFormat="1" ht="12.75" hidden="1">
      <c r="A143" s="51" t="s">
        <v>676</v>
      </c>
      <c r="B143" s="47" t="s">
        <v>619</v>
      </c>
      <c r="C143" s="48"/>
      <c r="D143" s="48"/>
      <c r="E143" s="48"/>
      <c r="F143" s="48"/>
      <c r="G143" s="48"/>
      <c r="H143" s="48"/>
      <c r="I143" s="6">
        <f t="shared" si="26"/>
        <v>0</v>
      </c>
      <c r="J143" s="49"/>
    </row>
    <row r="144" spans="1:10" s="50" customFormat="1" ht="12.75" hidden="1">
      <c r="A144" s="51" t="s">
        <v>677</v>
      </c>
      <c r="B144" s="47" t="s">
        <v>621</v>
      </c>
      <c r="C144" s="48"/>
      <c r="D144" s="48"/>
      <c r="E144" s="48"/>
      <c r="F144" s="48"/>
      <c r="G144" s="48"/>
      <c r="H144" s="48"/>
      <c r="I144" s="6">
        <f t="shared" si="26"/>
        <v>0</v>
      </c>
      <c r="J144" s="49"/>
    </row>
    <row r="145" spans="1:10" s="56" customFormat="1" ht="12.75" hidden="1">
      <c r="A145" s="51" t="s">
        <v>678</v>
      </c>
      <c r="B145" s="54" t="s">
        <v>623</v>
      </c>
      <c r="C145" s="52">
        <f aca="true" t="shared" si="43" ref="C145:H145">SUM(C146:C150)</f>
        <v>0</v>
      </c>
      <c r="D145" s="52">
        <f t="shared" si="43"/>
        <v>0</v>
      </c>
      <c r="E145" s="52">
        <f t="shared" si="43"/>
        <v>0</v>
      </c>
      <c r="F145" s="52">
        <f t="shared" si="43"/>
        <v>0</v>
      </c>
      <c r="G145" s="52">
        <f t="shared" si="43"/>
        <v>0</v>
      </c>
      <c r="H145" s="52">
        <f t="shared" si="43"/>
        <v>0</v>
      </c>
      <c r="I145" s="6">
        <f t="shared" si="26"/>
        <v>0</v>
      </c>
      <c r="J145" s="55"/>
    </row>
    <row r="146" spans="1:9" ht="12.75" hidden="1">
      <c r="A146" s="21" t="s">
        <v>679</v>
      </c>
      <c r="B146" s="24" t="s">
        <v>625</v>
      </c>
      <c r="C146" s="305"/>
      <c r="D146" s="305"/>
      <c r="E146" s="305"/>
      <c r="F146" s="305"/>
      <c r="G146" s="305"/>
      <c r="H146" s="305"/>
      <c r="I146" s="6">
        <f t="shared" si="26"/>
        <v>0</v>
      </c>
    </row>
    <row r="147" spans="1:9" ht="12.75" hidden="1">
      <c r="A147" s="21" t="s">
        <v>680</v>
      </c>
      <c r="B147" s="24" t="s">
        <v>627</v>
      </c>
      <c r="C147" s="305"/>
      <c r="D147" s="305"/>
      <c r="E147" s="305"/>
      <c r="F147" s="305"/>
      <c r="G147" s="305"/>
      <c r="H147" s="305"/>
      <c r="I147" s="6">
        <f t="shared" si="26"/>
        <v>0</v>
      </c>
    </row>
    <row r="148" spans="1:9" ht="12.75" hidden="1">
      <c r="A148" s="21" t="s">
        <v>681</v>
      </c>
      <c r="B148" s="24" t="s">
        <v>682</v>
      </c>
      <c r="C148" s="305"/>
      <c r="D148" s="305"/>
      <c r="E148" s="305"/>
      <c r="F148" s="305"/>
      <c r="G148" s="305"/>
      <c r="H148" s="305"/>
      <c r="I148" s="6">
        <f t="shared" si="26"/>
        <v>0</v>
      </c>
    </row>
    <row r="149" spans="1:9" ht="12.75" hidden="1">
      <c r="A149" s="21" t="s">
        <v>683</v>
      </c>
      <c r="B149" s="24" t="s">
        <v>684</v>
      </c>
      <c r="C149" s="305"/>
      <c r="D149" s="305"/>
      <c r="E149" s="305"/>
      <c r="F149" s="305"/>
      <c r="G149" s="305"/>
      <c r="H149" s="305"/>
      <c r="I149" s="6">
        <f t="shared" si="26"/>
        <v>0</v>
      </c>
    </row>
    <row r="150" spans="1:9" ht="12.75" hidden="1">
      <c r="A150" s="21" t="s">
        <v>685</v>
      </c>
      <c r="B150" s="24" t="s">
        <v>686</v>
      </c>
      <c r="C150" s="305"/>
      <c r="D150" s="305"/>
      <c r="E150" s="305"/>
      <c r="F150" s="305"/>
      <c r="G150" s="305"/>
      <c r="H150" s="305"/>
      <c r="I150" s="6">
        <f t="shared" si="26"/>
        <v>0</v>
      </c>
    </row>
    <row r="151" spans="1:10" s="50" customFormat="1" ht="12.75">
      <c r="A151" s="51" t="s">
        <v>687</v>
      </c>
      <c r="B151" s="47" t="s">
        <v>629</v>
      </c>
      <c r="C151" s="48">
        <v>1000000</v>
      </c>
      <c r="D151" s="48"/>
      <c r="E151" s="48"/>
      <c r="F151" s="48"/>
      <c r="G151" s="48"/>
      <c r="H151" s="48"/>
      <c r="I151" s="6">
        <f t="shared" si="26"/>
        <v>1000000</v>
      </c>
      <c r="J151" s="49"/>
    </row>
    <row r="152" spans="1:10" s="59" customFormat="1" ht="12.75">
      <c r="A152" s="43" t="s">
        <v>688</v>
      </c>
      <c r="B152" s="57" t="s">
        <v>631</v>
      </c>
      <c r="C152" s="27">
        <f aca="true" t="shared" si="44" ref="C152:H152">SUM(C153:C154)</f>
        <v>4000000</v>
      </c>
      <c r="D152" s="27">
        <f t="shared" si="44"/>
        <v>0</v>
      </c>
      <c r="E152" s="27">
        <f t="shared" si="44"/>
        <v>0</v>
      </c>
      <c r="F152" s="27">
        <f t="shared" si="44"/>
        <v>0</v>
      </c>
      <c r="G152" s="27">
        <f t="shared" si="44"/>
        <v>0</v>
      </c>
      <c r="H152" s="27">
        <f t="shared" si="44"/>
        <v>0</v>
      </c>
      <c r="I152" s="6">
        <f t="shared" si="26"/>
        <v>4000000</v>
      </c>
      <c r="J152" s="58"/>
    </row>
    <row r="153" spans="1:9" ht="12.75">
      <c r="A153" s="21" t="s">
        <v>689</v>
      </c>
      <c r="B153" s="24" t="s">
        <v>690</v>
      </c>
      <c r="C153" s="257">
        <v>2000000</v>
      </c>
      <c r="D153" s="257"/>
      <c r="E153" s="257"/>
      <c r="F153" s="257"/>
      <c r="G153" s="257"/>
      <c r="H153" s="257"/>
      <c r="I153" s="6">
        <f t="shared" si="26"/>
        <v>2000000</v>
      </c>
    </row>
    <row r="154" spans="1:9" ht="12.75">
      <c r="A154" s="21" t="s">
        <v>691</v>
      </c>
      <c r="B154" s="24" t="s">
        <v>632</v>
      </c>
      <c r="C154" s="257">
        <v>2000000</v>
      </c>
      <c r="D154" s="257"/>
      <c r="E154" s="257"/>
      <c r="F154" s="257"/>
      <c r="G154" s="257"/>
      <c r="H154" s="257"/>
      <c r="I154" s="6">
        <f aca="true" t="shared" si="45" ref="I154:I218">SUM(C154:H154)</f>
        <v>2000000</v>
      </c>
    </row>
    <row r="155" spans="1:10" s="62" customFormat="1" ht="12.75" hidden="1">
      <c r="A155" s="41" t="s">
        <v>692</v>
      </c>
      <c r="B155" s="60" t="s">
        <v>636</v>
      </c>
      <c r="C155" s="18">
        <v>0</v>
      </c>
      <c r="D155" s="18">
        <v>0</v>
      </c>
      <c r="E155" s="18">
        <v>0</v>
      </c>
      <c r="F155" s="18"/>
      <c r="G155" s="18"/>
      <c r="H155" s="18"/>
      <c r="I155" s="6">
        <f t="shared" si="45"/>
        <v>0</v>
      </c>
      <c r="J155" s="61"/>
    </row>
    <row r="156" spans="1:10" s="15" customFormat="1" ht="12.75">
      <c r="A156" s="39" t="s">
        <v>693</v>
      </c>
      <c r="B156" s="12" t="s">
        <v>638</v>
      </c>
      <c r="C156" s="13">
        <f aca="true" t="shared" si="46" ref="C156:H156">SUM(C157:C158)</f>
        <v>500000</v>
      </c>
      <c r="D156" s="13">
        <f t="shared" si="46"/>
        <v>0</v>
      </c>
      <c r="E156" s="13">
        <f t="shared" si="46"/>
        <v>0</v>
      </c>
      <c r="F156" s="13">
        <f t="shared" si="46"/>
        <v>0</v>
      </c>
      <c r="G156" s="13">
        <f t="shared" si="46"/>
        <v>0</v>
      </c>
      <c r="H156" s="13">
        <f t="shared" si="46"/>
        <v>0</v>
      </c>
      <c r="I156" s="6">
        <f t="shared" si="45"/>
        <v>500000</v>
      </c>
      <c r="J156" s="14"/>
    </row>
    <row r="157" spans="1:9" ht="12.75" hidden="1">
      <c r="A157" s="23" t="s">
        <v>694</v>
      </c>
      <c r="B157" s="24" t="s">
        <v>644</v>
      </c>
      <c r="C157" s="257">
        <v>0</v>
      </c>
      <c r="D157" s="257"/>
      <c r="E157" s="257">
        <v>0</v>
      </c>
      <c r="F157" s="257"/>
      <c r="G157" s="257"/>
      <c r="H157" s="257"/>
      <c r="I157" s="6">
        <f t="shared" si="45"/>
        <v>0</v>
      </c>
    </row>
    <row r="158" spans="1:9" ht="12.75">
      <c r="A158" s="23" t="s">
        <v>695</v>
      </c>
      <c r="B158" s="24" t="s">
        <v>696</v>
      </c>
      <c r="C158" s="257">
        <v>500000</v>
      </c>
      <c r="D158" s="257"/>
      <c r="E158" s="257"/>
      <c r="F158" s="257"/>
      <c r="G158" s="257"/>
      <c r="H158" s="257"/>
      <c r="I158" s="6">
        <f t="shared" si="45"/>
        <v>500000</v>
      </c>
    </row>
    <row r="159" spans="1:9" ht="12.75" hidden="1">
      <c r="A159" s="39" t="s">
        <v>697</v>
      </c>
      <c r="B159" s="12" t="s">
        <v>655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6">
        <f t="shared" si="45"/>
        <v>0</v>
      </c>
    </row>
    <row r="160" spans="1:10" s="64" customFormat="1" ht="12.75">
      <c r="A160" s="38">
        <v>213</v>
      </c>
      <c r="B160" s="10" t="s">
        <v>698</v>
      </c>
      <c r="C160" s="6">
        <f aca="true" t="shared" si="47" ref="C160:H160">+C161+C199+C220+C222</f>
        <v>19549900</v>
      </c>
      <c r="D160" s="6">
        <f t="shared" si="47"/>
        <v>0</v>
      </c>
      <c r="E160" s="6">
        <f t="shared" si="47"/>
        <v>64807100</v>
      </c>
      <c r="F160" s="6">
        <f t="shared" si="47"/>
        <v>0</v>
      </c>
      <c r="G160" s="6">
        <f t="shared" si="47"/>
        <v>0</v>
      </c>
      <c r="H160" s="6">
        <f t="shared" si="47"/>
        <v>0</v>
      </c>
      <c r="I160" s="6">
        <f t="shared" si="45"/>
        <v>84357000</v>
      </c>
      <c r="J160" s="63" t="s">
        <v>268</v>
      </c>
    </row>
    <row r="161" spans="1:10" s="15" customFormat="1" ht="12.75">
      <c r="A161" s="39">
        <v>2131</v>
      </c>
      <c r="B161" s="12" t="s">
        <v>657</v>
      </c>
      <c r="C161" s="13">
        <f aca="true" t="shared" si="48" ref="C161:H161">+C162+C174+C175+C180</f>
        <v>8913000</v>
      </c>
      <c r="D161" s="13">
        <f t="shared" si="48"/>
        <v>0</v>
      </c>
      <c r="E161" s="13">
        <f t="shared" si="48"/>
        <v>64807100</v>
      </c>
      <c r="F161" s="13">
        <f t="shared" si="48"/>
        <v>0</v>
      </c>
      <c r="G161" s="13">
        <f t="shared" si="48"/>
        <v>0</v>
      </c>
      <c r="H161" s="13">
        <f t="shared" si="48"/>
        <v>0</v>
      </c>
      <c r="I161" s="6">
        <f t="shared" si="45"/>
        <v>73720100</v>
      </c>
      <c r="J161" s="14">
        <v>535600</v>
      </c>
    </row>
    <row r="162" spans="1:10" s="20" customFormat="1" ht="12.75">
      <c r="A162" s="41">
        <v>21311</v>
      </c>
      <c r="B162" s="17" t="s">
        <v>533</v>
      </c>
      <c r="C162" s="18">
        <f aca="true" t="shared" si="49" ref="C162:H162">+C163+C164+C168+C169+C170+C171+C172+C173</f>
        <v>8913000</v>
      </c>
      <c r="D162" s="18">
        <f t="shared" si="49"/>
        <v>0</v>
      </c>
      <c r="E162" s="18">
        <f t="shared" si="49"/>
        <v>46733100</v>
      </c>
      <c r="F162" s="18">
        <f t="shared" si="49"/>
        <v>0</v>
      </c>
      <c r="G162" s="18">
        <f t="shared" si="49"/>
        <v>0</v>
      </c>
      <c r="H162" s="18">
        <f t="shared" si="49"/>
        <v>0</v>
      </c>
      <c r="I162" s="6">
        <f t="shared" si="45"/>
        <v>55646100</v>
      </c>
      <c r="J162" s="19">
        <v>150</v>
      </c>
    </row>
    <row r="163" spans="1:10" ht="12.75">
      <c r="A163" s="42">
        <v>2131101</v>
      </c>
      <c r="B163" s="22" t="s">
        <v>535</v>
      </c>
      <c r="C163" s="257">
        <v>0</v>
      </c>
      <c r="D163" s="257"/>
      <c r="E163" s="257">
        <v>46203100</v>
      </c>
      <c r="F163" s="257"/>
      <c r="G163" s="257"/>
      <c r="H163" s="257"/>
      <c r="I163" s="6">
        <f t="shared" si="45"/>
        <v>46203100</v>
      </c>
      <c r="J163" s="295">
        <f>+J162*J161</f>
        <v>80340000</v>
      </c>
    </row>
    <row r="164" spans="1:10" ht="12.75">
      <c r="A164" s="42">
        <v>2131104</v>
      </c>
      <c r="B164" s="22" t="s">
        <v>537</v>
      </c>
      <c r="C164" s="37">
        <f aca="true" t="shared" si="50" ref="C164:H164">SUM(C165:C167)</f>
        <v>6019000</v>
      </c>
      <c r="D164" s="37">
        <f t="shared" si="50"/>
        <v>0</v>
      </c>
      <c r="E164" s="37">
        <f t="shared" si="50"/>
        <v>0</v>
      </c>
      <c r="F164" s="37">
        <f t="shared" si="50"/>
        <v>0</v>
      </c>
      <c r="G164" s="37">
        <f t="shared" si="50"/>
        <v>0</v>
      </c>
      <c r="H164" s="37">
        <f t="shared" si="50"/>
        <v>0</v>
      </c>
      <c r="I164" s="6">
        <f t="shared" si="45"/>
        <v>6019000</v>
      </c>
      <c r="J164" s="295">
        <f>+J163-I160</f>
        <v>-4017000</v>
      </c>
    </row>
    <row r="165" spans="1:9" ht="12.75">
      <c r="A165" s="23">
        <v>213110401</v>
      </c>
      <c r="B165" s="24" t="s">
        <v>538</v>
      </c>
      <c r="C165" s="257">
        <v>3072000</v>
      </c>
      <c r="D165" s="257"/>
      <c r="E165" s="257"/>
      <c r="F165" s="257"/>
      <c r="G165" s="257"/>
      <c r="H165" s="257"/>
      <c r="I165" s="6">
        <f t="shared" si="45"/>
        <v>3072000</v>
      </c>
    </row>
    <row r="166" spans="1:9" ht="12.75">
      <c r="A166" s="23">
        <v>213110402</v>
      </c>
      <c r="B166" s="24" t="s">
        <v>539</v>
      </c>
      <c r="C166" s="257">
        <v>1415000</v>
      </c>
      <c r="D166" s="257"/>
      <c r="E166" s="257"/>
      <c r="F166" s="257"/>
      <c r="G166" s="257"/>
      <c r="H166" s="257"/>
      <c r="I166" s="6">
        <f t="shared" si="45"/>
        <v>1415000</v>
      </c>
    </row>
    <row r="167" spans="1:9" ht="12.75">
      <c r="A167" s="23">
        <v>213110403</v>
      </c>
      <c r="B167" s="24" t="s">
        <v>540</v>
      </c>
      <c r="C167" s="257">
        <v>1532000</v>
      </c>
      <c r="D167" s="257"/>
      <c r="E167" s="257"/>
      <c r="F167" s="257"/>
      <c r="G167" s="257"/>
      <c r="H167" s="257"/>
      <c r="I167" s="6">
        <f t="shared" si="45"/>
        <v>1532000</v>
      </c>
    </row>
    <row r="168" spans="1:9" ht="12.75">
      <c r="A168" s="42">
        <v>2131105</v>
      </c>
      <c r="B168" s="22" t="s">
        <v>542</v>
      </c>
      <c r="C168" s="257">
        <v>2144000</v>
      </c>
      <c r="D168" s="257"/>
      <c r="E168" s="257"/>
      <c r="F168" s="257"/>
      <c r="G168" s="257"/>
      <c r="H168" s="257"/>
      <c r="I168" s="6">
        <f t="shared" si="45"/>
        <v>2144000</v>
      </c>
    </row>
    <row r="169" spans="1:9" ht="12.75" hidden="1">
      <c r="A169" s="42">
        <v>2131107</v>
      </c>
      <c r="B169" s="22" t="s">
        <v>658</v>
      </c>
      <c r="C169" s="257"/>
      <c r="D169" s="257"/>
      <c r="E169" s="257"/>
      <c r="F169" s="257"/>
      <c r="G169" s="257"/>
      <c r="H169" s="257"/>
      <c r="I169" s="6">
        <f t="shared" si="45"/>
        <v>0</v>
      </c>
    </row>
    <row r="170" spans="1:9" ht="12.75" hidden="1">
      <c r="A170" s="42">
        <v>2131108</v>
      </c>
      <c r="B170" s="22" t="s">
        <v>659</v>
      </c>
      <c r="C170" s="257"/>
      <c r="D170" s="257"/>
      <c r="E170" s="257"/>
      <c r="F170" s="257"/>
      <c r="G170" s="257"/>
      <c r="H170" s="257"/>
      <c r="I170" s="6">
        <f t="shared" si="45"/>
        <v>0</v>
      </c>
    </row>
    <row r="171" spans="1:9" ht="12.75">
      <c r="A171" s="42">
        <v>2131109</v>
      </c>
      <c r="B171" s="22" t="s">
        <v>546</v>
      </c>
      <c r="C171" s="257">
        <v>750000</v>
      </c>
      <c r="D171" s="257"/>
      <c r="E171" s="257"/>
      <c r="F171" s="257"/>
      <c r="G171" s="257"/>
      <c r="H171" s="257"/>
      <c r="I171" s="6">
        <f t="shared" si="45"/>
        <v>750000</v>
      </c>
    </row>
    <row r="172" spans="1:9" ht="12.75" hidden="1">
      <c r="A172" s="42">
        <v>2131110</v>
      </c>
      <c r="B172" s="22" t="s">
        <v>660</v>
      </c>
      <c r="C172" s="257"/>
      <c r="D172" s="257"/>
      <c r="E172" s="257"/>
      <c r="F172" s="257"/>
      <c r="G172" s="257"/>
      <c r="H172" s="257"/>
      <c r="I172" s="6">
        <f t="shared" si="45"/>
        <v>0</v>
      </c>
    </row>
    <row r="173" spans="1:9" ht="12.75">
      <c r="A173" s="42">
        <v>2131114</v>
      </c>
      <c r="B173" s="22" t="s">
        <v>547</v>
      </c>
      <c r="C173" s="257"/>
      <c r="D173" s="257"/>
      <c r="E173" s="257">
        <v>530000</v>
      </c>
      <c r="F173" s="257"/>
      <c r="G173" s="257"/>
      <c r="H173" s="257"/>
      <c r="I173" s="6">
        <f t="shared" si="45"/>
        <v>530000</v>
      </c>
    </row>
    <row r="174" spans="1:10" s="20" customFormat="1" ht="12.75" hidden="1">
      <c r="A174" s="41">
        <v>21312</v>
      </c>
      <c r="B174" s="17" t="s">
        <v>661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6">
        <f t="shared" si="45"/>
        <v>0</v>
      </c>
      <c r="J174" s="19"/>
    </row>
    <row r="175" spans="1:10" s="20" customFormat="1" ht="12.75" hidden="1">
      <c r="A175" s="41">
        <v>21313</v>
      </c>
      <c r="B175" s="17" t="s">
        <v>549</v>
      </c>
      <c r="C175" s="18">
        <f aca="true" t="shared" si="51" ref="C175:H175">SUM(C176:C179)</f>
        <v>0</v>
      </c>
      <c r="D175" s="18">
        <f t="shared" si="51"/>
        <v>0</v>
      </c>
      <c r="E175" s="18">
        <f t="shared" si="51"/>
        <v>0</v>
      </c>
      <c r="F175" s="18">
        <f t="shared" si="51"/>
        <v>0</v>
      </c>
      <c r="G175" s="18">
        <f t="shared" si="51"/>
        <v>0</v>
      </c>
      <c r="H175" s="18">
        <f t="shared" si="51"/>
        <v>0</v>
      </c>
      <c r="I175" s="6">
        <f t="shared" si="45"/>
        <v>0</v>
      </c>
      <c r="J175" s="19"/>
    </row>
    <row r="176" spans="1:9" ht="12.75" hidden="1">
      <c r="A176" s="23">
        <v>2131301</v>
      </c>
      <c r="B176" s="24" t="s">
        <v>551</v>
      </c>
      <c r="C176" s="257"/>
      <c r="D176" s="257"/>
      <c r="E176" s="257"/>
      <c r="F176" s="257"/>
      <c r="G176" s="257"/>
      <c r="H176" s="257"/>
      <c r="I176" s="6">
        <f t="shared" si="45"/>
        <v>0</v>
      </c>
    </row>
    <row r="177" spans="1:9" ht="12.75" hidden="1">
      <c r="A177" s="23">
        <v>2131303</v>
      </c>
      <c r="B177" s="24" t="s">
        <v>699</v>
      </c>
      <c r="C177" s="257"/>
      <c r="D177" s="257"/>
      <c r="E177" s="257"/>
      <c r="F177" s="257"/>
      <c r="G177" s="257"/>
      <c r="H177" s="257"/>
      <c r="I177" s="6">
        <f t="shared" si="45"/>
        <v>0</v>
      </c>
    </row>
    <row r="178" spans="1:9" ht="12.75" hidden="1">
      <c r="A178" s="23">
        <v>2131304</v>
      </c>
      <c r="B178" s="24" t="s">
        <v>553</v>
      </c>
      <c r="C178" s="257"/>
      <c r="D178" s="257"/>
      <c r="E178" s="257"/>
      <c r="F178" s="257"/>
      <c r="G178" s="257"/>
      <c r="H178" s="257"/>
      <c r="I178" s="6">
        <f t="shared" si="45"/>
        <v>0</v>
      </c>
    </row>
    <row r="179" spans="1:9" ht="12.75" hidden="1">
      <c r="A179" s="23">
        <v>2131307</v>
      </c>
      <c r="B179" s="24" t="s">
        <v>555</v>
      </c>
      <c r="C179" s="257"/>
      <c r="D179" s="257"/>
      <c r="E179" s="257"/>
      <c r="F179" s="257"/>
      <c r="G179" s="257"/>
      <c r="H179" s="257"/>
      <c r="I179" s="6">
        <f t="shared" si="45"/>
        <v>0</v>
      </c>
    </row>
    <row r="180" spans="1:10" s="20" customFormat="1" ht="12.75">
      <c r="A180" s="41">
        <v>21314</v>
      </c>
      <c r="B180" s="17" t="s">
        <v>557</v>
      </c>
      <c r="C180" s="18">
        <f aca="true" t="shared" si="52" ref="C180:H180">+C181+C187+C193</f>
        <v>0</v>
      </c>
      <c r="D180" s="18">
        <f t="shared" si="52"/>
        <v>0</v>
      </c>
      <c r="E180" s="18">
        <f t="shared" si="52"/>
        <v>18074000</v>
      </c>
      <c r="F180" s="18">
        <f t="shared" si="52"/>
        <v>0</v>
      </c>
      <c r="G180" s="18">
        <f t="shared" si="52"/>
        <v>0</v>
      </c>
      <c r="H180" s="18">
        <f t="shared" si="52"/>
        <v>0</v>
      </c>
      <c r="I180" s="6">
        <f t="shared" si="45"/>
        <v>18074000</v>
      </c>
      <c r="J180" s="19"/>
    </row>
    <row r="181" spans="1:10" s="29" customFormat="1" ht="12.75">
      <c r="A181" s="43">
        <v>2131401</v>
      </c>
      <c r="B181" s="26" t="s">
        <v>559</v>
      </c>
      <c r="C181" s="27">
        <f aca="true" t="shared" si="53" ref="C181:H181">+C182</f>
        <v>0</v>
      </c>
      <c r="D181" s="27">
        <f t="shared" si="53"/>
        <v>0</v>
      </c>
      <c r="E181" s="27">
        <f t="shared" si="53"/>
        <v>4627000</v>
      </c>
      <c r="F181" s="27">
        <f t="shared" si="53"/>
        <v>0</v>
      </c>
      <c r="G181" s="27">
        <f t="shared" si="53"/>
        <v>0</v>
      </c>
      <c r="H181" s="27">
        <f t="shared" si="53"/>
        <v>0</v>
      </c>
      <c r="I181" s="6">
        <f t="shared" si="45"/>
        <v>4627000</v>
      </c>
      <c r="J181" s="28"/>
    </row>
    <row r="182" spans="1:9" ht="12.75">
      <c r="A182" s="42">
        <v>213140101</v>
      </c>
      <c r="B182" s="31" t="s">
        <v>561</v>
      </c>
      <c r="C182" s="37">
        <f aca="true" t="shared" si="54" ref="C182:H182">+C183+C184+C185+C186</f>
        <v>0</v>
      </c>
      <c r="D182" s="37">
        <f t="shared" si="54"/>
        <v>0</v>
      </c>
      <c r="E182" s="37">
        <f t="shared" si="54"/>
        <v>4627000</v>
      </c>
      <c r="F182" s="37">
        <f t="shared" si="54"/>
        <v>0</v>
      </c>
      <c r="G182" s="37">
        <f t="shared" si="54"/>
        <v>0</v>
      </c>
      <c r="H182" s="37">
        <f t="shared" si="54"/>
        <v>0</v>
      </c>
      <c r="I182" s="6">
        <f t="shared" si="45"/>
        <v>4627000</v>
      </c>
    </row>
    <row r="183" spans="1:9" ht="12.75" hidden="1">
      <c r="A183" s="21">
        <v>21314010101</v>
      </c>
      <c r="B183" s="24" t="s">
        <v>563</v>
      </c>
      <c r="C183" s="37"/>
      <c r="D183" s="37"/>
      <c r="E183" s="37"/>
      <c r="F183" s="37"/>
      <c r="G183" s="37"/>
      <c r="H183" s="37"/>
      <c r="I183" s="6">
        <f t="shared" si="45"/>
        <v>0</v>
      </c>
    </row>
    <row r="184" spans="1:9" ht="12.75" hidden="1">
      <c r="A184" s="21">
        <v>21314010102</v>
      </c>
      <c r="B184" s="24" t="s">
        <v>569</v>
      </c>
      <c r="C184" s="257"/>
      <c r="D184" s="257"/>
      <c r="E184" s="257"/>
      <c r="F184" s="257"/>
      <c r="G184" s="257"/>
      <c r="H184" s="257"/>
      <c r="I184" s="6">
        <f t="shared" si="45"/>
        <v>0</v>
      </c>
    </row>
    <row r="185" spans="1:9" ht="12.75" hidden="1">
      <c r="A185" s="21">
        <v>21314010103</v>
      </c>
      <c r="B185" s="24" t="s">
        <v>580</v>
      </c>
      <c r="C185" s="257"/>
      <c r="D185" s="257"/>
      <c r="E185" s="257"/>
      <c r="F185" s="257"/>
      <c r="G185" s="257"/>
      <c r="H185" s="257"/>
      <c r="I185" s="6">
        <f t="shared" si="45"/>
        <v>0</v>
      </c>
    </row>
    <row r="186" spans="1:9" ht="12.75">
      <c r="A186" s="21">
        <v>21314010104</v>
      </c>
      <c r="B186" s="24" t="s">
        <v>571</v>
      </c>
      <c r="C186" s="257"/>
      <c r="D186" s="257"/>
      <c r="E186" s="257">
        <v>4627000</v>
      </c>
      <c r="F186" s="257"/>
      <c r="G186" s="257"/>
      <c r="H186" s="257"/>
      <c r="I186" s="6">
        <f t="shared" si="45"/>
        <v>4627000</v>
      </c>
    </row>
    <row r="187" spans="1:10" s="29" customFormat="1" ht="12.75">
      <c r="A187" s="43">
        <v>2131402</v>
      </c>
      <c r="B187" s="26" t="s">
        <v>573</v>
      </c>
      <c r="C187" s="27">
        <f aca="true" t="shared" si="55" ref="C187:H187">+C188</f>
        <v>0</v>
      </c>
      <c r="D187" s="27">
        <f t="shared" si="55"/>
        <v>0</v>
      </c>
      <c r="E187" s="27">
        <f t="shared" si="55"/>
        <v>9408000</v>
      </c>
      <c r="F187" s="27">
        <f t="shared" si="55"/>
        <v>0</v>
      </c>
      <c r="G187" s="27">
        <f t="shared" si="55"/>
        <v>0</v>
      </c>
      <c r="H187" s="27">
        <f t="shared" si="55"/>
        <v>0</v>
      </c>
      <c r="I187" s="6">
        <f t="shared" si="45"/>
        <v>9408000</v>
      </c>
      <c r="J187" s="28"/>
    </row>
    <row r="188" spans="1:9" ht="12.75">
      <c r="A188" s="42">
        <v>213140201</v>
      </c>
      <c r="B188" s="31" t="s">
        <v>561</v>
      </c>
      <c r="C188" s="37">
        <f aca="true" t="shared" si="56" ref="C188:H188">+C189+C190+C191+C192</f>
        <v>0</v>
      </c>
      <c r="D188" s="37">
        <f t="shared" si="56"/>
        <v>0</v>
      </c>
      <c r="E188" s="37">
        <f t="shared" si="56"/>
        <v>9408000</v>
      </c>
      <c r="F188" s="37">
        <f t="shared" si="56"/>
        <v>0</v>
      </c>
      <c r="G188" s="37">
        <f t="shared" si="56"/>
        <v>0</v>
      </c>
      <c r="H188" s="37">
        <f t="shared" si="56"/>
        <v>0</v>
      </c>
      <c r="I188" s="6">
        <f t="shared" si="45"/>
        <v>9408000</v>
      </c>
    </row>
    <row r="189" spans="1:9" ht="12.75">
      <c r="A189" s="23">
        <v>21314020101</v>
      </c>
      <c r="B189" s="24" t="s">
        <v>563</v>
      </c>
      <c r="C189" s="37"/>
      <c r="D189" s="37"/>
      <c r="E189" s="37">
        <v>3804000</v>
      </c>
      <c r="F189" s="37"/>
      <c r="G189" s="37"/>
      <c r="H189" s="37"/>
      <c r="I189" s="6">
        <f t="shared" si="45"/>
        <v>3804000</v>
      </c>
    </row>
    <row r="190" spans="1:9" ht="12.75">
      <c r="A190" s="23">
        <v>21314020102</v>
      </c>
      <c r="B190" s="24" t="s">
        <v>569</v>
      </c>
      <c r="C190" s="257"/>
      <c r="D190" s="257"/>
      <c r="E190" s="257">
        <v>5370000</v>
      </c>
      <c r="F190" s="257"/>
      <c r="G190" s="257"/>
      <c r="H190" s="257"/>
      <c r="I190" s="6">
        <f t="shared" si="45"/>
        <v>5370000</v>
      </c>
    </row>
    <row r="191" spans="1:9" ht="12.75">
      <c r="A191" s="23">
        <v>21314020103</v>
      </c>
      <c r="B191" s="24" t="s">
        <v>580</v>
      </c>
      <c r="C191" s="257"/>
      <c r="D191" s="257"/>
      <c r="E191" s="257">
        <v>234000</v>
      </c>
      <c r="F191" s="257"/>
      <c r="G191" s="257"/>
      <c r="H191" s="257"/>
      <c r="I191" s="6">
        <f t="shared" si="45"/>
        <v>234000</v>
      </c>
    </row>
    <row r="192" spans="1:9" ht="12.75" hidden="1">
      <c r="A192" s="23">
        <v>21314020104</v>
      </c>
      <c r="B192" s="24" t="s">
        <v>571</v>
      </c>
      <c r="C192" s="257"/>
      <c r="D192" s="257"/>
      <c r="E192" s="257"/>
      <c r="F192" s="257"/>
      <c r="G192" s="257"/>
      <c r="H192" s="257"/>
      <c r="I192" s="6">
        <f t="shared" si="45"/>
        <v>0</v>
      </c>
    </row>
    <row r="193" spans="1:10" s="29" customFormat="1" ht="12.75">
      <c r="A193" s="43">
        <v>2131403</v>
      </c>
      <c r="B193" s="26" t="s">
        <v>583</v>
      </c>
      <c r="C193" s="27">
        <f aca="true" t="shared" si="57" ref="C193:H193">SUM(C194:C198)</f>
        <v>0</v>
      </c>
      <c r="D193" s="27">
        <f t="shared" si="57"/>
        <v>0</v>
      </c>
      <c r="E193" s="27">
        <f t="shared" si="57"/>
        <v>4039000</v>
      </c>
      <c r="F193" s="27">
        <f t="shared" si="57"/>
        <v>0</v>
      </c>
      <c r="G193" s="27">
        <f t="shared" si="57"/>
        <v>0</v>
      </c>
      <c r="H193" s="27">
        <f t="shared" si="57"/>
        <v>0</v>
      </c>
      <c r="I193" s="6">
        <f t="shared" si="45"/>
        <v>4039000</v>
      </c>
      <c r="J193" s="28"/>
    </row>
    <row r="194" spans="1:9" ht="12.75">
      <c r="A194" s="23">
        <v>213140301</v>
      </c>
      <c r="B194" s="24" t="s">
        <v>585</v>
      </c>
      <c r="C194" s="257"/>
      <c r="D194" s="257"/>
      <c r="E194" s="257">
        <v>224000</v>
      </c>
      <c r="F194" s="257"/>
      <c r="G194" s="257"/>
      <c r="H194" s="257"/>
      <c r="I194" s="6">
        <f t="shared" si="45"/>
        <v>224000</v>
      </c>
    </row>
    <row r="195" spans="1:9" ht="12.75">
      <c r="A195" s="23">
        <v>213140302</v>
      </c>
      <c r="B195" s="24" t="s">
        <v>587</v>
      </c>
      <c r="C195" s="257"/>
      <c r="D195" s="257"/>
      <c r="E195" s="257">
        <v>1343000</v>
      </c>
      <c r="F195" s="257"/>
      <c r="G195" s="257"/>
      <c r="H195" s="257"/>
      <c r="I195" s="6">
        <f t="shared" si="45"/>
        <v>1343000</v>
      </c>
    </row>
    <row r="196" spans="1:9" ht="12.75">
      <c r="A196" s="23">
        <v>213140303</v>
      </c>
      <c r="B196" s="24" t="s">
        <v>589</v>
      </c>
      <c r="C196" s="257"/>
      <c r="D196" s="257"/>
      <c r="E196" s="257">
        <v>224000</v>
      </c>
      <c r="F196" s="257"/>
      <c r="G196" s="257"/>
      <c r="H196" s="257"/>
      <c r="I196" s="6">
        <f t="shared" si="45"/>
        <v>224000</v>
      </c>
    </row>
    <row r="197" spans="1:9" ht="12.75">
      <c r="A197" s="23">
        <v>213140304</v>
      </c>
      <c r="B197" s="24" t="s">
        <v>591</v>
      </c>
      <c r="C197" s="257"/>
      <c r="D197" s="257"/>
      <c r="E197" s="257">
        <v>1800000</v>
      </c>
      <c r="F197" s="257"/>
      <c r="G197" s="257"/>
      <c r="H197" s="257"/>
      <c r="I197" s="6">
        <f t="shared" si="45"/>
        <v>1800000</v>
      </c>
    </row>
    <row r="198" spans="1:9" ht="12.75">
      <c r="A198" s="23">
        <v>213140305</v>
      </c>
      <c r="B198" s="24" t="s">
        <v>593</v>
      </c>
      <c r="C198" s="257"/>
      <c r="D198" s="257"/>
      <c r="E198" s="257">
        <v>448000</v>
      </c>
      <c r="F198" s="257"/>
      <c r="G198" s="257"/>
      <c r="H198" s="257"/>
      <c r="I198" s="6">
        <f t="shared" si="45"/>
        <v>448000</v>
      </c>
    </row>
    <row r="199" spans="1:10" s="15" customFormat="1" ht="12.75">
      <c r="A199" s="39">
        <v>2132</v>
      </c>
      <c r="B199" s="12" t="s">
        <v>595</v>
      </c>
      <c r="C199" s="13">
        <f aca="true" t="shared" si="58" ref="C199:H199">+C200+C203+C219</f>
        <v>10636900</v>
      </c>
      <c r="D199" s="13">
        <f t="shared" si="58"/>
        <v>0</v>
      </c>
      <c r="E199" s="13">
        <f t="shared" si="58"/>
        <v>0</v>
      </c>
      <c r="F199" s="13">
        <f t="shared" si="58"/>
        <v>0</v>
      </c>
      <c r="G199" s="13">
        <f t="shared" si="58"/>
        <v>0</v>
      </c>
      <c r="H199" s="13">
        <f t="shared" si="58"/>
        <v>0</v>
      </c>
      <c r="I199" s="6">
        <f t="shared" si="45"/>
        <v>10636900</v>
      </c>
      <c r="J199" s="14"/>
    </row>
    <row r="200" spans="1:10" s="20" customFormat="1" ht="12.75">
      <c r="A200" s="16" t="s">
        <v>700</v>
      </c>
      <c r="B200" s="17" t="s">
        <v>597</v>
      </c>
      <c r="C200" s="18">
        <f aca="true" t="shared" si="59" ref="C200:H200">SUM(C201:C202)</f>
        <v>2091900</v>
      </c>
      <c r="D200" s="18">
        <f t="shared" si="59"/>
        <v>0</v>
      </c>
      <c r="E200" s="18">
        <f t="shared" si="59"/>
        <v>0</v>
      </c>
      <c r="F200" s="18">
        <f t="shared" si="59"/>
        <v>0</v>
      </c>
      <c r="G200" s="18">
        <f t="shared" si="59"/>
        <v>0</v>
      </c>
      <c r="H200" s="18">
        <f t="shared" si="59"/>
        <v>0</v>
      </c>
      <c r="I200" s="6">
        <f t="shared" si="45"/>
        <v>2091900</v>
      </c>
      <c r="J200" s="19"/>
    </row>
    <row r="201" spans="1:9" ht="12.75">
      <c r="A201" s="23" t="s">
        <v>701</v>
      </c>
      <c r="B201" s="24" t="s">
        <v>599</v>
      </c>
      <c r="C201" s="257">
        <v>791900</v>
      </c>
      <c r="D201" s="257"/>
      <c r="E201" s="257">
        <v>0</v>
      </c>
      <c r="F201" s="257"/>
      <c r="G201" s="257"/>
      <c r="H201" s="257"/>
      <c r="I201" s="6">
        <f t="shared" si="45"/>
        <v>791900</v>
      </c>
    </row>
    <row r="202" spans="1:9" ht="12.75">
      <c r="A202" s="23" t="s">
        <v>702</v>
      </c>
      <c r="B202" s="24" t="s">
        <v>601</v>
      </c>
      <c r="C202" s="257">
        <v>1300000</v>
      </c>
      <c r="D202" s="257"/>
      <c r="E202" s="257">
        <v>0</v>
      </c>
      <c r="F202" s="257"/>
      <c r="G202" s="257"/>
      <c r="H202" s="257"/>
      <c r="I202" s="6">
        <f t="shared" si="45"/>
        <v>1300000</v>
      </c>
    </row>
    <row r="203" spans="1:10" s="20" customFormat="1" ht="12.75">
      <c r="A203" s="65">
        <v>21322</v>
      </c>
      <c r="B203" s="17" t="s">
        <v>603</v>
      </c>
      <c r="C203" s="18">
        <f aca="true" t="shared" si="60" ref="C203:H203">+C204+C208+C209+C210+C216+C217</f>
        <v>8545000</v>
      </c>
      <c r="D203" s="18">
        <f t="shared" si="60"/>
        <v>0</v>
      </c>
      <c r="E203" s="18">
        <f t="shared" si="60"/>
        <v>0</v>
      </c>
      <c r="F203" s="18">
        <f t="shared" si="60"/>
        <v>0</v>
      </c>
      <c r="G203" s="18">
        <f t="shared" si="60"/>
        <v>0</v>
      </c>
      <c r="H203" s="18">
        <f t="shared" si="60"/>
        <v>0</v>
      </c>
      <c r="I203" s="6">
        <f t="shared" si="45"/>
        <v>8545000</v>
      </c>
      <c r="J203" s="19"/>
    </row>
    <row r="204" spans="1:9" ht="12.75">
      <c r="A204" s="66">
        <v>2132203</v>
      </c>
      <c r="B204" s="31" t="s">
        <v>609</v>
      </c>
      <c r="C204" s="37">
        <f aca="true" t="shared" si="61" ref="C204:H204">SUM(C205:C207)</f>
        <v>545000</v>
      </c>
      <c r="D204" s="37">
        <f t="shared" si="61"/>
        <v>0</v>
      </c>
      <c r="E204" s="37">
        <f t="shared" si="61"/>
        <v>0</v>
      </c>
      <c r="F204" s="37">
        <f t="shared" si="61"/>
        <v>0</v>
      </c>
      <c r="G204" s="37">
        <f t="shared" si="61"/>
        <v>0</v>
      </c>
      <c r="H204" s="37">
        <f t="shared" si="61"/>
        <v>0</v>
      </c>
      <c r="I204" s="6">
        <f t="shared" si="45"/>
        <v>545000</v>
      </c>
    </row>
    <row r="205" spans="1:9" ht="12.75" hidden="1">
      <c r="A205" s="23">
        <v>213220301</v>
      </c>
      <c r="B205" s="24" t="s">
        <v>611</v>
      </c>
      <c r="C205" s="257">
        <v>0</v>
      </c>
      <c r="D205" s="257"/>
      <c r="E205" s="257">
        <v>0</v>
      </c>
      <c r="F205" s="257"/>
      <c r="G205" s="257"/>
      <c r="H205" s="257"/>
      <c r="I205" s="6">
        <f t="shared" si="45"/>
        <v>0</v>
      </c>
    </row>
    <row r="206" spans="1:9" ht="12.75" hidden="1">
      <c r="A206" s="23">
        <v>213220302</v>
      </c>
      <c r="B206" s="24" t="s">
        <v>613</v>
      </c>
      <c r="C206" s="257">
        <v>0</v>
      </c>
      <c r="D206" s="257">
        <v>0</v>
      </c>
      <c r="E206" s="257">
        <v>0</v>
      </c>
      <c r="F206" s="257"/>
      <c r="G206" s="257"/>
      <c r="H206" s="257"/>
      <c r="I206" s="6">
        <f t="shared" si="45"/>
        <v>0</v>
      </c>
    </row>
    <row r="207" spans="1:9" ht="12.75">
      <c r="A207" s="23">
        <v>213220304</v>
      </c>
      <c r="B207" s="24" t="s">
        <v>675</v>
      </c>
      <c r="C207" s="257">
        <v>545000</v>
      </c>
      <c r="D207" s="257"/>
      <c r="E207" s="257">
        <v>0</v>
      </c>
      <c r="F207" s="257"/>
      <c r="G207" s="257"/>
      <c r="H207" s="257"/>
      <c r="I207" s="6">
        <f t="shared" si="45"/>
        <v>545000</v>
      </c>
    </row>
    <row r="208" spans="1:9" ht="12.75" hidden="1">
      <c r="A208" s="66">
        <v>2132204</v>
      </c>
      <c r="B208" s="31" t="s">
        <v>619</v>
      </c>
      <c r="C208" s="257"/>
      <c r="D208" s="257"/>
      <c r="E208" s="257"/>
      <c r="F208" s="257"/>
      <c r="G208" s="257"/>
      <c r="H208" s="257"/>
      <c r="I208" s="6">
        <f t="shared" si="45"/>
        <v>0</v>
      </c>
    </row>
    <row r="209" spans="1:9" ht="12.75" hidden="1">
      <c r="A209" s="66">
        <v>2132205</v>
      </c>
      <c r="B209" s="31" t="s">
        <v>621</v>
      </c>
      <c r="C209" s="257"/>
      <c r="D209" s="257"/>
      <c r="E209" s="257"/>
      <c r="F209" s="257"/>
      <c r="G209" s="257"/>
      <c r="H209" s="257"/>
      <c r="I209" s="6">
        <f t="shared" si="45"/>
        <v>0</v>
      </c>
    </row>
    <row r="210" spans="1:9" ht="12.75" hidden="1">
      <c r="A210" s="66">
        <v>2132206</v>
      </c>
      <c r="B210" s="67" t="s">
        <v>623</v>
      </c>
      <c r="C210" s="37">
        <f aca="true" t="shared" si="62" ref="C210:H210">SUM(C211:C215)</f>
        <v>0</v>
      </c>
      <c r="D210" s="37">
        <f t="shared" si="62"/>
        <v>0</v>
      </c>
      <c r="E210" s="37">
        <f t="shared" si="62"/>
        <v>0</v>
      </c>
      <c r="F210" s="37">
        <f t="shared" si="62"/>
        <v>0</v>
      </c>
      <c r="G210" s="37">
        <f t="shared" si="62"/>
        <v>0</v>
      </c>
      <c r="H210" s="37">
        <f t="shared" si="62"/>
        <v>0</v>
      </c>
      <c r="I210" s="6">
        <f t="shared" si="45"/>
        <v>0</v>
      </c>
    </row>
    <row r="211" spans="1:9" ht="12.75" hidden="1">
      <c r="A211" s="23">
        <v>213220601</v>
      </c>
      <c r="B211" s="24" t="s">
        <v>625</v>
      </c>
      <c r="C211" s="257"/>
      <c r="D211" s="257"/>
      <c r="E211" s="257"/>
      <c r="F211" s="257"/>
      <c r="G211" s="257"/>
      <c r="H211" s="257"/>
      <c r="I211" s="6">
        <f t="shared" si="45"/>
        <v>0</v>
      </c>
    </row>
    <row r="212" spans="1:9" ht="12.75" hidden="1">
      <c r="A212" s="23">
        <v>213220602</v>
      </c>
      <c r="B212" s="24" t="s">
        <v>627</v>
      </c>
      <c r="C212" s="257"/>
      <c r="D212" s="257"/>
      <c r="E212" s="257"/>
      <c r="F212" s="257"/>
      <c r="G212" s="257"/>
      <c r="H212" s="257"/>
      <c r="I212" s="6">
        <f t="shared" si="45"/>
        <v>0</v>
      </c>
    </row>
    <row r="213" spans="1:9" ht="12.75" hidden="1">
      <c r="A213" s="23">
        <v>213220603</v>
      </c>
      <c r="B213" s="24" t="s">
        <v>682</v>
      </c>
      <c r="C213" s="257"/>
      <c r="D213" s="257"/>
      <c r="E213" s="257"/>
      <c r="F213" s="257"/>
      <c r="G213" s="257"/>
      <c r="H213" s="257"/>
      <c r="I213" s="6">
        <f t="shared" si="45"/>
        <v>0</v>
      </c>
    </row>
    <row r="214" spans="1:9" ht="12.75" hidden="1">
      <c r="A214" s="23">
        <v>213220604</v>
      </c>
      <c r="B214" s="24" t="s">
        <v>684</v>
      </c>
      <c r="C214" s="257"/>
      <c r="D214" s="257"/>
      <c r="E214" s="257"/>
      <c r="F214" s="257"/>
      <c r="G214" s="257"/>
      <c r="H214" s="257"/>
      <c r="I214" s="6">
        <f t="shared" si="45"/>
        <v>0</v>
      </c>
    </row>
    <row r="215" spans="1:9" ht="12.75" hidden="1">
      <c r="A215" s="23">
        <v>213220605</v>
      </c>
      <c r="B215" s="24" t="s">
        <v>686</v>
      </c>
      <c r="C215" s="257"/>
      <c r="D215" s="257"/>
      <c r="E215" s="257"/>
      <c r="F215" s="257"/>
      <c r="G215" s="257"/>
      <c r="H215" s="257"/>
      <c r="I215" s="6">
        <f t="shared" si="45"/>
        <v>0</v>
      </c>
    </row>
    <row r="216" spans="1:9" ht="12.75">
      <c r="A216" s="66">
        <v>2132208</v>
      </c>
      <c r="B216" s="67" t="s">
        <v>629</v>
      </c>
      <c r="C216" s="257">
        <v>5500000</v>
      </c>
      <c r="D216" s="257"/>
      <c r="E216" s="257">
        <v>0</v>
      </c>
      <c r="F216" s="257"/>
      <c r="G216" s="257"/>
      <c r="H216" s="257"/>
      <c r="I216" s="6">
        <f t="shared" si="45"/>
        <v>5500000</v>
      </c>
    </row>
    <row r="217" spans="1:9" ht="12.75">
      <c r="A217" s="66">
        <v>2132210</v>
      </c>
      <c r="B217" s="53" t="s">
        <v>631</v>
      </c>
      <c r="C217" s="37">
        <f aca="true" t="shared" si="63" ref="C217:H217">+C218</f>
        <v>2500000</v>
      </c>
      <c r="D217" s="37">
        <f t="shared" si="63"/>
        <v>0</v>
      </c>
      <c r="E217" s="37">
        <f t="shared" si="63"/>
        <v>0</v>
      </c>
      <c r="F217" s="37">
        <f t="shared" si="63"/>
        <v>0</v>
      </c>
      <c r="G217" s="37">
        <f t="shared" si="63"/>
        <v>0</v>
      </c>
      <c r="H217" s="37">
        <f t="shared" si="63"/>
        <v>0</v>
      </c>
      <c r="I217" s="6">
        <f t="shared" si="45"/>
        <v>2500000</v>
      </c>
    </row>
    <row r="218" spans="1:9" ht="12.75">
      <c r="A218" s="23">
        <v>213221002</v>
      </c>
      <c r="B218" s="24" t="s">
        <v>632</v>
      </c>
      <c r="C218" s="257">
        <v>2500000</v>
      </c>
      <c r="D218" s="257"/>
      <c r="E218" s="257">
        <v>0</v>
      </c>
      <c r="F218" s="257"/>
      <c r="G218" s="257"/>
      <c r="H218" s="257"/>
      <c r="I218" s="6">
        <f t="shared" si="45"/>
        <v>2500000</v>
      </c>
    </row>
    <row r="219" spans="1:10" s="62" customFormat="1" ht="12.75" hidden="1">
      <c r="A219" s="65">
        <v>21323</v>
      </c>
      <c r="B219" s="68" t="s">
        <v>636</v>
      </c>
      <c r="C219" s="18">
        <v>0</v>
      </c>
      <c r="D219" s="18">
        <v>0</v>
      </c>
      <c r="E219" s="18">
        <v>0</v>
      </c>
      <c r="F219" s="18"/>
      <c r="G219" s="18"/>
      <c r="H219" s="18"/>
      <c r="I219" s="6">
        <f aca="true" t="shared" si="64" ref="I219:I258">SUM(C219:H219)</f>
        <v>0</v>
      </c>
      <c r="J219" s="61"/>
    </row>
    <row r="220" spans="1:10" s="15" customFormat="1" ht="12.75" hidden="1">
      <c r="A220" s="39">
        <v>2133</v>
      </c>
      <c r="B220" s="12" t="s">
        <v>638</v>
      </c>
      <c r="C220" s="13">
        <f aca="true" t="shared" si="65" ref="C220:H220">+C221</f>
        <v>0</v>
      </c>
      <c r="D220" s="13">
        <f t="shared" si="65"/>
        <v>0</v>
      </c>
      <c r="E220" s="13">
        <f t="shared" si="65"/>
        <v>0</v>
      </c>
      <c r="F220" s="13">
        <f t="shared" si="65"/>
        <v>0</v>
      </c>
      <c r="G220" s="13">
        <f t="shared" si="65"/>
        <v>0</v>
      </c>
      <c r="H220" s="13">
        <f t="shared" si="65"/>
        <v>0</v>
      </c>
      <c r="I220" s="6">
        <f t="shared" si="64"/>
        <v>0</v>
      </c>
      <c r="J220" s="14"/>
    </row>
    <row r="221" spans="1:9" ht="12.75" hidden="1">
      <c r="A221" s="23">
        <v>213316</v>
      </c>
      <c r="B221" s="24" t="s">
        <v>644</v>
      </c>
      <c r="C221" s="257"/>
      <c r="D221" s="257"/>
      <c r="E221" s="257">
        <v>0</v>
      </c>
      <c r="F221" s="257"/>
      <c r="G221" s="257"/>
      <c r="H221" s="257"/>
      <c r="I221" s="6">
        <f t="shared" si="64"/>
        <v>0</v>
      </c>
    </row>
    <row r="222" spans="1:10" s="15" customFormat="1" ht="12.75" hidden="1">
      <c r="A222" s="39">
        <v>2137</v>
      </c>
      <c r="B222" s="12" t="s">
        <v>655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6">
        <f t="shared" si="64"/>
        <v>0</v>
      </c>
      <c r="J222" s="14"/>
    </row>
    <row r="223" spans="1:9" ht="12.75">
      <c r="A223" s="69">
        <v>22</v>
      </c>
      <c r="B223" s="70" t="s">
        <v>703</v>
      </c>
      <c r="C223" s="37">
        <f aca="true" t="shared" si="66" ref="C223:H223">+C224</f>
        <v>0</v>
      </c>
      <c r="D223" s="37">
        <f t="shared" si="66"/>
        <v>0</v>
      </c>
      <c r="E223" s="37">
        <f t="shared" si="66"/>
        <v>0</v>
      </c>
      <c r="F223" s="37">
        <f t="shared" si="66"/>
        <v>240000000</v>
      </c>
      <c r="G223" s="37">
        <f t="shared" si="66"/>
        <v>0</v>
      </c>
      <c r="H223" s="37">
        <f t="shared" si="66"/>
        <v>0</v>
      </c>
      <c r="I223" s="6">
        <f t="shared" si="64"/>
        <v>240000000</v>
      </c>
    </row>
    <row r="224" spans="1:9" ht="12.75">
      <c r="A224" s="71">
        <v>221</v>
      </c>
      <c r="B224" s="72" t="s">
        <v>704</v>
      </c>
      <c r="C224" s="13">
        <f>+C225+C228</f>
        <v>0</v>
      </c>
      <c r="D224" s="13">
        <f>+D225+D228</f>
        <v>0</v>
      </c>
      <c r="E224" s="13">
        <f>+E225+E228</f>
        <v>0</v>
      </c>
      <c r="F224" s="13">
        <f>+F225+F228</f>
        <v>240000000</v>
      </c>
      <c r="G224" s="13">
        <f>+G225+G228</f>
        <v>0</v>
      </c>
      <c r="H224" s="13">
        <f>+H225+H228</f>
        <v>0</v>
      </c>
      <c r="I224" s="6">
        <f t="shared" si="64"/>
        <v>240000000</v>
      </c>
    </row>
    <row r="225" spans="1:9" ht="12.75" customHeight="1">
      <c r="A225" s="73" t="s">
        <v>705</v>
      </c>
      <c r="B225" s="74" t="s">
        <v>706</v>
      </c>
      <c r="C225" s="18">
        <f aca="true" t="shared" si="67" ref="C225:H225">SUM(C226:C227)</f>
        <v>0</v>
      </c>
      <c r="D225" s="18">
        <f t="shared" si="67"/>
        <v>0</v>
      </c>
      <c r="E225" s="18">
        <f t="shared" si="67"/>
        <v>0</v>
      </c>
      <c r="F225" s="18">
        <f t="shared" si="67"/>
        <v>134000000</v>
      </c>
      <c r="G225" s="18">
        <f t="shared" si="67"/>
        <v>0</v>
      </c>
      <c r="H225" s="18">
        <f t="shared" si="67"/>
        <v>0</v>
      </c>
      <c r="I225" s="6">
        <f t="shared" si="64"/>
        <v>134000000</v>
      </c>
    </row>
    <row r="226" spans="1:9" ht="12.75" customHeight="1">
      <c r="A226" s="75" t="s">
        <v>707</v>
      </c>
      <c r="B226" s="76" t="s">
        <v>708</v>
      </c>
      <c r="C226" s="257"/>
      <c r="D226" s="257"/>
      <c r="E226" s="257"/>
      <c r="F226" s="257">
        <v>10000000</v>
      </c>
      <c r="G226" s="257"/>
      <c r="H226" s="257"/>
      <c r="I226" s="6">
        <f t="shared" si="64"/>
        <v>10000000</v>
      </c>
    </row>
    <row r="227" spans="1:9" ht="12.75" customHeight="1">
      <c r="A227" s="75" t="s">
        <v>709</v>
      </c>
      <c r="B227" s="76" t="s">
        <v>710</v>
      </c>
      <c r="C227" s="257"/>
      <c r="D227" s="257"/>
      <c r="E227" s="257"/>
      <c r="F227" s="257">
        <v>124000000</v>
      </c>
      <c r="G227" s="257"/>
      <c r="H227" s="257"/>
      <c r="I227" s="6">
        <f t="shared" si="64"/>
        <v>124000000</v>
      </c>
    </row>
    <row r="228" spans="1:9" ht="12.75" customHeight="1">
      <c r="A228" s="73">
        <v>22104</v>
      </c>
      <c r="B228" s="74" t="s">
        <v>1041</v>
      </c>
      <c r="C228" s="18">
        <f aca="true" t="shared" si="68" ref="C228:H228">SUM(C229:C230)</f>
        <v>0</v>
      </c>
      <c r="D228" s="18">
        <f t="shared" si="68"/>
        <v>0</v>
      </c>
      <c r="E228" s="18">
        <f t="shared" si="68"/>
        <v>0</v>
      </c>
      <c r="F228" s="18">
        <f t="shared" si="68"/>
        <v>106000000</v>
      </c>
      <c r="G228" s="18">
        <f t="shared" si="68"/>
        <v>0</v>
      </c>
      <c r="H228" s="18">
        <f t="shared" si="68"/>
        <v>0</v>
      </c>
      <c r="I228" s="6">
        <f>SUM(C228:H228)</f>
        <v>106000000</v>
      </c>
    </row>
    <row r="229" spans="1:9" ht="12.75" customHeight="1">
      <c r="A229" s="75">
        <v>2210401</v>
      </c>
      <c r="B229" s="76" t="s">
        <v>708</v>
      </c>
      <c r="C229" s="257"/>
      <c r="D229" s="257"/>
      <c r="E229" s="257"/>
      <c r="F229" s="257">
        <v>26000000</v>
      </c>
      <c r="G229" s="257"/>
      <c r="H229" s="257"/>
      <c r="I229" s="6">
        <f>SUM(C229:H229)</f>
        <v>26000000</v>
      </c>
    </row>
    <row r="230" spans="1:9" ht="12.75" customHeight="1">
      <c r="A230" s="75">
        <v>2210402</v>
      </c>
      <c r="B230" s="76" t="s">
        <v>710</v>
      </c>
      <c r="C230" s="257"/>
      <c r="D230" s="257"/>
      <c r="E230" s="257"/>
      <c r="F230" s="257">
        <v>80000000</v>
      </c>
      <c r="G230" s="257"/>
      <c r="H230" s="257"/>
      <c r="I230" s="6">
        <f>SUM(C230:H230)</f>
        <v>80000000</v>
      </c>
    </row>
    <row r="231" spans="1:11" s="80" customFormat="1" ht="12.75">
      <c r="A231" s="77">
        <v>23</v>
      </c>
      <c r="B231" s="78" t="s">
        <v>711</v>
      </c>
      <c r="C231" s="6">
        <f aca="true" t="shared" si="69" ref="C231:H231">+C232+C258+C374+C429</f>
        <v>4900000</v>
      </c>
      <c r="D231" s="6">
        <f t="shared" si="69"/>
        <v>76230000</v>
      </c>
      <c r="E231" s="6">
        <f t="shared" si="69"/>
        <v>6150000</v>
      </c>
      <c r="F231" s="6">
        <f t="shared" si="69"/>
        <v>2231324191</v>
      </c>
      <c r="G231" s="6">
        <f t="shared" si="69"/>
        <v>366000000</v>
      </c>
      <c r="H231" s="6">
        <f t="shared" si="69"/>
        <v>31000000</v>
      </c>
      <c r="I231" s="6">
        <f t="shared" si="64"/>
        <v>2715604191</v>
      </c>
      <c r="J231" s="79"/>
      <c r="K231" s="2"/>
    </row>
    <row r="232" spans="1:11" s="15" customFormat="1" ht="12.75">
      <c r="A232" s="73" t="s">
        <v>712</v>
      </c>
      <c r="B232" s="74" t="s">
        <v>713</v>
      </c>
      <c r="C232" s="13">
        <f aca="true" t="shared" si="70" ref="C232:H232">+C233+C239+C244+C245+C246+C247+C255+C256+C257</f>
        <v>0</v>
      </c>
      <c r="D232" s="13">
        <f t="shared" si="70"/>
        <v>0</v>
      </c>
      <c r="E232" s="13">
        <f t="shared" si="70"/>
        <v>0</v>
      </c>
      <c r="F232" s="13">
        <f t="shared" si="70"/>
        <v>187932135</v>
      </c>
      <c r="G232" s="13">
        <f t="shared" si="70"/>
        <v>0</v>
      </c>
      <c r="H232" s="13">
        <f t="shared" si="70"/>
        <v>2000000</v>
      </c>
      <c r="I232" s="6">
        <f t="shared" si="64"/>
        <v>189932135</v>
      </c>
      <c r="J232" s="14">
        <f>+INGRESOS!F74</f>
        <v>161973987</v>
      </c>
      <c r="K232" s="40">
        <f>+F232-F247</f>
        <v>161973987</v>
      </c>
    </row>
    <row r="233" spans="1:11" ht="12.75">
      <c r="A233" s="81" t="s">
        <v>714</v>
      </c>
      <c r="B233" s="82" t="s">
        <v>715</v>
      </c>
      <c r="C233" s="18">
        <f aca="true" t="shared" si="71" ref="C233:H233">SUM(C234:C238)</f>
        <v>0</v>
      </c>
      <c r="D233" s="18">
        <f t="shared" si="71"/>
        <v>0</v>
      </c>
      <c r="E233" s="18">
        <f t="shared" si="71"/>
        <v>0</v>
      </c>
      <c r="F233" s="18">
        <f t="shared" si="71"/>
        <v>120000000</v>
      </c>
      <c r="G233" s="18">
        <f t="shared" si="71"/>
        <v>0</v>
      </c>
      <c r="H233" s="18">
        <f t="shared" si="71"/>
        <v>0</v>
      </c>
      <c r="I233" s="6">
        <f t="shared" si="64"/>
        <v>120000000</v>
      </c>
      <c r="J233" s="14"/>
      <c r="K233" s="294">
        <f>+J232-K232</f>
        <v>0</v>
      </c>
    </row>
    <row r="234" spans="1:9" ht="12.75" customHeight="1" hidden="1">
      <c r="A234" s="83" t="s">
        <v>716</v>
      </c>
      <c r="B234" s="84" t="s">
        <v>717</v>
      </c>
      <c r="C234" s="257"/>
      <c r="D234" s="257"/>
      <c r="E234" s="257"/>
      <c r="F234" s="257"/>
      <c r="G234" s="257"/>
      <c r="H234" s="257"/>
      <c r="I234" s="6">
        <f t="shared" si="64"/>
        <v>0</v>
      </c>
    </row>
    <row r="235" spans="1:9" ht="12.75" customHeight="1">
      <c r="A235" s="83" t="s">
        <v>718</v>
      </c>
      <c r="B235" s="84" t="s">
        <v>719</v>
      </c>
      <c r="C235" s="257"/>
      <c r="D235" s="257"/>
      <c r="E235" s="257"/>
      <c r="F235" s="257">
        <v>50000000</v>
      </c>
      <c r="G235" s="257"/>
      <c r="H235" s="257"/>
      <c r="I235" s="6">
        <f t="shared" si="64"/>
        <v>50000000</v>
      </c>
    </row>
    <row r="236" spans="1:9" ht="12.75" customHeight="1">
      <c r="A236" s="83" t="s">
        <v>720</v>
      </c>
      <c r="B236" s="84" t="s">
        <v>721</v>
      </c>
      <c r="C236" s="257"/>
      <c r="D236" s="257"/>
      <c r="E236" s="257"/>
      <c r="F236" s="257">
        <v>50000000</v>
      </c>
      <c r="G236" s="257"/>
      <c r="H236" s="257"/>
      <c r="I236" s="6">
        <f t="shared" si="64"/>
        <v>50000000</v>
      </c>
    </row>
    <row r="237" spans="1:9" ht="12.75" customHeight="1">
      <c r="A237" s="83" t="s">
        <v>722</v>
      </c>
      <c r="B237" s="84" t="s">
        <v>723</v>
      </c>
      <c r="C237" s="257"/>
      <c r="D237" s="257"/>
      <c r="E237" s="257"/>
      <c r="F237" s="257">
        <v>10000000</v>
      </c>
      <c r="G237" s="257"/>
      <c r="H237" s="257"/>
      <c r="I237" s="6">
        <f t="shared" si="64"/>
        <v>10000000</v>
      </c>
    </row>
    <row r="238" spans="1:9" ht="12.75" customHeight="1">
      <c r="A238" s="83" t="s">
        <v>724</v>
      </c>
      <c r="B238" s="84" t="s">
        <v>725</v>
      </c>
      <c r="C238" s="257"/>
      <c r="D238" s="257"/>
      <c r="E238" s="257"/>
      <c r="F238" s="257">
        <v>10000000</v>
      </c>
      <c r="G238" s="257"/>
      <c r="H238" s="257"/>
      <c r="I238" s="6">
        <f>SUM(C238:H238)</f>
        <v>10000000</v>
      </c>
    </row>
    <row r="239" spans="1:9" ht="25.5" hidden="1">
      <c r="A239" s="81" t="s">
        <v>726</v>
      </c>
      <c r="B239" s="82" t="s">
        <v>727</v>
      </c>
      <c r="C239" s="18">
        <f aca="true" t="shared" si="72" ref="C239:H239">SUM(C240:C243)</f>
        <v>0</v>
      </c>
      <c r="D239" s="18">
        <f t="shared" si="72"/>
        <v>0</v>
      </c>
      <c r="E239" s="18">
        <f t="shared" si="72"/>
        <v>0</v>
      </c>
      <c r="F239" s="18">
        <f t="shared" si="72"/>
        <v>0</v>
      </c>
      <c r="G239" s="18">
        <f t="shared" si="72"/>
        <v>0</v>
      </c>
      <c r="H239" s="18">
        <f t="shared" si="72"/>
        <v>0</v>
      </c>
      <c r="I239" s="6">
        <f t="shared" si="64"/>
        <v>0</v>
      </c>
    </row>
    <row r="240" spans="1:9" ht="12.75" customHeight="1" hidden="1">
      <c r="A240" s="83" t="s">
        <v>728</v>
      </c>
      <c r="B240" s="84" t="s">
        <v>729</v>
      </c>
      <c r="C240" s="257"/>
      <c r="D240" s="257"/>
      <c r="E240" s="257"/>
      <c r="F240" s="257"/>
      <c r="G240" s="257"/>
      <c r="H240" s="257"/>
      <c r="I240" s="6">
        <f t="shared" si="64"/>
        <v>0</v>
      </c>
    </row>
    <row r="241" spans="1:9" ht="12.75" customHeight="1" hidden="1">
      <c r="A241" s="83" t="s">
        <v>730</v>
      </c>
      <c r="B241" s="84" t="s">
        <v>731</v>
      </c>
      <c r="C241" s="257"/>
      <c r="D241" s="257"/>
      <c r="E241" s="257"/>
      <c r="F241" s="257"/>
      <c r="G241" s="257"/>
      <c r="H241" s="257"/>
      <c r="I241" s="6">
        <f t="shared" si="64"/>
        <v>0</v>
      </c>
    </row>
    <row r="242" spans="1:9" ht="12.75" customHeight="1" hidden="1">
      <c r="A242" s="83" t="s">
        <v>732</v>
      </c>
      <c r="B242" s="84" t="s">
        <v>733</v>
      </c>
      <c r="C242" s="257"/>
      <c r="D242" s="257"/>
      <c r="E242" s="257"/>
      <c r="F242" s="257"/>
      <c r="G242" s="257"/>
      <c r="H242" s="257"/>
      <c r="I242" s="6">
        <f t="shared" si="64"/>
        <v>0</v>
      </c>
    </row>
    <row r="243" spans="1:9" ht="12.75" customHeight="1" hidden="1">
      <c r="A243" s="83" t="s">
        <v>734</v>
      </c>
      <c r="B243" s="84" t="s">
        <v>735</v>
      </c>
      <c r="C243" s="257"/>
      <c r="D243" s="257"/>
      <c r="E243" s="257"/>
      <c r="F243" s="257">
        <v>0</v>
      </c>
      <c r="G243" s="257"/>
      <c r="H243" s="257"/>
      <c r="I243" s="6">
        <f t="shared" si="64"/>
        <v>0</v>
      </c>
    </row>
    <row r="244" spans="1:9" ht="12.75" customHeight="1">
      <c r="A244" s="81" t="s">
        <v>736</v>
      </c>
      <c r="B244" s="84" t="s">
        <v>737</v>
      </c>
      <c r="C244" s="18">
        <v>0</v>
      </c>
      <c r="D244" s="18">
        <v>0</v>
      </c>
      <c r="E244" s="18">
        <v>0</v>
      </c>
      <c r="F244" s="18">
        <v>41973987</v>
      </c>
      <c r="G244" s="18">
        <v>0</v>
      </c>
      <c r="H244" s="18">
        <v>2000000</v>
      </c>
      <c r="I244" s="6">
        <f t="shared" si="64"/>
        <v>43973987</v>
      </c>
    </row>
    <row r="245" spans="1:9" ht="12.75" customHeight="1" hidden="1">
      <c r="A245" s="81" t="s">
        <v>738</v>
      </c>
      <c r="B245" s="84" t="s">
        <v>739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6">
        <f t="shared" si="64"/>
        <v>0</v>
      </c>
    </row>
    <row r="246" spans="1:9" ht="12.75" customHeight="1" hidden="1">
      <c r="A246" s="81" t="s">
        <v>740</v>
      </c>
      <c r="B246" s="84" t="s">
        <v>741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6">
        <f t="shared" si="64"/>
        <v>0</v>
      </c>
    </row>
    <row r="247" spans="1:11" ht="12.75">
      <c r="A247" s="81" t="s">
        <v>742</v>
      </c>
      <c r="B247" s="82" t="s">
        <v>743</v>
      </c>
      <c r="C247" s="18">
        <f aca="true" t="shared" si="73" ref="C247:H247">+C248+C254</f>
        <v>0</v>
      </c>
      <c r="D247" s="18">
        <f t="shared" si="73"/>
        <v>0</v>
      </c>
      <c r="E247" s="18">
        <f t="shared" si="73"/>
        <v>0</v>
      </c>
      <c r="F247" s="18">
        <f t="shared" si="73"/>
        <v>25958148</v>
      </c>
      <c r="G247" s="18">
        <f t="shared" si="73"/>
        <v>0</v>
      </c>
      <c r="H247" s="18">
        <f t="shared" si="73"/>
        <v>0</v>
      </c>
      <c r="I247" s="6">
        <f t="shared" si="64"/>
        <v>25958148</v>
      </c>
      <c r="J247" s="295">
        <f>+INGRESOS!F75</f>
        <v>25958148</v>
      </c>
      <c r="K247" s="294">
        <f>+J247-F247</f>
        <v>0</v>
      </c>
    </row>
    <row r="248" spans="1:11" ht="12.75">
      <c r="A248" s="83" t="s">
        <v>744</v>
      </c>
      <c r="B248" s="82" t="s">
        <v>745</v>
      </c>
      <c r="C248" s="85">
        <f aca="true" t="shared" si="74" ref="C248:H248">SUM(C249:C252)</f>
        <v>0</v>
      </c>
      <c r="D248" s="85">
        <f t="shared" si="74"/>
        <v>0</v>
      </c>
      <c r="E248" s="85">
        <f t="shared" si="74"/>
        <v>0</v>
      </c>
      <c r="F248" s="85">
        <f t="shared" si="74"/>
        <v>25958148</v>
      </c>
      <c r="G248" s="85">
        <f t="shared" si="74"/>
        <v>0</v>
      </c>
      <c r="H248" s="85">
        <f t="shared" si="74"/>
        <v>0</v>
      </c>
      <c r="I248" s="6">
        <f t="shared" si="64"/>
        <v>25958148</v>
      </c>
      <c r="K248" s="295"/>
    </row>
    <row r="249" spans="1:9" ht="12.75" customHeight="1">
      <c r="A249" s="83" t="s">
        <v>746</v>
      </c>
      <c r="B249" s="84" t="s">
        <v>747</v>
      </c>
      <c r="C249" s="257"/>
      <c r="D249" s="257"/>
      <c r="E249" s="257"/>
      <c r="F249" s="257">
        <v>23958148</v>
      </c>
      <c r="G249" s="257"/>
      <c r="H249" s="257"/>
      <c r="I249" s="6">
        <f t="shared" si="64"/>
        <v>23958148</v>
      </c>
    </row>
    <row r="250" spans="1:9" ht="12.75" customHeight="1">
      <c r="A250" s="83" t="s">
        <v>748</v>
      </c>
      <c r="B250" s="84" t="s">
        <v>749</v>
      </c>
      <c r="C250" s="257"/>
      <c r="D250" s="257"/>
      <c r="E250" s="257"/>
      <c r="F250" s="257">
        <v>2000000</v>
      </c>
      <c r="G250" s="257"/>
      <c r="H250" s="257"/>
      <c r="I250" s="6">
        <f t="shared" si="64"/>
        <v>2000000</v>
      </c>
    </row>
    <row r="251" spans="1:9" ht="12.75" customHeight="1" hidden="1">
      <c r="A251" s="83" t="s">
        <v>750</v>
      </c>
      <c r="B251" s="84" t="s">
        <v>751</v>
      </c>
      <c r="C251" s="257"/>
      <c r="D251" s="257"/>
      <c r="E251" s="257"/>
      <c r="F251" s="257">
        <v>0</v>
      </c>
      <c r="G251" s="257"/>
      <c r="H251" s="257"/>
      <c r="I251" s="6">
        <f t="shared" si="64"/>
        <v>0</v>
      </c>
    </row>
    <row r="252" spans="1:9" ht="12.75" customHeight="1" hidden="1">
      <c r="A252" s="83" t="s">
        <v>752</v>
      </c>
      <c r="B252" s="84" t="s">
        <v>753</v>
      </c>
      <c r="C252" s="257"/>
      <c r="D252" s="257"/>
      <c r="E252" s="257"/>
      <c r="F252" s="257">
        <v>0</v>
      </c>
      <c r="G252" s="257"/>
      <c r="H252" s="257"/>
      <c r="I252" s="6">
        <f t="shared" si="64"/>
        <v>0</v>
      </c>
    </row>
    <row r="253" spans="1:9" ht="12.75" customHeight="1" hidden="1">
      <c r="A253" s="83" t="s">
        <v>754</v>
      </c>
      <c r="B253" s="84" t="s">
        <v>755</v>
      </c>
      <c r="C253" s="257"/>
      <c r="D253" s="257"/>
      <c r="E253" s="257"/>
      <c r="F253" s="257"/>
      <c r="G253" s="257"/>
      <c r="H253" s="257"/>
      <c r="I253" s="6">
        <f t="shared" si="64"/>
        <v>0</v>
      </c>
    </row>
    <row r="254" spans="1:9" ht="12.75" customHeight="1" hidden="1">
      <c r="A254" s="83" t="s">
        <v>756</v>
      </c>
      <c r="B254" s="82" t="s">
        <v>757</v>
      </c>
      <c r="C254" s="85">
        <v>0</v>
      </c>
      <c r="D254" s="85">
        <v>0</v>
      </c>
      <c r="E254" s="85">
        <v>0</v>
      </c>
      <c r="F254" s="85">
        <v>0</v>
      </c>
      <c r="G254" s="85">
        <v>0</v>
      </c>
      <c r="H254" s="85">
        <v>0</v>
      </c>
      <c r="I254" s="6">
        <f t="shared" si="64"/>
        <v>0</v>
      </c>
    </row>
    <row r="255" spans="1:9" ht="12.75" customHeight="1" hidden="1">
      <c r="A255" s="81" t="s">
        <v>758</v>
      </c>
      <c r="B255" s="84" t="s">
        <v>759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6">
        <f t="shared" si="64"/>
        <v>0</v>
      </c>
    </row>
    <row r="256" spans="1:9" ht="12.75" customHeight="1" hidden="1">
      <c r="A256" s="81" t="s">
        <v>760</v>
      </c>
      <c r="B256" s="84" t="s">
        <v>761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6">
        <f t="shared" si="64"/>
        <v>0</v>
      </c>
    </row>
    <row r="257" spans="1:9" ht="12.75" customHeight="1" hidden="1">
      <c r="A257" s="81" t="s">
        <v>762</v>
      </c>
      <c r="B257" s="84" t="s">
        <v>763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6">
        <f t="shared" si="64"/>
        <v>0</v>
      </c>
    </row>
    <row r="258" spans="1:10" s="15" customFormat="1" ht="12.75">
      <c r="A258" s="73" t="s">
        <v>764</v>
      </c>
      <c r="B258" s="74" t="s">
        <v>456</v>
      </c>
      <c r="C258" s="13">
        <f aca="true" t="shared" si="75" ref="C258:H258">+C259+C266+C360+C361+C373</f>
        <v>0</v>
      </c>
      <c r="D258" s="13">
        <f t="shared" si="75"/>
        <v>230000</v>
      </c>
      <c r="E258" s="13">
        <f t="shared" si="75"/>
        <v>0</v>
      </c>
      <c r="F258" s="13">
        <f t="shared" si="75"/>
        <v>1022072049</v>
      </c>
      <c r="G258" s="13">
        <f t="shared" si="75"/>
        <v>366000000</v>
      </c>
      <c r="H258" s="13">
        <f t="shared" si="75"/>
        <v>26000000</v>
      </c>
      <c r="I258" s="6">
        <f t="shared" si="64"/>
        <v>1414302049</v>
      </c>
      <c r="J258" s="14"/>
    </row>
    <row r="259" spans="1:10" s="20" customFormat="1" ht="12.75">
      <c r="A259" s="86" t="s">
        <v>765</v>
      </c>
      <c r="B259" s="87" t="s">
        <v>766</v>
      </c>
      <c r="C259" s="18">
        <f aca="true" t="shared" si="76" ref="C259:H259">SUM(C260:C265)</f>
        <v>0</v>
      </c>
      <c r="D259" s="18">
        <f t="shared" si="76"/>
        <v>230000</v>
      </c>
      <c r="E259" s="18">
        <f t="shared" si="76"/>
        <v>0</v>
      </c>
      <c r="F259" s="18">
        <f t="shared" si="76"/>
        <v>950962652</v>
      </c>
      <c r="G259" s="18">
        <f t="shared" si="76"/>
        <v>362000000</v>
      </c>
      <c r="H259" s="18">
        <f t="shared" si="76"/>
        <v>23500000</v>
      </c>
      <c r="I259" s="6">
        <f aca="true" t="shared" si="77" ref="I259:I322">SUM(C259:H259)</f>
        <v>1336692652</v>
      </c>
      <c r="J259" s="19"/>
    </row>
    <row r="260" spans="1:11" ht="12.75" customHeight="1">
      <c r="A260" s="83" t="s">
        <v>767</v>
      </c>
      <c r="B260" s="84" t="s">
        <v>768</v>
      </c>
      <c r="C260" s="257"/>
      <c r="D260" s="257"/>
      <c r="E260" s="257"/>
      <c r="F260" s="257">
        <v>950962652</v>
      </c>
      <c r="G260" s="257">
        <v>350000000</v>
      </c>
      <c r="H260" s="257">
        <v>1500000</v>
      </c>
      <c r="I260" s="6">
        <f t="shared" si="77"/>
        <v>1302462652</v>
      </c>
      <c r="J260" s="19">
        <f>+INGRESOS!F117</f>
        <v>950962652</v>
      </c>
      <c r="K260" s="294">
        <f>+J260-F260</f>
        <v>0</v>
      </c>
    </row>
    <row r="261" spans="1:12" ht="12.75" customHeight="1">
      <c r="A261" s="83" t="s">
        <v>769</v>
      </c>
      <c r="B261" s="84" t="s">
        <v>770</v>
      </c>
      <c r="C261" s="257"/>
      <c r="D261" s="257"/>
      <c r="E261" s="257"/>
      <c r="F261" s="257">
        <f>+'[2]sgp2010'!E5</f>
        <v>0</v>
      </c>
      <c r="G261" s="257">
        <v>12000000</v>
      </c>
      <c r="H261" s="257"/>
      <c r="I261" s="6">
        <f t="shared" si="77"/>
        <v>12000000</v>
      </c>
      <c r="J261" s="19">
        <f>+'[2]PPTOINGRESOS2011'!F118</f>
        <v>0</v>
      </c>
      <c r="K261" s="294">
        <f>+J261-F261</f>
        <v>0</v>
      </c>
      <c r="L261" s="307"/>
    </row>
    <row r="262" spans="1:12" ht="12.75" customHeight="1">
      <c r="A262" s="83" t="s">
        <v>771</v>
      </c>
      <c r="B262" s="84" t="s">
        <v>772</v>
      </c>
      <c r="C262" s="257"/>
      <c r="D262" s="257"/>
      <c r="E262" s="257"/>
      <c r="F262" s="257">
        <v>0</v>
      </c>
      <c r="G262" s="257"/>
      <c r="H262" s="257">
        <v>11000000</v>
      </c>
      <c r="I262" s="6">
        <f t="shared" si="77"/>
        <v>11000000</v>
      </c>
      <c r="L262" s="295"/>
    </row>
    <row r="263" spans="1:12" ht="12.75" customHeight="1">
      <c r="A263" s="83" t="s">
        <v>773</v>
      </c>
      <c r="B263" s="84" t="s">
        <v>774</v>
      </c>
      <c r="C263" s="257"/>
      <c r="D263" s="308">
        <v>230000</v>
      </c>
      <c r="E263" s="257"/>
      <c r="F263" s="257">
        <v>0</v>
      </c>
      <c r="G263" s="257"/>
      <c r="H263" s="257">
        <v>11000000</v>
      </c>
      <c r="I263" s="6">
        <f t="shared" si="77"/>
        <v>11230000</v>
      </c>
      <c r="L263" s="295"/>
    </row>
    <row r="264" spans="1:9" ht="12.75" customHeight="1" hidden="1">
      <c r="A264" s="83" t="s">
        <v>775</v>
      </c>
      <c r="B264" s="84" t="s">
        <v>776</v>
      </c>
      <c r="C264" s="257"/>
      <c r="D264" s="257"/>
      <c r="E264" s="257"/>
      <c r="F264" s="257"/>
      <c r="G264" s="257"/>
      <c r="H264" s="257"/>
      <c r="I264" s="6">
        <f t="shared" si="77"/>
        <v>0</v>
      </c>
    </row>
    <row r="265" spans="1:9" ht="12.75" customHeight="1" hidden="1">
      <c r="A265" s="83" t="s">
        <v>777</v>
      </c>
      <c r="B265" s="84" t="s">
        <v>778</v>
      </c>
      <c r="C265" s="257"/>
      <c r="D265" s="257"/>
      <c r="E265" s="257"/>
      <c r="F265" s="257"/>
      <c r="G265" s="257"/>
      <c r="H265" s="257"/>
      <c r="I265" s="6">
        <f t="shared" si="77"/>
        <v>0</v>
      </c>
    </row>
    <row r="266" spans="1:11" s="20" customFormat="1" ht="12.75">
      <c r="A266" s="86" t="s">
        <v>779</v>
      </c>
      <c r="B266" s="87" t="s">
        <v>780</v>
      </c>
      <c r="C266" s="18">
        <f aca="true" t="shared" si="78" ref="C266:H266">+C267+C279+C304+C359</f>
        <v>0</v>
      </c>
      <c r="D266" s="18">
        <f t="shared" si="78"/>
        <v>0</v>
      </c>
      <c r="E266" s="18">
        <f t="shared" si="78"/>
        <v>0</v>
      </c>
      <c r="F266" s="18">
        <f t="shared" si="78"/>
        <v>71109397</v>
      </c>
      <c r="G266" s="18">
        <f t="shared" si="78"/>
        <v>0</v>
      </c>
      <c r="H266" s="18">
        <f t="shared" si="78"/>
        <v>2000000</v>
      </c>
      <c r="I266" s="6">
        <f t="shared" si="77"/>
        <v>73109397</v>
      </c>
      <c r="J266" s="19">
        <f>+INGRESOS!F120</f>
        <v>71109397</v>
      </c>
      <c r="K266" s="88">
        <f>+J266-F266</f>
        <v>0</v>
      </c>
    </row>
    <row r="267" spans="1:9" ht="12.75">
      <c r="A267" s="81" t="s">
        <v>781</v>
      </c>
      <c r="B267" s="82" t="s">
        <v>782</v>
      </c>
      <c r="C267" s="13">
        <f aca="true" t="shared" si="79" ref="C267:H267">+C268+C273+C276</f>
        <v>0</v>
      </c>
      <c r="D267" s="13">
        <f t="shared" si="79"/>
        <v>0</v>
      </c>
      <c r="E267" s="13">
        <f t="shared" si="79"/>
        <v>0</v>
      </c>
      <c r="F267" s="13">
        <f t="shared" si="79"/>
        <v>71109397</v>
      </c>
      <c r="G267" s="13">
        <f t="shared" si="79"/>
        <v>0</v>
      </c>
      <c r="H267" s="13">
        <f t="shared" si="79"/>
        <v>2000000</v>
      </c>
      <c r="I267" s="6">
        <f t="shared" si="77"/>
        <v>73109397</v>
      </c>
    </row>
    <row r="268" spans="1:10" s="29" customFormat="1" ht="25.5">
      <c r="A268" s="89" t="s">
        <v>783</v>
      </c>
      <c r="B268" s="90" t="s">
        <v>784</v>
      </c>
      <c r="C268" s="27">
        <f aca="true" t="shared" si="80" ref="C268:H268">SUM(C269:C272)</f>
        <v>0</v>
      </c>
      <c r="D268" s="27">
        <f t="shared" si="80"/>
        <v>0</v>
      </c>
      <c r="E268" s="27">
        <f t="shared" si="80"/>
        <v>0</v>
      </c>
      <c r="F268" s="27">
        <f t="shared" si="80"/>
        <v>71109397</v>
      </c>
      <c r="G268" s="27">
        <f t="shared" si="80"/>
        <v>0</v>
      </c>
      <c r="H268" s="27">
        <f t="shared" si="80"/>
        <v>2000000</v>
      </c>
      <c r="I268" s="6">
        <f t="shared" si="77"/>
        <v>73109397</v>
      </c>
      <c r="J268" s="28"/>
    </row>
    <row r="269" spans="1:9" ht="12.75" customHeight="1">
      <c r="A269" s="83" t="s">
        <v>785</v>
      </c>
      <c r="B269" s="84" t="s">
        <v>786</v>
      </c>
      <c r="C269" s="257"/>
      <c r="D269" s="257"/>
      <c r="E269" s="257"/>
      <c r="F269" s="257">
        <v>71109397</v>
      </c>
      <c r="G269" s="257"/>
      <c r="H269" s="257">
        <v>2000000</v>
      </c>
      <c r="I269" s="6">
        <f t="shared" si="77"/>
        <v>73109397</v>
      </c>
    </row>
    <row r="270" spans="1:9" ht="12.75" customHeight="1" hidden="1">
      <c r="A270" s="83" t="s">
        <v>787</v>
      </c>
      <c r="B270" s="84" t="s">
        <v>788</v>
      </c>
      <c r="C270" s="257"/>
      <c r="D270" s="257"/>
      <c r="E270" s="257"/>
      <c r="F270" s="257"/>
      <c r="G270" s="257"/>
      <c r="H270" s="257"/>
      <c r="I270" s="6">
        <f t="shared" si="77"/>
        <v>0</v>
      </c>
    </row>
    <row r="271" spans="1:9" ht="12.75" customHeight="1" hidden="1">
      <c r="A271" s="83" t="s">
        <v>789</v>
      </c>
      <c r="B271" s="84" t="s">
        <v>790</v>
      </c>
      <c r="C271" s="257"/>
      <c r="D271" s="257"/>
      <c r="E271" s="257"/>
      <c r="F271" s="257"/>
      <c r="G271" s="257"/>
      <c r="H271" s="257"/>
      <c r="I271" s="6">
        <f t="shared" si="77"/>
        <v>0</v>
      </c>
    </row>
    <row r="272" spans="1:9" ht="30" customHeight="1" hidden="1">
      <c r="A272" s="83" t="s">
        <v>791</v>
      </c>
      <c r="B272" s="84" t="s">
        <v>792</v>
      </c>
      <c r="C272" s="257"/>
      <c r="D272" s="257"/>
      <c r="E272" s="257"/>
      <c r="F272" s="257"/>
      <c r="G272" s="257"/>
      <c r="H272" s="257"/>
      <c r="I272" s="6">
        <f t="shared" si="77"/>
        <v>0</v>
      </c>
    </row>
    <row r="273" spans="1:10" s="29" customFormat="1" ht="38.25" hidden="1">
      <c r="A273" s="89" t="s">
        <v>793</v>
      </c>
      <c r="B273" s="90" t="s">
        <v>794</v>
      </c>
      <c r="C273" s="27">
        <f aca="true" t="shared" si="81" ref="C273:H273">SUM(C274:C275)</f>
        <v>0</v>
      </c>
      <c r="D273" s="27">
        <f t="shared" si="81"/>
        <v>0</v>
      </c>
      <c r="E273" s="27">
        <f t="shared" si="81"/>
        <v>0</v>
      </c>
      <c r="F273" s="27">
        <f t="shared" si="81"/>
        <v>0</v>
      </c>
      <c r="G273" s="27">
        <f t="shared" si="81"/>
        <v>0</v>
      </c>
      <c r="H273" s="27">
        <f t="shared" si="81"/>
        <v>0</v>
      </c>
      <c r="I273" s="6">
        <f t="shared" si="77"/>
        <v>0</v>
      </c>
      <c r="J273" s="28"/>
    </row>
    <row r="274" spans="1:9" ht="12.75" customHeight="1" hidden="1">
      <c r="A274" s="83" t="s">
        <v>795</v>
      </c>
      <c r="B274" s="84" t="s">
        <v>786</v>
      </c>
      <c r="C274" s="257"/>
      <c r="D274" s="257"/>
      <c r="E274" s="257"/>
      <c r="F274" s="257"/>
      <c r="G274" s="257"/>
      <c r="H274" s="257"/>
      <c r="I274" s="6">
        <f t="shared" si="77"/>
        <v>0</v>
      </c>
    </row>
    <row r="275" spans="1:9" ht="12.75" customHeight="1" hidden="1">
      <c r="A275" s="83" t="s">
        <v>796</v>
      </c>
      <c r="B275" s="84" t="s">
        <v>797</v>
      </c>
      <c r="C275" s="257"/>
      <c r="D275" s="257"/>
      <c r="E275" s="257"/>
      <c r="F275" s="257"/>
      <c r="G275" s="257"/>
      <c r="H275" s="257"/>
      <c r="I275" s="6">
        <f t="shared" si="77"/>
        <v>0</v>
      </c>
    </row>
    <row r="276" spans="1:10" s="29" customFormat="1" ht="38.25" hidden="1">
      <c r="A276" s="89" t="s">
        <v>798</v>
      </c>
      <c r="B276" s="90" t="s">
        <v>799</v>
      </c>
      <c r="C276" s="27">
        <f aca="true" t="shared" si="82" ref="C276:H276">SUM(C277:C278)</f>
        <v>0</v>
      </c>
      <c r="D276" s="27">
        <f t="shared" si="82"/>
        <v>0</v>
      </c>
      <c r="E276" s="27">
        <f t="shared" si="82"/>
        <v>0</v>
      </c>
      <c r="F276" s="27">
        <f t="shared" si="82"/>
        <v>0</v>
      </c>
      <c r="G276" s="27">
        <f t="shared" si="82"/>
        <v>0</v>
      </c>
      <c r="H276" s="27">
        <f t="shared" si="82"/>
        <v>0</v>
      </c>
      <c r="I276" s="6">
        <f t="shared" si="77"/>
        <v>0</v>
      </c>
      <c r="J276" s="28"/>
    </row>
    <row r="277" spans="1:9" ht="12.75" customHeight="1" hidden="1">
      <c r="A277" s="83" t="s">
        <v>800</v>
      </c>
      <c r="B277" s="84" t="s">
        <v>786</v>
      </c>
      <c r="C277" s="257"/>
      <c r="D277" s="257"/>
      <c r="E277" s="257"/>
      <c r="F277" s="257"/>
      <c r="G277" s="257"/>
      <c r="H277" s="257"/>
      <c r="I277" s="6">
        <f t="shared" si="77"/>
        <v>0</v>
      </c>
    </row>
    <row r="278" spans="1:9" ht="12.75" customHeight="1" hidden="1">
      <c r="A278" s="83" t="s">
        <v>801</v>
      </c>
      <c r="B278" s="84" t="s">
        <v>797</v>
      </c>
      <c r="C278" s="257"/>
      <c r="D278" s="257"/>
      <c r="E278" s="257"/>
      <c r="F278" s="257"/>
      <c r="G278" s="257"/>
      <c r="H278" s="257"/>
      <c r="I278" s="6">
        <f t="shared" si="77"/>
        <v>0</v>
      </c>
    </row>
    <row r="279" spans="1:9" ht="25.5" hidden="1">
      <c r="A279" s="81" t="s">
        <v>802</v>
      </c>
      <c r="B279" s="82" t="s">
        <v>803</v>
      </c>
      <c r="C279" s="13">
        <f aca="true" t="shared" si="83" ref="C279:H279">+C280+C283+C286+C289+C293+C298+C301</f>
        <v>0</v>
      </c>
      <c r="D279" s="13">
        <f t="shared" si="83"/>
        <v>0</v>
      </c>
      <c r="E279" s="13">
        <f t="shared" si="83"/>
        <v>0</v>
      </c>
      <c r="F279" s="13">
        <f t="shared" si="83"/>
        <v>0</v>
      </c>
      <c r="G279" s="13">
        <f t="shared" si="83"/>
        <v>0</v>
      </c>
      <c r="H279" s="13">
        <f t="shared" si="83"/>
        <v>0</v>
      </c>
      <c r="I279" s="6">
        <f t="shared" si="77"/>
        <v>0</v>
      </c>
    </row>
    <row r="280" spans="1:10" s="29" customFormat="1" ht="12.75" hidden="1">
      <c r="A280" s="89" t="s">
        <v>804</v>
      </c>
      <c r="B280" s="90" t="s">
        <v>805</v>
      </c>
      <c r="C280" s="27">
        <f aca="true" t="shared" si="84" ref="C280:H280">SUM(C281:C282)</f>
        <v>0</v>
      </c>
      <c r="D280" s="27">
        <f t="shared" si="84"/>
        <v>0</v>
      </c>
      <c r="E280" s="27">
        <f t="shared" si="84"/>
        <v>0</v>
      </c>
      <c r="F280" s="27">
        <f t="shared" si="84"/>
        <v>0</v>
      </c>
      <c r="G280" s="27">
        <f t="shared" si="84"/>
        <v>0</v>
      </c>
      <c r="H280" s="27">
        <f t="shared" si="84"/>
        <v>0</v>
      </c>
      <c r="I280" s="6">
        <f t="shared" si="77"/>
        <v>0</v>
      </c>
      <c r="J280" s="28"/>
    </row>
    <row r="281" spans="1:9" ht="12.75" customHeight="1" hidden="1">
      <c r="A281" s="83" t="s">
        <v>806</v>
      </c>
      <c r="B281" s="84" t="s">
        <v>786</v>
      </c>
      <c r="C281" s="257"/>
      <c r="D281" s="257"/>
      <c r="E281" s="257"/>
      <c r="F281" s="257"/>
      <c r="G281" s="257"/>
      <c r="H281" s="257"/>
      <c r="I281" s="6">
        <f t="shared" si="77"/>
        <v>0</v>
      </c>
    </row>
    <row r="282" spans="1:9" ht="12.75" customHeight="1" hidden="1">
      <c r="A282" s="83" t="s">
        <v>807</v>
      </c>
      <c r="B282" s="84" t="s">
        <v>797</v>
      </c>
      <c r="C282" s="257"/>
      <c r="D282" s="257"/>
      <c r="E282" s="257"/>
      <c r="F282" s="257"/>
      <c r="G282" s="257"/>
      <c r="H282" s="257"/>
      <c r="I282" s="6">
        <f t="shared" si="77"/>
        <v>0</v>
      </c>
    </row>
    <row r="283" spans="1:10" s="29" customFormat="1" ht="63.75" hidden="1">
      <c r="A283" s="89" t="s">
        <v>808</v>
      </c>
      <c r="B283" s="90" t="s">
        <v>809</v>
      </c>
      <c r="C283" s="27">
        <f aca="true" t="shared" si="85" ref="C283:H283">SUM(C284:C285)</f>
        <v>0</v>
      </c>
      <c r="D283" s="27">
        <f t="shared" si="85"/>
        <v>0</v>
      </c>
      <c r="E283" s="27">
        <f t="shared" si="85"/>
        <v>0</v>
      </c>
      <c r="F283" s="27">
        <f t="shared" si="85"/>
        <v>0</v>
      </c>
      <c r="G283" s="27">
        <f t="shared" si="85"/>
        <v>0</v>
      </c>
      <c r="H283" s="27">
        <f t="shared" si="85"/>
        <v>0</v>
      </c>
      <c r="I283" s="6">
        <f t="shared" si="77"/>
        <v>0</v>
      </c>
      <c r="J283" s="28"/>
    </row>
    <row r="284" spans="1:9" ht="12.75" customHeight="1" hidden="1">
      <c r="A284" s="83" t="s">
        <v>810</v>
      </c>
      <c r="B284" s="84" t="s">
        <v>786</v>
      </c>
      <c r="C284" s="257"/>
      <c r="D284" s="257"/>
      <c r="E284" s="257"/>
      <c r="F284" s="257"/>
      <c r="G284" s="257"/>
      <c r="H284" s="257"/>
      <c r="I284" s="6">
        <f t="shared" si="77"/>
        <v>0</v>
      </c>
    </row>
    <row r="285" spans="1:9" ht="12.75" customHeight="1" hidden="1">
      <c r="A285" s="83" t="s">
        <v>811</v>
      </c>
      <c r="B285" s="84" t="s">
        <v>797</v>
      </c>
      <c r="C285" s="257"/>
      <c r="D285" s="257"/>
      <c r="E285" s="257"/>
      <c r="F285" s="257"/>
      <c r="G285" s="257"/>
      <c r="H285" s="257"/>
      <c r="I285" s="6">
        <f t="shared" si="77"/>
        <v>0</v>
      </c>
    </row>
    <row r="286" spans="1:10" s="29" customFormat="1" ht="25.5" hidden="1">
      <c r="A286" s="89" t="s">
        <v>812</v>
      </c>
      <c r="B286" s="90" t="s">
        <v>813</v>
      </c>
      <c r="C286" s="27">
        <f aca="true" t="shared" si="86" ref="C286:H286">SUM(C287:C288)</f>
        <v>0</v>
      </c>
      <c r="D286" s="27">
        <f t="shared" si="86"/>
        <v>0</v>
      </c>
      <c r="E286" s="27">
        <f t="shared" si="86"/>
        <v>0</v>
      </c>
      <c r="F286" s="27">
        <f t="shared" si="86"/>
        <v>0</v>
      </c>
      <c r="G286" s="27">
        <f t="shared" si="86"/>
        <v>0</v>
      </c>
      <c r="H286" s="27">
        <f t="shared" si="86"/>
        <v>0</v>
      </c>
      <c r="I286" s="6">
        <f t="shared" si="77"/>
        <v>0</v>
      </c>
      <c r="J286" s="28"/>
    </row>
    <row r="287" spans="1:9" ht="12.75" customHeight="1" hidden="1">
      <c r="A287" s="83" t="s">
        <v>814</v>
      </c>
      <c r="B287" s="84" t="s">
        <v>786</v>
      </c>
      <c r="C287" s="257"/>
      <c r="D287" s="257"/>
      <c r="E287" s="257"/>
      <c r="F287" s="257"/>
      <c r="G287" s="257"/>
      <c r="H287" s="257"/>
      <c r="I287" s="6">
        <f t="shared" si="77"/>
        <v>0</v>
      </c>
    </row>
    <row r="288" spans="1:9" ht="12.75" customHeight="1" hidden="1">
      <c r="A288" s="83" t="s">
        <v>815</v>
      </c>
      <c r="B288" s="84" t="s">
        <v>797</v>
      </c>
      <c r="C288" s="257"/>
      <c r="D288" s="257"/>
      <c r="E288" s="257"/>
      <c r="F288" s="257"/>
      <c r="G288" s="257"/>
      <c r="H288" s="257"/>
      <c r="I288" s="6">
        <f t="shared" si="77"/>
        <v>0</v>
      </c>
    </row>
    <row r="289" spans="1:10" s="29" customFormat="1" ht="25.5" hidden="1">
      <c r="A289" s="89" t="s">
        <v>816</v>
      </c>
      <c r="B289" s="90" t="s">
        <v>817</v>
      </c>
      <c r="C289" s="27">
        <f aca="true" t="shared" si="87" ref="C289:H289">SUM(C290:C292)</f>
        <v>0</v>
      </c>
      <c r="D289" s="27">
        <f t="shared" si="87"/>
        <v>0</v>
      </c>
      <c r="E289" s="27">
        <f t="shared" si="87"/>
        <v>0</v>
      </c>
      <c r="F289" s="27">
        <f t="shared" si="87"/>
        <v>0</v>
      </c>
      <c r="G289" s="27">
        <f t="shared" si="87"/>
        <v>0</v>
      </c>
      <c r="H289" s="27">
        <f t="shared" si="87"/>
        <v>0</v>
      </c>
      <c r="I289" s="6">
        <f t="shared" si="77"/>
        <v>0</v>
      </c>
      <c r="J289" s="28"/>
    </row>
    <row r="290" spans="1:9" ht="12.75" customHeight="1" hidden="1">
      <c r="A290" s="83" t="s">
        <v>818</v>
      </c>
      <c r="B290" s="84" t="s">
        <v>786</v>
      </c>
      <c r="C290" s="257"/>
      <c r="D290" s="257"/>
      <c r="E290" s="257"/>
      <c r="F290" s="257"/>
      <c r="G290" s="257"/>
      <c r="H290" s="257"/>
      <c r="I290" s="6">
        <f t="shared" si="77"/>
        <v>0</v>
      </c>
    </row>
    <row r="291" spans="1:9" ht="12.75" customHeight="1" hidden="1">
      <c r="A291" s="83" t="s">
        <v>819</v>
      </c>
      <c r="B291" s="84" t="s">
        <v>820</v>
      </c>
      <c r="C291" s="257"/>
      <c r="D291" s="257"/>
      <c r="E291" s="257"/>
      <c r="F291" s="257"/>
      <c r="G291" s="257"/>
      <c r="H291" s="257"/>
      <c r="I291" s="6">
        <f t="shared" si="77"/>
        <v>0</v>
      </c>
    </row>
    <row r="292" spans="1:9" ht="12.75" customHeight="1" hidden="1">
      <c r="A292" s="83" t="s">
        <v>821</v>
      </c>
      <c r="B292" s="84" t="s">
        <v>797</v>
      </c>
      <c r="C292" s="257"/>
      <c r="D292" s="257"/>
      <c r="E292" s="257"/>
      <c r="F292" s="257"/>
      <c r="G292" s="257"/>
      <c r="H292" s="257"/>
      <c r="I292" s="6">
        <f t="shared" si="77"/>
        <v>0</v>
      </c>
    </row>
    <row r="293" spans="1:10" s="29" customFormat="1" ht="12.75" hidden="1">
      <c r="A293" s="89" t="s">
        <v>822</v>
      </c>
      <c r="B293" s="90" t="s">
        <v>823</v>
      </c>
      <c r="C293" s="27">
        <f aca="true" t="shared" si="88" ref="C293:H293">SUM(C294:C297)</f>
        <v>0</v>
      </c>
      <c r="D293" s="27">
        <f t="shared" si="88"/>
        <v>0</v>
      </c>
      <c r="E293" s="27">
        <f t="shared" si="88"/>
        <v>0</v>
      </c>
      <c r="F293" s="27">
        <f t="shared" si="88"/>
        <v>0</v>
      </c>
      <c r="G293" s="27">
        <f t="shared" si="88"/>
        <v>0</v>
      </c>
      <c r="H293" s="27">
        <f t="shared" si="88"/>
        <v>0</v>
      </c>
      <c r="I293" s="6">
        <f t="shared" si="77"/>
        <v>0</v>
      </c>
      <c r="J293" s="28"/>
    </row>
    <row r="294" spans="1:9" ht="12.75" customHeight="1" hidden="1">
      <c r="A294" s="83" t="s">
        <v>824</v>
      </c>
      <c r="B294" s="84" t="s">
        <v>786</v>
      </c>
      <c r="C294" s="257"/>
      <c r="D294" s="257"/>
      <c r="E294" s="257"/>
      <c r="F294" s="257"/>
      <c r="G294" s="257"/>
      <c r="H294" s="257"/>
      <c r="I294" s="6">
        <f t="shared" si="77"/>
        <v>0</v>
      </c>
    </row>
    <row r="295" spans="1:9" ht="12.75" customHeight="1" hidden="1">
      <c r="A295" s="83" t="s">
        <v>825</v>
      </c>
      <c r="B295" s="84" t="s">
        <v>826</v>
      </c>
      <c r="C295" s="257"/>
      <c r="D295" s="257"/>
      <c r="E295" s="257"/>
      <c r="F295" s="257"/>
      <c r="G295" s="257"/>
      <c r="H295" s="257"/>
      <c r="I295" s="6">
        <f t="shared" si="77"/>
        <v>0</v>
      </c>
    </row>
    <row r="296" spans="1:9" ht="12.75" customHeight="1" hidden="1">
      <c r="A296" s="83" t="s">
        <v>827</v>
      </c>
      <c r="B296" s="84" t="s">
        <v>828</v>
      </c>
      <c r="C296" s="257"/>
      <c r="D296" s="257"/>
      <c r="E296" s="257"/>
      <c r="F296" s="257"/>
      <c r="G296" s="257"/>
      <c r="H296" s="257"/>
      <c r="I296" s="6">
        <f t="shared" si="77"/>
        <v>0</v>
      </c>
    </row>
    <row r="297" spans="1:9" ht="12.75" customHeight="1" hidden="1">
      <c r="A297" s="83" t="s">
        <v>829</v>
      </c>
      <c r="B297" s="84" t="s">
        <v>797</v>
      </c>
      <c r="C297" s="257"/>
      <c r="D297" s="257"/>
      <c r="E297" s="257"/>
      <c r="F297" s="257"/>
      <c r="G297" s="257"/>
      <c r="H297" s="257"/>
      <c r="I297" s="6">
        <f t="shared" si="77"/>
        <v>0</v>
      </c>
    </row>
    <row r="298" spans="1:10" s="29" customFormat="1" ht="25.5" hidden="1">
      <c r="A298" s="89" t="s">
        <v>830</v>
      </c>
      <c r="B298" s="90" t="s">
        <v>831</v>
      </c>
      <c r="C298" s="27">
        <f aca="true" t="shared" si="89" ref="C298:H298">SUM(C299:C300)</f>
        <v>0</v>
      </c>
      <c r="D298" s="27">
        <f t="shared" si="89"/>
        <v>0</v>
      </c>
      <c r="E298" s="27">
        <f t="shared" si="89"/>
        <v>0</v>
      </c>
      <c r="F298" s="27">
        <f t="shared" si="89"/>
        <v>0</v>
      </c>
      <c r="G298" s="27">
        <f t="shared" si="89"/>
        <v>0</v>
      </c>
      <c r="H298" s="27">
        <f t="shared" si="89"/>
        <v>0</v>
      </c>
      <c r="I298" s="6">
        <f t="shared" si="77"/>
        <v>0</v>
      </c>
      <c r="J298" s="28"/>
    </row>
    <row r="299" spans="1:9" ht="12.75" customHeight="1" hidden="1">
      <c r="A299" s="83" t="s">
        <v>832</v>
      </c>
      <c r="B299" s="84" t="s">
        <v>786</v>
      </c>
      <c r="C299" s="257"/>
      <c r="D299" s="257"/>
      <c r="E299" s="257"/>
      <c r="F299" s="257"/>
      <c r="G299" s="257"/>
      <c r="H299" s="257"/>
      <c r="I299" s="6">
        <f t="shared" si="77"/>
        <v>0</v>
      </c>
    </row>
    <row r="300" spans="1:9" ht="12.75" customHeight="1" hidden="1">
      <c r="A300" s="83" t="s">
        <v>833</v>
      </c>
      <c r="B300" s="84" t="s">
        <v>797</v>
      </c>
      <c r="C300" s="257"/>
      <c r="D300" s="257"/>
      <c r="E300" s="257"/>
      <c r="F300" s="257"/>
      <c r="G300" s="257"/>
      <c r="H300" s="257"/>
      <c r="I300" s="6">
        <f t="shared" si="77"/>
        <v>0</v>
      </c>
    </row>
    <row r="301" spans="1:10" s="29" customFormat="1" ht="25.5" hidden="1">
      <c r="A301" s="89" t="s">
        <v>834</v>
      </c>
      <c r="B301" s="90" t="s">
        <v>835</v>
      </c>
      <c r="C301" s="27">
        <f aca="true" t="shared" si="90" ref="C301:H301">SUM(C302:C303)</f>
        <v>0</v>
      </c>
      <c r="D301" s="27">
        <f t="shared" si="90"/>
        <v>0</v>
      </c>
      <c r="E301" s="27">
        <f t="shared" si="90"/>
        <v>0</v>
      </c>
      <c r="F301" s="27">
        <f t="shared" si="90"/>
        <v>0</v>
      </c>
      <c r="G301" s="27">
        <f t="shared" si="90"/>
        <v>0</v>
      </c>
      <c r="H301" s="27">
        <f t="shared" si="90"/>
        <v>0</v>
      </c>
      <c r="I301" s="6">
        <f t="shared" si="77"/>
        <v>0</v>
      </c>
      <c r="J301" s="28"/>
    </row>
    <row r="302" spans="1:9" ht="12.75" customHeight="1" hidden="1">
      <c r="A302" s="83" t="s">
        <v>836</v>
      </c>
      <c r="B302" s="84" t="s">
        <v>786</v>
      </c>
      <c r="C302" s="257"/>
      <c r="D302" s="257"/>
      <c r="E302" s="257"/>
      <c r="F302" s="257"/>
      <c r="G302" s="257"/>
      <c r="H302" s="257"/>
      <c r="I302" s="6">
        <f t="shared" si="77"/>
        <v>0</v>
      </c>
    </row>
    <row r="303" spans="1:9" ht="12.75" customHeight="1" hidden="1">
      <c r="A303" s="83" t="s">
        <v>837</v>
      </c>
      <c r="B303" s="84" t="s">
        <v>797</v>
      </c>
      <c r="C303" s="257"/>
      <c r="D303" s="257"/>
      <c r="E303" s="257"/>
      <c r="F303" s="257"/>
      <c r="G303" s="257"/>
      <c r="H303" s="257"/>
      <c r="I303" s="6">
        <f t="shared" si="77"/>
        <v>0</v>
      </c>
    </row>
    <row r="304" spans="1:9" ht="25.5" hidden="1">
      <c r="A304" s="81" t="s">
        <v>838</v>
      </c>
      <c r="B304" s="82" t="s">
        <v>839</v>
      </c>
      <c r="C304" s="13">
        <f aca="true" t="shared" si="91" ref="C304:H304">+C305+C315+C319+C323+C327+C340+C344+C348+C352+C355</f>
        <v>0</v>
      </c>
      <c r="D304" s="13">
        <f t="shared" si="91"/>
        <v>0</v>
      </c>
      <c r="E304" s="13">
        <f t="shared" si="91"/>
        <v>0</v>
      </c>
      <c r="F304" s="13">
        <f t="shared" si="91"/>
        <v>0</v>
      </c>
      <c r="G304" s="13">
        <f t="shared" si="91"/>
        <v>0</v>
      </c>
      <c r="H304" s="13">
        <f t="shared" si="91"/>
        <v>0</v>
      </c>
      <c r="I304" s="6">
        <f t="shared" si="77"/>
        <v>0</v>
      </c>
    </row>
    <row r="305" spans="1:10" s="29" customFormat="1" ht="12.75" hidden="1">
      <c r="A305" s="89" t="s">
        <v>840</v>
      </c>
      <c r="B305" s="90" t="s">
        <v>841</v>
      </c>
      <c r="C305" s="27">
        <f aca="true" t="shared" si="92" ref="C305:H305">+C306+C311</f>
        <v>0</v>
      </c>
      <c r="D305" s="27">
        <f t="shared" si="92"/>
        <v>0</v>
      </c>
      <c r="E305" s="27">
        <f t="shared" si="92"/>
        <v>0</v>
      </c>
      <c r="F305" s="27">
        <f t="shared" si="92"/>
        <v>0</v>
      </c>
      <c r="G305" s="27">
        <f t="shared" si="92"/>
        <v>0</v>
      </c>
      <c r="H305" s="27">
        <f t="shared" si="92"/>
        <v>0</v>
      </c>
      <c r="I305" s="6">
        <f t="shared" si="77"/>
        <v>0</v>
      </c>
      <c r="J305" s="28"/>
    </row>
    <row r="306" spans="1:9" ht="38.25" hidden="1">
      <c r="A306" s="81" t="s">
        <v>842</v>
      </c>
      <c r="B306" s="82" t="s">
        <v>843</v>
      </c>
      <c r="C306" s="18">
        <f aca="true" t="shared" si="93" ref="C306:H306">SUM(C307:C310)</f>
        <v>0</v>
      </c>
      <c r="D306" s="18">
        <f t="shared" si="93"/>
        <v>0</v>
      </c>
      <c r="E306" s="18">
        <f t="shared" si="93"/>
        <v>0</v>
      </c>
      <c r="F306" s="18">
        <f t="shared" si="93"/>
        <v>0</v>
      </c>
      <c r="G306" s="18">
        <f t="shared" si="93"/>
        <v>0</v>
      </c>
      <c r="H306" s="18">
        <f t="shared" si="93"/>
        <v>0</v>
      </c>
      <c r="I306" s="6">
        <f t="shared" si="77"/>
        <v>0</v>
      </c>
    </row>
    <row r="307" spans="1:9" ht="12.75" customHeight="1" hidden="1">
      <c r="A307" s="83" t="s">
        <v>844</v>
      </c>
      <c r="B307" s="84" t="s">
        <v>786</v>
      </c>
      <c r="C307" s="257"/>
      <c r="D307" s="257"/>
      <c r="E307" s="257"/>
      <c r="F307" s="257"/>
      <c r="G307" s="257"/>
      <c r="H307" s="257"/>
      <c r="I307" s="6">
        <f t="shared" si="77"/>
        <v>0</v>
      </c>
    </row>
    <row r="308" spans="1:9" ht="12.75" customHeight="1" hidden="1">
      <c r="A308" s="83" t="s">
        <v>845</v>
      </c>
      <c r="B308" s="84" t="s">
        <v>826</v>
      </c>
      <c r="C308" s="257"/>
      <c r="D308" s="257"/>
      <c r="E308" s="257"/>
      <c r="F308" s="257"/>
      <c r="G308" s="257"/>
      <c r="H308" s="257"/>
      <c r="I308" s="6">
        <f t="shared" si="77"/>
        <v>0</v>
      </c>
    </row>
    <row r="309" spans="1:9" ht="12.75" customHeight="1" hidden="1">
      <c r="A309" s="83" t="s">
        <v>846</v>
      </c>
      <c r="B309" s="84" t="s">
        <v>828</v>
      </c>
      <c r="C309" s="257"/>
      <c r="D309" s="257"/>
      <c r="E309" s="257"/>
      <c r="F309" s="257"/>
      <c r="G309" s="257"/>
      <c r="H309" s="257"/>
      <c r="I309" s="6">
        <f t="shared" si="77"/>
        <v>0</v>
      </c>
    </row>
    <row r="310" spans="1:9" ht="12.75" customHeight="1" hidden="1">
      <c r="A310" s="83" t="s">
        <v>847</v>
      </c>
      <c r="B310" s="84" t="s">
        <v>797</v>
      </c>
      <c r="C310" s="257"/>
      <c r="D310" s="257"/>
      <c r="E310" s="257"/>
      <c r="F310" s="257"/>
      <c r="G310" s="257"/>
      <c r="H310" s="257"/>
      <c r="I310" s="6">
        <f t="shared" si="77"/>
        <v>0</v>
      </c>
    </row>
    <row r="311" spans="1:9" ht="25.5" hidden="1">
      <c r="A311" s="81" t="s">
        <v>848</v>
      </c>
      <c r="B311" s="82" t="s">
        <v>849</v>
      </c>
      <c r="C311" s="18">
        <f aca="true" t="shared" si="94" ref="C311:H311">SUM(C312:C314)</f>
        <v>0</v>
      </c>
      <c r="D311" s="18">
        <f t="shared" si="94"/>
        <v>0</v>
      </c>
      <c r="E311" s="18">
        <f t="shared" si="94"/>
        <v>0</v>
      </c>
      <c r="F311" s="18">
        <f t="shared" si="94"/>
        <v>0</v>
      </c>
      <c r="G311" s="18">
        <f t="shared" si="94"/>
        <v>0</v>
      </c>
      <c r="H311" s="18">
        <f t="shared" si="94"/>
        <v>0</v>
      </c>
      <c r="I311" s="6">
        <f t="shared" si="77"/>
        <v>0</v>
      </c>
    </row>
    <row r="312" spans="1:9" ht="12.75" customHeight="1" hidden="1">
      <c r="A312" s="83" t="s">
        <v>850</v>
      </c>
      <c r="B312" s="84" t="s">
        <v>786</v>
      </c>
      <c r="C312" s="257"/>
      <c r="D312" s="257"/>
      <c r="E312" s="257"/>
      <c r="F312" s="257"/>
      <c r="G312" s="257"/>
      <c r="H312" s="257"/>
      <c r="I312" s="6">
        <f t="shared" si="77"/>
        <v>0</v>
      </c>
    </row>
    <row r="313" spans="1:9" ht="12.75" customHeight="1" hidden="1">
      <c r="A313" s="83" t="s">
        <v>851</v>
      </c>
      <c r="B313" s="84" t="s">
        <v>826</v>
      </c>
      <c r="C313" s="257"/>
      <c r="D313" s="257"/>
      <c r="E313" s="257"/>
      <c r="F313" s="257"/>
      <c r="G313" s="257"/>
      <c r="H313" s="257"/>
      <c r="I313" s="6">
        <f t="shared" si="77"/>
        <v>0</v>
      </c>
    </row>
    <row r="314" spans="1:9" ht="12.75" customHeight="1" hidden="1">
      <c r="A314" s="83" t="s">
        <v>852</v>
      </c>
      <c r="B314" s="84" t="s">
        <v>797</v>
      </c>
      <c r="C314" s="257"/>
      <c r="D314" s="257"/>
      <c r="E314" s="257"/>
      <c r="F314" s="257"/>
      <c r="G314" s="257"/>
      <c r="H314" s="257"/>
      <c r="I314" s="6">
        <f t="shared" si="77"/>
        <v>0</v>
      </c>
    </row>
    <row r="315" spans="1:10" s="29" customFormat="1" ht="12.75" hidden="1">
      <c r="A315" s="89" t="s">
        <v>853</v>
      </c>
      <c r="B315" s="90" t="s">
        <v>854</v>
      </c>
      <c r="C315" s="27">
        <f aca="true" t="shared" si="95" ref="C315:H315">SUM(C316:C318)</f>
        <v>0</v>
      </c>
      <c r="D315" s="27">
        <f t="shared" si="95"/>
        <v>0</v>
      </c>
      <c r="E315" s="27">
        <f t="shared" si="95"/>
        <v>0</v>
      </c>
      <c r="F315" s="27">
        <f t="shared" si="95"/>
        <v>0</v>
      </c>
      <c r="G315" s="27">
        <f t="shared" si="95"/>
        <v>0</v>
      </c>
      <c r="H315" s="27">
        <f t="shared" si="95"/>
        <v>0</v>
      </c>
      <c r="I315" s="6">
        <f t="shared" si="77"/>
        <v>0</v>
      </c>
      <c r="J315" s="28"/>
    </row>
    <row r="316" spans="1:9" ht="12.75" customHeight="1" hidden="1">
      <c r="A316" s="83" t="s">
        <v>855</v>
      </c>
      <c r="B316" s="84" t="s">
        <v>786</v>
      </c>
      <c r="C316" s="257"/>
      <c r="D316" s="257"/>
      <c r="E316" s="257"/>
      <c r="F316" s="257"/>
      <c r="G316" s="257"/>
      <c r="H316" s="257"/>
      <c r="I316" s="6">
        <f t="shared" si="77"/>
        <v>0</v>
      </c>
    </row>
    <row r="317" spans="1:9" ht="12.75" customHeight="1" hidden="1">
      <c r="A317" s="83" t="s">
        <v>856</v>
      </c>
      <c r="B317" s="84" t="s">
        <v>826</v>
      </c>
      <c r="C317" s="257"/>
      <c r="D317" s="257"/>
      <c r="E317" s="257"/>
      <c r="F317" s="257"/>
      <c r="G317" s="257"/>
      <c r="H317" s="257"/>
      <c r="I317" s="6">
        <f t="shared" si="77"/>
        <v>0</v>
      </c>
    </row>
    <row r="318" spans="1:9" ht="12.75" customHeight="1" hidden="1">
      <c r="A318" s="83" t="s">
        <v>857</v>
      </c>
      <c r="B318" s="84" t="s">
        <v>797</v>
      </c>
      <c r="C318" s="257"/>
      <c r="D318" s="257"/>
      <c r="E318" s="257"/>
      <c r="F318" s="257"/>
      <c r="G318" s="257"/>
      <c r="H318" s="257"/>
      <c r="I318" s="6">
        <f t="shared" si="77"/>
        <v>0</v>
      </c>
    </row>
    <row r="319" spans="1:10" s="29" customFormat="1" ht="12.75" hidden="1">
      <c r="A319" s="89" t="s">
        <v>858</v>
      </c>
      <c r="B319" s="90" t="s">
        <v>859</v>
      </c>
      <c r="C319" s="27">
        <f aca="true" t="shared" si="96" ref="C319:H319">SUM(C320:C322)</f>
        <v>0</v>
      </c>
      <c r="D319" s="27">
        <f t="shared" si="96"/>
        <v>0</v>
      </c>
      <c r="E319" s="27">
        <f t="shared" si="96"/>
        <v>0</v>
      </c>
      <c r="F319" s="27">
        <f t="shared" si="96"/>
        <v>0</v>
      </c>
      <c r="G319" s="27">
        <f t="shared" si="96"/>
        <v>0</v>
      </c>
      <c r="H319" s="27">
        <f t="shared" si="96"/>
        <v>0</v>
      </c>
      <c r="I319" s="6">
        <f t="shared" si="77"/>
        <v>0</v>
      </c>
      <c r="J319" s="28"/>
    </row>
    <row r="320" spans="1:9" ht="12.75" customHeight="1" hidden="1">
      <c r="A320" s="83" t="s">
        <v>860</v>
      </c>
      <c r="B320" s="84" t="s">
        <v>786</v>
      </c>
      <c r="C320" s="257"/>
      <c r="D320" s="257"/>
      <c r="E320" s="257"/>
      <c r="F320" s="257"/>
      <c r="G320" s="257"/>
      <c r="H320" s="257"/>
      <c r="I320" s="6">
        <f t="shared" si="77"/>
        <v>0</v>
      </c>
    </row>
    <row r="321" spans="1:9" ht="12.75" customHeight="1" hidden="1">
      <c r="A321" s="83" t="s">
        <v>861</v>
      </c>
      <c r="B321" s="84" t="s">
        <v>826</v>
      </c>
      <c r="C321" s="257"/>
      <c r="D321" s="257"/>
      <c r="E321" s="257"/>
      <c r="F321" s="257"/>
      <c r="G321" s="257"/>
      <c r="H321" s="257"/>
      <c r="I321" s="6">
        <f t="shared" si="77"/>
        <v>0</v>
      </c>
    </row>
    <row r="322" spans="1:9" ht="12.75" customHeight="1" hidden="1">
      <c r="A322" s="83" t="s">
        <v>862</v>
      </c>
      <c r="B322" s="84" t="s">
        <v>797</v>
      </c>
      <c r="C322" s="257"/>
      <c r="D322" s="257"/>
      <c r="E322" s="257"/>
      <c r="F322" s="257"/>
      <c r="G322" s="257"/>
      <c r="H322" s="257"/>
      <c r="I322" s="6">
        <f t="shared" si="77"/>
        <v>0</v>
      </c>
    </row>
    <row r="323" spans="1:10" s="29" customFormat="1" ht="25.5" hidden="1">
      <c r="A323" s="89" t="s">
        <v>863</v>
      </c>
      <c r="B323" s="90" t="s">
        <v>864</v>
      </c>
      <c r="C323" s="27">
        <f aca="true" t="shared" si="97" ref="C323:H323">SUM(C324:C326)</f>
        <v>0</v>
      </c>
      <c r="D323" s="27">
        <f t="shared" si="97"/>
        <v>0</v>
      </c>
      <c r="E323" s="27">
        <f t="shared" si="97"/>
        <v>0</v>
      </c>
      <c r="F323" s="27">
        <f t="shared" si="97"/>
        <v>0</v>
      </c>
      <c r="G323" s="27">
        <f t="shared" si="97"/>
        <v>0</v>
      </c>
      <c r="H323" s="27">
        <f t="shared" si="97"/>
        <v>0</v>
      </c>
      <c r="I323" s="6">
        <f aca="true" t="shared" si="98" ref="I323:I386">SUM(C323:H323)</f>
        <v>0</v>
      </c>
      <c r="J323" s="28"/>
    </row>
    <row r="324" spans="1:9" ht="12.75" customHeight="1" hidden="1">
      <c r="A324" s="83" t="s">
        <v>865</v>
      </c>
      <c r="B324" s="84" t="s">
        <v>786</v>
      </c>
      <c r="C324" s="257"/>
      <c r="D324" s="257"/>
      <c r="E324" s="257"/>
      <c r="F324" s="257"/>
      <c r="G324" s="257"/>
      <c r="H324" s="257"/>
      <c r="I324" s="6">
        <f t="shared" si="98"/>
        <v>0</v>
      </c>
    </row>
    <row r="325" spans="1:9" ht="12.75" customHeight="1" hidden="1">
      <c r="A325" s="83" t="s">
        <v>866</v>
      </c>
      <c r="B325" s="84" t="s">
        <v>826</v>
      </c>
      <c r="C325" s="257"/>
      <c r="D325" s="257"/>
      <c r="E325" s="257"/>
      <c r="F325" s="257"/>
      <c r="G325" s="257"/>
      <c r="H325" s="257"/>
      <c r="I325" s="6">
        <f t="shared" si="98"/>
        <v>0</v>
      </c>
    </row>
    <row r="326" spans="1:9" ht="12.75" customHeight="1" hidden="1">
      <c r="A326" s="83" t="s">
        <v>867</v>
      </c>
      <c r="B326" s="84" t="s">
        <v>797</v>
      </c>
      <c r="C326" s="257"/>
      <c r="D326" s="257"/>
      <c r="E326" s="257"/>
      <c r="F326" s="257"/>
      <c r="G326" s="257"/>
      <c r="H326" s="257"/>
      <c r="I326" s="6">
        <f t="shared" si="98"/>
        <v>0</v>
      </c>
    </row>
    <row r="327" spans="1:10" s="29" customFormat="1" ht="12.75" hidden="1">
      <c r="A327" s="89" t="s">
        <v>868</v>
      </c>
      <c r="B327" s="90" t="s">
        <v>869</v>
      </c>
      <c r="C327" s="27">
        <f aca="true" t="shared" si="99" ref="C327:H327">+C328+C332+C336</f>
        <v>0</v>
      </c>
      <c r="D327" s="27">
        <f t="shared" si="99"/>
        <v>0</v>
      </c>
      <c r="E327" s="27">
        <f t="shared" si="99"/>
        <v>0</v>
      </c>
      <c r="F327" s="27">
        <f t="shared" si="99"/>
        <v>0</v>
      </c>
      <c r="G327" s="27">
        <f t="shared" si="99"/>
        <v>0</v>
      </c>
      <c r="H327" s="27">
        <f t="shared" si="99"/>
        <v>0</v>
      </c>
      <c r="I327" s="6">
        <f t="shared" si="98"/>
        <v>0</v>
      </c>
      <c r="J327" s="28"/>
    </row>
    <row r="328" spans="1:9" ht="12.75" hidden="1">
      <c r="A328" s="81" t="s">
        <v>870</v>
      </c>
      <c r="B328" s="82" t="s">
        <v>871</v>
      </c>
      <c r="C328" s="18">
        <f aca="true" t="shared" si="100" ref="C328:H328">SUM(C329:C331)</f>
        <v>0</v>
      </c>
      <c r="D328" s="18">
        <f t="shared" si="100"/>
        <v>0</v>
      </c>
      <c r="E328" s="18">
        <f t="shared" si="100"/>
        <v>0</v>
      </c>
      <c r="F328" s="18">
        <f t="shared" si="100"/>
        <v>0</v>
      </c>
      <c r="G328" s="18">
        <f t="shared" si="100"/>
        <v>0</v>
      </c>
      <c r="H328" s="18">
        <f t="shared" si="100"/>
        <v>0</v>
      </c>
      <c r="I328" s="6">
        <f t="shared" si="98"/>
        <v>0</v>
      </c>
    </row>
    <row r="329" spans="1:9" ht="12.75" customHeight="1" hidden="1">
      <c r="A329" s="83" t="s">
        <v>872</v>
      </c>
      <c r="B329" s="84" t="s">
        <v>786</v>
      </c>
      <c r="C329" s="257"/>
      <c r="D329" s="257"/>
      <c r="E329" s="257"/>
      <c r="F329" s="257"/>
      <c r="G329" s="257"/>
      <c r="H329" s="257"/>
      <c r="I329" s="6">
        <f t="shared" si="98"/>
        <v>0</v>
      </c>
    </row>
    <row r="330" spans="1:9" ht="12.75" customHeight="1" hidden="1">
      <c r="A330" s="83" t="s">
        <v>873</v>
      </c>
      <c r="B330" s="84" t="s">
        <v>826</v>
      </c>
      <c r="C330" s="257"/>
      <c r="D330" s="257"/>
      <c r="E330" s="257"/>
      <c r="F330" s="257"/>
      <c r="G330" s="257"/>
      <c r="H330" s="257"/>
      <c r="I330" s="6">
        <f t="shared" si="98"/>
        <v>0</v>
      </c>
    </row>
    <row r="331" spans="1:9" ht="12.75" customHeight="1" hidden="1">
      <c r="A331" s="83" t="s">
        <v>874</v>
      </c>
      <c r="B331" s="84" t="s">
        <v>797</v>
      </c>
      <c r="C331" s="257"/>
      <c r="D331" s="257"/>
      <c r="E331" s="257"/>
      <c r="F331" s="257"/>
      <c r="G331" s="257"/>
      <c r="H331" s="257"/>
      <c r="I331" s="6">
        <f t="shared" si="98"/>
        <v>0</v>
      </c>
    </row>
    <row r="332" spans="1:9" ht="12.75" hidden="1">
      <c r="A332" s="81" t="s">
        <v>875</v>
      </c>
      <c r="B332" s="82" t="s">
        <v>876</v>
      </c>
      <c r="C332" s="18">
        <f aca="true" t="shared" si="101" ref="C332:H332">SUM(C333:C335)</f>
        <v>0</v>
      </c>
      <c r="D332" s="18">
        <f t="shared" si="101"/>
        <v>0</v>
      </c>
      <c r="E332" s="18">
        <f t="shared" si="101"/>
        <v>0</v>
      </c>
      <c r="F332" s="18">
        <f t="shared" si="101"/>
        <v>0</v>
      </c>
      <c r="G332" s="18">
        <f t="shared" si="101"/>
        <v>0</v>
      </c>
      <c r="H332" s="18">
        <f t="shared" si="101"/>
        <v>0</v>
      </c>
      <c r="I332" s="6">
        <f t="shared" si="98"/>
        <v>0</v>
      </c>
    </row>
    <row r="333" spans="1:9" ht="12.75" customHeight="1" hidden="1">
      <c r="A333" s="83" t="s">
        <v>877</v>
      </c>
      <c r="B333" s="84" t="s">
        <v>786</v>
      </c>
      <c r="C333" s="257"/>
      <c r="D333" s="257"/>
      <c r="E333" s="257"/>
      <c r="F333" s="257"/>
      <c r="G333" s="257"/>
      <c r="H333" s="257"/>
      <c r="I333" s="6">
        <f t="shared" si="98"/>
        <v>0</v>
      </c>
    </row>
    <row r="334" spans="1:9" ht="12.75" customHeight="1" hidden="1">
      <c r="A334" s="83" t="s">
        <v>878</v>
      </c>
      <c r="B334" s="84" t="s">
        <v>826</v>
      </c>
      <c r="C334" s="257"/>
      <c r="D334" s="257"/>
      <c r="E334" s="257"/>
      <c r="F334" s="257"/>
      <c r="G334" s="257"/>
      <c r="H334" s="257"/>
      <c r="I334" s="6">
        <f t="shared" si="98"/>
        <v>0</v>
      </c>
    </row>
    <row r="335" spans="1:9" ht="12.75" customHeight="1" hidden="1">
      <c r="A335" s="83" t="s">
        <v>879</v>
      </c>
      <c r="B335" s="84" t="s">
        <v>797</v>
      </c>
      <c r="C335" s="257"/>
      <c r="D335" s="257"/>
      <c r="E335" s="257"/>
      <c r="F335" s="257"/>
      <c r="G335" s="257"/>
      <c r="H335" s="257"/>
      <c r="I335" s="6">
        <f t="shared" si="98"/>
        <v>0</v>
      </c>
    </row>
    <row r="336" spans="1:9" ht="25.5" hidden="1">
      <c r="A336" s="81" t="s">
        <v>880</v>
      </c>
      <c r="B336" s="82" t="s">
        <v>881</v>
      </c>
      <c r="C336" s="18">
        <f aca="true" t="shared" si="102" ref="C336:H336">SUM(C337:C339)</f>
        <v>0</v>
      </c>
      <c r="D336" s="18">
        <f t="shared" si="102"/>
        <v>0</v>
      </c>
      <c r="E336" s="18">
        <f t="shared" si="102"/>
        <v>0</v>
      </c>
      <c r="F336" s="18">
        <f t="shared" si="102"/>
        <v>0</v>
      </c>
      <c r="G336" s="18">
        <f t="shared" si="102"/>
        <v>0</v>
      </c>
      <c r="H336" s="18">
        <f t="shared" si="102"/>
        <v>0</v>
      </c>
      <c r="I336" s="6">
        <f t="shared" si="98"/>
        <v>0</v>
      </c>
    </row>
    <row r="337" spans="1:9" ht="12.75" customHeight="1" hidden="1">
      <c r="A337" s="83" t="s">
        <v>882</v>
      </c>
      <c r="B337" s="84" t="s">
        <v>786</v>
      </c>
      <c r="C337" s="257"/>
      <c r="D337" s="257"/>
      <c r="E337" s="257"/>
      <c r="F337" s="257"/>
      <c r="G337" s="257"/>
      <c r="H337" s="257"/>
      <c r="I337" s="6">
        <f t="shared" si="98"/>
        <v>0</v>
      </c>
    </row>
    <row r="338" spans="1:9" ht="12.75" customHeight="1" hidden="1">
      <c r="A338" s="83" t="s">
        <v>883</v>
      </c>
      <c r="B338" s="84" t="s">
        <v>826</v>
      </c>
      <c r="C338" s="257"/>
      <c r="D338" s="257"/>
      <c r="E338" s="257"/>
      <c r="F338" s="257"/>
      <c r="G338" s="257"/>
      <c r="H338" s="257"/>
      <c r="I338" s="6">
        <f t="shared" si="98"/>
        <v>0</v>
      </c>
    </row>
    <row r="339" spans="1:9" ht="12.75" customHeight="1" hidden="1">
      <c r="A339" s="83" t="s">
        <v>884</v>
      </c>
      <c r="B339" s="84" t="s">
        <v>797</v>
      </c>
      <c r="C339" s="257"/>
      <c r="D339" s="257"/>
      <c r="E339" s="257"/>
      <c r="F339" s="257"/>
      <c r="G339" s="257"/>
      <c r="H339" s="257"/>
      <c r="I339" s="6">
        <f t="shared" si="98"/>
        <v>0</v>
      </c>
    </row>
    <row r="340" spans="1:10" s="29" customFormat="1" ht="38.25" hidden="1">
      <c r="A340" s="89" t="s">
        <v>885</v>
      </c>
      <c r="B340" s="90" t="s">
        <v>886</v>
      </c>
      <c r="C340" s="27">
        <f aca="true" t="shared" si="103" ref="C340:H340">SUM(C341:C343)</f>
        <v>0</v>
      </c>
      <c r="D340" s="27">
        <f t="shared" si="103"/>
        <v>0</v>
      </c>
      <c r="E340" s="27">
        <f t="shared" si="103"/>
        <v>0</v>
      </c>
      <c r="F340" s="27">
        <f t="shared" si="103"/>
        <v>0</v>
      </c>
      <c r="G340" s="27">
        <f t="shared" si="103"/>
        <v>0</v>
      </c>
      <c r="H340" s="27">
        <f t="shared" si="103"/>
        <v>0</v>
      </c>
      <c r="I340" s="6">
        <f t="shared" si="98"/>
        <v>0</v>
      </c>
      <c r="J340" s="28"/>
    </row>
    <row r="341" spans="1:9" ht="12.75" customHeight="1" hidden="1">
      <c r="A341" s="83" t="s">
        <v>887</v>
      </c>
      <c r="B341" s="84" t="s">
        <v>786</v>
      </c>
      <c r="C341" s="257"/>
      <c r="D341" s="257"/>
      <c r="E341" s="257"/>
      <c r="F341" s="257"/>
      <c r="G341" s="257"/>
      <c r="H341" s="257"/>
      <c r="I341" s="6">
        <f t="shared" si="98"/>
        <v>0</v>
      </c>
    </row>
    <row r="342" spans="1:9" ht="12.75" customHeight="1" hidden="1">
      <c r="A342" s="83" t="s">
        <v>888</v>
      </c>
      <c r="B342" s="84" t="s">
        <v>826</v>
      </c>
      <c r="C342" s="257"/>
      <c r="D342" s="257"/>
      <c r="E342" s="257"/>
      <c r="F342" s="257"/>
      <c r="G342" s="257"/>
      <c r="H342" s="257"/>
      <c r="I342" s="6">
        <f t="shared" si="98"/>
        <v>0</v>
      </c>
    </row>
    <row r="343" spans="1:9" ht="12.75" customHeight="1" hidden="1">
      <c r="A343" s="83" t="s">
        <v>889</v>
      </c>
      <c r="B343" s="84" t="s">
        <v>797</v>
      </c>
      <c r="C343" s="257"/>
      <c r="D343" s="257"/>
      <c r="E343" s="257"/>
      <c r="F343" s="257"/>
      <c r="G343" s="257"/>
      <c r="H343" s="257"/>
      <c r="I343" s="6">
        <f t="shared" si="98"/>
        <v>0</v>
      </c>
    </row>
    <row r="344" spans="1:10" s="29" customFormat="1" ht="25.5" hidden="1">
      <c r="A344" s="89" t="s">
        <v>890</v>
      </c>
      <c r="B344" s="90" t="s">
        <v>891</v>
      </c>
      <c r="C344" s="27">
        <f aca="true" t="shared" si="104" ref="C344:H344">SUM(C345:C347)</f>
        <v>0</v>
      </c>
      <c r="D344" s="27">
        <f t="shared" si="104"/>
        <v>0</v>
      </c>
      <c r="E344" s="27">
        <f t="shared" si="104"/>
        <v>0</v>
      </c>
      <c r="F344" s="27">
        <f t="shared" si="104"/>
        <v>0</v>
      </c>
      <c r="G344" s="27">
        <f t="shared" si="104"/>
        <v>0</v>
      </c>
      <c r="H344" s="27">
        <f t="shared" si="104"/>
        <v>0</v>
      </c>
      <c r="I344" s="6">
        <f t="shared" si="98"/>
        <v>0</v>
      </c>
      <c r="J344" s="28"/>
    </row>
    <row r="345" spans="1:9" ht="12.75" customHeight="1" hidden="1">
      <c r="A345" s="83" t="s">
        <v>892</v>
      </c>
      <c r="B345" s="84" t="s">
        <v>786</v>
      </c>
      <c r="C345" s="257"/>
      <c r="D345" s="257"/>
      <c r="E345" s="257"/>
      <c r="F345" s="257"/>
      <c r="G345" s="257"/>
      <c r="H345" s="257"/>
      <c r="I345" s="6">
        <f t="shared" si="98"/>
        <v>0</v>
      </c>
    </row>
    <row r="346" spans="1:9" ht="12.75" customHeight="1" hidden="1">
      <c r="A346" s="83" t="s">
        <v>893</v>
      </c>
      <c r="B346" s="84" t="s">
        <v>826</v>
      </c>
      <c r="C346" s="257"/>
      <c r="D346" s="257"/>
      <c r="E346" s="257"/>
      <c r="F346" s="257"/>
      <c r="G346" s="257"/>
      <c r="H346" s="257"/>
      <c r="I346" s="6">
        <f t="shared" si="98"/>
        <v>0</v>
      </c>
    </row>
    <row r="347" spans="1:9" ht="12.75" customHeight="1" hidden="1">
      <c r="A347" s="83" t="s">
        <v>894</v>
      </c>
      <c r="B347" s="84" t="s">
        <v>797</v>
      </c>
      <c r="C347" s="257"/>
      <c r="D347" s="257"/>
      <c r="E347" s="257"/>
      <c r="F347" s="257"/>
      <c r="G347" s="257"/>
      <c r="H347" s="257"/>
      <c r="I347" s="6">
        <f t="shared" si="98"/>
        <v>0</v>
      </c>
    </row>
    <row r="348" spans="1:10" s="29" customFormat="1" ht="12.75" hidden="1">
      <c r="A348" s="89" t="s">
        <v>895</v>
      </c>
      <c r="B348" s="90" t="s">
        <v>896</v>
      </c>
      <c r="C348" s="27">
        <f aca="true" t="shared" si="105" ref="C348:H348">SUM(C349:C351)</f>
        <v>0</v>
      </c>
      <c r="D348" s="27">
        <f t="shared" si="105"/>
        <v>0</v>
      </c>
      <c r="E348" s="27">
        <f t="shared" si="105"/>
        <v>0</v>
      </c>
      <c r="F348" s="27">
        <f t="shared" si="105"/>
        <v>0</v>
      </c>
      <c r="G348" s="27">
        <f t="shared" si="105"/>
        <v>0</v>
      </c>
      <c r="H348" s="27">
        <f t="shared" si="105"/>
        <v>0</v>
      </c>
      <c r="I348" s="6">
        <f t="shared" si="98"/>
        <v>0</v>
      </c>
      <c r="J348" s="28"/>
    </row>
    <row r="349" spans="1:9" ht="12.75" customHeight="1" hidden="1">
      <c r="A349" s="83" t="s">
        <v>897</v>
      </c>
      <c r="B349" s="84" t="s">
        <v>786</v>
      </c>
      <c r="C349" s="257"/>
      <c r="D349" s="257"/>
      <c r="E349" s="257"/>
      <c r="F349" s="257"/>
      <c r="G349" s="257"/>
      <c r="H349" s="257"/>
      <c r="I349" s="6">
        <f t="shared" si="98"/>
        <v>0</v>
      </c>
    </row>
    <row r="350" spans="1:9" ht="12.75" customHeight="1" hidden="1">
      <c r="A350" s="83" t="s">
        <v>898</v>
      </c>
      <c r="B350" s="84" t="s">
        <v>826</v>
      </c>
      <c r="C350" s="257"/>
      <c r="D350" s="257"/>
      <c r="E350" s="257"/>
      <c r="F350" s="257"/>
      <c r="G350" s="257"/>
      <c r="H350" s="257"/>
      <c r="I350" s="6">
        <f t="shared" si="98"/>
        <v>0</v>
      </c>
    </row>
    <row r="351" spans="1:9" ht="12.75" customHeight="1" hidden="1">
      <c r="A351" s="83" t="s">
        <v>899</v>
      </c>
      <c r="B351" s="84" t="s">
        <v>797</v>
      </c>
      <c r="C351" s="257"/>
      <c r="D351" s="257"/>
      <c r="E351" s="257"/>
      <c r="F351" s="257"/>
      <c r="G351" s="257"/>
      <c r="H351" s="257"/>
      <c r="I351" s="6">
        <f t="shared" si="98"/>
        <v>0</v>
      </c>
    </row>
    <row r="352" spans="1:10" s="29" customFormat="1" ht="25.5" hidden="1">
      <c r="A352" s="89" t="s">
        <v>900</v>
      </c>
      <c r="B352" s="90" t="s">
        <v>901</v>
      </c>
      <c r="C352" s="27">
        <f aca="true" t="shared" si="106" ref="C352:H352">SUM(C353:C354)</f>
        <v>0</v>
      </c>
      <c r="D352" s="27">
        <f t="shared" si="106"/>
        <v>0</v>
      </c>
      <c r="E352" s="27">
        <f t="shared" si="106"/>
        <v>0</v>
      </c>
      <c r="F352" s="27">
        <f t="shared" si="106"/>
        <v>0</v>
      </c>
      <c r="G352" s="27">
        <f t="shared" si="106"/>
        <v>0</v>
      </c>
      <c r="H352" s="27">
        <f t="shared" si="106"/>
        <v>0</v>
      </c>
      <c r="I352" s="6">
        <f t="shared" si="98"/>
        <v>0</v>
      </c>
      <c r="J352" s="28"/>
    </row>
    <row r="353" spans="1:9" ht="12.75" customHeight="1" hidden="1">
      <c r="A353" s="83" t="s">
        <v>902</v>
      </c>
      <c r="B353" s="84" t="s">
        <v>786</v>
      </c>
      <c r="C353" s="257"/>
      <c r="D353" s="257"/>
      <c r="E353" s="257"/>
      <c r="F353" s="257"/>
      <c r="G353" s="257"/>
      <c r="H353" s="257"/>
      <c r="I353" s="6">
        <f t="shared" si="98"/>
        <v>0</v>
      </c>
    </row>
    <row r="354" spans="1:9" ht="12.75" customHeight="1" hidden="1">
      <c r="A354" s="83" t="s">
        <v>903</v>
      </c>
      <c r="B354" s="84" t="s">
        <v>797</v>
      </c>
      <c r="C354" s="257"/>
      <c r="D354" s="257"/>
      <c r="E354" s="257"/>
      <c r="F354" s="257"/>
      <c r="G354" s="257"/>
      <c r="H354" s="257"/>
      <c r="I354" s="6">
        <f t="shared" si="98"/>
        <v>0</v>
      </c>
    </row>
    <row r="355" spans="1:10" s="29" customFormat="1" ht="25.5" hidden="1">
      <c r="A355" s="89" t="s">
        <v>904</v>
      </c>
      <c r="B355" s="90" t="s">
        <v>905</v>
      </c>
      <c r="C355" s="27">
        <f aca="true" t="shared" si="107" ref="C355:H355">SUM(C356:C358)</f>
        <v>0</v>
      </c>
      <c r="D355" s="27">
        <f t="shared" si="107"/>
        <v>0</v>
      </c>
      <c r="E355" s="27">
        <f t="shared" si="107"/>
        <v>0</v>
      </c>
      <c r="F355" s="27">
        <f t="shared" si="107"/>
        <v>0</v>
      </c>
      <c r="G355" s="27">
        <f t="shared" si="107"/>
        <v>0</v>
      </c>
      <c r="H355" s="27">
        <f t="shared" si="107"/>
        <v>0</v>
      </c>
      <c r="I355" s="6">
        <f t="shared" si="98"/>
        <v>0</v>
      </c>
      <c r="J355" s="28"/>
    </row>
    <row r="356" spans="1:9" ht="12.75" customHeight="1" hidden="1">
      <c r="A356" s="83" t="s">
        <v>906</v>
      </c>
      <c r="B356" s="84" t="s">
        <v>786</v>
      </c>
      <c r="C356" s="257"/>
      <c r="D356" s="257"/>
      <c r="E356" s="257"/>
      <c r="F356" s="257"/>
      <c r="G356" s="257"/>
      <c r="H356" s="257"/>
      <c r="I356" s="6">
        <f t="shared" si="98"/>
        <v>0</v>
      </c>
    </row>
    <row r="357" spans="1:9" ht="12.75" customHeight="1" hidden="1">
      <c r="A357" s="83" t="s">
        <v>907</v>
      </c>
      <c r="B357" s="84" t="s">
        <v>826</v>
      </c>
      <c r="C357" s="257"/>
      <c r="D357" s="257"/>
      <c r="E357" s="257"/>
      <c r="F357" s="257"/>
      <c r="G357" s="257"/>
      <c r="H357" s="257"/>
      <c r="I357" s="6">
        <f t="shared" si="98"/>
        <v>0</v>
      </c>
    </row>
    <row r="358" spans="1:9" ht="12.75" customHeight="1" hidden="1">
      <c r="A358" s="83" t="s">
        <v>908</v>
      </c>
      <c r="B358" s="84" t="s">
        <v>797</v>
      </c>
      <c r="C358" s="257"/>
      <c r="D358" s="257"/>
      <c r="E358" s="257"/>
      <c r="F358" s="257"/>
      <c r="G358" s="257"/>
      <c r="H358" s="257"/>
      <c r="I358" s="6">
        <f t="shared" si="98"/>
        <v>0</v>
      </c>
    </row>
    <row r="359" spans="1:9" ht="12.75" customHeight="1" hidden="1">
      <c r="A359" s="81" t="s">
        <v>909</v>
      </c>
      <c r="B359" s="82" t="s">
        <v>910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6">
        <f t="shared" si="98"/>
        <v>0</v>
      </c>
    </row>
    <row r="360" spans="1:10" s="20" customFormat="1" ht="25.5" hidden="1">
      <c r="A360" s="86" t="s">
        <v>911</v>
      </c>
      <c r="B360" s="87" t="s">
        <v>912</v>
      </c>
      <c r="C360" s="18"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6">
        <f t="shared" si="98"/>
        <v>0</v>
      </c>
      <c r="J360" s="19"/>
    </row>
    <row r="361" spans="1:10" s="20" customFormat="1" ht="12.75" hidden="1">
      <c r="A361" s="86" t="s">
        <v>913</v>
      </c>
      <c r="B361" s="87" t="s">
        <v>914</v>
      </c>
      <c r="C361" s="18">
        <f aca="true" t="shared" si="108" ref="C361:H361">SUM(C362:C372)</f>
        <v>0</v>
      </c>
      <c r="D361" s="18">
        <f t="shared" si="108"/>
        <v>0</v>
      </c>
      <c r="E361" s="18">
        <f t="shared" si="108"/>
        <v>0</v>
      </c>
      <c r="F361" s="18">
        <f t="shared" si="108"/>
        <v>0</v>
      </c>
      <c r="G361" s="18">
        <f t="shared" si="108"/>
        <v>0</v>
      </c>
      <c r="H361" s="18">
        <f t="shared" si="108"/>
        <v>0</v>
      </c>
      <c r="I361" s="6">
        <f t="shared" si="98"/>
        <v>0</v>
      </c>
      <c r="J361" s="19"/>
    </row>
    <row r="362" spans="1:9" ht="12.75" customHeight="1" hidden="1">
      <c r="A362" s="83" t="s">
        <v>915</v>
      </c>
      <c r="B362" s="84" t="s">
        <v>916</v>
      </c>
      <c r="C362" s="257"/>
      <c r="D362" s="257"/>
      <c r="E362" s="257"/>
      <c r="F362" s="257"/>
      <c r="G362" s="257"/>
      <c r="H362" s="257"/>
      <c r="I362" s="6">
        <f t="shared" si="98"/>
        <v>0</v>
      </c>
    </row>
    <row r="363" spans="1:9" ht="12.75" customHeight="1" hidden="1">
      <c r="A363" s="83" t="s">
        <v>917</v>
      </c>
      <c r="B363" s="84" t="s">
        <v>918</v>
      </c>
      <c r="C363" s="257"/>
      <c r="D363" s="257"/>
      <c r="E363" s="257"/>
      <c r="F363" s="257"/>
      <c r="G363" s="257"/>
      <c r="H363" s="257"/>
      <c r="I363" s="6">
        <f t="shared" si="98"/>
        <v>0</v>
      </c>
    </row>
    <row r="364" spans="1:9" ht="12.75" customHeight="1" hidden="1">
      <c r="A364" s="83" t="s">
        <v>919</v>
      </c>
      <c r="B364" s="84" t="s">
        <v>920</v>
      </c>
      <c r="C364" s="257"/>
      <c r="D364" s="257"/>
      <c r="E364" s="257"/>
      <c r="F364" s="257"/>
      <c r="G364" s="257"/>
      <c r="H364" s="257"/>
      <c r="I364" s="6">
        <f t="shared" si="98"/>
        <v>0</v>
      </c>
    </row>
    <row r="365" spans="1:9" ht="12.75" customHeight="1" hidden="1">
      <c r="A365" s="83" t="s">
        <v>921</v>
      </c>
      <c r="B365" s="84" t="s">
        <v>922</v>
      </c>
      <c r="C365" s="257"/>
      <c r="D365" s="257"/>
      <c r="E365" s="257"/>
      <c r="F365" s="257"/>
      <c r="G365" s="257"/>
      <c r="H365" s="257"/>
      <c r="I365" s="6">
        <f t="shared" si="98"/>
        <v>0</v>
      </c>
    </row>
    <row r="366" spans="1:9" ht="12.75" customHeight="1" hidden="1">
      <c r="A366" s="83" t="s">
        <v>923</v>
      </c>
      <c r="B366" s="84" t="s">
        <v>924</v>
      </c>
      <c r="C366" s="257"/>
      <c r="D366" s="257"/>
      <c r="E366" s="257"/>
      <c r="F366" s="257"/>
      <c r="G366" s="257"/>
      <c r="H366" s="257"/>
      <c r="I366" s="6">
        <f t="shared" si="98"/>
        <v>0</v>
      </c>
    </row>
    <row r="367" spans="1:9" ht="12.75" customHeight="1" hidden="1">
      <c r="A367" s="83" t="s">
        <v>925</v>
      </c>
      <c r="B367" s="84" t="s">
        <v>926</v>
      </c>
      <c r="C367" s="257"/>
      <c r="D367" s="257"/>
      <c r="E367" s="257"/>
      <c r="F367" s="257"/>
      <c r="G367" s="257"/>
      <c r="H367" s="257"/>
      <c r="I367" s="6">
        <f t="shared" si="98"/>
        <v>0</v>
      </c>
    </row>
    <row r="368" spans="1:9" ht="12.75" customHeight="1" hidden="1">
      <c r="A368" s="83" t="s">
        <v>927</v>
      </c>
      <c r="B368" s="84" t="s">
        <v>928</v>
      </c>
      <c r="C368" s="257"/>
      <c r="D368" s="257"/>
      <c r="E368" s="257"/>
      <c r="F368" s="257"/>
      <c r="G368" s="257"/>
      <c r="H368" s="257"/>
      <c r="I368" s="6">
        <f t="shared" si="98"/>
        <v>0</v>
      </c>
    </row>
    <row r="369" spans="1:9" ht="12.75" customHeight="1" hidden="1">
      <c r="A369" s="83" t="s">
        <v>929</v>
      </c>
      <c r="B369" s="84" t="s">
        <v>930</v>
      </c>
      <c r="C369" s="257"/>
      <c r="D369" s="257"/>
      <c r="E369" s="257"/>
      <c r="F369" s="257"/>
      <c r="G369" s="257"/>
      <c r="H369" s="257"/>
      <c r="I369" s="6">
        <f t="shared" si="98"/>
        <v>0</v>
      </c>
    </row>
    <row r="370" spans="1:9" ht="12.75" customHeight="1" hidden="1">
      <c r="A370" s="83" t="s">
        <v>931</v>
      </c>
      <c r="B370" s="84" t="s">
        <v>932</v>
      </c>
      <c r="C370" s="257"/>
      <c r="D370" s="257"/>
      <c r="E370" s="257"/>
      <c r="F370" s="257"/>
      <c r="G370" s="257"/>
      <c r="H370" s="257"/>
      <c r="I370" s="6">
        <f t="shared" si="98"/>
        <v>0</v>
      </c>
    </row>
    <row r="371" spans="1:9" ht="12.75" customHeight="1" hidden="1">
      <c r="A371" s="83" t="s">
        <v>933</v>
      </c>
      <c r="B371" s="84" t="s">
        <v>934</v>
      </c>
      <c r="C371" s="257"/>
      <c r="D371" s="257"/>
      <c r="E371" s="257"/>
      <c r="F371" s="257"/>
      <c r="G371" s="257"/>
      <c r="H371" s="257"/>
      <c r="I371" s="6">
        <f t="shared" si="98"/>
        <v>0</v>
      </c>
    </row>
    <row r="372" spans="1:9" ht="12.75" customHeight="1" hidden="1">
      <c r="A372" s="83" t="s">
        <v>935</v>
      </c>
      <c r="B372" s="84" t="s">
        <v>936</v>
      </c>
      <c r="C372" s="257"/>
      <c r="D372" s="257"/>
      <c r="E372" s="257"/>
      <c r="F372" s="257"/>
      <c r="G372" s="257"/>
      <c r="H372" s="257"/>
      <c r="I372" s="6">
        <f t="shared" si="98"/>
        <v>0</v>
      </c>
    </row>
    <row r="373" spans="1:10" s="20" customFormat="1" ht="12.75">
      <c r="A373" s="65" t="s">
        <v>937</v>
      </c>
      <c r="B373" s="91" t="s">
        <v>938</v>
      </c>
      <c r="C373" s="18">
        <v>0</v>
      </c>
      <c r="D373" s="18">
        <v>0</v>
      </c>
      <c r="E373" s="18">
        <v>0</v>
      </c>
      <c r="F373" s="18">
        <v>0</v>
      </c>
      <c r="G373" s="18">
        <v>4000000</v>
      </c>
      <c r="H373" s="18">
        <v>500000</v>
      </c>
      <c r="I373" s="6">
        <f t="shared" si="98"/>
        <v>4500000</v>
      </c>
      <c r="J373" s="19"/>
    </row>
    <row r="374" spans="1:11" s="15" customFormat="1" ht="25.5">
      <c r="A374" s="73" t="s">
        <v>939</v>
      </c>
      <c r="B374" s="74" t="s">
        <v>940</v>
      </c>
      <c r="C374" s="13">
        <f aca="true" t="shared" si="109" ref="C374:H374">+C375+C394+C416+C427+C428</f>
        <v>0</v>
      </c>
      <c r="D374" s="13">
        <f t="shared" si="109"/>
        <v>0</v>
      </c>
      <c r="E374" s="13">
        <f t="shared" si="109"/>
        <v>0</v>
      </c>
      <c r="F374" s="13">
        <f t="shared" si="109"/>
        <v>202253638</v>
      </c>
      <c r="G374" s="13">
        <f t="shared" si="109"/>
        <v>0</v>
      </c>
      <c r="H374" s="13">
        <f t="shared" si="109"/>
        <v>2000000</v>
      </c>
      <c r="I374" s="6">
        <f t="shared" si="98"/>
        <v>204253638</v>
      </c>
      <c r="J374" s="14">
        <f>+INGRESOS!F76</f>
        <v>336253638</v>
      </c>
      <c r="K374" s="40">
        <f>+J374-F374-F225</f>
        <v>0</v>
      </c>
    </row>
    <row r="375" spans="1:11" ht="12.75">
      <c r="A375" s="81" t="s">
        <v>941</v>
      </c>
      <c r="B375" s="82" t="s">
        <v>942</v>
      </c>
      <c r="C375" s="18">
        <f aca="true" t="shared" si="110" ref="C375:H375">SUM(C376:C393)</f>
        <v>0</v>
      </c>
      <c r="D375" s="18">
        <f t="shared" si="110"/>
        <v>0</v>
      </c>
      <c r="E375" s="18">
        <f t="shared" si="110"/>
        <v>0</v>
      </c>
      <c r="F375" s="18">
        <f t="shared" si="110"/>
        <v>55628274</v>
      </c>
      <c r="G375" s="18">
        <f t="shared" si="110"/>
        <v>0</v>
      </c>
      <c r="H375" s="18">
        <f t="shared" si="110"/>
        <v>2000000</v>
      </c>
      <c r="I375" s="6">
        <f t="shared" si="98"/>
        <v>57628274</v>
      </c>
      <c r="J375" s="295">
        <f>+F225</f>
        <v>134000000</v>
      </c>
      <c r="K375" s="309">
        <f>+J374-J375</f>
        <v>202253638</v>
      </c>
    </row>
    <row r="376" spans="1:10" ht="12.75" customHeight="1">
      <c r="A376" s="83" t="s">
        <v>943</v>
      </c>
      <c r="B376" s="84" t="s">
        <v>944</v>
      </c>
      <c r="C376" s="257"/>
      <c r="D376" s="257"/>
      <c r="E376" s="257"/>
      <c r="F376" s="308">
        <v>16812682</v>
      </c>
      <c r="G376" s="257"/>
      <c r="H376" s="257"/>
      <c r="I376" s="6">
        <f t="shared" si="98"/>
        <v>16812682</v>
      </c>
      <c r="J376" s="295">
        <f>+INGRESOS!F76*0.15</f>
        <v>50438045.699999996</v>
      </c>
    </row>
    <row r="377" spans="1:10" ht="12.75" customHeight="1" hidden="1">
      <c r="A377" s="83" t="s">
        <v>945</v>
      </c>
      <c r="B377" s="84" t="s">
        <v>946</v>
      </c>
      <c r="C377" s="257"/>
      <c r="D377" s="257"/>
      <c r="E377" s="257"/>
      <c r="F377" s="257"/>
      <c r="G377" s="257"/>
      <c r="H377" s="257"/>
      <c r="I377" s="6">
        <f t="shared" si="98"/>
        <v>0</v>
      </c>
      <c r="J377" s="295">
        <f>+J376/3</f>
        <v>16812681.9</v>
      </c>
    </row>
    <row r="378" spans="1:9" ht="12.75" customHeight="1" hidden="1">
      <c r="A378" s="83" t="s">
        <v>947</v>
      </c>
      <c r="B378" s="84" t="s">
        <v>948</v>
      </c>
      <c r="C378" s="257"/>
      <c r="D378" s="257"/>
      <c r="E378" s="257"/>
      <c r="F378" s="257"/>
      <c r="G378" s="257"/>
      <c r="H378" s="257"/>
      <c r="I378" s="6">
        <f t="shared" si="98"/>
        <v>0</v>
      </c>
    </row>
    <row r="379" spans="1:9" ht="12.75" customHeight="1" hidden="1">
      <c r="A379" s="83" t="s">
        <v>949</v>
      </c>
      <c r="B379" s="84" t="s">
        <v>950</v>
      </c>
      <c r="C379" s="257"/>
      <c r="D379" s="257"/>
      <c r="E379" s="257"/>
      <c r="F379" s="257"/>
      <c r="G379" s="257"/>
      <c r="H379" s="257"/>
      <c r="I379" s="6">
        <f t="shared" si="98"/>
        <v>0</v>
      </c>
    </row>
    <row r="380" spans="1:9" ht="12.75" customHeight="1">
      <c r="A380" s="83" t="s">
        <v>951</v>
      </c>
      <c r="B380" s="84" t="s">
        <v>952</v>
      </c>
      <c r="C380" s="257"/>
      <c r="D380" s="257"/>
      <c r="E380" s="257"/>
      <c r="F380" s="257">
        <v>13815592</v>
      </c>
      <c r="G380" s="257"/>
      <c r="H380" s="257"/>
      <c r="I380" s="6">
        <f t="shared" si="98"/>
        <v>13815592</v>
      </c>
    </row>
    <row r="381" spans="1:9" ht="12.75" customHeight="1" hidden="1">
      <c r="A381" s="83" t="s">
        <v>953</v>
      </c>
      <c r="B381" s="84" t="s">
        <v>954</v>
      </c>
      <c r="C381" s="257"/>
      <c r="D381" s="257"/>
      <c r="E381" s="257"/>
      <c r="F381" s="257"/>
      <c r="G381" s="257"/>
      <c r="H381" s="257"/>
      <c r="I381" s="6">
        <f t="shared" si="98"/>
        <v>0</v>
      </c>
    </row>
    <row r="382" spans="1:9" ht="12.75" customHeight="1" hidden="1">
      <c r="A382" s="83" t="s">
        <v>955</v>
      </c>
      <c r="B382" s="84" t="s">
        <v>956</v>
      </c>
      <c r="C382" s="257"/>
      <c r="D382" s="257"/>
      <c r="E382" s="257"/>
      <c r="F382" s="257"/>
      <c r="G382" s="257"/>
      <c r="H382" s="257"/>
      <c r="I382" s="6">
        <f t="shared" si="98"/>
        <v>0</v>
      </c>
    </row>
    <row r="383" spans="1:12" s="295" customFormat="1" ht="12.75" customHeight="1" hidden="1">
      <c r="A383" s="83" t="s">
        <v>957</v>
      </c>
      <c r="B383" s="84" t="s">
        <v>958</v>
      </c>
      <c r="C383" s="257"/>
      <c r="D383" s="257"/>
      <c r="E383" s="257"/>
      <c r="F383" s="257"/>
      <c r="G383" s="257"/>
      <c r="H383" s="257"/>
      <c r="I383" s="6">
        <f t="shared" si="98"/>
        <v>0</v>
      </c>
      <c r="K383" s="258"/>
      <c r="L383" s="258"/>
    </row>
    <row r="384" spans="1:12" s="295" customFormat="1" ht="12.75" customHeight="1">
      <c r="A384" s="83" t="s">
        <v>959</v>
      </c>
      <c r="B384" s="84" t="s">
        <v>960</v>
      </c>
      <c r="C384" s="257"/>
      <c r="D384" s="257"/>
      <c r="E384" s="257"/>
      <c r="F384" s="257">
        <v>20000000</v>
      </c>
      <c r="G384" s="257"/>
      <c r="H384" s="257">
        <v>2000000</v>
      </c>
      <c r="I384" s="6">
        <f t="shared" si="98"/>
        <v>22000000</v>
      </c>
      <c r="K384" s="258"/>
      <c r="L384" s="258"/>
    </row>
    <row r="385" spans="1:12" s="295" customFormat="1" ht="12.75" customHeight="1" hidden="1">
      <c r="A385" s="83" t="s">
        <v>961</v>
      </c>
      <c r="B385" s="84" t="s">
        <v>962</v>
      </c>
      <c r="C385" s="257"/>
      <c r="D385" s="257"/>
      <c r="E385" s="257"/>
      <c r="F385" s="257"/>
      <c r="G385" s="257"/>
      <c r="H385" s="257"/>
      <c r="I385" s="6">
        <f t="shared" si="98"/>
        <v>0</v>
      </c>
      <c r="K385" s="258"/>
      <c r="L385" s="258"/>
    </row>
    <row r="386" spans="1:12" s="295" customFormat="1" ht="12.75" customHeight="1">
      <c r="A386" s="83" t="s">
        <v>963</v>
      </c>
      <c r="B386" s="84" t="s">
        <v>964</v>
      </c>
      <c r="C386" s="257"/>
      <c r="D386" s="257"/>
      <c r="E386" s="257"/>
      <c r="F386" s="257">
        <v>5000000</v>
      </c>
      <c r="G386" s="257"/>
      <c r="H386" s="257"/>
      <c r="I386" s="6">
        <f t="shared" si="98"/>
        <v>5000000</v>
      </c>
      <c r="K386" s="258"/>
      <c r="L386" s="258"/>
    </row>
    <row r="387" spans="1:12" s="295" customFormat="1" ht="12.75" customHeight="1" hidden="1">
      <c r="A387" s="83" t="s">
        <v>965</v>
      </c>
      <c r="B387" s="84" t="s">
        <v>966</v>
      </c>
      <c r="C387" s="257"/>
      <c r="D387" s="257"/>
      <c r="E387" s="257"/>
      <c r="F387" s="257">
        <v>0</v>
      </c>
      <c r="G387" s="257"/>
      <c r="H387" s="257"/>
      <c r="I387" s="6">
        <f aca="true" t="shared" si="111" ref="I387:I450">SUM(C387:H387)</f>
        <v>0</v>
      </c>
      <c r="K387" s="258"/>
      <c r="L387" s="258"/>
    </row>
    <row r="388" spans="1:12" s="295" customFormat="1" ht="12.75" customHeight="1" hidden="1">
      <c r="A388" s="83" t="s">
        <v>967</v>
      </c>
      <c r="B388" s="84" t="s">
        <v>968</v>
      </c>
      <c r="C388" s="257"/>
      <c r="D388" s="257"/>
      <c r="E388" s="257"/>
      <c r="F388" s="257"/>
      <c r="G388" s="257"/>
      <c r="H388" s="257"/>
      <c r="I388" s="6">
        <f t="shared" si="111"/>
        <v>0</v>
      </c>
      <c r="K388" s="258"/>
      <c r="L388" s="258"/>
    </row>
    <row r="389" spans="1:12" s="295" customFormat="1" ht="12.75" customHeight="1" hidden="1">
      <c r="A389" s="83" t="s">
        <v>969</v>
      </c>
      <c r="B389" s="84" t="s">
        <v>970</v>
      </c>
      <c r="C389" s="257"/>
      <c r="D389" s="257"/>
      <c r="E389" s="257"/>
      <c r="F389" s="257"/>
      <c r="G389" s="257"/>
      <c r="H389" s="257"/>
      <c r="I389" s="6">
        <f t="shared" si="111"/>
        <v>0</v>
      </c>
      <c r="K389" s="258"/>
      <c r="L389" s="258"/>
    </row>
    <row r="390" spans="1:12" s="295" customFormat="1" ht="12.75" customHeight="1" hidden="1">
      <c r="A390" s="83" t="s">
        <v>971</v>
      </c>
      <c r="B390" s="84" t="s">
        <v>972</v>
      </c>
      <c r="C390" s="257"/>
      <c r="D390" s="257"/>
      <c r="E390" s="257"/>
      <c r="F390" s="257"/>
      <c r="G390" s="257"/>
      <c r="H390" s="257"/>
      <c r="I390" s="6">
        <f t="shared" si="111"/>
        <v>0</v>
      </c>
      <c r="K390" s="258"/>
      <c r="L390" s="258"/>
    </row>
    <row r="391" spans="1:12" s="295" customFormat="1" ht="12.75" customHeight="1" hidden="1">
      <c r="A391" s="83" t="s">
        <v>973</v>
      </c>
      <c r="B391" s="84" t="s">
        <v>974</v>
      </c>
      <c r="C391" s="257"/>
      <c r="D391" s="257"/>
      <c r="E391" s="257"/>
      <c r="F391" s="257"/>
      <c r="G391" s="257"/>
      <c r="H391" s="257"/>
      <c r="I391" s="6">
        <f t="shared" si="111"/>
        <v>0</v>
      </c>
      <c r="K391" s="258"/>
      <c r="L391" s="258"/>
    </row>
    <row r="392" spans="1:12" s="295" customFormat="1" ht="12.75" customHeight="1" hidden="1">
      <c r="A392" s="83" t="s">
        <v>975</v>
      </c>
      <c r="B392" s="84" t="s">
        <v>976</v>
      </c>
      <c r="C392" s="257"/>
      <c r="D392" s="257"/>
      <c r="E392" s="257"/>
      <c r="F392" s="257"/>
      <c r="G392" s="257"/>
      <c r="H392" s="257"/>
      <c r="I392" s="6">
        <f t="shared" si="111"/>
        <v>0</v>
      </c>
      <c r="K392" s="258"/>
      <c r="L392" s="258"/>
    </row>
    <row r="393" spans="1:12" s="295" customFormat="1" ht="12.75" customHeight="1" hidden="1">
      <c r="A393" s="83" t="s">
        <v>977</v>
      </c>
      <c r="B393" s="84" t="s">
        <v>763</v>
      </c>
      <c r="C393" s="257"/>
      <c r="D393" s="257"/>
      <c r="E393" s="257"/>
      <c r="F393" s="257"/>
      <c r="G393" s="257"/>
      <c r="H393" s="257"/>
      <c r="I393" s="6">
        <f t="shared" si="111"/>
        <v>0</v>
      </c>
      <c r="K393" s="258"/>
      <c r="L393" s="258"/>
    </row>
    <row r="394" spans="1:12" s="295" customFormat="1" ht="12.75">
      <c r="A394" s="81" t="s">
        <v>978</v>
      </c>
      <c r="B394" s="82" t="s">
        <v>979</v>
      </c>
      <c r="C394" s="18">
        <f aca="true" t="shared" si="112" ref="C394:H394">SUM(C395:C415)</f>
        <v>0</v>
      </c>
      <c r="D394" s="18">
        <f t="shared" si="112"/>
        <v>0</v>
      </c>
      <c r="E394" s="18">
        <f t="shared" si="112"/>
        <v>0</v>
      </c>
      <c r="F394" s="18">
        <f t="shared" si="112"/>
        <v>21812682</v>
      </c>
      <c r="G394" s="18">
        <f t="shared" si="112"/>
        <v>0</v>
      </c>
      <c r="H394" s="18">
        <f t="shared" si="112"/>
        <v>0</v>
      </c>
      <c r="I394" s="6">
        <f t="shared" si="111"/>
        <v>21812682</v>
      </c>
      <c r="K394" s="258"/>
      <c r="L394" s="258"/>
    </row>
    <row r="395" spans="1:12" s="295" customFormat="1" ht="12.75" customHeight="1">
      <c r="A395" s="83" t="s">
        <v>980</v>
      </c>
      <c r="B395" s="84" t="s">
        <v>981</v>
      </c>
      <c r="C395" s="257"/>
      <c r="D395" s="257"/>
      <c r="E395" s="257"/>
      <c r="F395" s="308">
        <v>16812682</v>
      </c>
      <c r="G395" s="257"/>
      <c r="H395" s="257"/>
      <c r="I395" s="6">
        <f t="shared" si="111"/>
        <v>16812682</v>
      </c>
      <c r="K395" s="258"/>
      <c r="L395" s="258"/>
    </row>
    <row r="396" spans="1:12" s="295" customFormat="1" ht="12.75" customHeight="1" hidden="1">
      <c r="A396" s="83" t="s">
        <v>982</v>
      </c>
      <c r="B396" s="84" t="s">
        <v>946</v>
      </c>
      <c r="C396" s="257"/>
      <c r="D396" s="257"/>
      <c r="E396" s="257"/>
      <c r="F396" s="257"/>
      <c r="G396" s="257"/>
      <c r="H396" s="257"/>
      <c r="I396" s="6">
        <f t="shared" si="111"/>
        <v>0</v>
      </c>
      <c r="K396" s="258"/>
      <c r="L396" s="258"/>
    </row>
    <row r="397" spans="1:12" s="295" customFormat="1" ht="12.75" customHeight="1" hidden="1">
      <c r="A397" s="83" t="s">
        <v>983</v>
      </c>
      <c r="B397" s="84" t="s">
        <v>948</v>
      </c>
      <c r="C397" s="257"/>
      <c r="D397" s="257"/>
      <c r="E397" s="257"/>
      <c r="F397" s="257"/>
      <c r="G397" s="257"/>
      <c r="H397" s="257"/>
      <c r="I397" s="6">
        <f t="shared" si="111"/>
        <v>0</v>
      </c>
      <c r="K397" s="258"/>
      <c r="L397" s="258"/>
    </row>
    <row r="398" spans="1:12" s="295" customFormat="1" ht="12.75" customHeight="1" hidden="1">
      <c r="A398" s="83" t="s">
        <v>984</v>
      </c>
      <c r="B398" s="84" t="s">
        <v>985</v>
      </c>
      <c r="C398" s="257"/>
      <c r="D398" s="257"/>
      <c r="E398" s="257"/>
      <c r="F398" s="257"/>
      <c r="G398" s="257"/>
      <c r="H398" s="257"/>
      <c r="I398" s="6">
        <f t="shared" si="111"/>
        <v>0</v>
      </c>
      <c r="K398" s="258"/>
      <c r="L398" s="258"/>
    </row>
    <row r="399" spans="1:12" s="295" customFormat="1" ht="12.75" customHeight="1" hidden="1">
      <c r="A399" s="83" t="s">
        <v>986</v>
      </c>
      <c r="B399" s="84" t="s">
        <v>987</v>
      </c>
      <c r="C399" s="257"/>
      <c r="D399" s="257"/>
      <c r="E399" s="257"/>
      <c r="F399" s="257"/>
      <c r="G399" s="257"/>
      <c r="H399" s="257"/>
      <c r="I399" s="6">
        <f t="shared" si="111"/>
        <v>0</v>
      </c>
      <c r="K399" s="258"/>
      <c r="L399" s="258"/>
    </row>
    <row r="400" spans="1:12" s="295" customFormat="1" ht="12.75" customHeight="1" hidden="1">
      <c r="A400" s="83" t="s">
        <v>988</v>
      </c>
      <c r="B400" s="84" t="s">
        <v>989</v>
      </c>
      <c r="C400" s="257"/>
      <c r="D400" s="257"/>
      <c r="E400" s="257"/>
      <c r="F400" s="257"/>
      <c r="G400" s="257"/>
      <c r="H400" s="257"/>
      <c r="I400" s="6">
        <f t="shared" si="111"/>
        <v>0</v>
      </c>
      <c r="K400" s="258"/>
      <c r="L400" s="258"/>
    </row>
    <row r="401" spans="1:12" s="295" customFormat="1" ht="12.75" customHeight="1" hidden="1">
      <c r="A401" s="83" t="s">
        <v>990</v>
      </c>
      <c r="B401" s="84" t="s">
        <v>991</v>
      </c>
      <c r="C401" s="257"/>
      <c r="D401" s="257"/>
      <c r="E401" s="257"/>
      <c r="F401" s="257"/>
      <c r="G401" s="257"/>
      <c r="H401" s="257"/>
      <c r="I401" s="6">
        <f t="shared" si="111"/>
        <v>0</v>
      </c>
      <c r="K401" s="258"/>
      <c r="L401" s="258"/>
    </row>
    <row r="402" spans="1:12" s="295" customFormat="1" ht="12.75" customHeight="1" hidden="1">
      <c r="A402" s="83" t="s">
        <v>992</v>
      </c>
      <c r="B402" s="84" t="s">
        <v>993</v>
      </c>
      <c r="C402" s="257"/>
      <c r="D402" s="257"/>
      <c r="E402" s="257"/>
      <c r="F402" s="257"/>
      <c r="G402" s="257"/>
      <c r="H402" s="257"/>
      <c r="I402" s="6">
        <f t="shared" si="111"/>
        <v>0</v>
      </c>
      <c r="K402" s="258"/>
      <c r="L402" s="258"/>
    </row>
    <row r="403" spans="1:12" s="295" customFormat="1" ht="12.75" customHeight="1" hidden="1">
      <c r="A403" s="83" t="s">
        <v>994</v>
      </c>
      <c r="B403" s="84" t="s">
        <v>995</v>
      </c>
      <c r="C403" s="257"/>
      <c r="D403" s="257"/>
      <c r="E403" s="257"/>
      <c r="F403" s="257"/>
      <c r="G403" s="257"/>
      <c r="H403" s="257"/>
      <c r="I403" s="6">
        <f t="shared" si="111"/>
        <v>0</v>
      </c>
      <c r="K403" s="258"/>
      <c r="L403" s="258"/>
    </row>
    <row r="404" spans="1:12" s="295" customFormat="1" ht="12.75" customHeight="1" hidden="1">
      <c r="A404" s="83" t="s">
        <v>996</v>
      </c>
      <c r="B404" s="84" t="s">
        <v>997</v>
      </c>
      <c r="C404" s="257"/>
      <c r="D404" s="257"/>
      <c r="E404" s="257"/>
      <c r="F404" s="257"/>
      <c r="G404" s="257"/>
      <c r="H404" s="257"/>
      <c r="I404" s="6">
        <f t="shared" si="111"/>
        <v>0</v>
      </c>
      <c r="K404" s="258"/>
      <c r="L404" s="258"/>
    </row>
    <row r="405" spans="1:12" s="295" customFormat="1" ht="12.75" customHeight="1" hidden="1">
      <c r="A405" s="83" t="s">
        <v>998</v>
      </c>
      <c r="B405" s="84" t="s">
        <v>999</v>
      </c>
      <c r="C405" s="257"/>
      <c r="D405" s="257"/>
      <c r="E405" s="257"/>
      <c r="F405" s="257"/>
      <c r="G405" s="257"/>
      <c r="H405" s="257"/>
      <c r="I405" s="6">
        <f t="shared" si="111"/>
        <v>0</v>
      </c>
      <c r="K405" s="258"/>
      <c r="L405" s="258"/>
    </row>
    <row r="406" spans="1:12" s="295" customFormat="1" ht="12.75" customHeight="1" hidden="1">
      <c r="A406" s="83" t="s">
        <v>1000</v>
      </c>
      <c r="B406" s="84" t="s">
        <v>1001</v>
      </c>
      <c r="C406" s="257"/>
      <c r="D406" s="257"/>
      <c r="E406" s="257"/>
      <c r="F406" s="257"/>
      <c r="G406" s="257"/>
      <c r="H406" s="257"/>
      <c r="I406" s="6">
        <f t="shared" si="111"/>
        <v>0</v>
      </c>
      <c r="K406" s="258"/>
      <c r="L406" s="258"/>
    </row>
    <row r="407" spans="1:12" s="295" customFormat="1" ht="12.75" customHeight="1">
      <c r="A407" s="83" t="s">
        <v>1002</v>
      </c>
      <c r="B407" s="84" t="s">
        <v>1003</v>
      </c>
      <c r="C407" s="257"/>
      <c r="D407" s="257"/>
      <c r="E407" s="257"/>
      <c r="F407" s="257">
        <v>5000000</v>
      </c>
      <c r="G407" s="257"/>
      <c r="H407" s="257"/>
      <c r="I407" s="6">
        <f t="shared" si="111"/>
        <v>5000000</v>
      </c>
      <c r="K407" s="258"/>
      <c r="L407" s="258"/>
    </row>
    <row r="408" spans="1:12" s="295" customFormat="1" ht="12.75" customHeight="1" hidden="1">
      <c r="A408" s="83" t="s">
        <v>1004</v>
      </c>
      <c r="B408" s="84" t="s">
        <v>1005</v>
      </c>
      <c r="C408" s="257"/>
      <c r="D408" s="257"/>
      <c r="E408" s="257"/>
      <c r="F408" s="257"/>
      <c r="G408" s="257"/>
      <c r="H408" s="257"/>
      <c r="I408" s="6">
        <f t="shared" si="111"/>
        <v>0</v>
      </c>
      <c r="K408" s="258"/>
      <c r="L408" s="258"/>
    </row>
    <row r="409" spans="1:12" s="295" customFormat="1" ht="12.75" customHeight="1" hidden="1">
      <c r="A409" s="83" t="s">
        <v>1006</v>
      </c>
      <c r="B409" s="84" t="s">
        <v>1007</v>
      </c>
      <c r="C409" s="257"/>
      <c r="D409" s="257"/>
      <c r="E409" s="257"/>
      <c r="F409" s="257"/>
      <c r="G409" s="257"/>
      <c r="H409" s="257"/>
      <c r="I409" s="6">
        <f t="shared" si="111"/>
        <v>0</v>
      </c>
      <c r="K409" s="258"/>
      <c r="L409" s="258"/>
    </row>
    <row r="410" spans="1:12" s="295" customFormat="1" ht="12.75" customHeight="1" hidden="1">
      <c r="A410" s="83" t="s">
        <v>1008</v>
      </c>
      <c r="B410" s="84" t="s">
        <v>1009</v>
      </c>
      <c r="C410" s="257"/>
      <c r="D410" s="257"/>
      <c r="E410" s="257"/>
      <c r="F410" s="257"/>
      <c r="G410" s="257"/>
      <c r="H410" s="257"/>
      <c r="I410" s="6">
        <f t="shared" si="111"/>
        <v>0</v>
      </c>
      <c r="K410" s="258"/>
      <c r="L410" s="258"/>
    </row>
    <row r="411" spans="1:12" s="295" customFormat="1" ht="12.75" customHeight="1" hidden="1">
      <c r="A411" s="83" t="s">
        <v>1010</v>
      </c>
      <c r="B411" s="84" t="s">
        <v>1011</v>
      </c>
      <c r="C411" s="257"/>
      <c r="D411" s="257"/>
      <c r="E411" s="257"/>
      <c r="F411" s="257"/>
      <c r="G411" s="257"/>
      <c r="H411" s="257"/>
      <c r="I411" s="6">
        <f t="shared" si="111"/>
        <v>0</v>
      </c>
      <c r="K411" s="258"/>
      <c r="L411" s="258"/>
    </row>
    <row r="412" spans="1:12" s="295" customFormat="1" ht="12.75" customHeight="1" hidden="1">
      <c r="A412" s="83" t="s">
        <v>1012</v>
      </c>
      <c r="B412" s="84" t="s">
        <v>1013</v>
      </c>
      <c r="C412" s="257"/>
      <c r="D412" s="257"/>
      <c r="E412" s="257"/>
      <c r="F412" s="257"/>
      <c r="G412" s="257"/>
      <c r="H412" s="257"/>
      <c r="I412" s="6">
        <f t="shared" si="111"/>
        <v>0</v>
      </c>
      <c r="K412" s="258"/>
      <c r="L412" s="258"/>
    </row>
    <row r="413" spans="1:12" s="295" customFormat="1" ht="12.75" customHeight="1" hidden="1">
      <c r="A413" s="83" t="s">
        <v>1014</v>
      </c>
      <c r="B413" s="84" t="s">
        <v>1015</v>
      </c>
      <c r="C413" s="257"/>
      <c r="D413" s="257"/>
      <c r="E413" s="257"/>
      <c r="F413" s="257"/>
      <c r="G413" s="257"/>
      <c r="H413" s="257"/>
      <c r="I413" s="6">
        <f t="shared" si="111"/>
        <v>0</v>
      </c>
      <c r="K413" s="258"/>
      <c r="L413" s="258"/>
    </row>
    <row r="414" spans="1:12" s="295" customFormat="1" ht="12.75" customHeight="1" hidden="1">
      <c r="A414" s="83" t="s">
        <v>1016</v>
      </c>
      <c r="B414" s="84" t="s">
        <v>976</v>
      </c>
      <c r="C414" s="257"/>
      <c r="D414" s="257"/>
      <c r="E414" s="257"/>
      <c r="F414" s="257"/>
      <c r="G414" s="257"/>
      <c r="H414" s="257"/>
      <c r="I414" s="6">
        <f t="shared" si="111"/>
        <v>0</v>
      </c>
      <c r="K414" s="258"/>
      <c r="L414" s="258"/>
    </row>
    <row r="415" spans="1:9" ht="12.75" customHeight="1" hidden="1">
      <c r="A415" s="83" t="s">
        <v>1017</v>
      </c>
      <c r="B415" s="84" t="s">
        <v>763</v>
      </c>
      <c r="C415" s="257"/>
      <c r="D415" s="257"/>
      <c r="E415" s="257"/>
      <c r="F415" s="257"/>
      <c r="G415" s="257"/>
      <c r="H415" s="257"/>
      <c r="I415" s="6">
        <f t="shared" si="111"/>
        <v>0</v>
      </c>
    </row>
    <row r="416" spans="1:9" ht="12.75">
      <c r="A416" s="81" t="s">
        <v>1018</v>
      </c>
      <c r="B416" s="82" t="s">
        <v>1019</v>
      </c>
      <c r="C416" s="18">
        <f aca="true" t="shared" si="113" ref="C416:H416">SUM(C417:C426)</f>
        <v>0</v>
      </c>
      <c r="D416" s="18">
        <f t="shared" si="113"/>
        <v>0</v>
      </c>
      <c r="E416" s="18">
        <f t="shared" si="113"/>
        <v>0</v>
      </c>
      <c r="F416" s="18">
        <f t="shared" si="113"/>
        <v>24812682</v>
      </c>
      <c r="G416" s="18">
        <f t="shared" si="113"/>
        <v>0</v>
      </c>
      <c r="H416" s="18">
        <f t="shared" si="113"/>
        <v>0</v>
      </c>
      <c r="I416" s="6">
        <f t="shared" si="111"/>
        <v>24812682</v>
      </c>
    </row>
    <row r="417" spans="1:9" ht="12.75" customHeight="1">
      <c r="A417" s="83" t="s">
        <v>1020</v>
      </c>
      <c r="B417" s="84" t="s">
        <v>1021</v>
      </c>
      <c r="C417" s="257"/>
      <c r="D417" s="257"/>
      <c r="E417" s="257"/>
      <c r="F417" s="308">
        <v>16812682</v>
      </c>
      <c r="G417" s="257"/>
      <c r="H417" s="257"/>
      <c r="I417" s="6">
        <f t="shared" si="111"/>
        <v>16812682</v>
      </c>
    </row>
    <row r="418" spans="1:9" ht="12.75" customHeight="1" hidden="1">
      <c r="A418" s="83" t="s">
        <v>1022</v>
      </c>
      <c r="B418" s="84" t="s">
        <v>946</v>
      </c>
      <c r="C418" s="257"/>
      <c r="D418" s="257"/>
      <c r="E418" s="257"/>
      <c r="F418" s="257"/>
      <c r="G418" s="257"/>
      <c r="H418" s="257"/>
      <c r="I418" s="6">
        <f t="shared" si="111"/>
        <v>0</v>
      </c>
    </row>
    <row r="419" spans="1:9" ht="12.75" customHeight="1" hidden="1">
      <c r="A419" s="83" t="s">
        <v>1023</v>
      </c>
      <c r="B419" s="84" t="s">
        <v>948</v>
      </c>
      <c r="C419" s="257"/>
      <c r="D419" s="257"/>
      <c r="E419" s="257"/>
      <c r="F419" s="257"/>
      <c r="G419" s="257"/>
      <c r="H419" s="257"/>
      <c r="I419" s="6">
        <f t="shared" si="111"/>
        <v>0</v>
      </c>
    </row>
    <row r="420" spans="1:9" ht="12.75" customHeight="1" hidden="1">
      <c r="A420" s="83" t="s">
        <v>1024</v>
      </c>
      <c r="B420" s="84" t="s">
        <v>1025</v>
      </c>
      <c r="C420" s="257"/>
      <c r="D420" s="257"/>
      <c r="E420" s="257"/>
      <c r="F420" s="257"/>
      <c r="G420" s="257"/>
      <c r="H420" s="257"/>
      <c r="I420" s="6">
        <f t="shared" si="111"/>
        <v>0</v>
      </c>
    </row>
    <row r="421" spans="1:9" ht="12.75" customHeight="1">
      <c r="A421" s="83" t="s">
        <v>1026</v>
      </c>
      <c r="B421" s="84" t="s">
        <v>1027</v>
      </c>
      <c r="C421" s="257"/>
      <c r="D421" s="257"/>
      <c r="E421" s="257"/>
      <c r="F421" s="257">
        <v>8000000</v>
      </c>
      <c r="G421" s="257"/>
      <c r="H421" s="257"/>
      <c r="I421" s="6">
        <f t="shared" si="111"/>
        <v>8000000</v>
      </c>
    </row>
    <row r="422" spans="1:9" ht="12.75" customHeight="1" hidden="1">
      <c r="A422" s="83" t="s">
        <v>1028</v>
      </c>
      <c r="B422" s="84" t="s">
        <v>1029</v>
      </c>
      <c r="C422" s="257"/>
      <c r="D422" s="257"/>
      <c r="E422" s="257"/>
      <c r="F422" s="257"/>
      <c r="G422" s="257"/>
      <c r="H422" s="257"/>
      <c r="I422" s="6">
        <f t="shared" si="111"/>
        <v>0</v>
      </c>
    </row>
    <row r="423" spans="1:9" ht="12.75" customHeight="1" hidden="1">
      <c r="A423" s="83" t="s">
        <v>1030</v>
      </c>
      <c r="B423" s="84" t="s">
        <v>1031</v>
      </c>
      <c r="C423" s="257"/>
      <c r="D423" s="257"/>
      <c r="E423" s="257"/>
      <c r="F423" s="257"/>
      <c r="G423" s="257"/>
      <c r="H423" s="257"/>
      <c r="I423" s="6">
        <f t="shared" si="111"/>
        <v>0</v>
      </c>
    </row>
    <row r="424" spans="1:9" ht="12.75" customHeight="1" hidden="1">
      <c r="A424" s="83" t="s">
        <v>1032</v>
      </c>
      <c r="B424" s="84" t="s">
        <v>1033</v>
      </c>
      <c r="C424" s="257"/>
      <c r="D424" s="257"/>
      <c r="E424" s="257"/>
      <c r="F424" s="257"/>
      <c r="G424" s="257"/>
      <c r="H424" s="257"/>
      <c r="I424" s="6">
        <f t="shared" si="111"/>
        <v>0</v>
      </c>
    </row>
    <row r="425" spans="1:9" ht="12.75" customHeight="1" hidden="1">
      <c r="A425" s="83" t="s">
        <v>1034</v>
      </c>
      <c r="B425" s="84" t="s">
        <v>976</v>
      </c>
      <c r="C425" s="257"/>
      <c r="D425" s="257"/>
      <c r="E425" s="257"/>
      <c r="F425" s="257"/>
      <c r="G425" s="257"/>
      <c r="H425" s="257"/>
      <c r="I425" s="6">
        <f t="shared" si="111"/>
        <v>0</v>
      </c>
    </row>
    <row r="426" spans="1:9" ht="12.75" customHeight="1" hidden="1">
      <c r="A426" s="83" t="s">
        <v>1035</v>
      </c>
      <c r="B426" s="84" t="s">
        <v>763</v>
      </c>
      <c r="C426" s="257"/>
      <c r="D426" s="257"/>
      <c r="E426" s="257"/>
      <c r="F426" s="257"/>
      <c r="G426" s="257"/>
      <c r="H426" s="257"/>
      <c r="I426" s="6">
        <f t="shared" si="111"/>
        <v>0</v>
      </c>
    </row>
    <row r="427" spans="1:9" ht="12.75" customHeight="1">
      <c r="A427" s="81" t="s">
        <v>1036</v>
      </c>
      <c r="B427" s="84" t="s">
        <v>1037</v>
      </c>
      <c r="C427" s="18">
        <v>0</v>
      </c>
      <c r="D427" s="18">
        <v>0</v>
      </c>
      <c r="E427" s="18">
        <v>0</v>
      </c>
      <c r="F427" s="18">
        <v>20000000</v>
      </c>
      <c r="G427" s="18">
        <v>0</v>
      </c>
      <c r="H427" s="18">
        <v>0</v>
      </c>
      <c r="I427" s="6">
        <f t="shared" si="111"/>
        <v>20000000</v>
      </c>
    </row>
    <row r="428" spans="1:12" ht="12.75" customHeight="1">
      <c r="A428" s="81" t="s">
        <v>1038</v>
      </c>
      <c r="B428" s="84" t="s">
        <v>1039</v>
      </c>
      <c r="C428" s="18">
        <v>0</v>
      </c>
      <c r="D428" s="18">
        <v>0</v>
      </c>
      <c r="E428" s="18">
        <v>0</v>
      </c>
      <c r="F428" s="18">
        <v>80000000</v>
      </c>
      <c r="G428" s="18">
        <v>0</v>
      </c>
      <c r="H428" s="18">
        <v>0</v>
      </c>
      <c r="I428" s="6">
        <f t="shared" si="111"/>
        <v>80000000</v>
      </c>
      <c r="K428" s="309"/>
      <c r="L428" s="309"/>
    </row>
    <row r="429" spans="1:12" s="15" customFormat="1" ht="12.75">
      <c r="A429" s="73" t="s">
        <v>1040</v>
      </c>
      <c r="B429" s="74" t="s">
        <v>1041</v>
      </c>
      <c r="C429" s="13">
        <f aca="true" t="shared" si="114" ref="C429:H429">+C430+C437+C448+C459+C469+C501+C515+C529+C539+C553+C563+C577+C584+C589+C609</f>
        <v>4900000</v>
      </c>
      <c r="D429" s="13">
        <f t="shared" si="114"/>
        <v>76000000</v>
      </c>
      <c r="E429" s="13">
        <f t="shared" si="114"/>
        <v>6150000</v>
      </c>
      <c r="F429" s="13">
        <f t="shared" si="114"/>
        <v>819066369</v>
      </c>
      <c r="G429" s="13">
        <f t="shared" si="114"/>
        <v>0</v>
      </c>
      <c r="H429" s="13">
        <f t="shared" si="114"/>
        <v>1000000</v>
      </c>
      <c r="I429" s="6">
        <f t="shared" si="111"/>
        <v>907116369</v>
      </c>
      <c r="J429" s="14">
        <f>+INGRESOS!F80</f>
        <v>925066369</v>
      </c>
      <c r="K429" s="92">
        <f>+F429-J429</f>
        <v>-106000000</v>
      </c>
      <c r="L429" s="40" t="s">
        <v>1216</v>
      </c>
    </row>
    <row r="430" spans="1:11" ht="12.75">
      <c r="A430" s="81" t="s">
        <v>1042</v>
      </c>
      <c r="B430" s="82" t="s">
        <v>1043</v>
      </c>
      <c r="C430" s="18">
        <f aca="true" t="shared" si="115" ref="C430:H430">SUM(C431:C436)</f>
        <v>0</v>
      </c>
      <c r="D430" s="18">
        <f t="shared" si="115"/>
        <v>18000000</v>
      </c>
      <c r="E430" s="18">
        <f t="shared" si="115"/>
        <v>0</v>
      </c>
      <c r="F430" s="18">
        <f t="shared" si="115"/>
        <v>68342397</v>
      </c>
      <c r="G430" s="18">
        <f t="shared" si="115"/>
        <v>0</v>
      </c>
      <c r="H430" s="18">
        <f t="shared" si="115"/>
        <v>0</v>
      </c>
      <c r="I430" s="6">
        <f t="shared" si="111"/>
        <v>86342397</v>
      </c>
      <c r="J430" s="295">
        <f>+INGRESOS!F81</f>
        <v>68342397</v>
      </c>
      <c r="K430" s="294">
        <f>+J430-F430</f>
        <v>0</v>
      </c>
    </row>
    <row r="431" spans="1:9" ht="12.75" customHeight="1">
      <c r="A431" s="83" t="s">
        <v>1044</v>
      </c>
      <c r="B431" s="84" t="s">
        <v>1045</v>
      </c>
      <c r="C431" s="257"/>
      <c r="D431" s="257">
        <v>18000000</v>
      </c>
      <c r="E431" s="257"/>
      <c r="F431" s="257">
        <v>17342397</v>
      </c>
      <c r="G431" s="257"/>
      <c r="H431" s="257"/>
      <c r="I431" s="6">
        <f t="shared" si="111"/>
        <v>35342397</v>
      </c>
    </row>
    <row r="432" spans="1:9" ht="12.75" customHeight="1">
      <c r="A432" s="83" t="s">
        <v>1046</v>
      </c>
      <c r="B432" s="84" t="s">
        <v>1047</v>
      </c>
      <c r="C432" s="257"/>
      <c r="D432" s="257"/>
      <c r="E432" s="257"/>
      <c r="F432" s="257">
        <v>20000000</v>
      </c>
      <c r="G432" s="257"/>
      <c r="H432" s="257"/>
      <c r="I432" s="6">
        <f t="shared" si="111"/>
        <v>20000000</v>
      </c>
    </row>
    <row r="433" spans="1:9" ht="12.75" customHeight="1">
      <c r="A433" s="83" t="s">
        <v>1048</v>
      </c>
      <c r="B433" s="84" t="s">
        <v>1049</v>
      </c>
      <c r="C433" s="257"/>
      <c r="D433" s="257"/>
      <c r="E433" s="257"/>
      <c r="F433" s="257">
        <v>10000000</v>
      </c>
      <c r="G433" s="257"/>
      <c r="H433" s="257"/>
      <c r="I433" s="6">
        <f t="shared" si="111"/>
        <v>10000000</v>
      </c>
    </row>
    <row r="434" spans="1:9" ht="12.75" customHeight="1">
      <c r="A434" s="83" t="s">
        <v>1050</v>
      </c>
      <c r="B434" s="84" t="s">
        <v>1051</v>
      </c>
      <c r="C434" s="257"/>
      <c r="D434" s="257"/>
      <c r="E434" s="257"/>
      <c r="F434" s="257">
        <v>11000000</v>
      </c>
      <c r="G434" s="257"/>
      <c r="H434" s="257"/>
      <c r="I434" s="6">
        <f t="shared" si="111"/>
        <v>11000000</v>
      </c>
    </row>
    <row r="435" spans="1:9" ht="12.75" customHeight="1">
      <c r="A435" s="83" t="s">
        <v>1052</v>
      </c>
      <c r="B435" s="84" t="s">
        <v>1053</v>
      </c>
      <c r="C435" s="257"/>
      <c r="D435" s="257"/>
      <c r="E435" s="257"/>
      <c r="F435" s="257">
        <v>10000000</v>
      </c>
      <c r="G435" s="257"/>
      <c r="H435" s="257"/>
      <c r="I435" s="6">
        <f t="shared" si="111"/>
        <v>10000000</v>
      </c>
    </row>
    <row r="436" spans="1:9" ht="12.75" customHeight="1">
      <c r="A436" s="83" t="s">
        <v>1054</v>
      </c>
      <c r="B436" s="84" t="s">
        <v>763</v>
      </c>
      <c r="C436" s="257"/>
      <c r="D436" s="257"/>
      <c r="E436" s="257"/>
      <c r="F436" s="257"/>
      <c r="G436" s="257"/>
      <c r="H436" s="257"/>
      <c r="I436" s="6">
        <f t="shared" si="111"/>
        <v>0</v>
      </c>
    </row>
    <row r="437" spans="1:11" ht="12.75">
      <c r="A437" s="81" t="s">
        <v>1055</v>
      </c>
      <c r="B437" s="82" t="s">
        <v>1056</v>
      </c>
      <c r="C437" s="18">
        <f aca="true" t="shared" si="116" ref="C437:H437">SUM(C438:C447)</f>
        <v>0</v>
      </c>
      <c r="D437" s="18">
        <f t="shared" si="116"/>
        <v>36000000</v>
      </c>
      <c r="E437" s="18">
        <f t="shared" si="116"/>
        <v>0</v>
      </c>
      <c r="F437" s="18">
        <f t="shared" si="116"/>
        <v>51256797</v>
      </c>
      <c r="G437" s="18">
        <f t="shared" si="116"/>
        <v>0</v>
      </c>
      <c r="H437" s="18">
        <f t="shared" si="116"/>
        <v>0</v>
      </c>
      <c r="I437" s="6">
        <f t="shared" si="111"/>
        <v>87256797</v>
      </c>
      <c r="J437" s="295">
        <f>+INGRESOS!F82</f>
        <v>51256797</v>
      </c>
      <c r="K437" s="294">
        <f>+J437-F437</f>
        <v>0</v>
      </c>
    </row>
    <row r="438" spans="1:9" ht="12.75" customHeight="1">
      <c r="A438" s="83" t="s">
        <v>1057</v>
      </c>
      <c r="B438" s="84" t="s">
        <v>1058</v>
      </c>
      <c r="C438" s="257"/>
      <c r="D438" s="257">
        <v>36000000</v>
      </c>
      <c r="E438" s="257"/>
      <c r="F438" s="257">
        <v>20256797</v>
      </c>
      <c r="G438" s="257"/>
      <c r="H438" s="257"/>
      <c r="I438" s="6">
        <f t="shared" si="111"/>
        <v>56256797</v>
      </c>
    </row>
    <row r="439" spans="1:9" ht="12.75" customHeight="1" hidden="1">
      <c r="A439" s="83" t="s">
        <v>1059</v>
      </c>
      <c r="B439" s="84" t="s">
        <v>1060</v>
      </c>
      <c r="C439" s="257"/>
      <c r="D439" s="257"/>
      <c r="E439" s="257"/>
      <c r="F439" s="257"/>
      <c r="G439" s="257"/>
      <c r="H439" s="257"/>
      <c r="I439" s="6">
        <f t="shared" si="111"/>
        <v>0</v>
      </c>
    </row>
    <row r="440" spans="1:9" ht="12.75" customHeight="1" hidden="1">
      <c r="A440" s="83" t="s">
        <v>1061</v>
      </c>
      <c r="B440" s="84" t="s">
        <v>1062</v>
      </c>
      <c r="C440" s="257"/>
      <c r="D440" s="257"/>
      <c r="E440" s="257"/>
      <c r="F440" s="257"/>
      <c r="G440" s="257"/>
      <c r="H440" s="257"/>
      <c r="I440" s="6">
        <f t="shared" si="111"/>
        <v>0</v>
      </c>
    </row>
    <row r="441" spans="1:9" ht="12.75" customHeight="1" hidden="1">
      <c r="A441" s="83" t="s">
        <v>1063</v>
      </c>
      <c r="B441" s="84" t="s">
        <v>1064</v>
      </c>
      <c r="C441" s="257"/>
      <c r="D441" s="257"/>
      <c r="E441" s="257"/>
      <c r="F441" s="257"/>
      <c r="G441" s="257"/>
      <c r="H441" s="257"/>
      <c r="I441" s="6">
        <f t="shared" si="111"/>
        <v>0</v>
      </c>
    </row>
    <row r="442" spans="1:9" ht="12.75" customHeight="1" hidden="1">
      <c r="A442" s="83" t="s">
        <v>1065</v>
      </c>
      <c r="B442" s="84" t="s">
        <v>1066</v>
      </c>
      <c r="C442" s="257"/>
      <c r="D442" s="257"/>
      <c r="E442" s="257"/>
      <c r="F442" s="257"/>
      <c r="G442" s="257"/>
      <c r="H442" s="257"/>
      <c r="I442" s="6">
        <f t="shared" si="111"/>
        <v>0</v>
      </c>
    </row>
    <row r="443" spans="1:9" ht="12.75" customHeight="1">
      <c r="A443" s="83" t="s">
        <v>1067</v>
      </c>
      <c r="B443" s="84" t="s">
        <v>1068</v>
      </c>
      <c r="C443" s="257"/>
      <c r="D443" s="257"/>
      <c r="E443" s="257"/>
      <c r="F443" s="257">
        <v>2000000</v>
      </c>
      <c r="G443" s="257"/>
      <c r="H443" s="257"/>
      <c r="I443" s="6">
        <f t="shared" si="111"/>
        <v>2000000</v>
      </c>
    </row>
    <row r="444" spans="1:9" ht="12.75" customHeight="1" hidden="1">
      <c r="A444" s="83" t="s">
        <v>1069</v>
      </c>
      <c r="B444" s="84" t="s">
        <v>1070</v>
      </c>
      <c r="C444" s="257"/>
      <c r="D444" s="257"/>
      <c r="E444" s="257"/>
      <c r="F444" s="257"/>
      <c r="G444" s="257"/>
      <c r="H444" s="257"/>
      <c r="I444" s="6">
        <f t="shared" si="111"/>
        <v>0</v>
      </c>
    </row>
    <row r="445" spans="1:9" ht="12.75" customHeight="1">
      <c r="A445" s="83" t="s">
        <v>1071</v>
      </c>
      <c r="B445" s="84" t="s">
        <v>1072</v>
      </c>
      <c r="C445" s="257"/>
      <c r="D445" s="257"/>
      <c r="E445" s="257"/>
      <c r="F445" s="257">
        <v>5000000</v>
      </c>
      <c r="G445" s="257"/>
      <c r="H445" s="257"/>
      <c r="I445" s="6">
        <f t="shared" si="111"/>
        <v>5000000</v>
      </c>
    </row>
    <row r="446" spans="1:9" ht="12.75" customHeight="1">
      <c r="A446" s="83" t="s">
        <v>1073</v>
      </c>
      <c r="B446" s="84" t="s">
        <v>1074</v>
      </c>
      <c r="C446" s="257"/>
      <c r="D446" s="257"/>
      <c r="E446" s="257"/>
      <c r="F446" s="257">
        <v>24000000</v>
      </c>
      <c r="G446" s="257"/>
      <c r="H446" s="257"/>
      <c r="I446" s="6">
        <f t="shared" si="111"/>
        <v>24000000</v>
      </c>
    </row>
    <row r="447" spans="1:9" ht="12.75" customHeight="1">
      <c r="A447" s="83" t="s">
        <v>1075</v>
      </c>
      <c r="B447" s="84" t="s">
        <v>763</v>
      </c>
      <c r="C447" s="257"/>
      <c r="D447" s="257"/>
      <c r="E447" s="257"/>
      <c r="F447" s="257"/>
      <c r="G447" s="257"/>
      <c r="H447" s="257"/>
      <c r="I447" s="6">
        <f t="shared" si="111"/>
        <v>0</v>
      </c>
    </row>
    <row r="448" spans="1:11" ht="38.25">
      <c r="A448" s="81" t="s">
        <v>1076</v>
      </c>
      <c r="B448" s="82" t="s">
        <v>1077</v>
      </c>
      <c r="C448" s="18">
        <f aca="true" t="shared" si="117" ref="C448:H448">SUM(C449:C458)</f>
        <v>0</v>
      </c>
      <c r="D448" s="18">
        <f t="shared" si="117"/>
        <v>0</v>
      </c>
      <c r="E448" s="18">
        <f t="shared" si="117"/>
        <v>0</v>
      </c>
      <c r="F448" s="18">
        <f t="shared" si="117"/>
        <v>86000000</v>
      </c>
      <c r="G448" s="18">
        <f t="shared" si="117"/>
        <v>0</v>
      </c>
      <c r="H448" s="18">
        <f t="shared" si="117"/>
        <v>0</v>
      </c>
      <c r="I448" s="6">
        <f t="shared" si="111"/>
        <v>86000000</v>
      </c>
      <c r="J448" s="295">
        <f>+INGRESOS!F83</f>
        <v>369226637</v>
      </c>
      <c r="K448" s="294">
        <f>+J448-F448-F459-F469-F515-F529-F539-F553-F563-F577-F584-F589-F609-F228</f>
        <v>-111449363</v>
      </c>
    </row>
    <row r="449" spans="1:11" ht="12.75" customHeight="1" hidden="1">
      <c r="A449" s="83" t="s">
        <v>1078</v>
      </c>
      <c r="B449" s="84" t="s">
        <v>1079</v>
      </c>
      <c r="C449" s="257"/>
      <c r="D449" s="257"/>
      <c r="E449" s="257"/>
      <c r="F449" s="257"/>
      <c r="G449" s="257"/>
      <c r="H449" s="257"/>
      <c r="I449" s="6">
        <f t="shared" si="111"/>
        <v>0</v>
      </c>
      <c r="J449" s="295">
        <f>+F228</f>
        <v>106000000</v>
      </c>
      <c r="K449" s="309">
        <f>+J448-J449</f>
        <v>263226637</v>
      </c>
    </row>
    <row r="450" spans="1:9" ht="30" customHeight="1">
      <c r="A450" s="83" t="s">
        <v>1080</v>
      </c>
      <c r="B450" s="84" t="s">
        <v>1081</v>
      </c>
      <c r="C450" s="257"/>
      <c r="D450" s="257"/>
      <c r="E450" s="257"/>
      <c r="F450" s="257">
        <v>6000000</v>
      </c>
      <c r="G450" s="257"/>
      <c r="H450" s="257"/>
      <c r="I450" s="6">
        <f t="shared" si="111"/>
        <v>6000000</v>
      </c>
    </row>
    <row r="451" spans="1:9" ht="25.5" customHeight="1">
      <c r="A451" s="83" t="s">
        <v>1082</v>
      </c>
      <c r="B451" s="84" t="s">
        <v>1083</v>
      </c>
      <c r="C451" s="257"/>
      <c r="D451" s="257"/>
      <c r="E451" s="257"/>
      <c r="F451" s="257">
        <v>80000000</v>
      </c>
      <c r="G451" s="257"/>
      <c r="H451" s="257"/>
      <c r="I451" s="6">
        <f aca="true" t="shared" si="118" ref="I451:I514">SUM(C451:H451)</f>
        <v>80000000</v>
      </c>
    </row>
    <row r="452" spans="1:9" ht="12.75" customHeight="1" hidden="1">
      <c r="A452" s="83" t="s">
        <v>1084</v>
      </c>
      <c r="B452" s="84" t="s">
        <v>1064</v>
      </c>
      <c r="C452" s="257"/>
      <c r="D452" s="257"/>
      <c r="E452" s="257"/>
      <c r="F452" s="257"/>
      <c r="G452" s="257"/>
      <c r="H452" s="257"/>
      <c r="I452" s="6">
        <f t="shared" si="118"/>
        <v>0</v>
      </c>
    </row>
    <row r="453" spans="1:9" ht="12.75" customHeight="1" hidden="1">
      <c r="A453" s="83" t="s">
        <v>1085</v>
      </c>
      <c r="B453" s="84" t="s">
        <v>1086</v>
      </c>
      <c r="C453" s="257"/>
      <c r="D453" s="257"/>
      <c r="E453" s="257"/>
      <c r="F453" s="257"/>
      <c r="G453" s="257"/>
      <c r="H453" s="257"/>
      <c r="I453" s="6">
        <f t="shared" si="118"/>
        <v>0</v>
      </c>
    </row>
    <row r="454" spans="1:9" ht="12.75" customHeight="1" hidden="1">
      <c r="A454" s="83" t="s">
        <v>1087</v>
      </c>
      <c r="B454" s="84" t="s">
        <v>1088</v>
      </c>
      <c r="C454" s="257"/>
      <c r="D454" s="257"/>
      <c r="E454" s="257"/>
      <c r="F454" s="257"/>
      <c r="G454" s="257"/>
      <c r="H454" s="257"/>
      <c r="I454" s="6">
        <f t="shared" si="118"/>
        <v>0</v>
      </c>
    </row>
    <row r="455" spans="1:9" ht="12.75" customHeight="1" hidden="1">
      <c r="A455" s="83" t="s">
        <v>1089</v>
      </c>
      <c r="B455" s="84" t="s">
        <v>1090</v>
      </c>
      <c r="C455" s="257"/>
      <c r="D455" s="257"/>
      <c r="E455" s="257"/>
      <c r="F455" s="257"/>
      <c r="G455" s="257"/>
      <c r="H455" s="257"/>
      <c r="I455" s="6">
        <f t="shared" si="118"/>
        <v>0</v>
      </c>
    </row>
    <row r="456" spans="1:9" ht="12.75" customHeight="1" hidden="1">
      <c r="A456" s="83" t="s">
        <v>1091</v>
      </c>
      <c r="B456" s="84" t="s">
        <v>1092</v>
      </c>
      <c r="C456" s="257"/>
      <c r="D456" s="257"/>
      <c r="E456" s="257"/>
      <c r="F456" s="257"/>
      <c r="G456" s="257"/>
      <c r="H456" s="257"/>
      <c r="I456" s="6">
        <f t="shared" si="118"/>
        <v>0</v>
      </c>
    </row>
    <row r="457" spans="1:9" ht="12.75" customHeight="1" hidden="1">
      <c r="A457" s="83" t="s">
        <v>1093</v>
      </c>
      <c r="B457" s="84" t="s">
        <v>1094</v>
      </c>
      <c r="C457" s="257"/>
      <c r="D457" s="257"/>
      <c r="E457" s="257"/>
      <c r="F457" s="257"/>
      <c r="G457" s="257"/>
      <c r="H457" s="257"/>
      <c r="I457" s="6">
        <f t="shared" si="118"/>
        <v>0</v>
      </c>
    </row>
    <row r="458" spans="1:9" ht="12.75" customHeight="1" hidden="1">
      <c r="A458" s="83" t="s">
        <v>1095</v>
      </c>
      <c r="B458" s="84" t="s">
        <v>763</v>
      </c>
      <c r="C458" s="257"/>
      <c r="D458" s="257"/>
      <c r="E458" s="257"/>
      <c r="F458" s="257"/>
      <c r="G458" s="257"/>
      <c r="H458" s="257"/>
      <c r="I458" s="6">
        <f t="shared" si="118"/>
        <v>0</v>
      </c>
    </row>
    <row r="459" spans="1:9" ht="12.75">
      <c r="A459" s="81" t="s">
        <v>1096</v>
      </c>
      <c r="B459" s="82" t="s">
        <v>1097</v>
      </c>
      <c r="C459" s="18">
        <f aca="true" t="shared" si="119" ref="C459:H459">SUM(C460:C468)</f>
        <v>0</v>
      </c>
      <c r="D459" s="18">
        <f t="shared" si="119"/>
        <v>0</v>
      </c>
      <c r="E459" s="18">
        <f t="shared" si="119"/>
        <v>0</v>
      </c>
      <c r="F459" s="18">
        <f t="shared" si="119"/>
        <v>65000000</v>
      </c>
      <c r="G459" s="18">
        <f t="shared" si="119"/>
        <v>0</v>
      </c>
      <c r="H459" s="18">
        <f t="shared" si="119"/>
        <v>1000000</v>
      </c>
      <c r="I459" s="6">
        <f t="shared" si="118"/>
        <v>66000000</v>
      </c>
    </row>
    <row r="460" spans="1:9" ht="12.75" customHeight="1" hidden="1">
      <c r="A460" s="83" t="s">
        <v>1098</v>
      </c>
      <c r="B460" s="84" t="s">
        <v>1099</v>
      </c>
      <c r="C460" s="257"/>
      <c r="D460" s="257"/>
      <c r="E460" s="257"/>
      <c r="F460" s="257"/>
      <c r="G460" s="257"/>
      <c r="H460" s="257"/>
      <c r="I460" s="6">
        <f t="shared" si="118"/>
        <v>0</v>
      </c>
    </row>
    <row r="461" spans="1:9" ht="12.75" customHeight="1" hidden="1">
      <c r="A461" s="83" t="s">
        <v>1100</v>
      </c>
      <c r="B461" s="84" t="s">
        <v>1101</v>
      </c>
      <c r="C461" s="257"/>
      <c r="D461" s="257"/>
      <c r="E461" s="257"/>
      <c r="F461" s="257"/>
      <c r="G461" s="257"/>
      <c r="H461" s="257"/>
      <c r="I461" s="6">
        <f t="shared" si="118"/>
        <v>0</v>
      </c>
    </row>
    <row r="462" spans="1:9" ht="26.25" customHeight="1">
      <c r="A462" s="83" t="s">
        <v>1102</v>
      </c>
      <c r="B462" s="84" t="s">
        <v>1103</v>
      </c>
      <c r="C462" s="257"/>
      <c r="D462" s="257"/>
      <c r="E462" s="257"/>
      <c r="F462" s="257">
        <v>65000000</v>
      </c>
      <c r="G462" s="257"/>
      <c r="H462" s="257">
        <v>1000000</v>
      </c>
      <c r="I462" s="6">
        <f t="shared" si="118"/>
        <v>66000000</v>
      </c>
    </row>
    <row r="463" spans="1:12" s="295" customFormat="1" ht="12.75" customHeight="1" hidden="1">
      <c r="A463" s="83" t="s">
        <v>1104</v>
      </c>
      <c r="B463" s="84" t="s">
        <v>1105</v>
      </c>
      <c r="C463" s="257"/>
      <c r="D463" s="257"/>
      <c r="E463" s="257"/>
      <c r="F463" s="257"/>
      <c r="G463" s="257"/>
      <c r="H463" s="257"/>
      <c r="I463" s="6">
        <f t="shared" si="118"/>
        <v>0</v>
      </c>
      <c r="K463" s="258"/>
      <c r="L463" s="258"/>
    </row>
    <row r="464" spans="1:12" s="295" customFormat="1" ht="12.75" customHeight="1" hidden="1">
      <c r="A464" s="83" t="s">
        <v>1106</v>
      </c>
      <c r="B464" s="84" t="s">
        <v>1107</v>
      </c>
      <c r="C464" s="257"/>
      <c r="D464" s="257"/>
      <c r="E464" s="257"/>
      <c r="F464" s="257"/>
      <c r="G464" s="257"/>
      <c r="H464" s="257"/>
      <c r="I464" s="6">
        <f t="shared" si="118"/>
        <v>0</v>
      </c>
      <c r="K464" s="258"/>
      <c r="L464" s="258"/>
    </row>
    <row r="465" spans="1:12" s="295" customFormat="1" ht="12.75" customHeight="1" hidden="1">
      <c r="A465" s="83" t="s">
        <v>1108</v>
      </c>
      <c r="B465" s="84" t="s">
        <v>1109</v>
      </c>
      <c r="C465" s="257"/>
      <c r="D465" s="257"/>
      <c r="E465" s="257"/>
      <c r="F465" s="257"/>
      <c r="G465" s="257"/>
      <c r="H465" s="257"/>
      <c r="I465" s="6">
        <f t="shared" si="118"/>
        <v>0</v>
      </c>
      <c r="K465" s="258"/>
      <c r="L465" s="258"/>
    </row>
    <row r="466" spans="1:12" s="295" customFormat="1" ht="12.75" customHeight="1" hidden="1">
      <c r="A466" s="83" t="s">
        <v>1110</v>
      </c>
      <c r="B466" s="84" t="s">
        <v>1111</v>
      </c>
      <c r="C466" s="257"/>
      <c r="D466" s="257"/>
      <c r="E466" s="257"/>
      <c r="F466" s="257"/>
      <c r="G466" s="257"/>
      <c r="H466" s="257"/>
      <c r="I466" s="6">
        <f t="shared" si="118"/>
        <v>0</v>
      </c>
      <c r="K466" s="258"/>
      <c r="L466" s="258"/>
    </row>
    <row r="467" spans="1:12" s="295" customFormat="1" ht="12.75" customHeight="1" hidden="1">
      <c r="A467" s="83" t="s">
        <v>1112</v>
      </c>
      <c r="B467" s="84" t="s">
        <v>1064</v>
      </c>
      <c r="C467" s="257"/>
      <c r="D467" s="257"/>
      <c r="E467" s="257"/>
      <c r="F467" s="257"/>
      <c r="G467" s="257"/>
      <c r="H467" s="257"/>
      <c r="I467" s="6">
        <f t="shared" si="118"/>
        <v>0</v>
      </c>
      <c r="K467" s="258"/>
      <c r="L467" s="258"/>
    </row>
    <row r="468" spans="1:12" s="295" customFormat="1" ht="12.75" customHeight="1" hidden="1">
      <c r="A468" s="83" t="s">
        <v>1113</v>
      </c>
      <c r="B468" s="84" t="s">
        <v>763</v>
      </c>
      <c r="C468" s="257"/>
      <c r="D468" s="257"/>
      <c r="E468" s="257"/>
      <c r="F468" s="257"/>
      <c r="G468" s="257"/>
      <c r="H468" s="257"/>
      <c r="I468" s="6">
        <f t="shared" si="118"/>
        <v>0</v>
      </c>
      <c r="K468" s="258"/>
      <c r="L468" s="258"/>
    </row>
    <row r="469" spans="1:12" s="295" customFormat="1" ht="12.75">
      <c r="A469" s="81" t="s">
        <v>1114</v>
      </c>
      <c r="B469" s="82" t="s">
        <v>1115</v>
      </c>
      <c r="C469" s="18">
        <f aca="true" t="shared" si="120" ref="C469:H469">SUM(C470:C475)+SUM(C498:C500)</f>
        <v>0</v>
      </c>
      <c r="D469" s="18">
        <f t="shared" si="120"/>
        <v>0</v>
      </c>
      <c r="E469" s="18">
        <f t="shared" si="120"/>
        <v>0</v>
      </c>
      <c r="F469" s="18">
        <f t="shared" si="120"/>
        <v>66945000</v>
      </c>
      <c r="G469" s="18">
        <f t="shared" si="120"/>
        <v>0</v>
      </c>
      <c r="H469" s="18">
        <f t="shared" si="120"/>
        <v>0</v>
      </c>
      <c r="I469" s="6">
        <f t="shared" si="118"/>
        <v>66945000</v>
      </c>
      <c r="K469" s="258"/>
      <c r="L469" s="258"/>
    </row>
    <row r="470" spans="1:12" s="295" customFormat="1" ht="12.75" customHeight="1" hidden="1">
      <c r="A470" s="83" t="s">
        <v>1116</v>
      </c>
      <c r="B470" s="84" t="s">
        <v>1064</v>
      </c>
      <c r="C470" s="257"/>
      <c r="D470" s="257"/>
      <c r="E470" s="257"/>
      <c r="F470" s="257"/>
      <c r="G470" s="257"/>
      <c r="H470" s="257"/>
      <c r="I470" s="6">
        <f t="shared" si="118"/>
        <v>0</v>
      </c>
      <c r="K470" s="258"/>
      <c r="L470" s="258"/>
    </row>
    <row r="471" spans="1:12" s="295" customFormat="1" ht="12.75" customHeight="1" hidden="1">
      <c r="A471" s="83" t="s">
        <v>1117</v>
      </c>
      <c r="B471" s="84" t="s">
        <v>1118</v>
      </c>
      <c r="C471" s="257"/>
      <c r="D471" s="257"/>
      <c r="E471" s="257"/>
      <c r="F471" s="257"/>
      <c r="G471" s="257"/>
      <c r="H471" s="257"/>
      <c r="I471" s="6">
        <f t="shared" si="118"/>
        <v>0</v>
      </c>
      <c r="K471" s="258"/>
      <c r="L471" s="258"/>
    </row>
    <row r="472" spans="1:12" s="295" customFormat="1" ht="12.75" customHeight="1" hidden="1">
      <c r="A472" s="83" t="s">
        <v>1119</v>
      </c>
      <c r="B472" s="84" t="s">
        <v>1120</v>
      </c>
      <c r="C472" s="257"/>
      <c r="D472" s="257"/>
      <c r="E472" s="257"/>
      <c r="F472" s="257"/>
      <c r="G472" s="257"/>
      <c r="H472" s="257"/>
      <c r="I472" s="6">
        <f t="shared" si="118"/>
        <v>0</v>
      </c>
      <c r="K472" s="258"/>
      <c r="L472" s="258"/>
    </row>
    <row r="473" spans="1:12" s="295" customFormat="1" ht="12.75" customHeight="1" hidden="1">
      <c r="A473" s="83" t="s">
        <v>1121</v>
      </c>
      <c r="B473" s="84" t="s">
        <v>1122</v>
      </c>
      <c r="C473" s="257"/>
      <c r="D473" s="257"/>
      <c r="E473" s="257"/>
      <c r="F473" s="257"/>
      <c r="G473" s="257"/>
      <c r="H473" s="257"/>
      <c r="I473" s="6">
        <f t="shared" si="118"/>
        <v>0</v>
      </c>
      <c r="K473" s="258"/>
      <c r="L473" s="258"/>
    </row>
    <row r="474" spans="1:12" s="295" customFormat="1" ht="12.75" customHeight="1">
      <c r="A474" s="83" t="s">
        <v>1123</v>
      </c>
      <c r="B474" s="84" t="s">
        <v>1124</v>
      </c>
      <c r="C474" s="257"/>
      <c r="D474" s="257"/>
      <c r="E474" s="257"/>
      <c r="F474" s="257">
        <v>20000000</v>
      </c>
      <c r="G474" s="257"/>
      <c r="H474" s="257"/>
      <c r="I474" s="6">
        <f t="shared" si="118"/>
        <v>20000000</v>
      </c>
      <c r="K474" s="258"/>
      <c r="L474" s="258"/>
    </row>
    <row r="475" spans="1:12" s="295" customFormat="1" ht="12.75" customHeight="1">
      <c r="A475" s="83" t="s">
        <v>1125</v>
      </c>
      <c r="B475" s="84" t="s">
        <v>1126</v>
      </c>
      <c r="C475" s="37">
        <f aca="true" t="shared" si="121" ref="C475:H475">+C476+C481+C485</f>
        <v>0</v>
      </c>
      <c r="D475" s="37">
        <f t="shared" si="121"/>
        <v>0</v>
      </c>
      <c r="E475" s="37">
        <f t="shared" si="121"/>
        <v>0</v>
      </c>
      <c r="F475" s="37">
        <f t="shared" si="121"/>
        <v>46945000</v>
      </c>
      <c r="G475" s="37">
        <f t="shared" si="121"/>
        <v>0</v>
      </c>
      <c r="H475" s="37">
        <f t="shared" si="121"/>
        <v>0</v>
      </c>
      <c r="I475" s="6">
        <f t="shared" si="118"/>
        <v>46945000</v>
      </c>
      <c r="K475" s="258"/>
      <c r="L475" s="258"/>
    </row>
    <row r="476" spans="1:12" s="295" customFormat="1" ht="12.75" customHeight="1">
      <c r="A476" s="41">
        <v>2304080601</v>
      </c>
      <c r="B476" s="17" t="s">
        <v>533</v>
      </c>
      <c r="C476" s="27">
        <f aca="true" t="shared" si="122" ref="C476:H476">SUM(C477:C480)</f>
        <v>0</v>
      </c>
      <c r="D476" s="27">
        <f t="shared" si="122"/>
        <v>0</v>
      </c>
      <c r="E476" s="27">
        <f t="shared" si="122"/>
        <v>0</v>
      </c>
      <c r="F476" s="27">
        <f t="shared" si="122"/>
        <v>35850000</v>
      </c>
      <c r="G476" s="27">
        <f t="shared" si="122"/>
        <v>0</v>
      </c>
      <c r="H476" s="27">
        <f t="shared" si="122"/>
        <v>0</v>
      </c>
      <c r="I476" s="6">
        <f t="shared" si="118"/>
        <v>35850000</v>
      </c>
      <c r="K476" s="258"/>
      <c r="L476" s="258"/>
    </row>
    <row r="477" spans="1:12" s="295" customFormat="1" ht="12.75" customHeight="1">
      <c r="A477" s="23">
        <v>230408060101</v>
      </c>
      <c r="B477" s="24" t="s">
        <v>535</v>
      </c>
      <c r="C477" s="257"/>
      <c r="D477" s="257"/>
      <c r="E477" s="257">
        <v>0</v>
      </c>
      <c r="F477" s="257">
        <v>28000000</v>
      </c>
      <c r="G477" s="257"/>
      <c r="H477" s="257"/>
      <c r="I477" s="6">
        <f t="shared" si="118"/>
        <v>28000000</v>
      </c>
      <c r="K477" s="258"/>
      <c r="L477" s="258"/>
    </row>
    <row r="478" spans="1:12" s="295" customFormat="1" ht="12.75" customHeight="1">
      <c r="A478" s="23">
        <v>230408060104</v>
      </c>
      <c r="B478" s="24" t="s">
        <v>537</v>
      </c>
      <c r="C478" s="257"/>
      <c r="D478" s="257"/>
      <c r="E478" s="257">
        <v>0</v>
      </c>
      <c r="F478" s="257">
        <v>5000000</v>
      </c>
      <c r="G478" s="257"/>
      <c r="H478" s="257"/>
      <c r="I478" s="6">
        <f t="shared" si="118"/>
        <v>5000000</v>
      </c>
      <c r="K478" s="258"/>
      <c r="L478" s="258"/>
    </row>
    <row r="479" spans="1:12" s="295" customFormat="1" ht="12.75" customHeight="1">
      <c r="A479" s="23">
        <v>230408060105</v>
      </c>
      <c r="B479" s="24" t="s">
        <v>542</v>
      </c>
      <c r="C479" s="257"/>
      <c r="D479" s="257"/>
      <c r="E479" s="257">
        <v>0</v>
      </c>
      <c r="F479" s="257">
        <v>2300000</v>
      </c>
      <c r="G479" s="257"/>
      <c r="H479" s="257"/>
      <c r="I479" s="6">
        <f t="shared" si="118"/>
        <v>2300000</v>
      </c>
      <c r="K479" s="258"/>
      <c r="L479" s="258"/>
    </row>
    <row r="480" spans="1:12" s="295" customFormat="1" ht="12.75" customHeight="1">
      <c r="A480" s="23">
        <v>230408060106</v>
      </c>
      <c r="B480" s="93" t="s">
        <v>1127</v>
      </c>
      <c r="C480" s="257"/>
      <c r="D480" s="257"/>
      <c r="E480" s="257">
        <v>0</v>
      </c>
      <c r="F480" s="257">
        <v>550000</v>
      </c>
      <c r="G480" s="257"/>
      <c r="H480" s="257"/>
      <c r="I480" s="6">
        <f t="shared" si="118"/>
        <v>550000</v>
      </c>
      <c r="K480" s="258"/>
      <c r="L480" s="258"/>
    </row>
    <row r="481" spans="1:12" s="295" customFormat="1" ht="12.75" customHeight="1" hidden="1">
      <c r="A481" s="41">
        <v>2304080602</v>
      </c>
      <c r="B481" s="17" t="s">
        <v>549</v>
      </c>
      <c r="C481" s="27">
        <f aca="true" t="shared" si="123" ref="C481:H481">SUM(C482:C484)</f>
        <v>0</v>
      </c>
      <c r="D481" s="27">
        <f t="shared" si="123"/>
        <v>0</v>
      </c>
      <c r="E481" s="27">
        <f t="shared" si="123"/>
        <v>0</v>
      </c>
      <c r="F481" s="27">
        <f t="shared" si="123"/>
        <v>0</v>
      </c>
      <c r="G481" s="27">
        <f t="shared" si="123"/>
        <v>0</v>
      </c>
      <c r="H481" s="27">
        <f t="shared" si="123"/>
        <v>0</v>
      </c>
      <c r="I481" s="6">
        <f t="shared" si="118"/>
        <v>0</v>
      </c>
      <c r="K481" s="258"/>
      <c r="L481" s="258"/>
    </row>
    <row r="482" spans="1:12" s="295" customFormat="1" ht="12.75" customHeight="1" hidden="1">
      <c r="A482" s="23">
        <v>230408060201</v>
      </c>
      <c r="B482" s="24" t="s">
        <v>551</v>
      </c>
      <c r="C482" s="257"/>
      <c r="D482" s="257"/>
      <c r="E482" s="257"/>
      <c r="F482" s="257"/>
      <c r="G482" s="257"/>
      <c r="H482" s="257"/>
      <c r="I482" s="6">
        <f t="shared" si="118"/>
        <v>0</v>
      </c>
      <c r="K482" s="258"/>
      <c r="L482" s="258"/>
    </row>
    <row r="483" spans="1:12" s="295" customFormat="1" ht="12.75" customHeight="1" hidden="1">
      <c r="A483" s="23">
        <v>230408060203</v>
      </c>
      <c r="B483" s="24" t="s">
        <v>699</v>
      </c>
      <c r="C483" s="257"/>
      <c r="D483" s="257"/>
      <c r="E483" s="257"/>
      <c r="F483" s="257"/>
      <c r="G483" s="257"/>
      <c r="H483" s="257"/>
      <c r="I483" s="6">
        <f t="shared" si="118"/>
        <v>0</v>
      </c>
      <c r="K483" s="258"/>
      <c r="L483" s="258"/>
    </row>
    <row r="484" spans="1:12" s="295" customFormat="1" ht="12.75" customHeight="1" hidden="1">
      <c r="A484" s="23">
        <v>230408060204</v>
      </c>
      <c r="B484" s="24" t="s">
        <v>553</v>
      </c>
      <c r="C484" s="257"/>
      <c r="D484" s="257"/>
      <c r="E484" s="257"/>
      <c r="F484" s="257"/>
      <c r="G484" s="257"/>
      <c r="H484" s="257"/>
      <c r="I484" s="6">
        <f t="shared" si="118"/>
        <v>0</v>
      </c>
      <c r="K484" s="258"/>
      <c r="L484" s="258"/>
    </row>
    <row r="485" spans="1:12" s="295" customFormat="1" ht="12.75" customHeight="1">
      <c r="A485" s="41">
        <v>2304080604</v>
      </c>
      <c r="B485" s="17" t="s">
        <v>557</v>
      </c>
      <c r="C485" s="27">
        <f aca="true" t="shared" si="124" ref="C485:H485">+C486+C488+C492</f>
        <v>0</v>
      </c>
      <c r="D485" s="27">
        <f t="shared" si="124"/>
        <v>0</v>
      </c>
      <c r="E485" s="27">
        <f t="shared" si="124"/>
        <v>0</v>
      </c>
      <c r="F485" s="27">
        <f t="shared" si="124"/>
        <v>11095000</v>
      </c>
      <c r="G485" s="27">
        <f t="shared" si="124"/>
        <v>0</v>
      </c>
      <c r="H485" s="27">
        <f t="shared" si="124"/>
        <v>0</v>
      </c>
      <c r="I485" s="6">
        <f t="shared" si="118"/>
        <v>11095000</v>
      </c>
      <c r="K485" s="258"/>
      <c r="L485" s="258"/>
    </row>
    <row r="486" spans="1:12" s="295" customFormat="1" ht="12.75" customHeight="1">
      <c r="A486" s="43">
        <v>23040806041</v>
      </c>
      <c r="B486" s="26" t="s">
        <v>559</v>
      </c>
      <c r="C486" s="94">
        <f aca="true" t="shared" si="125" ref="C486:H486">+C487</f>
        <v>0</v>
      </c>
      <c r="D486" s="94">
        <f t="shared" si="125"/>
        <v>0</v>
      </c>
      <c r="E486" s="94">
        <f t="shared" si="125"/>
        <v>0</v>
      </c>
      <c r="F486" s="94">
        <f t="shared" si="125"/>
        <v>2840000</v>
      </c>
      <c r="G486" s="94">
        <f t="shared" si="125"/>
        <v>0</v>
      </c>
      <c r="H486" s="94">
        <f t="shared" si="125"/>
        <v>0</v>
      </c>
      <c r="I486" s="6">
        <f t="shared" si="118"/>
        <v>2840000</v>
      </c>
      <c r="K486" s="258"/>
      <c r="L486" s="258"/>
    </row>
    <row r="487" spans="1:12" s="295" customFormat="1" ht="12.75" customHeight="1">
      <c r="A487" s="23">
        <v>2304080604104</v>
      </c>
      <c r="B487" s="24" t="s">
        <v>571</v>
      </c>
      <c r="C487" s="257"/>
      <c r="D487" s="257"/>
      <c r="E487" s="257">
        <v>0</v>
      </c>
      <c r="F487" s="257">
        <v>2840000</v>
      </c>
      <c r="G487" s="257"/>
      <c r="H487" s="257"/>
      <c r="I487" s="6">
        <f t="shared" si="118"/>
        <v>2840000</v>
      </c>
      <c r="K487" s="258"/>
      <c r="L487" s="258"/>
    </row>
    <row r="488" spans="1:12" s="295" customFormat="1" ht="12.75" customHeight="1">
      <c r="A488" s="43">
        <v>23040806042</v>
      </c>
      <c r="B488" s="26" t="s">
        <v>573</v>
      </c>
      <c r="C488" s="94">
        <f aca="true" t="shared" si="126" ref="C488:H488">SUM(C489:C491)</f>
        <v>0</v>
      </c>
      <c r="D488" s="94">
        <f t="shared" si="126"/>
        <v>0</v>
      </c>
      <c r="E488" s="94">
        <f t="shared" si="126"/>
        <v>0</v>
      </c>
      <c r="F488" s="94">
        <f t="shared" si="126"/>
        <v>5740000</v>
      </c>
      <c r="G488" s="94">
        <f t="shared" si="126"/>
        <v>0</v>
      </c>
      <c r="H488" s="94">
        <f t="shared" si="126"/>
        <v>0</v>
      </c>
      <c r="I488" s="6">
        <f t="shared" si="118"/>
        <v>5740000</v>
      </c>
      <c r="K488" s="258"/>
      <c r="L488" s="258"/>
    </row>
    <row r="489" spans="1:12" s="295" customFormat="1" ht="12.75" customHeight="1">
      <c r="A489" s="23">
        <v>2304080604201</v>
      </c>
      <c r="B489" s="24" t="s">
        <v>563</v>
      </c>
      <c r="C489" s="257">
        <v>0</v>
      </c>
      <c r="D489" s="257">
        <v>0</v>
      </c>
      <c r="E489" s="257">
        <v>0</v>
      </c>
      <c r="F489" s="257">
        <v>2300000</v>
      </c>
      <c r="G489" s="257">
        <v>0</v>
      </c>
      <c r="H489" s="257">
        <v>0</v>
      </c>
      <c r="I489" s="6">
        <f t="shared" si="118"/>
        <v>2300000</v>
      </c>
      <c r="K489" s="258"/>
      <c r="L489" s="258"/>
    </row>
    <row r="490" spans="1:12" s="295" customFormat="1" ht="12.75" customHeight="1">
      <c r="A490" s="23">
        <v>2304080604202</v>
      </c>
      <c r="B490" s="24" t="s">
        <v>569</v>
      </c>
      <c r="C490" s="257"/>
      <c r="D490" s="257"/>
      <c r="E490" s="257">
        <v>0</v>
      </c>
      <c r="F490" s="257">
        <v>3300000</v>
      </c>
      <c r="G490" s="257"/>
      <c r="H490" s="257"/>
      <c r="I490" s="6">
        <f t="shared" si="118"/>
        <v>3300000</v>
      </c>
      <c r="K490" s="258"/>
      <c r="L490" s="258"/>
    </row>
    <row r="491" spans="1:12" s="295" customFormat="1" ht="12.75" customHeight="1">
      <c r="A491" s="23">
        <v>2304080604203</v>
      </c>
      <c r="B491" s="24" t="s">
        <v>580</v>
      </c>
      <c r="C491" s="257"/>
      <c r="D491" s="257"/>
      <c r="E491" s="257">
        <v>0</v>
      </c>
      <c r="F491" s="257">
        <v>140000</v>
      </c>
      <c r="G491" s="257"/>
      <c r="H491" s="257"/>
      <c r="I491" s="6">
        <f t="shared" si="118"/>
        <v>140000</v>
      </c>
      <c r="K491" s="258"/>
      <c r="L491" s="258"/>
    </row>
    <row r="492" spans="1:12" s="295" customFormat="1" ht="12.75" customHeight="1">
      <c r="A492" s="43">
        <v>23040806043</v>
      </c>
      <c r="B492" s="26" t="s">
        <v>583</v>
      </c>
      <c r="C492" s="94">
        <f aca="true" t="shared" si="127" ref="C492:H492">SUM(C493:C497)</f>
        <v>0</v>
      </c>
      <c r="D492" s="94">
        <f t="shared" si="127"/>
        <v>0</v>
      </c>
      <c r="E492" s="94">
        <f t="shared" si="127"/>
        <v>0</v>
      </c>
      <c r="F492" s="94">
        <f t="shared" si="127"/>
        <v>2515000</v>
      </c>
      <c r="G492" s="94">
        <f t="shared" si="127"/>
        <v>0</v>
      </c>
      <c r="H492" s="94">
        <f t="shared" si="127"/>
        <v>0</v>
      </c>
      <c r="I492" s="6">
        <f t="shared" si="118"/>
        <v>2515000</v>
      </c>
      <c r="K492" s="258"/>
      <c r="L492" s="258"/>
    </row>
    <row r="493" spans="1:12" s="295" customFormat="1" ht="12.75" customHeight="1">
      <c r="A493" s="23">
        <v>2304080604301</v>
      </c>
      <c r="B493" s="24" t="s">
        <v>585</v>
      </c>
      <c r="C493" s="257"/>
      <c r="D493" s="257"/>
      <c r="E493" s="257">
        <v>0</v>
      </c>
      <c r="F493" s="257">
        <v>140000</v>
      </c>
      <c r="G493" s="257"/>
      <c r="H493" s="257"/>
      <c r="I493" s="6">
        <f t="shared" si="118"/>
        <v>140000</v>
      </c>
      <c r="K493" s="258"/>
      <c r="L493" s="258"/>
    </row>
    <row r="494" spans="1:12" s="295" customFormat="1" ht="12.75" customHeight="1">
      <c r="A494" s="23">
        <v>2304080604302</v>
      </c>
      <c r="B494" s="24" t="s">
        <v>587</v>
      </c>
      <c r="C494" s="257"/>
      <c r="D494" s="257"/>
      <c r="E494" s="257">
        <v>0</v>
      </c>
      <c r="F494" s="257">
        <v>850000</v>
      </c>
      <c r="G494" s="257"/>
      <c r="H494" s="257"/>
      <c r="I494" s="6">
        <f t="shared" si="118"/>
        <v>850000</v>
      </c>
      <c r="K494" s="258"/>
      <c r="L494" s="258"/>
    </row>
    <row r="495" spans="1:9" ht="12.75" customHeight="1">
      <c r="A495" s="23">
        <v>2304080604303</v>
      </c>
      <c r="B495" s="24" t="s">
        <v>589</v>
      </c>
      <c r="C495" s="257"/>
      <c r="D495" s="257"/>
      <c r="E495" s="257">
        <v>0</v>
      </c>
      <c r="F495" s="257">
        <v>140000</v>
      </c>
      <c r="G495" s="257"/>
      <c r="H495" s="257"/>
      <c r="I495" s="6">
        <f t="shared" si="118"/>
        <v>140000</v>
      </c>
    </row>
    <row r="496" spans="1:9" ht="12.75" customHeight="1">
      <c r="A496" s="23">
        <v>2304080604304</v>
      </c>
      <c r="B496" s="24" t="s">
        <v>591</v>
      </c>
      <c r="C496" s="257"/>
      <c r="D496" s="257"/>
      <c r="E496" s="257">
        <v>0</v>
      </c>
      <c r="F496" s="257">
        <v>1100000</v>
      </c>
      <c r="G496" s="257"/>
      <c r="H496" s="257"/>
      <c r="I496" s="6">
        <f t="shared" si="118"/>
        <v>1100000</v>
      </c>
    </row>
    <row r="497" spans="1:9" ht="12.75" customHeight="1">
      <c r="A497" s="23">
        <v>2304080604305</v>
      </c>
      <c r="B497" s="24" t="s">
        <v>593</v>
      </c>
      <c r="C497" s="257"/>
      <c r="D497" s="257"/>
      <c r="E497" s="257">
        <v>0</v>
      </c>
      <c r="F497" s="257">
        <v>285000</v>
      </c>
      <c r="G497" s="257"/>
      <c r="H497" s="257"/>
      <c r="I497" s="6">
        <f t="shared" si="118"/>
        <v>285000</v>
      </c>
    </row>
    <row r="498" spans="1:9" ht="12.75" customHeight="1" hidden="1">
      <c r="A498" s="83" t="s">
        <v>1128</v>
      </c>
      <c r="B498" s="84" t="s">
        <v>1129</v>
      </c>
      <c r="C498" s="257"/>
      <c r="D498" s="257"/>
      <c r="E498" s="257"/>
      <c r="F498" s="257"/>
      <c r="G498" s="257"/>
      <c r="H498" s="257"/>
      <c r="I498" s="6">
        <f t="shared" si="118"/>
        <v>0</v>
      </c>
    </row>
    <row r="499" spans="1:9" ht="12.75" customHeight="1" hidden="1">
      <c r="A499" s="83" t="s">
        <v>1130</v>
      </c>
      <c r="B499" s="84" t="s">
        <v>1131</v>
      </c>
      <c r="C499" s="257"/>
      <c r="D499" s="257"/>
      <c r="E499" s="257"/>
      <c r="F499" s="257"/>
      <c r="G499" s="257"/>
      <c r="H499" s="257"/>
      <c r="I499" s="6">
        <f t="shared" si="118"/>
        <v>0</v>
      </c>
    </row>
    <row r="500" spans="1:9" ht="12.75" customHeight="1" hidden="1">
      <c r="A500" s="83" t="s">
        <v>1132</v>
      </c>
      <c r="B500" s="84" t="s">
        <v>763</v>
      </c>
      <c r="C500" s="257"/>
      <c r="D500" s="257"/>
      <c r="E500" s="257"/>
      <c r="F500" s="257"/>
      <c r="G500" s="257"/>
      <c r="H500" s="257"/>
      <c r="I500" s="6">
        <f t="shared" si="118"/>
        <v>0</v>
      </c>
    </row>
    <row r="501" spans="1:12" ht="12.75">
      <c r="A501" s="81" t="s">
        <v>1133</v>
      </c>
      <c r="B501" s="82" t="s">
        <v>1134</v>
      </c>
      <c r="C501" s="18">
        <f aca="true" t="shared" si="128" ref="C501:H501">SUM(C502:C514)</f>
        <v>0</v>
      </c>
      <c r="D501" s="18">
        <f t="shared" si="128"/>
        <v>0</v>
      </c>
      <c r="E501" s="18">
        <f t="shared" si="128"/>
        <v>0</v>
      </c>
      <c r="F501" s="18">
        <f t="shared" si="128"/>
        <v>324791175</v>
      </c>
      <c r="G501" s="18">
        <f t="shared" si="128"/>
        <v>0</v>
      </c>
      <c r="H501" s="18">
        <f t="shared" si="128"/>
        <v>0</v>
      </c>
      <c r="I501" s="6">
        <f t="shared" si="118"/>
        <v>324791175</v>
      </c>
      <c r="J501" s="295">
        <f>+INGRESOS!F84</f>
        <v>436240538</v>
      </c>
      <c r="K501" s="294">
        <f>+J501-F501</f>
        <v>111449363</v>
      </c>
      <c r="L501" s="258" t="s">
        <v>1215</v>
      </c>
    </row>
    <row r="502" spans="1:11" ht="12.75" customHeight="1" hidden="1">
      <c r="A502" s="83" t="s">
        <v>1135</v>
      </c>
      <c r="B502" s="84" t="s">
        <v>1136</v>
      </c>
      <c r="C502" s="257"/>
      <c r="D502" s="257"/>
      <c r="E502" s="257"/>
      <c r="F502" s="257"/>
      <c r="G502" s="257"/>
      <c r="H502" s="257"/>
      <c r="I502" s="6">
        <f t="shared" si="118"/>
        <v>0</v>
      </c>
      <c r="K502" s="294">
        <f>+K448</f>
        <v>-111449363</v>
      </c>
    </row>
    <row r="503" spans="1:13" ht="12.75" customHeight="1">
      <c r="A503" s="83" t="s">
        <v>1137</v>
      </c>
      <c r="B503" s="84" t="s">
        <v>1138</v>
      </c>
      <c r="C503" s="257"/>
      <c r="D503" s="257"/>
      <c r="E503" s="257"/>
      <c r="F503" s="257">
        <v>70000000</v>
      </c>
      <c r="G503" s="257"/>
      <c r="H503" s="257"/>
      <c r="I503" s="6">
        <f t="shared" si="118"/>
        <v>70000000</v>
      </c>
      <c r="K503" s="294">
        <f>+K501+K502</f>
        <v>0</v>
      </c>
      <c r="L503" s="294">
        <f>+F448</f>
        <v>86000000</v>
      </c>
      <c r="M503" s="258" t="s">
        <v>1214</v>
      </c>
    </row>
    <row r="504" spans="1:13" ht="12.75" customHeight="1">
      <c r="A504" s="83" t="s">
        <v>1139</v>
      </c>
      <c r="B504" s="84" t="s">
        <v>1140</v>
      </c>
      <c r="C504" s="257"/>
      <c r="D504" s="257"/>
      <c r="E504" s="257"/>
      <c r="F504" s="257">
        <v>50000000</v>
      </c>
      <c r="G504" s="257"/>
      <c r="H504" s="257"/>
      <c r="I504" s="6">
        <f t="shared" si="118"/>
        <v>50000000</v>
      </c>
      <c r="L504" s="294">
        <v>25449363</v>
      </c>
      <c r="M504" s="258" t="s">
        <v>1097</v>
      </c>
    </row>
    <row r="505" spans="1:12" ht="12.75" customHeight="1" hidden="1">
      <c r="A505" s="83" t="s">
        <v>1141</v>
      </c>
      <c r="B505" s="84" t="s">
        <v>1142</v>
      </c>
      <c r="C505" s="257"/>
      <c r="D505" s="257"/>
      <c r="E505" s="257"/>
      <c r="F505" s="257"/>
      <c r="G505" s="257"/>
      <c r="H505" s="257"/>
      <c r="I505" s="6">
        <f t="shared" si="118"/>
        <v>0</v>
      </c>
      <c r="L505" s="294">
        <f>SUM(L503:L504)</f>
        <v>111449363</v>
      </c>
    </row>
    <row r="506" spans="1:12" ht="12.75" customHeight="1">
      <c r="A506" s="83" t="s">
        <v>1143</v>
      </c>
      <c r="B506" s="84" t="s">
        <v>1144</v>
      </c>
      <c r="C506" s="257"/>
      <c r="D506" s="257"/>
      <c r="E506" s="257"/>
      <c r="F506" s="257">
        <v>204791175</v>
      </c>
      <c r="G506" s="257"/>
      <c r="H506" s="257"/>
      <c r="I506" s="6">
        <f t="shared" si="118"/>
        <v>204791175</v>
      </c>
      <c r="L506" s="294">
        <f>+K501-L505</f>
        <v>0</v>
      </c>
    </row>
    <row r="507" spans="1:9" ht="12.75" customHeight="1" hidden="1">
      <c r="A507" s="83" t="s">
        <v>1145</v>
      </c>
      <c r="B507" s="84" t="s">
        <v>1146</v>
      </c>
      <c r="C507" s="257"/>
      <c r="D507" s="257"/>
      <c r="E507" s="257"/>
      <c r="F507" s="257"/>
      <c r="G507" s="257"/>
      <c r="H507" s="257"/>
      <c r="I507" s="6">
        <f t="shared" si="118"/>
        <v>0</v>
      </c>
    </row>
    <row r="508" spans="1:9" ht="12.75" customHeight="1" hidden="1">
      <c r="A508" s="83" t="s">
        <v>1147</v>
      </c>
      <c r="B508" s="84" t="s">
        <v>1148</v>
      </c>
      <c r="C508" s="257"/>
      <c r="D508" s="257"/>
      <c r="E508" s="257"/>
      <c r="F508" s="257"/>
      <c r="G508" s="257"/>
      <c r="H508" s="257"/>
      <c r="I508" s="6">
        <f t="shared" si="118"/>
        <v>0</v>
      </c>
    </row>
    <row r="509" spans="1:9" ht="12.75" customHeight="1" hidden="1">
      <c r="A509" s="83" t="s">
        <v>1149</v>
      </c>
      <c r="B509" s="84" t="s">
        <v>1150</v>
      </c>
      <c r="C509" s="257"/>
      <c r="D509" s="257"/>
      <c r="E509" s="257"/>
      <c r="F509" s="257"/>
      <c r="G509" s="257"/>
      <c r="H509" s="257"/>
      <c r="I509" s="6">
        <f t="shared" si="118"/>
        <v>0</v>
      </c>
    </row>
    <row r="510" spans="1:9" ht="12.75" customHeight="1" hidden="1">
      <c r="A510" s="83" t="s">
        <v>1151</v>
      </c>
      <c r="B510" s="84" t="s">
        <v>1152</v>
      </c>
      <c r="C510" s="257"/>
      <c r="D510" s="257"/>
      <c r="E510" s="257"/>
      <c r="F510" s="257"/>
      <c r="G510" s="257"/>
      <c r="H510" s="257"/>
      <c r="I510" s="6">
        <f t="shared" si="118"/>
        <v>0</v>
      </c>
    </row>
    <row r="511" spans="1:12" s="295" customFormat="1" ht="12.75" customHeight="1" hidden="1">
      <c r="A511" s="83" t="s">
        <v>1153</v>
      </c>
      <c r="B511" s="84" t="s">
        <v>1154</v>
      </c>
      <c r="C511" s="257"/>
      <c r="D511" s="257"/>
      <c r="E511" s="257"/>
      <c r="F511" s="257"/>
      <c r="G511" s="257"/>
      <c r="H511" s="257"/>
      <c r="I511" s="6">
        <f t="shared" si="118"/>
        <v>0</v>
      </c>
      <c r="K511" s="258"/>
      <c r="L511" s="258"/>
    </row>
    <row r="512" spans="1:12" s="295" customFormat="1" ht="12.75" customHeight="1" hidden="1">
      <c r="A512" s="83" t="s">
        <v>1155</v>
      </c>
      <c r="B512" s="84" t="s">
        <v>1156</v>
      </c>
      <c r="C512" s="257"/>
      <c r="D512" s="257"/>
      <c r="E512" s="257"/>
      <c r="F512" s="257"/>
      <c r="G512" s="257"/>
      <c r="H512" s="257"/>
      <c r="I512" s="6">
        <f t="shared" si="118"/>
        <v>0</v>
      </c>
      <c r="K512" s="258"/>
      <c r="L512" s="258"/>
    </row>
    <row r="513" spans="1:12" s="295" customFormat="1" ht="12.75" customHeight="1" hidden="1">
      <c r="A513" s="83" t="s">
        <v>1157</v>
      </c>
      <c r="B513" s="84" t="s">
        <v>1158</v>
      </c>
      <c r="C513" s="257"/>
      <c r="D513" s="257"/>
      <c r="E513" s="257"/>
      <c r="F513" s="257"/>
      <c r="G513" s="257"/>
      <c r="H513" s="257"/>
      <c r="I513" s="6">
        <f t="shared" si="118"/>
        <v>0</v>
      </c>
      <c r="K513" s="258"/>
      <c r="L513" s="258"/>
    </row>
    <row r="514" spans="1:12" s="295" customFormat="1" ht="12.75" customHeight="1" hidden="1">
      <c r="A514" s="83" t="s">
        <v>1159</v>
      </c>
      <c r="B514" s="84" t="s">
        <v>763</v>
      </c>
      <c r="C514" s="257"/>
      <c r="D514" s="257"/>
      <c r="E514" s="257"/>
      <c r="F514" s="257"/>
      <c r="G514" s="257"/>
      <c r="H514" s="257"/>
      <c r="I514" s="6">
        <f t="shared" si="118"/>
        <v>0</v>
      </c>
      <c r="K514" s="258"/>
      <c r="L514" s="258"/>
    </row>
    <row r="515" spans="1:12" s="295" customFormat="1" ht="12.75">
      <c r="A515" s="81" t="s">
        <v>1160</v>
      </c>
      <c r="B515" s="82" t="s">
        <v>1161</v>
      </c>
      <c r="C515" s="18">
        <f aca="true" t="shared" si="129" ref="C515:H515">SUM(C516:C528)</f>
        <v>0</v>
      </c>
      <c r="D515" s="18">
        <f t="shared" si="129"/>
        <v>0</v>
      </c>
      <c r="E515" s="18">
        <f t="shared" si="129"/>
        <v>0</v>
      </c>
      <c r="F515" s="18">
        <f t="shared" si="129"/>
        <v>30000000</v>
      </c>
      <c r="G515" s="18">
        <f t="shared" si="129"/>
        <v>0</v>
      </c>
      <c r="H515" s="18">
        <f t="shared" si="129"/>
        <v>0</v>
      </c>
      <c r="I515" s="6">
        <f aca="true" t="shared" si="130" ref="I515:I578">SUM(C515:H515)</f>
        <v>30000000</v>
      </c>
      <c r="K515" s="258"/>
      <c r="L515" s="258"/>
    </row>
    <row r="516" spans="1:12" s="295" customFormat="1" ht="12.75" customHeight="1" hidden="1">
      <c r="A516" s="83" t="s">
        <v>1162</v>
      </c>
      <c r="B516" s="84" t="s">
        <v>1163</v>
      </c>
      <c r="C516" s="257"/>
      <c r="D516" s="257"/>
      <c r="E516" s="257"/>
      <c r="F516" s="257"/>
      <c r="G516" s="257"/>
      <c r="H516" s="257"/>
      <c r="I516" s="6">
        <f t="shared" si="130"/>
        <v>0</v>
      </c>
      <c r="K516" s="258"/>
      <c r="L516" s="258"/>
    </row>
    <row r="517" spans="1:12" s="295" customFormat="1" ht="12.75" customHeight="1">
      <c r="A517" s="83" t="s">
        <v>1164</v>
      </c>
      <c r="B517" s="84" t="s">
        <v>1165</v>
      </c>
      <c r="C517" s="257"/>
      <c r="D517" s="257"/>
      <c r="E517" s="257"/>
      <c r="F517" s="257">
        <v>10000000</v>
      </c>
      <c r="G517" s="257"/>
      <c r="H517" s="257"/>
      <c r="I517" s="6">
        <f t="shared" si="130"/>
        <v>10000000</v>
      </c>
      <c r="K517" s="258"/>
      <c r="L517" s="258"/>
    </row>
    <row r="518" spans="1:12" s="295" customFormat="1" ht="12.75" customHeight="1" hidden="1">
      <c r="A518" s="83" t="s">
        <v>1166</v>
      </c>
      <c r="B518" s="84" t="s">
        <v>1167</v>
      </c>
      <c r="C518" s="257"/>
      <c r="D518" s="257"/>
      <c r="E518" s="257"/>
      <c r="F518" s="257"/>
      <c r="G518" s="257"/>
      <c r="H518" s="257"/>
      <c r="I518" s="6">
        <f t="shared" si="130"/>
        <v>0</v>
      </c>
      <c r="K518" s="258"/>
      <c r="L518" s="258"/>
    </row>
    <row r="519" spans="1:12" s="295" customFormat="1" ht="12.75" customHeight="1" hidden="1">
      <c r="A519" s="83" t="s">
        <v>1168</v>
      </c>
      <c r="B519" s="84" t="s">
        <v>1169</v>
      </c>
      <c r="C519" s="257"/>
      <c r="D519" s="257"/>
      <c r="E519" s="257"/>
      <c r="F519" s="257"/>
      <c r="G519" s="257"/>
      <c r="H519" s="257"/>
      <c r="I519" s="6">
        <f t="shared" si="130"/>
        <v>0</v>
      </c>
      <c r="K519" s="258"/>
      <c r="L519" s="258"/>
    </row>
    <row r="520" spans="1:12" s="295" customFormat="1" ht="12.75" customHeight="1">
      <c r="A520" s="83" t="s">
        <v>1170</v>
      </c>
      <c r="B520" s="84" t="s">
        <v>1171</v>
      </c>
      <c r="C520" s="257"/>
      <c r="D520" s="257"/>
      <c r="E520" s="257"/>
      <c r="F520" s="257">
        <v>10000000</v>
      </c>
      <c r="G520" s="257"/>
      <c r="H520" s="257"/>
      <c r="I520" s="6">
        <f t="shared" si="130"/>
        <v>10000000</v>
      </c>
      <c r="K520" s="258"/>
      <c r="L520" s="258"/>
    </row>
    <row r="521" spans="1:12" s="295" customFormat="1" ht="12.75" customHeight="1" hidden="1">
      <c r="A521" s="83" t="s">
        <v>1172</v>
      </c>
      <c r="B521" s="84" t="s">
        <v>1173</v>
      </c>
      <c r="C521" s="257"/>
      <c r="D521" s="257"/>
      <c r="E521" s="257"/>
      <c r="F521" s="257"/>
      <c r="G521" s="257"/>
      <c r="H521" s="257"/>
      <c r="I521" s="6">
        <f t="shared" si="130"/>
        <v>0</v>
      </c>
      <c r="K521" s="258"/>
      <c r="L521" s="258"/>
    </row>
    <row r="522" spans="1:12" s="295" customFormat="1" ht="12.75" customHeight="1" hidden="1">
      <c r="A522" s="83" t="s">
        <v>1174</v>
      </c>
      <c r="B522" s="84" t="s">
        <v>1175</v>
      </c>
      <c r="C522" s="257"/>
      <c r="D522" s="257"/>
      <c r="E522" s="257"/>
      <c r="F522" s="257"/>
      <c r="G522" s="257"/>
      <c r="H522" s="257"/>
      <c r="I522" s="6">
        <f t="shared" si="130"/>
        <v>0</v>
      </c>
      <c r="K522" s="258"/>
      <c r="L522" s="258"/>
    </row>
    <row r="523" spans="1:12" s="295" customFormat="1" ht="12.75" customHeight="1">
      <c r="A523" s="83" t="s">
        <v>1176</v>
      </c>
      <c r="B523" s="84" t="s">
        <v>1177</v>
      </c>
      <c r="C523" s="257"/>
      <c r="D523" s="257"/>
      <c r="E523" s="257"/>
      <c r="F523" s="257">
        <v>10000000</v>
      </c>
      <c r="G523" s="257"/>
      <c r="H523" s="257"/>
      <c r="I523" s="6">
        <f t="shared" si="130"/>
        <v>10000000</v>
      </c>
      <c r="K523" s="258"/>
      <c r="L523" s="258"/>
    </row>
    <row r="524" spans="1:12" s="295" customFormat="1" ht="12.75" customHeight="1" hidden="1">
      <c r="A524" s="83" t="s">
        <v>1178</v>
      </c>
      <c r="B524" s="84" t="s">
        <v>1179</v>
      </c>
      <c r="C524" s="257"/>
      <c r="D524" s="257"/>
      <c r="E524" s="257"/>
      <c r="F524" s="257"/>
      <c r="G524" s="257"/>
      <c r="H524" s="257"/>
      <c r="I524" s="6">
        <f t="shared" si="130"/>
        <v>0</v>
      </c>
      <c r="K524" s="258"/>
      <c r="L524" s="258"/>
    </row>
    <row r="525" spans="1:12" s="295" customFormat="1" ht="12.75" customHeight="1" hidden="1">
      <c r="A525" s="83" t="s">
        <v>1180</v>
      </c>
      <c r="B525" s="84" t="s">
        <v>1181</v>
      </c>
      <c r="C525" s="257"/>
      <c r="D525" s="257"/>
      <c r="E525" s="257"/>
      <c r="F525" s="257"/>
      <c r="G525" s="257"/>
      <c r="H525" s="257"/>
      <c r="I525" s="6">
        <f t="shared" si="130"/>
        <v>0</v>
      </c>
      <c r="K525" s="258"/>
      <c r="L525" s="258"/>
    </row>
    <row r="526" spans="1:12" s="295" customFormat="1" ht="12.75" customHeight="1" hidden="1">
      <c r="A526" s="83" t="s">
        <v>1182</v>
      </c>
      <c r="B526" s="84" t="s">
        <v>1183</v>
      </c>
      <c r="C526" s="257"/>
      <c r="D526" s="257"/>
      <c r="E526" s="257"/>
      <c r="F526" s="257"/>
      <c r="G526" s="257"/>
      <c r="H526" s="257"/>
      <c r="I526" s="6">
        <f t="shared" si="130"/>
        <v>0</v>
      </c>
      <c r="K526" s="258"/>
      <c r="L526" s="258"/>
    </row>
    <row r="527" spans="1:12" s="295" customFormat="1" ht="12.75" customHeight="1" hidden="1">
      <c r="A527" s="83" t="s">
        <v>1184</v>
      </c>
      <c r="B527" s="84" t="s">
        <v>763</v>
      </c>
      <c r="C527" s="257"/>
      <c r="D527" s="257"/>
      <c r="E527" s="257"/>
      <c r="F527" s="257"/>
      <c r="G527" s="257"/>
      <c r="H527" s="257"/>
      <c r="I527" s="6">
        <f t="shared" si="130"/>
        <v>0</v>
      </c>
      <c r="K527" s="258"/>
      <c r="L527" s="258"/>
    </row>
    <row r="528" spans="1:12" s="295" customFormat="1" ht="12.75" customHeight="1" hidden="1">
      <c r="A528" s="83" t="s">
        <v>1185</v>
      </c>
      <c r="B528" s="84" t="s">
        <v>1186</v>
      </c>
      <c r="C528" s="257"/>
      <c r="D528" s="257"/>
      <c r="E528" s="257"/>
      <c r="F528" s="257"/>
      <c r="G528" s="257"/>
      <c r="H528" s="257"/>
      <c r="I528" s="6">
        <f t="shared" si="130"/>
        <v>0</v>
      </c>
      <c r="K528" s="258"/>
      <c r="L528" s="258"/>
    </row>
    <row r="529" spans="1:12" s="295" customFormat="1" ht="12.75" hidden="1">
      <c r="A529" s="81" t="s">
        <v>1187</v>
      </c>
      <c r="B529" s="82" t="s">
        <v>1188</v>
      </c>
      <c r="C529" s="18">
        <f aca="true" t="shared" si="131" ref="C529:H529">SUM(C530:C538)</f>
        <v>0</v>
      </c>
      <c r="D529" s="18">
        <f t="shared" si="131"/>
        <v>0</v>
      </c>
      <c r="E529" s="18">
        <f t="shared" si="131"/>
        <v>0</v>
      </c>
      <c r="F529" s="18">
        <f t="shared" si="131"/>
        <v>0</v>
      </c>
      <c r="G529" s="18">
        <f t="shared" si="131"/>
        <v>0</v>
      </c>
      <c r="H529" s="18">
        <f t="shared" si="131"/>
        <v>0</v>
      </c>
      <c r="I529" s="6">
        <f t="shared" si="130"/>
        <v>0</v>
      </c>
      <c r="K529" s="258"/>
      <c r="L529" s="258"/>
    </row>
    <row r="530" spans="1:12" s="295" customFormat="1" ht="12.75" customHeight="1" hidden="1">
      <c r="A530" s="83" t="s">
        <v>1189</v>
      </c>
      <c r="B530" s="84" t="s">
        <v>1064</v>
      </c>
      <c r="C530" s="257"/>
      <c r="D530" s="257"/>
      <c r="E530" s="257"/>
      <c r="F530" s="257"/>
      <c r="G530" s="257"/>
      <c r="H530" s="257"/>
      <c r="I530" s="6">
        <f t="shared" si="130"/>
        <v>0</v>
      </c>
      <c r="K530" s="258"/>
      <c r="L530" s="258"/>
    </row>
    <row r="531" spans="1:12" s="295" customFormat="1" ht="12.75" customHeight="1" hidden="1">
      <c r="A531" s="83" t="s">
        <v>1190</v>
      </c>
      <c r="B531" s="84" t="s">
        <v>1191</v>
      </c>
      <c r="C531" s="257"/>
      <c r="D531" s="257"/>
      <c r="E531" s="257"/>
      <c r="F531" s="257"/>
      <c r="G531" s="257"/>
      <c r="H531" s="257"/>
      <c r="I531" s="6">
        <f t="shared" si="130"/>
        <v>0</v>
      </c>
      <c r="K531" s="258"/>
      <c r="L531" s="258"/>
    </row>
    <row r="532" spans="1:12" s="295" customFormat="1" ht="12.75" customHeight="1" hidden="1">
      <c r="A532" s="83" t="s">
        <v>1192</v>
      </c>
      <c r="B532" s="84" t="s">
        <v>1193</v>
      </c>
      <c r="C532" s="257"/>
      <c r="D532" s="257"/>
      <c r="E532" s="257"/>
      <c r="F532" s="257"/>
      <c r="G532" s="257"/>
      <c r="H532" s="257"/>
      <c r="I532" s="6">
        <f t="shared" si="130"/>
        <v>0</v>
      </c>
      <c r="K532" s="258"/>
      <c r="L532" s="258"/>
    </row>
    <row r="533" spans="1:12" s="295" customFormat="1" ht="12.75" customHeight="1" hidden="1">
      <c r="A533" s="83" t="s">
        <v>1194</v>
      </c>
      <c r="B533" s="84" t="s">
        <v>1195</v>
      </c>
      <c r="C533" s="257"/>
      <c r="D533" s="257"/>
      <c r="E533" s="257"/>
      <c r="F533" s="257"/>
      <c r="G533" s="257"/>
      <c r="H533" s="257"/>
      <c r="I533" s="6">
        <f t="shared" si="130"/>
        <v>0</v>
      </c>
      <c r="K533" s="258"/>
      <c r="L533" s="258"/>
    </row>
    <row r="534" spans="1:12" s="295" customFormat="1" ht="12.75" customHeight="1" hidden="1">
      <c r="A534" s="83" t="s">
        <v>1196</v>
      </c>
      <c r="B534" s="84" t="s">
        <v>1197</v>
      </c>
      <c r="C534" s="257"/>
      <c r="D534" s="257"/>
      <c r="E534" s="257"/>
      <c r="F534" s="257"/>
      <c r="G534" s="257"/>
      <c r="H534" s="257"/>
      <c r="I534" s="6">
        <f t="shared" si="130"/>
        <v>0</v>
      </c>
      <c r="K534" s="258"/>
      <c r="L534" s="258"/>
    </row>
    <row r="535" spans="1:12" s="295" customFormat="1" ht="12.75" customHeight="1" hidden="1">
      <c r="A535" s="83" t="s">
        <v>1198</v>
      </c>
      <c r="B535" s="84" t="s">
        <v>1199</v>
      </c>
      <c r="C535" s="257"/>
      <c r="D535" s="257"/>
      <c r="E535" s="257"/>
      <c r="F535" s="257"/>
      <c r="G535" s="257"/>
      <c r="H535" s="257"/>
      <c r="I535" s="6">
        <f t="shared" si="130"/>
        <v>0</v>
      </c>
      <c r="K535" s="258"/>
      <c r="L535" s="258"/>
    </row>
    <row r="536" spans="1:12" s="295" customFormat="1" ht="12.75" customHeight="1" hidden="1">
      <c r="A536" s="83" t="s">
        <v>1200</v>
      </c>
      <c r="B536" s="84" t="s">
        <v>1201</v>
      </c>
      <c r="C536" s="257"/>
      <c r="D536" s="257"/>
      <c r="E536" s="257"/>
      <c r="F536" s="257"/>
      <c r="G536" s="257"/>
      <c r="H536" s="257"/>
      <c r="I536" s="6">
        <f t="shared" si="130"/>
        <v>0</v>
      </c>
      <c r="K536" s="258"/>
      <c r="L536" s="258"/>
    </row>
    <row r="537" spans="1:12" s="295" customFormat="1" ht="12.75" customHeight="1" hidden="1">
      <c r="A537" s="83" t="s">
        <v>1202</v>
      </c>
      <c r="B537" s="84" t="s">
        <v>1203</v>
      </c>
      <c r="C537" s="257"/>
      <c r="D537" s="257"/>
      <c r="E537" s="257"/>
      <c r="F537" s="257"/>
      <c r="G537" s="257"/>
      <c r="H537" s="257"/>
      <c r="I537" s="6">
        <f t="shared" si="130"/>
        <v>0</v>
      </c>
      <c r="K537" s="258"/>
      <c r="L537" s="258"/>
    </row>
    <row r="538" spans="1:12" s="295" customFormat="1" ht="12.75" customHeight="1" hidden="1">
      <c r="A538" s="83" t="s">
        <v>1204</v>
      </c>
      <c r="B538" s="84" t="s">
        <v>763</v>
      </c>
      <c r="C538" s="257"/>
      <c r="D538" s="257"/>
      <c r="E538" s="257"/>
      <c r="F538" s="257"/>
      <c r="G538" s="257"/>
      <c r="H538" s="257"/>
      <c r="I538" s="6">
        <f t="shared" si="130"/>
        <v>0</v>
      </c>
      <c r="K538" s="258"/>
      <c r="L538" s="258"/>
    </row>
    <row r="539" spans="1:12" s="295" customFormat="1" ht="12.75">
      <c r="A539" s="81" t="s">
        <v>1205</v>
      </c>
      <c r="B539" s="82" t="s">
        <v>0</v>
      </c>
      <c r="C539" s="18">
        <f aca="true" t="shared" si="132" ref="C539:H539">SUM(C540:C552)</f>
        <v>0</v>
      </c>
      <c r="D539" s="18">
        <f t="shared" si="132"/>
        <v>6000000</v>
      </c>
      <c r="E539" s="18">
        <f t="shared" si="132"/>
        <v>0</v>
      </c>
      <c r="F539" s="18">
        <f t="shared" si="132"/>
        <v>10000000</v>
      </c>
      <c r="G539" s="18">
        <f t="shared" si="132"/>
        <v>0</v>
      </c>
      <c r="H539" s="18">
        <f t="shared" si="132"/>
        <v>0</v>
      </c>
      <c r="I539" s="6">
        <f t="shared" si="130"/>
        <v>16000000</v>
      </c>
      <c r="K539" s="258"/>
      <c r="L539" s="258"/>
    </row>
    <row r="540" spans="1:12" s="295" customFormat="1" ht="12.75" customHeight="1" hidden="1">
      <c r="A540" s="83" t="s">
        <v>1</v>
      </c>
      <c r="B540" s="84" t="s">
        <v>2</v>
      </c>
      <c r="C540" s="257"/>
      <c r="D540" s="257"/>
      <c r="E540" s="257"/>
      <c r="F540" s="257"/>
      <c r="G540" s="257"/>
      <c r="H540" s="257"/>
      <c r="I540" s="6">
        <f t="shared" si="130"/>
        <v>0</v>
      </c>
      <c r="K540" s="258"/>
      <c r="L540" s="258"/>
    </row>
    <row r="541" spans="1:12" s="295" customFormat="1" ht="12.75" customHeight="1" hidden="1">
      <c r="A541" s="83" t="s">
        <v>3</v>
      </c>
      <c r="B541" s="84" t="s">
        <v>1064</v>
      </c>
      <c r="C541" s="257"/>
      <c r="D541" s="257"/>
      <c r="E541" s="257"/>
      <c r="F541" s="257"/>
      <c r="G541" s="257"/>
      <c r="H541" s="257"/>
      <c r="I541" s="6">
        <f t="shared" si="130"/>
        <v>0</v>
      </c>
      <c r="K541" s="258"/>
      <c r="L541" s="258"/>
    </row>
    <row r="542" spans="1:12" s="295" customFormat="1" ht="12.75" customHeight="1" hidden="1">
      <c r="A542" s="83" t="s">
        <v>4</v>
      </c>
      <c r="B542" s="84" t="s">
        <v>5</v>
      </c>
      <c r="C542" s="257"/>
      <c r="D542" s="257"/>
      <c r="E542" s="257"/>
      <c r="F542" s="257"/>
      <c r="G542" s="257"/>
      <c r="H542" s="257"/>
      <c r="I542" s="6">
        <f t="shared" si="130"/>
        <v>0</v>
      </c>
      <c r="K542" s="258"/>
      <c r="L542" s="258"/>
    </row>
    <row r="543" spans="1:12" s="295" customFormat="1" ht="12.75" customHeight="1" hidden="1">
      <c r="A543" s="83" t="s">
        <v>6</v>
      </c>
      <c r="B543" s="84" t="s">
        <v>7</v>
      </c>
      <c r="C543" s="257"/>
      <c r="D543" s="257"/>
      <c r="E543" s="257"/>
      <c r="F543" s="257"/>
      <c r="G543" s="257"/>
      <c r="H543" s="257"/>
      <c r="I543" s="6">
        <f t="shared" si="130"/>
        <v>0</v>
      </c>
      <c r="K543" s="258"/>
      <c r="L543" s="258"/>
    </row>
    <row r="544" spans="1:12" s="295" customFormat="1" ht="12.75" customHeight="1" hidden="1">
      <c r="A544" s="83" t="s">
        <v>8</v>
      </c>
      <c r="B544" s="84" t="s">
        <v>9</v>
      </c>
      <c r="C544" s="257"/>
      <c r="D544" s="257"/>
      <c r="E544" s="257"/>
      <c r="F544" s="257"/>
      <c r="G544" s="257"/>
      <c r="H544" s="257"/>
      <c r="I544" s="6">
        <f t="shared" si="130"/>
        <v>0</v>
      </c>
      <c r="K544" s="258"/>
      <c r="L544" s="258"/>
    </row>
    <row r="545" spans="1:12" s="295" customFormat="1" ht="12.75" customHeight="1">
      <c r="A545" s="83" t="s">
        <v>10</v>
      </c>
      <c r="B545" s="84" t="s">
        <v>11</v>
      </c>
      <c r="C545" s="257"/>
      <c r="D545" s="257"/>
      <c r="E545" s="257"/>
      <c r="F545" s="257">
        <v>10000000</v>
      </c>
      <c r="G545" s="257"/>
      <c r="H545" s="257"/>
      <c r="I545" s="6">
        <f t="shared" si="130"/>
        <v>10000000</v>
      </c>
      <c r="K545" s="258"/>
      <c r="L545" s="258"/>
    </row>
    <row r="546" spans="1:12" s="295" customFormat="1" ht="12.75" customHeight="1" hidden="1">
      <c r="A546" s="83" t="s">
        <v>12</v>
      </c>
      <c r="B546" s="84" t="s">
        <v>13</v>
      </c>
      <c r="C546" s="257"/>
      <c r="D546" s="257"/>
      <c r="E546" s="257"/>
      <c r="F546" s="257">
        <v>0</v>
      </c>
      <c r="G546" s="257"/>
      <c r="H546" s="257"/>
      <c r="I546" s="6">
        <f t="shared" si="130"/>
        <v>0</v>
      </c>
      <c r="K546" s="258"/>
      <c r="L546" s="258"/>
    </row>
    <row r="547" spans="1:12" s="295" customFormat="1" ht="12.75" customHeight="1" hidden="1">
      <c r="A547" s="83" t="s">
        <v>14</v>
      </c>
      <c r="B547" s="84" t="s">
        <v>15</v>
      </c>
      <c r="C547" s="257"/>
      <c r="D547" s="257"/>
      <c r="E547" s="257"/>
      <c r="F547" s="257"/>
      <c r="G547" s="257"/>
      <c r="H547" s="257"/>
      <c r="I547" s="6">
        <f t="shared" si="130"/>
        <v>0</v>
      </c>
      <c r="K547" s="258"/>
      <c r="L547" s="258"/>
    </row>
    <row r="548" spans="1:12" s="295" customFormat="1" ht="12.75" customHeight="1" hidden="1">
      <c r="A548" s="83" t="s">
        <v>16</v>
      </c>
      <c r="B548" s="84" t="s">
        <v>17</v>
      </c>
      <c r="C548" s="257"/>
      <c r="D548" s="257"/>
      <c r="E548" s="257"/>
      <c r="F548" s="257"/>
      <c r="G548" s="257"/>
      <c r="H548" s="257"/>
      <c r="I548" s="6">
        <f t="shared" si="130"/>
        <v>0</v>
      </c>
      <c r="K548" s="258"/>
      <c r="L548" s="258"/>
    </row>
    <row r="549" spans="1:12" s="295" customFormat="1" ht="12.75" customHeight="1" hidden="1">
      <c r="A549" s="83" t="s">
        <v>18</v>
      </c>
      <c r="B549" s="84" t="s">
        <v>19</v>
      </c>
      <c r="C549" s="257"/>
      <c r="D549" s="257"/>
      <c r="E549" s="257"/>
      <c r="F549" s="257"/>
      <c r="G549" s="257"/>
      <c r="H549" s="257"/>
      <c r="I549" s="6">
        <f t="shared" si="130"/>
        <v>0</v>
      </c>
      <c r="K549" s="258"/>
      <c r="L549" s="258"/>
    </row>
    <row r="550" spans="1:12" s="295" customFormat="1" ht="12.75" customHeight="1" hidden="1">
      <c r="A550" s="83" t="s">
        <v>20</v>
      </c>
      <c r="B550" s="84" t="s">
        <v>21</v>
      </c>
      <c r="C550" s="257"/>
      <c r="D550" s="257"/>
      <c r="E550" s="257"/>
      <c r="F550" s="257"/>
      <c r="G550" s="257"/>
      <c r="H550" s="257"/>
      <c r="I550" s="6">
        <f t="shared" si="130"/>
        <v>0</v>
      </c>
      <c r="K550" s="258"/>
      <c r="L550" s="258"/>
    </row>
    <row r="551" spans="1:12" s="295" customFormat="1" ht="12.75" customHeight="1">
      <c r="A551" s="83" t="s">
        <v>22</v>
      </c>
      <c r="B551" s="84" t="s">
        <v>23</v>
      </c>
      <c r="C551" s="257"/>
      <c r="D551" s="257">
        <v>6000000</v>
      </c>
      <c r="E551" s="257"/>
      <c r="F551" s="257">
        <v>0</v>
      </c>
      <c r="G551" s="257"/>
      <c r="H551" s="257"/>
      <c r="I551" s="6">
        <f t="shared" si="130"/>
        <v>6000000</v>
      </c>
      <c r="K551" s="258"/>
      <c r="L551" s="258"/>
    </row>
    <row r="552" spans="1:12" s="295" customFormat="1" ht="12.75" customHeight="1">
      <c r="A552" s="83" t="s">
        <v>24</v>
      </c>
      <c r="B552" s="84" t="s">
        <v>763</v>
      </c>
      <c r="C552" s="257"/>
      <c r="D552" s="257"/>
      <c r="E552" s="257"/>
      <c r="F552" s="257"/>
      <c r="G552" s="257"/>
      <c r="H552" s="257"/>
      <c r="I552" s="6">
        <f t="shared" si="130"/>
        <v>0</v>
      </c>
      <c r="K552" s="258"/>
      <c r="L552" s="258"/>
    </row>
    <row r="553" spans="1:12" s="295" customFormat="1" ht="12.75">
      <c r="A553" s="81" t="s">
        <v>25</v>
      </c>
      <c r="B553" s="82" t="s">
        <v>26</v>
      </c>
      <c r="C553" s="18">
        <f aca="true" t="shared" si="133" ref="C553:H553">SUM(C554:C562)</f>
        <v>0</v>
      </c>
      <c r="D553" s="18">
        <f t="shared" si="133"/>
        <v>0</v>
      </c>
      <c r="E553" s="18">
        <f t="shared" si="133"/>
        <v>0</v>
      </c>
      <c r="F553" s="18">
        <f t="shared" si="133"/>
        <v>5000000</v>
      </c>
      <c r="G553" s="18">
        <f t="shared" si="133"/>
        <v>0</v>
      </c>
      <c r="H553" s="18">
        <f t="shared" si="133"/>
        <v>0</v>
      </c>
      <c r="I553" s="6">
        <f t="shared" si="130"/>
        <v>5000000</v>
      </c>
      <c r="K553" s="258"/>
      <c r="L553" s="258"/>
    </row>
    <row r="554" spans="1:12" s="295" customFormat="1" ht="12.75" customHeight="1" hidden="1">
      <c r="A554" s="83" t="s">
        <v>27</v>
      </c>
      <c r="B554" s="84" t="s">
        <v>28</v>
      </c>
      <c r="C554" s="257"/>
      <c r="D554" s="257"/>
      <c r="E554" s="257"/>
      <c r="F554" s="257"/>
      <c r="G554" s="257"/>
      <c r="H554" s="257"/>
      <c r="I554" s="6">
        <f t="shared" si="130"/>
        <v>0</v>
      </c>
      <c r="K554" s="258"/>
      <c r="L554" s="258"/>
    </row>
    <row r="555" spans="1:12" s="295" customFormat="1" ht="12.75" customHeight="1" hidden="1">
      <c r="A555" s="83" t="s">
        <v>29</v>
      </c>
      <c r="B555" s="84" t="s">
        <v>30</v>
      </c>
      <c r="C555" s="257"/>
      <c r="D555" s="257"/>
      <c r="E555" s="257"/>
      <c r="F555" s="257"/>
      <c r="G555" s="257"/>
      <c r="H555" s="257"/>
      <c r="I555" s="6">
        <f t="shared" si="130"/>
        <v>0</v>
      </c>
      <c r="K555" s="258"/>
      <c r="L555" s="258"/>
    </row>
    <row r="556" spans="1:12" s="295" customFormat="1" ht="12.75" customHeight="1" hidden="1">
      <c r="A556" s="83" t="s">
        <v>31</v>
      </c>
      <c r="B556" s="84" t="s">
        <v>32</v>
      </c>
      <c r="C556" s="257"/>
      <c r="D556" s="257"/>
      <c r="E556" s="257"/>
      <c r="F556" s="257"/>
      <c r="G556" s="257"/>
      <c r="H556" s="257"/>
      <c r="I556" s="6">
        <f t="shared" si="130"/>
        <v>0</v>
      </c>
      <c r="K556" s="258"/>
      <c r="L556" s="258"/>
    </row>
    <row r="557" spans="1:12" s="295" customFormat="1" ht="12.75" customHeight="1" hidden="1">
      <c r="A557" s="83" t="s">
        <v>33</v>
      </c>
      <c r="B557" s="84" t="s">
        <v>34</v>
      </c>
      <c r="C557" s="257"/>
      <c r="D557" s="257"/>
      <c r="E557" s="257"/>
      <c r="F557" s="257"/>
      <c r="G557" s="257"/>
      <c r="H557" s="257"/>
      <c r="I557" s="6">
        <f t="shared" si="130"/>
        <v>0</v>
      </c>
      <c r="K557" s="258"/>
      <c r="L557" s="258"/>
    </row>
    <row r="558" spans="1:12" s="295" customFormat="1" ht="12.75" customHeight="1">
      <c r="A558" s="83" t="s">
        <v>35</v>
      </c>
      <c r="B558" s="84" t="s">
        <v>36</v>
      </c>
      <c r="C558" s="257"/>
      <c r="D558" s="257"/>
      <c r="E558" s="257"/>
      <c r="F558" s="257">
        <v>5000000</v>
      </c>
      <c r="G558" s="257"/>
      <c r="H558" s="257"/>
      <c r="I558" s="6">
        <f t="shared" si="130"/>
        <v>5000000</v>
      </c>
      <c r="K558" s="258"/>
      <c r="L558" s="258"/>
    </row>
    <row r="559" spans="1:12" s="295" customFormat="1" ht="12.75" customHeight="1" hidden="1">
      <c r="A559" s="83" t="s">
        <v>37</v>
      </c>
      <c r="B559" s="84" t="s">
        <v>38</v>
      </c>
      <c r="C559" s="257"/>
      <c r="D559" s="257"/>
      <c r="E559" s="257"/>
      <c r="F559" s="257"/>
      <c r="G559" s="257"/>
      <c r="H559" s="257"/>
      <c r="I559" s="6">
        <f t="shared" si="130"/>
        <v>0</v>
      </c>
      <c r="K559" s="258"/>
      <c r="L559" s="258"/>
    </row>
    <row r="560" spans="1:12" s="295" customFormat="1" ht="12.75" customHeight="1" hidden="1">
      <c r="A560" s="83" t="s">
        <v>39</v>
      </c>
      <c r="B560" s="84" t="s">
        <v>40</v>
      </c>
      <c r="C560" s="257"/>
      <c r="D560" s="257"/>
      <c r="E560" s="257"/>
      <c r="F560" s="257"/>
      <c r="G560" s="257"/>
      <c r="H560" s="257"/>
      <c r="I560" s="6">
        <f t="shared" si="130"/>
        <v>0</v>
      </c>
      <c r="K560" s="258"/>
      <c r="L560" s="258"/>
    </row>
    <row r="561" spans="1:12" s="295" customFormat="1" ht="12.75" customHeight="1" hidden="1">
      <c r="A561" s="83" t="s">
        <v>41</v>
      </c>
      <c r="B561" s="84" t="s">
        <v>42</v>
      </c>
      <c r="C561" s="257"/>
      <c r="D561" s="257"/>
      <c r="E561" s="257"/>
      <c r="F561" s="257"/>
      <c r="G561" s="257"/>
      <c r="H561" s="257"/>
      <c r="I561" s="6">
        <f t="shared" si="130"/>
        <v>0</v>
      </c>
      <c r="K561" s="258"/>
      <c r="L561" s="258"/>
    </row>
    <row r="562" spans="1:12" s="295" customFormat="1" ht="12.75" customHeight="1" hidden="1">
      <c r="A562" s="83" t="s">
        <v>43</v>
      </c>
      <c r="B562" s="84" t="s">
        <v>763</v>
      </c>
      <c r="C562" s="257"/>
      <c r="D562" s="257"/>
      <c r="E562" s="257"/>
      <c r="F562" s="257"/>
      <c r="G562" s="257"/>
      <c r="H562" s="257"/>
      <c r="I562" s="6">
        <f t="shared" si="130"/>
        <v>0</v>
      </c>
      <c r="K562" s="258"/>
      <c r="L562" s="258"/>
    </row>
    <row r="563" spans="1:12" s="295" customFormat="1" ht="25.5">
      <c r="A563" s="81" t="s">
        <v>44</v>
      </c>
      <c r="B563" s="82" t="s">
        <v>45</v>
      </c>
      <c r="C563" s="18">
        <f aca="true" t="shared" si="134" ref="C563:H563">SUM(C564:C576)</f>
        <v>0</v>
      </c>
      <c r="D563" s="18">
        <f t="shared" si="134"/>
        <v>0</v>
      </c>
      <c r="E563" s="18">
        <f t="shared" si="134"/>
        <v>0</v>
      </c>
      <c r="F563" s="18">
        <f t="shared" si="134"/>
        <v>19000000</v>
      </c>
      <c r="G563" s="18">
        <f t="shared" si="134"/>
        <v>0</v>
      </c>
      <c r="H563" s="18">
        <f t="shared" si="134"/>
        <v>0</v>
      </c>
      <c r="I563" s="6">
        <f t="shared" si="130"/>
        <v>19000000</v>
      </c>
      <c r="K563" s="258"/>
      <c r="L563" s="258"/>
    </row>
    <row r="564" spans="1:12" s="295" customFormat="1" ht="12.75" customHeight="1">
      <c r="A564" s="83" t="s">
        <v>46</v>
      </c>
      <c r="B564" s="84" t="s">
        <v>47</v>
      </c>
      <c r="C564" s="257"/>
      <c r="D564" s="257"/>
      <c r="E564" s="257"/>
      <c r="F564" s="257">
        <v>5000000</v>
      </c>
      <c r="G564" s="257"/>
      <c r="H564" s="257"/>
      <c r="I564" s="6">
        <f t="shared" si="130"/>
        <v>5000000</v>
      </c>
      <c r="K564" s="258"/>
      <c r="L564" s="258"/>
    </row>
    <row r="565" spans="1:12" s="295" customFormat="1" ht="12.75" customHeight="1" hidden="1">
      <c r="A565" s="83" t="s">
        <v>48</v>
      </c>
      <c r="B565" s="84" t="s">
        <v>49</v>
      </c>
      <c r="C565" s="257"/>
      <c r="D565" s="257"/>
      <c r="E565" s="257"/>
      <c r="F565" s="257"/>
      <c r="G565" s="257"/>
      <c r="H565" s="257"/>
      <c r="I565" s="6">
        <f t="shared" si="130"/>
        <v>0</v>
      </c>
      <c r="K565" s="258"/>
      <c r="L565" s="258"/>
    </row>
    <row r="566" spans="1:12" s="295" customFormat="1" ht="12.75" customHeight="1" hidden="1">
      <c r="A566" s="83" t="s">
        <v>50</v>
      </c>
      <c r="B566" s="84" t="s">
        <v>51</v>
      </c>
      <c r="C566" s="257"/>
      <c r="D566" s="257"/>
      <c r="E566" s="257"/>
      <c r="F566" s="257"/>
      <c r="G566" s="257"/>
      <c r="H566" s="257"/>
      <c r="I566" s="6">
        <f t="shared" si="130"/>
        <v>0</v>
      </c>
      <c r="K566" s="258"/>
      <c r="L566" s="258"/>
    </row>
    <row r="567" spans="1:12" s="295" customFormat="1" ht="12.75" customHeight="1">
      <c r="A567" s="83" t="s">
        <v>52</v>
      </c>
      <c r="B567" s="84" t="s">
        <v>53</v>
      </c>
      <c r="C567" s="257"/>
      <c r="D567" s="257"/>
      <c r="E567" s="257"/>
      <c r="F567" s="257">
        <v>5000000</v>
      </c>
      <c r="G567" s="257"/>
      <c r="H567" s="257"/>
      <c r="I567" s="6">
        <f t="shared" si="130"/>
        <v>5000000</v>
      </c>
      <c r="K567" s="258"/>
      <c r="L567" s="258"/>
    </row>
    <row r="568" spans="1:12" s="295" customFormat="1" ht="12.75" customHeight="1">
      <c r="A568" s="83" t="s">
        <v>54</v>
      </c>
      <c r="B568" s="84" t="s">
        <v>55</v>
      </c>
      <c r="C568" s="257"/>
      <c r="D568" s="257"/>
      <c r="E568" s="257"/>
      <c r="F568" s="257">
        <v>5000000</v>
      </c>
      <c r="G568" s="257"/>
      <c r="H568" s="257"/>
      <c r="I568" s="6">
        <f t="shared" si="130"/>
        <v>5000000</v>
      </c>
      <c r="K568" s="258"/>
      <c r="L568" s="258"/>
    </row>
    <row r="569" spans="1:12" s="295" customFormat="1" ht="12.75" customHeight="1">
      <c r="A569" s="83" t="s">
        <v>56</v>
      </c>
      <c r="B569" s="84" t="s">
        <v>57</v>
      </c>
      <c r="C569" s="257"/>
      <c r="D569" s="257"/>
      <c r="E569" s="257"/>
      <c r="F569" s="257">
        <v>3000000</v>
      </c>
      <c r="G569" s="257"/>
      <c r="H569" s="257"/>
      <c r="I569" s="6">
        <f t="shared" si="130"/>
        <v>3000000</v>
      </c>
      <c r="K569" s="258"/>
      <c r="L569" s="258"/>
    </row>
    <row r="570" spans="1:12" s="295" customFormat="1" ht="12.75" customHeight="1">
      <c r="A570" s="83" t="s">
        <v>58</v>
      </c>
      <c r="B570" s="84" t="s">
        <v>59</v>
      </c>
      <c r="C570" s="257"/>
      <c r="D570" s="257"/>
      <c r="E570" s="257"/>
      <c r="F570" s="257">
        <v>1000000</v>
      </c>
      <c r="G570" s="257"/>
      <c r="H570" s="257"/>
      <c r="I570" s="6">
        <f t="shared" si="130"/>
        <v>1000000</v>
      </c>
      <c r="K570" s="258"/>
      <c r="L570" s="258"/>
    </row>
    <row r="571" spans="1:12" s="295" customFormat="1" ht="12.75" customHeight="1" hidden="1">
      <c r="A571" s="83" t="s">
        <v>60</v>
      </c>
      <c r="B571" s="84" t="s">
        <v>61</v>
      </c>
      <c r="C571" s="257"/>
      <c r="D571" s="257"/>
      <c r="E571" s="257"/>
      <c r="F571" s="257"/>
      <c r="G571" s="257"/>
      <c r="H571" s="257"/>
      <c r="I571" s="6">
        <f t="shared" si="130"/>
        <v>0</v>
      </c>
      <c r="K571" s="258"/>
      <c r="L571" s="258"/>
    </row>
    <row r="572" spans="1:12" s="295" customFormat="1" ht="12.75" customHeight="1" hidden="1">
      <c r="A572" s="83" t="s">
        <v>62</v>
      </c>
      <c r="B572" s="84" t="s">
        <v>63</v>
      </c>
      <c r="C572" s="257"/>
      <c r="D572" s="257"/>
      <c r="E572" s="257"/>
      <c r="F572" s="257"/>
      <c r="G572" s="257"/>
      <c r="H572" s="257"/>
      <c r="I572" s="6">
        <f t="shared" si="130"/>
        <v>0</v>
      </c>
      <c r="K572" s="258"/>
      <c r="L572" s="258"/>
    </row>
    <row r="573" spans="1:12" s="295" customFormat="1" ht="12.75" customHeight="1" hidden="1">
      <c r="A573" s="83" t="s">
        <v>64</v>
      </c>
      <c r="B573" s="84" t="s">
        <v>65</v>
      </c>
      <c r="C573" s="257"/>
      <c r="D573" s="257"/>
      <c r="E573" s="257"/>
      <c r="F573" s="257"/>
      <c r="G573" s="257"/>
      <c r="H573" s="257"/>
      <c r="I573" s="6">
        <f t="shared" si="130"/>
        <v>0</v>
      </c>
      <c r="K573" s="258"/>
      <c r="L573" s="258"/>
    </row>
    <row r="574" spans="1:12" s="295" customFormat="1" ht="12.75" customHeight="1" hidden="1">
      <c r="A574" s="83" t="s">
        <v>66</v>
      </c>
      <c r="B574" s="84" t="s">
        <v>67</v>
      </c>
      <c r="C574" s="257"/>
      <c r="D574" s="257"/>
      <c r="E574" s="257"/>
      <c r="F574" s="257"/>
      <c r="G574" s="257"/>
      <c r="H574" s="257"/>
      <c r="I574" s="6">
        <f t="shared" si="130"/>
        <v>0</v>
      </c>
      <c r="K574" s="258"/>
      <c r="L574" s="258"/>
    </row>
    <row r="575" spans="1:12" s="295" customFormat="1" ht="12.75" customHeight="1" hidden="1">
      <c r="A575" s="83" t="s">
        <v>68</v>
      </c>
      <c r="B575" s="84" t="s">
        <v>69</v>
      </c>
      <c r="C575" s="257"/>
      <c r="D575" s="257"/>
      <c r="E575" s="257"/>
      <c r="F575" s="257"/>
      <c r="G575" s="257"/>
      <c r="H575" s="257"/>
      <c r="I575" s="6">
        <f t="shared" si="130"/>
        <v>0</v>
      </c>
      <c r="K575" s="258"/>
      <c r="L575" s="258"/>
    </row>
    <row r="576" spans="1:12" s="295" customFormat="1" ht="12.75" customHeight="1" hidden="1">
      <c r="A576" s="83" t="s">
        <v>70</v>
      </c>
      <c r="B576" s="84" t="s">
        <v>763</v>
      </c>
      <c r="C576" s="257"/>
      <c r="D576" s="257"/>
      <c r="E576" s="257"/>
      <c r="F576" s="257"/>
      <c r="G576" s="257"/>
      <c r="H576" s="257"/>
      <c r="I576" s="6">
        <f t="shared" si="130"/>
        <v>0</v>
      </c>
      <c r="K576" s="258"/>
      <c r="L576" s="258"/>
    </row>
    <row r="577" spans="1:12" s="295" customFormat="1" ht="12.75">
      <c r="A577" s="81" t="s">
        <v>71</v>
      </c>
      <c r="B577" s="82" t="s">
        <v>72</v>
      </c>
      <c r="C577" s="18">
        <f aca="true" t="shared" si="135" ref="C577:H577">SUM(C578:C583)</f>
        <v>0</v>
      </c>
      <c r="D577" s="18">
        <f t="shared" si="135"/>
        <v>0</v>
      </c>
      <c r="E577" s="18">
        <f t="shared" si="135"/>
        <v>0</v>
      </c>
      <c r="F577" s="18">
        <f t="shared" si="135"/>
        <v>10000000</v>
      </c>
      <c r="G577" s="18">
        <f t="shared" si="135"/>
        <v>0</v>
      </c>
      <c r="H577" s="18">
        <f t="shared" si="135"/>
        <v>0</v>
      </c>
      <c r="I577" s="6">
        <f t="shared" si="130"/>
        <v>10000000</v>
      </c>
      <c r="K577" s="258"/>
      <c r="L577" s="258"/>
    </row>
    <row r="578" spans="1:12" s="295" customFormat="1" ht="12.75" customHeight="1" hidden="1">
      <c r="A578" s="83" t="s">
        <v>73</v>
      </c>
      <c r="B578" s="84" t="s">
        <v>74</v>
      </c>
      <c r="C578" s="257"/>
      <c r="D578" s="257"/>
      <c r="E578" s="257"/>
      <c r="F578" s="257"/>
      <c r="G578" s="257"/>
      <c r="H578" s="257"/>
      <c r="I578" s="6">
        <f t="shared" si="130"/>
        <v>0</v>
      </c>
      <c r="K578" s="258"/>
      <c r="L578" s="258"/>
    </row>
    <row r="579" spans="1:12" s="295" customFormat="1" ht="12.75" customHeight="1" hidden="1">
      <c r="A579" s="83" t="s">
        <v>75</v>
      </c>
      <c r="B579" s="84" t="s">
        <v>76</v>
      </c>
      <c r="C579" s="257"/>
      <c r="D579" s="257"/>
      <c r="E579" s="257"/>
      <c r="F579" s="257"/>
      <c r="G579" s="257"/>
      <c r="H579" s="257"/>
      <c r="I579" s="6">
        <f aca="true" t="shared" si="136" ref="I579:I643">SUM(C579:H579)</f>
        <v>0</v>
      </c>
      <c r="K579" s="258"/>
      <c r="L579" s="258"/>
    </row>
    <row r="580" spans="1:12" s="295" customFormat="1" ht="12.75" customHeight="1">
      <c r="A580" s="83" t="s">
        <v>77</v>
      </c>
      <c r="B580" s="84" t="s">
        <v>78</v>
      </c>
      <c r="C580" s="257"/>
      <c r="D580" s="257"/>
      <c r="E580" s="257"/>
      <c r="F580" s="257">
        <v>10000000</v>
      </c>
      <c r="G580" s="257"/>
      <c r="H580" s="257"/>
      <c r="I580" s="6">
        <f t="shared" si="136"/>
        <v>10000000</v>
      </c>
      <c r="K580" s="258"/>
      <c r="L580" s="258"/>
    </row>
    <row r="581" spans="1:12" s="295" customFormat="1" ht="12.75" customHeight="1" hidden="1">
      <c r="A581" s="83" t="s">
        <v>79</v>
      </c>
      <c r="B581" s="84" t="s">
        <v>80</v>
      </c>
      <c r="C581" s="257"/>
      <c r="D581" s="257"/>
      <c r="E581" s="257"/>
      <c r="F581" s="257"/>
      <c r="G581" s="257"/>
      <c r="H581" s="257"/>
      <c r="I581" s="6">
        <f t="shared" si="136"/>
        <v>0</v>
      </c>
      <c r="K581" s="258"/>
      <c r="L581" s="258"/>
    </row>
    <row r="582" spans="1:12" s="295" customFormat="1" ht="12.75" customHeight="1" hidden="1">
      <c r="A582" s="83" t="s">
        <v>81</v>
      </c>
      <c r="B582" s="84" t="s">
        <v>82</v>
      </c>
      <c r="C582" s="257"/>
      <c r="D582" s="257"/>
      <c r="E582" s="257"/>
      <c r="F582" s="257"/>
      <c r="G582" s="257"/>
      <c r="H582" s="257"/>
      <c r="I582" s="6">
        <f t="shared" si="136"/>
        <v>0</v>
      </c>
      <c r="K582" s="258"/>
      <c r="L582" s="258"/>
    </row>
    <row r="583" spans="1:12" s="295" customFormat="1" ht="12.75" customHeight="1" hidden="1">
      <c r="A583" s="83" t="s">
        <v>83</v>
      </c>
      <c r="B583" s="84" t="s">
        <v>763</v>
      </c>
      <c r="C583" s="257"/>
      <c r="D583" s="257"/>
      <c r="E583" s="257"/>
      <c r="F583" s="257"/>
      <c r="G583" s="257"/>
      <c r="H583" s="257"/>
      <c r="I583" s="6">
        <f t="shared" si="136"/>
        <v>0</v>
      </c>
      <c r="K583" s="258"/>
      <c r="L583" s="258"/>
    </row>
    <row r="584" spans="1:12" s="295" customFormat="1" ht="12.75" hidden="1">
      <c r="A584" s="81" t="s">
        <v>84</v>
      </c>
      <c r="B584" s="82" t="s">
        <v>85</v>
      </c>
      <c r="C584" s="18">
        <f aca="true" t="shared" si="137" ref="C584:H584">SUM(C585:C588)</f>
        <v>0</v>
      </c>
      <c r="D584" s="18">
        <f t="shared" si="137"/>
        <v>0</v>
      </c>
      <c r="E584" s="18">
        <f t="shared" si="137"/>
        <v>0</v>
      </c>
      <c r="F584" s="18">
        <f t="shared" si="137"/>
        <v>0</v>
      </c>
      <c r="G584" s="18">
        <f t="shared" si="137"/>
        <v>0</v>
      </c>
      <c r="H584" s="18">
        <f t="shared" si="137"/>
        <v>0</v>
      </c>
      <c r="I584" s="6">
        <f t="shared" si="136"/>
        <v>0</v>
      </c>
      <c r="K584" s="258"/>
      <c r="L584" s="258"/>
    </row>
    <row r="585" spans="1:12" s="295" customFormat="1" ht="12.75" customHeight="1" hidden="1">
      <c r="A585" s="83" t="s">
        <v>86</v>
      </c>
      <c r="B585" s="84" t="s">
        <v>87</v>
      </c>
      <c r="C585" s="257"/>
      <c r="D585" s="257"/>
      <c r="E585" s="257"/>
      <c r="F585" s="257"/>
      <c r="G585" s="257"/>
      <c r="H585" s="257"/>
      <c r="I585" s="6">
        <f t="shared" si="136"/>
        <v>0</v>
      </c>
      <c r="K585" s="258"/>
      <c r="L585" s="258"/>
    </row>
    <row r="586" spans="1:12" s="295" customFormat="1" ht="12.75" customHeight="1" hidden="1">
      <c r="A586" s="83" t="s">
        <v>88</v>
      </c>
      <c r="B586" s="84" t="s">
        <v>89</v>
      </c>
      <c r="C586" s="257"/>
      <c r="D586" s="257"/>
      <c r="E586" s="257"/>
      <c r="F586" s="257"/>
      <c r="G586" s="257"/>
      <c r="H586" s="257"/>
      <c r="I586" s="6">
        <f t="shared" si="136"/>
        <v>0</v>
      </c>
      <c r="K586" s="258"/>
      <c r="L586" s="258"/>
    </row>
    <row r="587" spans="1:12" s="295" customFormat="1" ht="12.75" customHeight="1" hidden="1">
      <c r="A587" s="83" t="s">
        <v>90</v>
      </c>
      <c r="B587" s="84" t="s">
        <v>91</v>
      </c>
      <c r="C587" s="257"/>
      <c r="D587" s="257"/>
      <c r="E587" s="257"/>
      <c r="F587" s="257"/>
      <c r="G587" s="257"/>
      <c r="H587" s="257"/>
      <c r="I587" s="6">
        <f t="shared" si="136"/>
        <v>0</v>
      </c>
      <c r="K587" s="258"/>
      <c r="L587" s="258"/>
    </row>
    <row r="588" spans="1:12" s="295" customFormat="1" ht="12.75" customHeight="1" hidden="1">
      <c r="A588" s="83" t="s">
        <v>92</v>
      </c>
      <c r="B588" s="84" t="s">
        <v>763</v>
      </c>
      <c r="C588" s="257"/>
      <c r="D588" s="257"/>
      <c r="E588" s="257"/>
      <c r="F588" s="257"/>
      <c r="G588" s="257"/>
      <c r="H588" s="257"/>
      <c r="I588" s="6">
        <f t="shared" si="136"/>
        <v>0</v>
      </c>
      <c r="K588" s="258"/>
      <c r="L588" s="258"/>
    </row>
    <row r="589" spans="1:12" s="295" customFormat="1" ht="12.75">
      <c r="A589" s="81" t="s">
        <v>93</v>
      </c>
      <c r="B589" s="82" t="s">
        <v>94</v>
      </c>
      <c r="C589" s="18">
        <f aca="true" t="shared" si="138" ref="C589:H589">SUM(C590:C593)+C596+SUM(C603:C608)</f>
        <v>0</v>
      </c>
      <c r="D589" s="18">
        <f t="shared" si="138"/>
        <v>0</v>
      </c>
      <c r="E589" s="18">
        <f t="shared" si="138"/>
        <v>0</v>
      </c>
      <c r="F589" s="18">
        <f t="shared" si="138"/>
        <v>30000000</v>
      </c>
      <c r="G589" s="18">
        <f t="shared" si="138"/>
        <v>0</v>
      </c>
      <c r="H589" s="18">
        <f t="shared" si="138"/>
        <v>0</v>
      </c>
      <c r="I589" s="6">
        <f t="shared" si="136"/>
        <v>30000000</v>
      </c>
      <c r="K589" s="258"/>
      <c r="L589" s="258"/>
    </row>
    <row r="590" spans="1:12" s="295" customFormat="1" ht="12.75" customHeight="1" hidden="1">
      <c r="A590" s="83" t="s">
        <v>95</v>
      </c>
      <c r="B590" s="84" t="s">
        <v>96</v>
      </c>
      <c r="C590" s="257"/>
      <c r="D590" s="257"/>
      <c r="E590" s="257"/>
      <c r="F590" s="257"/>
      <c r="G590" s="257"/>
      <c r="H590" s="257"/>
      <c r="I590" s="6">
        <f t="shared" si="136"/>
        <v>0</v>
      </c>
      <c r="K590" s="258"/>
      <c r="L590" s="258"/>
    </row>
    <row r="591" spans="1:9" ht="12.75" customHeight="1">
      <c r="A591" s="83" t="s">
        <v>97</v>
      </c>
      <c r="B591" s="84" t="s">
        <v>98</v>
      </c>
      <c r="C591" s="257"/>
      <c r="D591" s="257"/>
      <c r="E591" s="257"/>
      <c r="F591" s="257">
        <v>30000000</v>
      </c>
      <c r="G591" s="257"/>
      <c r="H591" s="257"/>
      <c r="I591" s="6">
        <f t="shared" si="136"/>
        <v>30000000</v>
      </c>
    </row>
    <row r="592" spans="1:9" ht="12.75" customHeight="1" hidden="1">
      <c r="A592" s="83" t="s">
        <v>99</v>
      </c>
      <c r="B592" s="84" t="s">
        <v>100</v>
      </c>
      <c r="C592" s="257"/>
      <c r="D592" s="257"/>
      <c r="E592" s="257"/>
      <c r="F592" s="257"/>
      <c r="G592" s="257"/>
      <c r="H592" s="257"/>
      <c r="I592" s="6">
        <f t="shared" si="136"/>
        <v>0</v>
      </c>
    </row>
    <row r="593" spans="1:10" s="29" customFormat="1" ht="38.25" hidden="1">
      <c r="A593" s="89" t="s">
        <v>101</v>
      </c>
      <c r="B593" s="90" t="s">
        <v>102</v>
      </c>
      <c r="C593" s="27">
        <f aca="true" t="shared" si="139" ref="C593:H593">SUM(C594:C595)</f>
        <v>0</v>
      </c>
      <c r="D593" s="27">
        <f t="shared" si="139"/>
        <v>0</v>
      </c>
      <c r="E593" s="27">
        <f t="shared" si="139"/>
        <v>0</v>
      </c>
      <c r="F593" s="27">
        <f t="shared" si="139"/>
        <v>0</v>
      </c>
      <c r="G593" s="27">
        <f t="shared" si="139"/>
        <v>0</v>
      </c>
      <c r="H593" s="27">
        <f t="shared" si="139"/>
        <v>0</v>
      </c>
      <c r="I593" s="6">
        <f t="shared" si="136"/>
        <v>0</v>
      </c>
      <c r="J593" s="28"/>
    </row>
    <row r="594" spans="1:9" ht="12.75" customHeight="1" hidden="1">
      <c r="A594" s="83" t="s">
        <v>103</v>
      </c>
      <c r="B594" s="84" t="s">
        <v>104</v>
      </c>
      <c r="C594" s="257"/>
      <c r="D594" s="257"/>
      <c r="E594" s="257"/>
      <c r="F594" s="257"/>
      <c r="G594" s="257"/>
      <c r="H594" s="257"/>
      <c r="I594" s="6">
        <f t="shared" si="136"/>
        <v>0</v>
      </c>
    </row>
    <row r="595" spans="1:9" ht="12.75" customHeight="1" hidden="1">
      <c r="A595" s="83" t="s">
        <v>105</v>
      </c>
      <c r="B595" s="84" t="s">
        <v>106</v>
      </c>
      <c r="C595" s="257"/>
      <c r="D595" s="257"/>
      <c r="E595" s="257"/>
      <c r="F595" s="257"/>
      <c r="G595" s="257"/>
      <c r="H595" s="257"/>
      <c r="I595" s="6">
        <f t="shared" si="136"/>
        <v>0</v>
      </c>
    </row>
    <row r="596" spans="1:10" s="29" customFormat="1" ht="25.5" hidden="1">
      <c r="A596" s="89" t="s">
        <v>107</v>
      </c>
      <c r="B596" s="90" t="s">
        <v>108</v>
      </c>
      <c r="C596" s="27">
        <f aca="true" t="shared" si="140" ref="C596:H596">SUM(C597:C602)</f>
        <v>0</v>
      </c>
      <c r="D596" s="27">
        <f t="shared" si="140"/>
        <v>0</v>
      </c>
      <c r="E596" s="27">
        <f t="shared" si="140"/>
        <v>0</v>
      </c>
      <c r="F596" s="27">
        <f t="shared" si="140"/>
        <v>0</v>
      </c>
      <c r="G596" s="27">
        <f t="shared" si="140"/>
        <v>0</v>
      </c>
      <c r="H596" s="27">
        <f t="shared" si="140"/>
        <v>0</v>
      </c>
      <c r="I596" s="6">
        <f t="shared" si="136"/>
        <v>0</v>
      </c>
      <c r="J596" s="28"/>
    </row>
    <row r="597" spans="1:9" ht="12.75" hidden="1">
      <c r="A597" s="83" t="s">
        <v>109</v>
      </c>
      <c r="B597" s="84" t="s">
        <v>110</v>
      </c>
      <c r="C597" s="257"/>
      <c r="D597" s="257"/>
      <c r="E597" s="257"/>
      <c r="F597" s="257"/>
      <c r="G597" s="257"/>
      <c r="H597" s="257"/>
      <c r="I597" s="6">
        <f t="shared" si="136"/>
        <v>0</v>
      </c>
    </row>
    <row r="598" spans="1:9" ht="12.75" customHeight="1" hidden="1">
      <c r="A598" s="83" t="s">
        <v>111</v>
      </c>
      <c r="B598" s="84" t="s">
        <v>112</v>
      </c>
      <c r="C598" s="257"/>
      <c r="D598" s="257"/>
      <c r="E598" s="257"/>
      <c r="F598" s="257"/>
      <c r="G598" s="257"/>
      <c r="H598" s="257"/>
      <c r="I598" s="6">
        <f t="shared" si="136"/>
        <v>0</v>
      </c>
    </row>
    <row r="599" spans="1:9" ht="12.75" customHeight="1" hidden="1">
      <c r="A599" s="83" t="s">
        <v>113</v>
      </c>
      <c r="B599" s="84" t="s">
        <v>114</v>
      </c>
      <c r="C599" s="257"/>
      <c r="D599" s="257"/>
      <c r="E599" s="257"/>
      <c r="F599" s="257"/>
      <c r="G599" s="257"/>
      <c r="H599" s="257"/>
      <c r="I599" s="6">
        <f t="shared" si="136"/>
        <v>0</v>
      </c>
    </row>
    <row r="600" spans="1:9" ht="12.75" customHeight="1" hidden="1">
      <c r="A600" s="83" t="s">
        <v>115</v>
      </c>
      <c r="B600" s="84" t="s">
        <v>116</v>
      </c>
      <c r="C600" s="257"/>
      <c r="D600" s="257"/>
      <c r="E600" s="257"/>
      <c r="F600" s="257"/>
      <c r="G600" s="257"/>
      <c r="H600" s="257"/>
      <c r="I600" s="6">
        <f t="shared" si="136"/>
        <v>0</v>
      </c>
    </row>
    <row r="601" spans="1:9" ht="12.75" customHeight="1" hidden="1">
      <c r="A601" s="83" t="s">
        <v>117</v>
      </c>
      <c r="B601" s="84" t="s">
        <v>118</v>
      </c>
      <c r="C601" s="257"/>
      <c r="D601" s="257"/>
      <c r="E601" s="257"/>
      <c r="F601" s="257"/>
      <c r="G601" s="257"/>
      <c r="H601" s="257"/>
      <c r="I601" s="6">
        <f t="shared" si="136"/>
        <v>0</v>
      </c>
    </row>
    <row r="602" spans="1:9" ht="12.75" customHeight="1" hidden="1">
      <c r="A602" s="83" t="s">
        <v>119</v>
      </c>
      <c r="B602" s="84" t="s">
        <v>120</v>
      </c>
      <c r="C602" s="257"/>
      <c r="D602" s="257"/>
      <c r="E602" s="257"/>
      <c r="F602" s="257"/>
      <c r="G602" s="257"/>
      <c r="H602" s="257"/>
      <c r="I602" s="6">
        <f t="shared" si="136"/>
        <v>0</v>
      </c>
    </row>
    <row r="603" spans="1:9" ht="12.75" customHeight="1" hidden="1">
      <c r="A603" s="83" t="s">
        <v>121</v>
      </c>
      <c r="B603" s="84" t="s">
        <v>122</v>
      </c>
      <c r="C603" s="257"/>
      <c r="D603" s="257"/>
      <c r="E603" s="257"/>
      <c r="F603" s="257"/>
      <c r="G603" s="257"/>
      <c r="H603" s="257"/>
      <c r="I603" s="6">
        <f t="shared" si="136"/>
        <v>0</v>
      </c>
    </row>
    <row r="604" spans="1:9" ht="12.75" customHeight="1" hidden="1">
      <c r="A604" s="83" t="s">
        <v>123</v>
      </c>
      <c r="B604" s="84" t="s">
        <v>124</v>
      </c>
      <c r="C604" s="257"/>
      <c r="D604" s="257"/>
      <c r="E604" s="257"/>
      <c r="F604" s="257"/>
      <c r="G604" s="257"/>
      <c r="H604" s="257"/>
      <c r="I604" s="6">
        <f t="shared" si="136"/>
        <v>0</v>
      </c>
    </row>
    <row r="605" spans="1:9" ht="12.75" customHeight="1" hidden="1">
      <c r="A605" s="83" t="s">
        <v>125</v>
      </c>
      <c r="B605" s="84" t="s">
        <v>126</v>
      </c>
      <c r="C605" s="257"/>
      <c r="D605" s="257"/>
      <c r="E605" s="257"/>
      <c r="F605" s="257"/>
      <c r="G605" s="257"/>
      <c r="H605" s="257"/>
      <c r="I605" s="6">
        <f t="shared" si="136"/>
        <v>0</v>
      </c>
    </row>
    <row r="606" spans="1:9" ht="27" customHeight="1" hidden="1">
      <c r="A606" s="83" t="s">
        <v>127</v>
      </c>
      <c r="B606" s="84" t="s">
        <v>128</v>
      </c>
      <c r="C606" s="257"/>
      <c r="D606" s="257"/>
      <c r="E606" s="257"/>
      <c r="F606" s="257">
        <v>0</v>
      </c>
      <c r="G606" s="257"/>
      <c r="H606" s="257"/>
      <c r="I606" s="6">
        <f t="shared" si="136"/>
        <v>0</v>
      </c>
    </row>
    <row r="607" spans="1:12" s="295" customFormat="1" ht="30" customHeight="1" hidden="1">
      <c r="A607" s="83" t="s">
        <v>129</v>
      </c>
      <c r="B607" s="84" t="s">
        <v>130</v>
      </c>
      <c r="C607" s="257"/>
      <c r="D607" s="257"/>
      <c r="E607" s="257"/>
      <c r="F607" s="257">
        <v>0</v>
      </c>
      <c r="G607" s="257"/>
      <c r="H607" s="257"/>
      <c r="I607" s="6">
        <f t="shared" si="136"/>
        <v>0</v>
      </c>
      <c r="K607" s="258"/>
      <c r="L607" s="258"/>
    </row>
    <row r="608" spans="1:12" s="295" customFormat="1" ht="12.75" customHeight="1" hidden="1">
      <c r="A608" s="83" t="s">
        <v>131</v>
      </c>
      <c r="B608" s="84" t="s">
        <v>763</v>
      </c>
      <c r="C608" s="257"/>
      <c r="D608" s="257"/>
      <c r="E608" s="257"/>
      <c r="F608" s="257"/>
      <c r="G608" s="257"/>
      <c r="H608" s="257"/>
      <c r="I608" s="6">
        <f t="shared" si="136"/>
        <v>0</v>
      </c>
      <c r="K608" s="258"/>
      <c r="L608" s="258"/>
    </row>
    <row r="609" spans="1:12" s="295" customFormat="1" ht="12.75">
      <c r="A609" s="81" t="s">
        <v>132</v>
      </c>
      <c r="B609" s="82" t="s">
        <v>133</v>
      </c>
      <c r="C609" s="18">
        <f aca="true" t="shared" si="141" ref="C609:H609">+C610+C628+C629+SUM(C648:C654)</f>
        <v>4900000</v>
      </c>
      <c r="D609" s="18">
        <f t="shared" si="141"/>
        <v>16000000</v>
      </c>
      <c r="E609" s="18">
        <f t="shared" si="141"/>
        <v>6150000</v>
      </c>
      <c r="F609" s="18">
        <f t="shared" si="141"/>
        <v>52731000</v>
      </c>
      <c r="G609" s="18">
        <f t="shared" si="141"/>
        <v>0</v>
      </c>
      <c r="H609" s="18">
        <f t="shared" si="141"/>
        <v>0</v>
      </c>
      <c r="I609" s="6">
        <f t="shared" si="136"/>
        <v>79781000</v>
      </c>
      <c r="K609" s="258"/>
      <c r="L609" s="258"/>
    </row>
    <row r="610" spans="1:12" s="295" customFormat="1" ht="12.75" customHeight="1">
      <c r="A610" s="83" t="s">
        <v>134</v>
      </c>
      <c r="B610" s="84" t="s">
        <v>135</v>
      </c>
      <c r="C610" s="257">
        <f aca="true" t="shared" si="142" ref="C610:H610">+C611+C615</f>
        <v>4900000</v>
      </c>
      <c r="D610" s="257">
        <f t="shared" si="142"/>
        <v>0</v>
      </c>
      <c r="E610" s="257">
        <f t="shared" si="142"/>
        <v>1740000</v>
      </c>
      <c r="F610" s="257">
        <f t="shared" si="142"/>
        <v>24711000</v>
      </c>
      <c r="G610" s="257">
        <f t="shared" si="142"/>
        <v>0</v>
      </c>
      <c r="H610" s="257">
        <f t="shared" si="142"/>
        <v>0</v>
      </c>
      <c r="I610" s="6">
        <f t="shared" si="136"/>
        <v>31351000</v>
      </c>
      <c r="K610" s="258"/>
      <c r="L610" s="258"/>
    </row>
    <row r="611" spans="1:12" s="295" customFormat="1" ht="12.75" customHeight="1">
      <c r="A611" s="41">
        <v>2304180101</v>
      </c>
      <c r="B611" s="17" t="s">
        <v>533</v>
      </c>
      <c r="C611" s="27">
        <f aca="true" t="shared" si="143" ref="C611:H611">SUM(C612:C614)</f>
        <v>4900000</v>
      </c>
      <c r="D611" s="27">
        <f t="shared" si="143"/>
        <v>0</v>
      </c>
      <c r="E611" s="27">
        <f t="shared" si="143"/>
        <v>0</v>
      </c>
      <c r="F611" s="27">
        <f t="shared" si="143"/>
        <v>19000000</v>
      </c>
      <c r="G611" s="27">
        <f t="shared" si="143"/>
        <v>0</v>
      </c>
      <c r="H611" s="27">
        <f t="shared" si="143"/>
        <v>0</v>
      </c>
      <c r="I611" s="6">
        <f t="shared" si="136"/>
        <v>23900000</v>
      </c>
      <c r="K611" s="258"/>
      <c r="L611" s="258"/>
    </row>
    <row r="612" spans="1:12" s="295" customFormat="1" ht="12.75" customHeight="1">
      <c r="A612" s="23">
        <v>230418010101</v>
      </c>
      <c r="B612" s="24" t="s">
        <v>535</v>
      </c>
      <c r="C612" s="257"/>
      <c r="D612" s="257"/>
      <c r="E612" s="257">
        <v>0</v>
      </c>
      <c r="F612" s="257">
        <v>19000000</v>
      </c>
      <c r="G612" s="257"/>
      <c r="H612" s="257"/>
      <c r="I612" s="6">
        <f t="shared" si="136"/>
        <v>19000000</v>
      </c>
      <c r="K612" s="258"/>
      <c r="L612" s="258"/>
    </row>
    <row r="613" spans="1:12" s="295" customFormat="1" ht="12.75" customHeight="1">
      <c r="A613" s="23">
        <v>230418010104</v>
      </c>
      <c r="B613" s="24" t="s">
        <v>537</v>
      </c>
      <c r="C613" s="257">
        <v>3300000</v>
      </c>
      <c r="D613" s="257"/>
      <c r="E613" s="257"/>
      <c r="F613" s="257"/>
      <c r="G613" s="257"/>
      <c r="H613" s="257"/>
      <c r="I613" s="6">
        <f t="shared" si="136"/>
        <v>3300000</v>
      </c>
      <c r="K613" s="258"/>
      <c r="L613" s="258"/>
    </row>
    <row r="614" spans="1:12" s="295" customFormat="1" ht="12.75" customHeight="1">
      <c r="A614" s="23">
        <v>230418010105</v>
      </c>
      <c r="B614" s="24" t="s">
        <v>542</v>
      </c>
      <c r="C614" s="257">
        <v>1600000</v>
      </c>
      <c r="D614" s="257"/>
      <c r="E614" s="257">
        <v>0</v>
      </c>
      <c r="F614" s="257"/>
      <c r="G614" s="257"/>
      <c r="H614" s="257"/>
      <c r="I614" s="6">
        <f t="shared" si="136"/>
        <v>1600000</v>
      </c>
      <c r="K614" s="258"/>
      <c r="L614" s="258"/>
    </row>
    <row r="615" spans="1:12" s="295" customFormat="1" ht="12.75" customHeight="1">
      <c r="A615" s="41">
        <v>2304180104</v>
      </c>
      <c r="B615" s="17" t="s">
        <v>557</v>
      </c>
      <c r="C615" s="27">
        <f aca="true" t="shared" si="144" ref="C615:H615">+C616+C618+C622</f>
        <v>0</v>
      </c>
      <c r="D615" s="27">
        <f t="shared" si="144"/>
        <v>0</v>
      </c>
      <c r="E615" s="27">
        <f t="shared" si="144"/>
        <v>1740000</v>
      </c>
      <c r="F615" s="27">
        <f t="shared" si="144"/>
        <v>5711000</v>
      </c>
      <c r="G615" s="27">
        <f t="shared" si="144"/>
        <v>0</v>
      </c>
      <c r="H615" s="27">
        <f t="shared" si="144"/>
        <v>0</v>
      </c>
      <c r="I615" s="6">
        <f t="shared" si="136"/>
        <v>7451000</v>
      </c>
      <c r="K615" s="258"/>
      <c r="L615" s="258"/>
    </row>
    <row r="616" spans="1:12" s="295" customFormat="1" ht="12.75" customHeight="1">
      <c r="A616" s="43">
        <v>23041801041</v>
      </c>
      <c r="B616" s="26" t="s">
        <v>559</v>
      </c>
      <c r="C616" s="94">
        <f aca="true" t="shared" si="145" ref="C616:H616">+C617</f>
        <v>0</v>
      </c>
      <c r="D616" s="94">
        <f t="shared" si="145"/>
        <v>0</v>
      </c>
      <c r="E616" s="94">
        <f t="shared" si="145"/>
        <v>0</v>
      </c>
      <c r="F616" s="94">
        <f t="shared" si="145"/>
        <v>1781000</v>
      </c>
      <c r="G616" s="94">
        <f t="shared" si="145"/>
        <v>0</v>
      </c>
      <c r="H616" s="94">
        <f t="shared" si="145"/>
        <v>0</v>
      </c>
      <c r="I616" s="6">
        <f t="shared" si="136"/>
        <v>1781000</v>
      </c>
      <c r="K616" s="258"/>
      <c r="L616" s="258"/>
    </row>
    <row r="617" spans="1:12" s="295" customFormat="1" ht="12.75" customHeight="1">
      <c r="A617" s="23">
        <v>2304180104104</v>
      </c>
      <c r="B617" s="24" t="s">
        <v>571</v>
      </c>
      <c r="C617" s="257"/>
      <c r="D617" s="257"/>
      <c r="E617" s="257"/>
      <c r="F617" s="257">
        <v>1781000</v>
      </c>
      <c r="G617" s="257"/>
      <c r="H617" s="257"/>
      <c r="I617" s="6">
        <f t="shared" si="136"/>
        <v>1781000</v>
      </c>
      <c r="K617" s="258"/>
      <c r="L617" s="258"/>
    </row>
    <row r="618" spans="1:12" s="295" customFormat="1" ht="12.75" customHeight="1">
      <c r="A618" s="43">
        <v>23041801042</v>
      </c>
      <c r="B618" s="26" t="s">
        <v>573</v>
      </c>
      <c r="C618" s="94">
        <f aca="true" t="shared" si="146" ref="C618:H618">SUM(C619:C621)</f>
        <v>0</v>
      </c>
      <c r="D618" s="94">
        <f t="shared" si="146"/>
        <v>0</v>
      </c>
      <c r="E618" s="94">
        <f t="shared" si="146"/>
        <v>0</v>
      </c>
      <c r="F618" s="94">
        <f t="shared" si="146"/>
        <v>3930000</v>
      </c>
      <c r="G618" s="94">
        <f t="shared" si="146"/>
        <v>0</v>
      </c>
      <c r="H618" s="94">
        <f t="shared" si="146"/>
        <v>0</v>
      </c>
      <c r="I618" s="6">
        <f t="shared" si="136"/>
        <v>3930000</v>
      </c>
      <c r="K618" s="258"/>
      <c r="L618" s="258"/>
    </row>
    <row r="619" spans="1:12" s="295" customFormat="1" ht="12.75" customHeight="1">
      <c r="A619" s="23">
        <v>2304180104201</v>
      </c>
      <c r="B619" s="24" t="s">
        <v>563</v>
      </c>
      <c r="C619" s="257">
        <v>0</v>
      </c>
      <c r="D619" s="257">
        <v>0</v>
      </c>
      <c r="E619" s="257">
        <v>0</v>
      </c>
      <c r="F619" s="257">
        <v>1630000</v>
      </c>
      <c r="G619" s="257">
        <v>0</v>
      </c>
      <c r="H619" s="257">
        <v>0</v>
      </c>
      <c r="I619" s="6">
        <f t="shared" si="136"/>
        <v>1630000</v>
      </c>
      <c r="K619" s="258"/>
      <c r="L619" s="258"/>
    </row>
    <row r="620" spans="1:12" s="295" customFormat="1" ht="12.75" customHeight="1">
      <c r="A620" s="23">
        <v>2304180104202</v>
      </c>
      <c r="B620" s="24" t="s">
        <v>569</v>
      </c>
      <c r="C620" s="257"/>
      <c r="D620" s="257"/>
      <c r="E620" s="257">
        <v>0</v>
      </c>
      <c r="F620" s="257">
        <v>2200000</v>
      </c>
      <c r="G620" s="257"/>
      <c r="H620" s="257"/>
      <c r="I620" s="6">
        <f t="shared" si="136"/>
        <v>2200000</v>
      </c>
      <c r="K620" s="258"/>
      <c r="L620" s="258"/>
    </row>
    <row r="621" spans="1:12" s="295" customFormat="1" ht="12.75" customHeight="1">
      <c r="A621" s="23">
        <v>2304180104203</v>
      </c>
      <c r="B621" s="24" t="s">
        <v>580</v>
      </c>
      <c r="C621" s="257"/>
      <c r="D621" s="257"/>
      <c r="E621" s="257">
        <v>0</v>
      </c>
      <c r="F621" s="257">
        <v>100000</v>
      </c>
      <c r="G621" s="257"/>
      <c r="H621" s="257"/>
      <c r="I621" s="6">
        <f t="shared" si="136"/>
        <v>100000</v>
      </c>
      <c r="K621" s="258"/>
      <c r="L621" s="258"/>
    </row>
    <row r="622" spans="1:12" s="295" customFormat="1" ht="12.75" customHeight="1">
      <c r="A622" s="43">
        <v>23041801043</v>
      </c>
      <c r="B622" s="26" t="s">
        <v>583</v>
      </c>
      <c r="C622" s="94">
        <f aca="true" t="shared" si="147" ref="C622:H622">SUM(C623:C627)</f>
        <v>0</v>
      </c>
      <c r="D622" s="94">
        <f t="shared" si="147"/>
        <v>0</v>
      </c>
      <c r="E622" s="94">
        <f t="shared" si="147"/>
        <v>1740000</v>
      </c>
      <c r="F622" s="94">
        <f t="shared" si="147"/>
        <v>0</v>
      </c>
      <c r="G622" s="94">
        <f t="shared" si="147"/>
        <v>0</v>
      </c>
      <c r="H622" s="94">
        <f t="shared" si="147"/>
        <v>0</v>
      </c>
      <c r="I622" s="6">
        <f t="shared" si="136"/>
        <v>1740000</v>
      </c>
      <c r="K622" s="258"/>
      <c r="L622" s="258"/>
    </row>
    <row r="623" spans="1:12" s="295" customFormat="1" ht="12.75" customHeight="1">
      <c r="A623" s="23">
        <v>2304180104301</v>
      </c>
      <c r="B623" s="24" t="s">
        <v>585</v>
      </c>
      <c r="C623" s="257"/>
      <c r="D623" s="257"/>
      <c r="E623" s="257">
        <v>100000</v>
      </c>
      <c r="F623" s="257"/>
      <c r="G623" s="257"/>
      <c r="H623" s="257"/>
      <c r="I623" s="6">
        <f t="shared" si="136"/>
        <v>100000</v>
      </c>
      <c r="K623" s="258"/>
      <c r="L623" s="258"/>
    </row>
    <row r="624" spans="1:12" s="295" customFormat="1" ht="12.75" customHeight="1">
      <c r="A624" s="23">
        <v>2304180104302</v>
      </c>
      <c r="B624" s="24" t="s">
        <v>587</v>
      </c>
      <c r="C624" s="257"/>
      <c r="D624" s="257"/>
      <c r="E624" s="257">
        <v>580000</v>
      </c>
      <c r="F624" s="257"/>
      <c r="G624" s="257"/>
      <c r="H624" s="257"/>
      <c r="I624" s="6">
        <f t="shared" si="136"/>
        <v>580000</v>
      </c>
      <c r="K624" s="258"/>
      <c r="L624" s="258"/>
    </row>
    <row r="625" spans="1:12" s="295" customFormat="1" ht="12.75" customHeight="1">
      <c r="A625" s="23">
        <v>2304180104303</v>
      </c>
      <c r="B625" s="24" t="s">
        <v>589</v>
      </c>
      <c r="C625" s="257"/>
      <c r="D625" s="257"/>
      <c r="E625" s="257">
        <v>100000</v>
      </c>
      <c r="F625" s="257"/>
      <c r="G625" s="257"/>
      <c r="H625" s="257"/>
      <c r="I625" s="6">
        <f t="shared" si="136"/>
        <v>100000</v>
      </c>
      <c r="K625" s="258"/>
      <c r="L625" s="258"/>
    </row>
    <row r="626" spans="1:12" s="295" customFormat="1" ht="12.75" customHeight="1">
      <c r="A626" s="23">
        <v>2304180104304</v>
      </c>
      <c r="B626" s="24" t="s">
        <v>591</v>
      </c>
      <c r="C626" s="257"/>
      <c r="D626" s="257"/>
      <c r="E626" s="257">
        <v>760000</v>
      </c>
      <c r="F626" s="257"/>
      <c r="G626" s="257"/>
      <c r="H626" s="257"/>
      <c r="I626" s="6">
        <f t="shared" si="136"/>
        <v>760000</v>
      </c>
      <c r="K626" s="258"/>
      <c r="L626" s="258"/>
    </row>
    <row r="627" spans="1:12" s="295" customFormat="1" ht="12.75" customHeight="1">
      <c r="A627" s="23">
        <v>2304180104305</v>
      </c>
      <c r="B627" s="24" t="s">
        <v>593</v>
      </c>
      <c r="C627" s="257"/>
      <c r="D627" s="257"/>
      <c r="E627" s="257">
        <v>200000</v>
      </c>
      <c r="F627" s="257"/>
      <c r="G627" s="257"/>
      <c r="H627" s="257"/>
      <c r="I627" s="6">
        <f t="shared" si="136"/>
        <v>200000</v>
      </c>
      <c r="K627" s="258"/>
      <c r="L627" s="258"/>
    </row>
    <row r="628" spans="1:12" s="295" customFormat="1" ht="12.75" customHeight="1" hidden="1">
      <c r="A628" s="83" t="s">
        <v>136</v>
      </c>
      <c r="B628" s="84" t="s">
        <v>137</v>
      </c>
      <c r="C628" s="257"/>
      <c r="D628" s="257"/>
      <c r="E628" s="257">
        <v>0</v>
      </c>
      <c r="F628" s="257">
        <v>0</v>
      </c>
      <c r="G628" s="257">
        <v>0</v>
      </c>
      <c r="H628" s="257">
        <v>0</v>
      </c>
      <c r="I628" s="6">
        <f t="shared" si="136"/>
        <v>0</v>
      </c>
      <c r="K628" s="258"/>
      <c r="L628" s="258"/>
    </row>
    <row r="629" spans="1:12" s="295" customFormat="1" ht="12.75" customHeight="1">
      <c r="A629" s="83" t="s">
        <v>138</v>
      </c>
      <c r="B629" s="84" t="s">
        <v>139</v>
      </c>
      <c r="C629" s="257"/>
      <c r="D629" s="257">
        <f>+D630+D634</f>
        <v>0</v>
      </c>
      <c r="E629" s="257">
        <f>+E630+E634</f>
        <v>4410000</v>
      </c>
      <c r="F629" s="257">
        <f>+F630+F634</f>
        <v>28020000</v>
      </c>
      <c r="G629" s="257">
        <f>+G630+G634</f>
        <v>0</v>
      </c>
      <c r="H629" s="257">
        <f>+H630+H634</f>
        <v>0</v>
      </c>
      <c r="I629" s="6">
        <f t="shared" si="136"/>
        <v>32430000</v>
      </c>
      <c r="K629" s="258"/>
      <c r="L629" s="258"/>
    </row>
    <row r="630" spans="1:12" s="295" customFormat="1" ht="12.75" customHeight="1">
      <c r="A630" s="41">
        <v>2304180301</v>
      </c>
      <c r="B630" s="17" t="s">
        <v>533</v>
      </c>
      <c r="C630" s="27">
        <f aca="true" t="shared" si="148" ref="C630:H630">SUM(C631:C633)</f>
        <v>6034000</v>
      </c>
      <c r="D630" s="27">
        <f t="shared" si="148"/>
        <v>0</v>
      </c>
      <c r="E630" s="27">
        <f t="shared" si="148"/>
        <v>0</v>
      </c>
      <c r="F630" s="27">
        <f t="shared" si="148"/>
        <v>23200000</v>
      </c>
      <c r="G630" s="27">
        <f t="shared" si="148"/>
        <v>0</v>
      </c>
      <c r="H630" s="27">
        <f t="shared" si="148"/>
        <v>0</v>
      </c>
      <c r="I630" s="6">
        <f t="shared" si="136"/>
        <v>29234000</v>
      </c>
      <c r="K630" s="258"/>
      <c r="L630" s="258"/>
    </row>
    <row r="631" spans="1:12" s="295" customFormat="1" ht="12.75" customHeight="1">
      <c r="A631" s="23">
        <v>230418030101</v>
      </c>
      <c r="B631" s="24" t="s">
        <v>535</v>
      </c>
      <c r="C631" s="257"/>
      <c r="D631" s="257"/>
      <c r="E631" s="257">
        <v>0</v>
      </c>
      <c r="F631" s="257">
        <v>23200000</v>
      </c>
      <c r="G631" s="257"/>
      <c r="H631" s="257"/>
      <c r="I631" s="6">
        <f t="shared" si="136"/>
        <v>23200000</v>
      </c>
      <c r="K631" s="258"/>
      <c r="L631" s="258"/>
    </row>
    <row r="632" spans="1:12" s="295" customFormat="1" ht="12.75" customHeight="1">
      <c r="A632" s="23">
        <v>230418030104</v>
      </c>
      <c r="B632" s="24" t="s">
        <v>537</v>
      </c>
      <c r="C632" s="257">
        <v>4100000</v>
      </c>
      <c r="D632" s="257"/>
      <c r="E632" s="257">
        <v>0</v>
      </c>
      <c r="F632" s="257"/>
      <c r="G632" s="257"/>
      <c r="H632" s="257"/>
      <c r="I632" s="6">
        <f t="shared" si="136"/>
        <v>4100000</v>
      </c>
      <c r="K632" s="258"/>
      <c r="L632" s="258"/>
    </row>
    <row r="633" spans="1:12" s="295" customFormat="1" ht="12.75" customHeight="1">
      <c r="A633" s="23">
        <v>230418030105</v>
      </c>
      <c r="B633" s="24" t="s">
        <v>542</v>
      </c>
      <c r="C633" s="257">
        <v>1934000</v>
      </c>
      <c r="D633" s="257"/>
      <c r="E633" s="257"/>
      <c r="F633" s="257"/>
      <c r="G633" s="257"/>
      <c r="H633" s="257"/>
      <c r="I633" s="6">
        <f t="shared" si="136"/>
        <v>1934000</v>
      </c>
      <c r="K633" s="258"/>
      <c r="L633" s="258"/>
    </row>
    <row r="634" spans="1:12" s="295" customFormat="1" ht="12.75" customHeight="1">
      <c r="A634" s="41">
        <v>2304180304</v>
      </c>
      <c r="B634" s="17" t="s">
        <v>557</v>
      </c>
      <c r="C634" s="27">
        <f aca="true" t="shared" si="149" ref="C634:H634">+C635+C638+C642</f>
        <v>0</v>
      </c>
      <c r="D634" s="27">
        <f t="shared" si="149"/>
        <v>0</v>
      </c>
      <c r="E634" s="27">
        <f t="shared" si="149"/>
        <v>4410000</v>
      </c>
      <c r="F634" s="27">
        <f t="shared" si="149"/>
        <v>4820000</v>
      </c>
      <c r="G634" s="27">
        <f t="shared" si="149"/>
        <v>0</v>
      </c>
      <c r="H634" s="27">
        <f t="shared" si="149"/>
        <v>0</v>
      </c>
      <c r="I634" s="6">
        <f t="shared" si="136"/>
        <v>9230000</v>
      </c>
      <c r="K634" s="258"/>
      <c r="L634" s="258"/>
    </row>
    <row r="635" spans="1:12" s="295" customFormat="1" ht="12.75" customHeight="1">
      <c r="A635" s="43">
        <v>23041803041</v>
      </c>
      <c r="B635" s="26" t="s">
        <v>559</v>
      </c>
      <c r="C635" s="94">
        <f aca="true" t="shared" si="150" ref="C635:H635">SUM(C636:C637)</f>
        <v>0</v>
      </c>
      <c r="D635" s="94">
        <f t="shared" si="150"/>
        <v>0</v>
      </c>
      <c r="E635" s="94">
        <f t="shared" si="150"/>
        <v>2300000</v>
      </c>
      <c r="F635" s="94">
        <f t="shared" si="150"/>
        <v>0</v>
      </c>
      <c r="G635" s="94">
        <f t="shared" si="150"/>
        <v>0</v>
      </c>
      <c r="H635" s="94">
        <f t="shared" si="150"/>
        <v>0</v>
      </c>
      <c r="I635" s="6">
        <f t="shared" si="136"/>
        <v>2300000</v>
      </c>
      <c r="K635" s="258"/>
      <c r="L635" s="258"/>
    </row>
    <row r="636" spans="1:12" s="295" customFormat="1" ht="12.75" customHeight="1" hidden="1">
      <c r="A636" s="23">
        <v>2304180304102</v>
      </c>
      <c r="B636" s="24" t="s">
        <v>569</v>
      </c>
      <c r="C636" s="257"/>
      <c r="D636" s="257"/>
      <c r="E636" s="257">
        <v>0</v>
      </c>
      <c r="F636" s="257">
        <v>0</v>
      </c>
      <c r="G636" s="257"/>
      <c r="H636" s="257"/>
      <c r="I636" s="6">
        <f t="shared" si="136"/>
        <v>0</v>
      </c>
      <c r="K636" s="258"/>
      <c r="L636" s="258"/>
    </row>
    <row r="637" spans="1:12" s="295" customFormat="1" ht="12.75" customHeight="1">
      <c r="A637" s="23">
        <v>2304180304104</v>
      </c>
      <c r="B637" s="24" t="s">
        <v>571</v>
      </c>
      <c r="C637" s="257"/>
      <c r="D637" s="257"/>
      <c r="E637" s="257">
        <v>2300000</v>
      </c>
      <c r="F637" s="257">
        <v>0</v>
      </c>
      <c r="G637" s="257"/>
      <c r="H637" s="257"/>
      <c r="I637" s="6">
        <f t="shared" si="136"/>
        <v>2300000</v>
      </c>
      <c r="K637" s="258"/>
      <c r="L637" s="258"/>
    </row>
    <row r="638" spans="1:12" s="295" customFormat="1" ht="12.75" customHeight="1">
      <c r="A638" s="43">
        <v>23041803042</v>
      </c>
      <c r="B638" s="26" t="s">
        <v>573</v>
      </c>
      <c r="C638" s="94">
        <f aca="true" t="shared" si="151" ref="C638:H638">SUM(C639:C641)</f>
        <v>0</v>
      </c>
      <c r="D638" s="94">
        <f t="shared" si="151"/>
        <v>0</v>
      </c>
      <c r="E638" s="94">
        <f t="shared" si="151"/>
        <v>0</v>
      </c>
      <c r="F638" s="94">
        <f t="shared" si="151"/>
        <v>4820000</v>
      </c>
      <c r="G638" s="94">
        <f t="shared" si="151"/>
        <v>0</v>
      </c>
      <c r="H638" s="94">
        <f t="shared" si="151"/>
        <v>0</v>
      </c>
      <c r="I638" s="6">
        <f t="shared" si="136"/>
        <v>4820000</v>
      </c>
      <c r="K638" s="258"/>
      <c r="L638" s="258"/>
    </row>
    <row r="639" spans="1:12" s="295" customFormat="1" ht="12.75" customHeight="1">
      <c r="A639" s="23">
        <v>2304180304201</v>
      </c>
      <c r="B639" s="24" t="s">
        <v>563</v>
      </c>
      <c r="C639" s="257">
        <v>0</v>
      </c>
      <c r="D639" s="257">
        <v>0</v>
      </c>
      <c r="E639" s="257">
        <v>0</v>
      </c>
      <c r="F639" s="257">
        <v>2000000</v>
      </c>
      <c r="G639" s="257">
        <v>0</v>
      </c>
      <c r="H639" s="257">
        <v>0</v>
      </c>
      <c r="I639" s="6">
        <f t="shared" si="136"/>
        <v>2000000</v>
      </c>
      <c r="K639" s="258"/>
      <c r="L639" s="258"/>
    </row>
    <row r="640" spans="1:12" s="295" customFormat="1" ht="12.75" customHeight="1">
      <c r="A640" s="23">
        <f>+A639+1</f>
        <v>2304180304202</v>
      </c>
      <c r="B640" s="24" t="s">
        <v>569</v>
      </c>
      <c r="C640" s="257"/>
      <c r="D640" s="257"/>
      <c r="E640" s="257">
        <v>0</v>
      </c>
      <c r="F640" s="257">
        <v>2700000</v>
      </c>
      <c r="G640" s="257"/>
      <c r="H640" s="257"/>
      <c r="I640" s="6">
        <f>SUM(C640:H640)</f>
        <v>2700000</v>
      </c>
      <c r="K640" s="258"/>
      <c r="L640" s="258"/>
    </row>
    <row r="641" spans="1:12" s="295" customFormat="1" ht="12.75" customHeight="1">
      <c r="A641" s="23">
        <v>2304180304203</v>
      </c>
      <c r="B641" s="24" t="s">
        <v>580</v>
      </c>
      <c r="C641" s="257"/>
      <c r="D641" s="257"/>
      <c r="E641" s="257">
        <v>0</v>
      </c>
      <c r="F641" s="257">
        <v>120000</v>
      </c>
      <c r="G641" s="257"/>
      <c r="H641" s="257"/>
      <c r="I641" s="6">
        <f t="shared" si="136"/>
        <v>120000</v>
      </c>
      <c r="K641" s="258"/>
      <c r="L641" s="258"/>
    </row>
    <row r="642" spans="1:12" s="295" customFormat="1" ht="12.75" customHeight="1">
      <c r="A642" s="43">
        <v>23041803043</v>
      </c>
      <c r="B642" s="26" t="s">
        <v>583</v>
      </c>
      <c r="C642" s="94">
        <f aca="true" t="shared" si="152" ref="C642:H642">SUM(C643:C647)</f>
        <v>0</v>
      </c>
      <c r="D642" s="94">
        <f t="shared" si="152"/>
        <v>0</v>
      </c>
      <c r="E642" s="94">
        <f t="shared" si="152"/>
        <v>2110000</v>
      </c>
      <c r="F642" s="94">
        <f t="shared" si="152"/>
        <v>0</v>
      </c>
      <c r="G642" s="94">
        <f t="shared" si="152"/>
        <v>0</v>
      </c>
      <c r="H642" s="94">
        <f t="shared" si="152"/>
        <v>0</v>
      </c>
      <c r="I642" s="6">
        <f t="shared" si="136"/>
        <v>2110000</v>
      </c>
      <c r="K642" s="258"/>
      <c r="L642" s="258"/>
    </row>
    <row r="643" spans="1:12" s="295" customFormat="1" ht="12.75" customHeight="1">
      <c r="A643" s="23">
        <v>2304180304301</v>
      </c>
      <c r="B643" s="24" t="s">
        <v>585</v>
      </c>
      <c r="C643" s="257"/>
      <c r="D643" s="257"/>
      <c r="E643" s="257">
        <v>120000</v>
      </c>
      <c r="F643" s="257"/>
      <c r="G643" s="257"/>
      <c r="H643" s="257"/>
      <c r="I643" s="6">
        <f t="shared" si="136"/>
        <v>120000</v>
      </c>
      <c r="K643" s="258"/>
      <c r="L643" s="258"/>
    </row>
    <row r="644" spans="1:12" s="295" customFormat="1" ht="12.75" customHeight="1">
      <c r="A644" s="23">
        <v>2304180304302</v>
      </c>
      <c r="B644" s="24" t="s">
        <v>587</v>
      </c>
      <c r="C644" s="257"/>
      <c r="D644" s="257"/>
      <c r="E644" s="257">
        <v>700000</v>
      </c>
      <c r="F644" s="257"/>
      <c r="G644" s="257"/>
      <c r="H644" s="257"/>
      <c r="I644" s="6">
        <f aca="true" t="shared" si="153" ref="I644:I654">SUM(C644:H644)</f>
        <v>700000</v>
      </c>
      <c r="K644" s="258"/>
      <c r="L644" s="258"/>
    </row>
    <row r="645" spans="1:12" s="295" customFormat="1" ht="12.75" customHeight="1">
      <c r="A645" s="23">
        <v>2304180304303</v>
      </c>
      <c r="B645" s="24" t="s">
        <v>589</v>
      </c>
      <c r="C645" s="257"/>
      <c r="D645" s="257"/>
      <c r="E645" s="257">
        <v>120000</v>
      </c>
      <c r="F645" s="257"/>
      <c r="G645" s="257"/>
      <c r="H645" s="257"/>
      <c r="I645" s="6">
        <f t="shared" si="153"/>
        <v>120000</v>
      </c>
      <c r="K645" s="258"/>
      <c r="L645" s="258"/>
    </row>
    <row r="646" spans="1:12" s="295" customFormat="1" ht="12.75" customHeight="1">
      <c r="A646" s="23">
        <v>2304180304304</v>
      </c>
      <c r="B646" s="24" t="s">
        <v>591</v>
      </c>
      <c r="C646" s="257"/>
      <c r="D646" s="257"/>
      <c r="E646" s="257">
        <v>930000</v>
      </c>
      <c r="F646" s="257"/>
      <c r="G646" s="257"/>
      <c r="H646" s="257"/>
      <c r="I646" s="6">
        <f t="shared" si="153"/>
        <v>930000</v>
      </c>
      <c r="K646" s="258"/>
      <c r="L646" s="258"/>
    </row>
    <row r="647" spans="1:12" s="295" customFormat="1" ht="12.75" customHeight="1">
      <c r="A647" s="23">
        <v>2304180304305</v>
      </c>
      <c r="B647" s="24" t="s">
        <v>593</v>
      </c>
      <c r="C647" s="257"/>
      <c r="D647" s="257"/>
      <c r="E647" s="257">
        <v>240000</v>
      </c>
      <c r="F647" s="257"/>
      <c r="G647" s="257"/>
      <c r="H647" s="257"/>
      <c r="I647" s="6">
        <f t="shared" si="153"/>
        <v>240000</v>
      </c>
      <c r="K647" s="258"/>
      <c r="L647" s="258"/>
    </row>
    <row r="648" spans="1:12" s="295" customFormat="1" ht="12.75" customHeight="1">
      <c r="A648" s="83" t="s">
        <v>140</v>
      </c>
      <c r="B648" s="84" t="s">
        <v>141</v>
      </c>
      <c r="C648" s="257"/>
      <c r="D648" s="257">
        <v>16000000</v>
      </c>
      <c r="E648" s="257"/>
      <c r="F648" s="257"/>
      <c r="G648" s="257"/>
      <c r="H648" s="257"/>
      <c r="I648" s="6">
        <f t="shared" si="153"/>
        <v>16000000</v>
      </c>
      <c r="K648" s="258"/>
      <c r="L648" s="258"/>
    </row>
    <row r="649" spans="1:12" s="295" customFormat="1" ht="12.75" customHeight="1" hidden="1">
      <c r="A649" s="83" t="s">
        <v>142</v>
      </c>
      <c r="B649" s="84" t="s">
        <v>143</v>
      </c>
      <c r="C649" s="257"/>
      <c r="D649" s="257"/>
      <c r="E649" s="257"/>
      <c r="F649" s="257"/>
      <c r="G649" s="257"/>
      <c r="H649" s="257"/>
      <c r="I649" s="6">
        <f t="shared" si="153"/>
        <v>0</v>
      </c>
      <c r="K649" s="258"/>
      <c r="L649" s="258"/>
    </row>
    <row r="650" spans="1:12" s="295" customFormat="1" ht="12.75" customHeight="1" hidden="1">
      <c r="A650" s="83" t="s">
        <v>144</v>
      </c>
      <c r="B650" s="84" t="s">
        <v>145</v>
      </c>
      <c r="C650" s="257"/>
      <c r="D650" s="257"/>
      <c r="E650" s="257"/>
      <c r="F650" s="257"/>
      <c r="G650" s="257"/>
      <c r="H650" s="257"/>
      <c r="I650" s="6">
        <f t="shared" si="153"/>
        <v>0</v>
      </c>
      <c r="K650" s="258"/>
      <c r="L650" s="258"/>
    </row>
    <row r="651" spans="1:12" s="295" customFormat="1" ht="12.75" customHeight="1" hidden="1">
      <c r="A651" s="83" t="s">
        <v>146</v>
      </c>
      <c r="B651" s="84" t="s">
        <v>147</v>
      </c>
      <c r="C651" s="257"/>
      <c r="D651" s="257"/>
      <c r="E651" s="257"/>
      <c r="F651" s="257"/>
      <c r="G651" s="257"/>
      <c r="H651" s="257"/>
      <c r="I651" s="6">
        <f t="shared" si="153"/>
        <v>0</v>
      </c>
      <c r="K651" s="258"/>
      <c r="L651" s="258"/>
    </row>
    <row r="652" spans="1:12" s="295" customFormat="1" ht="12.75" customHeight="1" hidden="1">
      <c r="A652" s="83" t="s">
        <v>148</v>
      </c>
      <c r="B652" s="84" t="s">
        <v>149</v>
      </c>
      <c r="C652" s="257"/>
      <c r="D652" s="257"/>
      <c r="E652" s="257"/>
      <c r="F652" s="257"/>
      <c r="G652" s="257"/>
      <c r="H652" s="257"/>
      <c r="I652" s="6">
        <f t="shared" si="153"/>
        <v>0</v>
      </c>
      <c r="K652" s="258"/>
      <c r="L652" s="258"/>
    </row>
    <row r="653" spans="1:12" s="295" customFormat="1" ht="12.75" customHeight="1" hidden="1">
      <c r="A653" s="83" t="s">
        <v>150</v>
      </c>
      <c r="B653" s="84" t="s">
        <v>151</v>
      </c>
      <c r="C653" s="257"/>
      <c r="D653" s="257"/>
      <c r="E653" s="257"/>
      <c r="F653" s="257"/>
      <c r="G653" s="257"/>
      <c r="H653" s="257"/>
      <c r="I653" s="6">
        <f t="shared" si="153"/>
        <v>0</v>
      </c>
      <c r="K653" s="258"/>
      <c r="L653" s="258"/>
    </row>
    <row r="654" spans="1:12" s="295" customFormat="1" ht="12.75" customHeight="1" hidden="1">
      <c r="A654" s="83" t="s">
        <v>152</v>
      </c>
      <c r="B654" s="84" t="s">
        <v>763</v>
      </c>
      <c r="C654" s="257"/>
      <c r="D654" s="257"/>
      <c r="E654" s="257"/>
      <c r="F654" s="257"/>
      <c r="G654" s="257"/>
      <c r="H654" s="257"/>
      <c r="I654" s="6">
        <f t="shared" si="153"/>
        <v>0</v>
      </c>
      <c r="K654" s="258"/>
      <c r="L654" s="258"/>
    </row>
  </sheetData>
  <sheetProtection/>
  <mergeCells count="8">
    <mergeCell ref="A9:I9"/>
    <mergeCell ref="A11:I11"/>
    <mergeCell ref="A1:E1"/>
    <mergeCell ref="A2:E2"/>
    <mergeCell ref="A3:I3"/>
    <mergeCell ref="A4:E4"/>
    <mergeCell ref="A6:I6"/>
    <mergeCell ref="A7:I7"/>
  </mergeCells>
  <printOptions horizontalCentered="1" verticalCentered="1"/>
  <pageMargins left="2.283464566929134" right="0.5511811023622047" top="0.31496062992125984" bottom="0.984251968503937" header="0" footer="0.58"/>
  <pageSetup horizontalDpi="600" verticalDpi="600" orientation="landscape" paperSize="5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"/>
  <sheetViews>
    <sheetView zoomScale="80" zoomScaleNormal="80" zoomScalePageLayoutView="0" workbookViewId="0" topLeftCell="A1">
      <pane xSplit="2" ySplit="7" topLeftCell="K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34" sqref="S34"/>
    </sheetView>
  </sheetViews>
  <sheetFormatPr defaultColWidth="11.421875" defaultRowHeight="15"/>
  <cols>
    <col min="1" max="1" width="15.00390625" style="134" customWidth="1"/>
    <col min="2" max="2" width="37.00390625" style="134" customWidth="1"/>
    <col min="3" max="3" width="11.7109375" style="134" customWidth="1"/>
    <col min="4" max="4" width="12.140625" style="144" customWidth="1"/>
    <col min="5" max="5" width="10.8515625" style="134" bestFit="1" customWidth="1"/>
    <col min="6" max="6" width="10.8515625" style="134" customWidth="1"/>
    <col min="7" max="7" width="10.8515625" style="134" bestFit="1" customWidth="1"/>
    <col min="8" max="8" width="15.7109375" style="134" customWidth="1"/>
    <col min="9" max="9" width="16.7109375" style="134" customWidth="1"/>
    <col min="10" max="10" width="13.28125" style="134" customWidth="1"/>
    <col min="11" max="11" width="13.8515625" style="134" bestFit="1" customWidth="1"/>
    <col min="12" max="12" width="12.8515625" style="134" customWidth="1"/>
    <col min="13" max="13" width="12.7109375" style="134" customWidth="1"/>
    <col min="14" max="14" width="12.8515625" style="134" customWidth="1"/>
    <col min="15" max="15" width="12.00390625" style="134" customWidth="1"/>
    <col min="16" max="16" width="13.8515625" style="144" bestFit="1" customWidth="1"/>
    <col min="17" max="17" width="12.00390625" style="144" customWidth="1"/>
    <col min="18" max="18" width="12.28125" style="144" bestFit="1" customWidth="1"/>
    <col min="19" max="22" width="11.28125" style="144" bestFit="1" customWidth="1"/>
    <col min="23" max="23" width="19.7109375" style="134" customWidth="1"/>
    <col min="24" max="16384" width="11.421875" style="134" customWidth="1"/>
  </cols>
  <sheetData>
    <row r="1" spans="1:22" s="95" customFormat="1" ht="12.75">
      <c r="A1" s="95" t="s">
        <v>153</v>
      </c>
      <c r="D1" s="96" t="s">
        <v>154</v>
      </c>
      <c r="E1" s="95">
        <v>42932</v>
      </c>
      <c r="P1" s="96"/>
      <c r="Q1" s="96"/>
      <c r="R1" s="96"/>
      <c r="S1" s="96"/>
      <c r="T1" s="96"/>
      <c r="U1" s="96"/>
      <c r="V1" s="96"/>
    </row>
    <row r="2" spans="1:22" s="95" customFormat="1" ht="12.75">
      <c r="A2" s="95" t="s">
        <v>155</v>
      </c>
      <c r="C2" s="97"/>
      <c r="D2" s="98" t="s">
        <v>156</v>
      </c>
      <c r="E2" s="99">
        <v>0.05</v>
      </c>
      <c r="H2" s="95">
        <f>+G9*8</f>
        <v>23034784</v>
      </c>
      <c r="P2" s="96"/>
      <c r="Q2" s="96"/>
      <c r="R2" s="96"/>
      <c r="S2" s="96"/>
      <c r="T2" s="96"/>
      <c r="U2" s="96"/>
      <c r="V2" s="96"/>
    </row>
    <row r="3" spans="1:22" s="95" customFormat="1" ht="12.75">
      <c r="A3" s="100"/>
      <c r="B3" s="97">
        <v>40878</v>
      </c>
      <c r="D3" s="96"/>
      <c r="P3" s="101">
        <f>+P24-1950000</f>
        <v>24984222</v>
      </c>
      <c r="Q3" s="96"/>
      <c r="R3" s="96"/>
      <c r="S3" s="96"/>
      <c r="T3" s="96"/>
      <c r="U3" s="96"/>
      <c r="V3" s="96"/>
    </row>
    <row r="4" spans="1:22" s="95" customFormat="1" ht="13.5" thickBot="1">
      <c r="A4" s="100"/>
      <c r="B4" s="97"/>
      <c r="D4" s="96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3"/>
      <c r="R4" s="103"/>
      <c r="S4" s="103"/>
      <c r="T4" s="103"/>
      <c r="U4" s="103"/>
      <c r="V4" s="103"/>
    </row>
    <row r="5" spans="1:23" s="107" customFormat="1" ht="27" thickBot="1" thickTop="1">
      <c r="A5" s="104"/>
      <c r="B5" s="105"/>
      <c r="C5" s="104"/>
      <c r="D5" s="106"/>
      <c r="E5" s="319" t="s">
        <v>157</v>
      </c>
      <c r="F5" s="320"/>
      <c r="G5" s="321"/>
      <c r="H5" s="322" t="s">
        <v>158</v>
      </c>
      <c r="I5" s="322" t="s">
        <v>159</v>
      </c>
      <c r="J5" s="322" t="s">
        <v>160</v>
      </c>
      <c r="K5" s="322" t="s">
        <v>161</v>
      </c>
      <c r="L5" s="322" t="s">
        <v>162</v>
      </c>
      <c r="M5" s="322" t="s">
        <v>163</v>
      </c>
      <c r="N5" s="329" t="s">
        <v>164</v>
      </c>
      <c r="O5" s="331" t="s">
        <v>165</v>
      </c>
      <c r="P5" s="327" t="s">
        <v>166</v>
      </c>
      <c r="Q5" s="327" t="s">
        <v>167</v>
      </c>
      <c r="R5" s="327" t="s">
        <v>587</v>
      </c>
      <c r="S5" s="327" t="s">
        <v>168</v>
      </c>
      <c r="T5" s="327" t="s">
        <v>585</v>
      </c>
      <c r="U5" s="327" t="s">
        <v>589</v>
      </c>
      <c r="V5" s="327" t="s">
        <v>169</v>
      </c>
      <c r="W5" s="107" t="s">
        <v>170</v>
      </c>
    </row>
    <row r="6" spans="1:23" s="95" customFormat="1" ht="14.25" customHeight="1" thickBot="1" thickTop="1">
      <c r="A6" s="108" t="s">
        <v>171</v>
      </c>
      <c r="B6" s="109" t="s">
        <v>172</v>
      </c>
      <c r="C6" s="110" t="s">
        <v>173</v>
      </c>
      <c r="D6" s="111" t="s">
        <v>158</v>
      </c>
      <c r="E6" s="112" t="s">
        <v>174</v>
      </c>
      <c r="F6" s="110" t="s">
        <v>175</v>
      </c>
      <c r="G6" s="109" t="s">
        <v>176</v>
      </c>
      <c r="H6" s="323"/>
      <c r="I6" s="325"/>
      <c r="J6" s="325"/>
      <c r="K6" s="325"/>
      <c r="L6" s="325"/>
      <c r="M6" s="325"/>
      <c r="N6" s="330"/>
      <c r="O6" s="328"/>
      <c r="P6" s="328"/>
      <c r="Q6" s="328"/>
      <c r="R6" s="328"/>
      <c r="S6" s="328"/>
      <c r="T6" s="328"/>
      <c r="U6" s="328"/>
      <c r="V6" s="328"/>
      <c r="W6" s="95" t="s">
        <v>177</v>
      </c>
    </row>
    <row r="7" spans="1:23" s="95" customFormat="1" ht="14.25" thickBot="1" thickTop="1">
      <c r="A7" s="113" t="s">
        <v>178</v>
      </c>
      <c r="B7" s="114"/>
      <c r="C7" s="115"/>
      <c r="D7" s="116" t="s">
        <v>179</v>
      </c>
      <c r="E7" s="113" t="s">
        <v>180</v>
      </c>
      <c r="F7" s="115" t="s">
        <v>181</v>
      </c>
      <c r="G7" s="114" t="s">
        <v>180</v>
      </c>
      <c r="H7" s="324"/>
      <c r="I7" s="326"/>
      <c r="J7" s="326"/>
      <c r="K7" s="326"/>
      <c r="L7" s="326"/>
      <c r="M7" s="326"/>
      <c r="N7" s="330"/>
      <c r="O7" s="117">
        <v>0.085</v>
      </c>
      <c r="P7" s="118">
        <v>0.125</v>
      </c>
      <c r="Q7" s="119">
        <v>0.04</v>
      </c>
      <c r="R7" s="119">
        <v>0.03</v>
      </c>
      <c r="S7" s="119">
        <v>0.01</v>
      </c>
      <c r="T7" s="118">
        <v>0.005</v>
      </c>
      <c r="U7" s="118">
        <v>0.005</v>
      </c>
      <c r="V7" s="118">
        <v>0.00522</v>
      </c>
      <c r="W7" s="95">
        <v>8</v>
      </c>
    </row>
    <row r="8" spans="1:22" s="95" customFormat="1" ht="13.5" thickTop="1">
      <c r="A8" s="120"/>
      <c r="B8" s="121"/>
      <c r="C8" s="122"/>
      <c r="D8" s="123"/>
      <c r="E8" s="120"/>
      <c r="F8" s="124"/>
      <c r="G8" s="125"/>
      <c r="H8" s="124"/>
      <c r="I8" s="124"/>
      <c r="J8" s="124"/>
      <c r="K8" s="124"/>
      <c r="L8" s="124"/>
      <c r="M8" s="124"/>
      <c r="N8" s="124"/>
      <c r="O8" s="124"/>
      <c r="P8" s="126"/>
      <c r="Q8" s="126"/>
      <c r="R8" s="126"/>
      <c r="S8" s="126"/>
      <c r="T8" s="126"/>
      <c r="U8" s="126"/>
      <c r="V8" s="126"/>
    </row>
    <row r="9" spans="1:23" s="95" customFormat="1" ht="12.75">
      <c r="A9" s="250">
        <v>3142837</v>
      </c>
      <c r="B9" s="251" t="s">
        <v>250</v>
      </c>
      <c r="C9" s="252" t="s">
        <v>182</v>
      </c>
      <c r="D9" s="250">
        <v>2742236</v>
      </c>
      <c r="E9" s="127">
        <f>ROUND(D9*(1+E$2),0)</f>
        <v>2879348</v>
      </c>
      <c r="F9" s="128"/>
      <c r="G9" s="129">
        <f aca="true" t="shared" si="0" ref="G9:G22">+ROUND((SUM(E9:F9)),0)</f>
        <v>2879348</v>
      </c>
      <c r="H9" s="128">
        <f>ROUND(E9*12,0)</f>
        <v>34552176</v>
      </c>
      <c r="I9" s="128">
        <f>ROUND(F9*12,0)</f>
        <v>0</v>
      </c>
      <c r="J9" s="128">
        <f>+E9</f>
        <v>2879348</v>
      </c>
      <c r="K9" s="128">
        <f>ROUND(G9/2,0)</f>
        <v>1439674</v>
      </c>
      <c r="L9" s="128">
        <f>ROUND(G9/2,0)</f>
        <v>1439674</v>
      </c>
      <c r="M9" s="128">
        <f aca="true" t="shared" si="1" ref="M9:M22">ROUND(K9/12,0)+ROUND(L9/12,0)+G9</f>
        <v>3119294</v>
      </c>
      <c r="N9" s="128">
        <f aca="true" t="shared" si="2" ref="N9:N22">ROUND(K9/12,0)+ROUND(L9/12,0)+ROUND(M9/12,0)+G9</f>
        <v>3379235</v>
      </c>
      <c r="O9" s="130">
        <f>ROUND(H9*($C$66),0)</f>
        <v>2936935</v>
      </c>
      <c r="P9" s="131">
        <f>ROUND(H9*($C$67),0)</f>
        <v>4146261</v>
      </c>
      <c r="Q9" s="131">
        <f>ROUND(($H9+$I9)*Q$7,0)</f>
        <v>1382087</v>
      </c>
      <c r="R9" s="131">
        <f aca="true" t="shared" si="3" ref="R9:U22">ROUND(($H9+$I9)*R$7,0)</f>
        <v>1036565</v>
      </c>
      <c r="S9" s="131">
        <f t="shared" si="3"/>
        <v>345522</v>
      </c>
      <c r="T9" s="131">
        <f t="shared" si="3"/>
        <v>172761</v>
      </c>
      <c r="U9" s="131">
        <f t="shared" si="3"/>
        <v>172761</v>
      </c>
      <c r="V9" s="131">
        <f>ROUND($H9*V$7,0)</f>
        <v>180362</v>
      </c>
      <c r="W9" s="255">
        <f>ROUND(G9*W7,0)</f>
        <v>23034784</v>
      </c>
    </row>
    <row r="10" spans="1:22" ht="12.75">
      <c r="A10" s="250">
        <v>80927511</v>
      </c>
      <c r="B10" s="253" t="s">
        <v>251</v>
      </c>
      <c r="C10" s="252" t="s">
        <v>252</v>
      </c>
      <c r="D10" s="133">
        <v>1663926</v>
      </c>
      <c r="E10" s="127">
        <f aca="true" t="shared" si="4" ref="E10:E22">ROUND(D10*(1+E$2),0)</f>
        <v>1747122</v>
      </c>
      <c r="F10" s="128"/>
      <c r="G10" s="129">
        <f t="shared" si="0"/>
        <v>1747122</v>
      </c>
      <c r="H10" s="128">
        <f aca="true" t="shared" si="5" ref="H10:H22">ROUND(E10*12,0)</f>
        <v>20965464</v>
      </c>
      <c r="I10" s="128">
        <f aca="true" t="shared" si="6" ref="I10:I22">ROUND(F10*12,0)</f>
        <v>0</v>
      </c>
      <c r="J10" s="128">
        <f>+E10</f>
        <v>1747122</v>
      </c>
      <c r="K10" s="128">
        <f>ROUND(G10/2,0)</f>
        <v>873561</v>
      </c>
      <c r="L10" s="128">
        <f>ROUND(G10/2,0)</f>
        <v>873561</v>
      </c>
      <c r="M10" s="128">
        <f t="shared" si="1"/>
        <v>1892716</v>
      </c>
      <c r="N10" s="128">
        <f t="shared" si="2"/>
        <v>2050442</v>
      </c>
      <c r="O10" s="130">
        <f>ROUND(H10*($C$66),0)</f>
        <v>1782064</v>
      </c>
      <c r="P10" s="131">
        <f>ROUND(H10*($C$67),0)</f>
        <v>2515856</v>
      </c>
      <c r="Q10" s="131">
        <f aca="true" t="shared" si="7" ref="Q10:Q22">ROUND(($H10+$I10)*Q$7,0)</f>
        <v>838619</v>
      </c>
      <c r="R10" s="131">
        <f t="shared" si="3"/>
        <v>628964</v>
      </c>
      <c r="S10" s="131">
        <f t="shared" si="3"/>
        <v>209655</v>
      </c>
      <c r="T10" s="131">
        <f t="shared" si="3"/>
        <v>104827</v>
      </c>
      <c r="U10" s="131">
        <f t="shared" si="3"/>
        <v>104827</v>
      </c>
      <c r="V10" s="131">
        <f aca="true" t="shared" si="8" ref="V10:V22">ROUND($H10*V$7,0)</f>
        <v>109440</v>
      </c>
    </row>
    <row r="11" spans="1:22" ht="12.75">
      <c r="A11" s="250">
        <v>93397646</v>
      </c>
      <c r="B11" s="253" t="s">
        <v>183</v>
      </c>
      <c r="C11" s="252" t="s">
        <v>253</v>
      </c>
      <c r="D11" s="135">
        <v>1841066</v>
      </c>
      <c r="E11" s="127">
        <f t="shared" si="4"/>
        <v>1933119</v>
      </c>
      <c r="F11" s="128"/>
      <c r="G11" s="129">
        <f t="shared" si="0"/>
        <v>1933119</v>
      </c>
      <c r="H11" s="128">
        <f t="shared" si="5"/>
        <v>23197428</v>
      </c>
      <c r="I11" s="128">
        <f t="shared" si="6"/>
        <v>0</v>
      </c>
      <c r="J11" s="128">
        <f aca="true" t="shared" si="9" ref="J11:J22">+E11</f>
        <v>1933119</v>
      </c>
      <c r="K11" s="128">
        <f aca="true" t="shared" si="10" ref="K11:K22">ROUND(G11/2,0)</f>
        <v>966560</v>
      </c>
      <c r="L11" s="128">
        <f aca="true" t="shared" si="11" ref="L11:L22">ROUND(G11/2,0)</f>
        <v>966560</v>
      </c>
      <c r="M11" s="128">
        <f t="shared" si="1"/>
        <v>2094213</v>
      </c>
      <c r="N11" s="128">
        <f t="shared" si="2"/>
        <v>2268731</v>
      </c>
      <c r="O11" s="130">
        <f>ROUND(H11*($C$66),0)</f>
        <v>1971781</v>
      </c>
      <c r="P11" s="131">
        <f>ROUND(H11*($C$67),0)</f>
        <v>2783691</v>
      </c>
      <c r="Q11" s="131">
        <f t="shared" si="7"/>
        <v>927897</v>
      </c>
      <c r="R11" s="131">
        <f t="shared" si="3"/>
        <v>695923</v>
      </c>
      <c r="S11" s="131">
        <f t="shared" si="3"/>
        <v>231974</v>
      </c>
      <c r="T11" s="131">
        <f t="shared" si="3"/>
        <v>115987</v>
      </c>
      <c r="U11" s="131">
        <f t="shared" si="3"/>
        <v>115987</v>
      </c>
      <c r="V11" s="131">
        <f t="shared" si="8"/>
        <v>121091</v>
      </c>
    </row>
    <row r="12" spans="1:22" ht="12.75">
      <c r="A12" s="250">
        <v>52967972</v>
      </c>
      <c r="B12" s="253" t="s">
        <v>254</v>
      </c>
      <c r="C12" s="252" t="s">
        <v>255</v>
      </c>
      <c r="D12" s="133">
        <v>1841066</v>
      </c>
      <c r="E12" s="127">
        <f t="shared" si="4"/>
        <v>1933119</v>
      </c>
      <c r="F12" s="128">
        <f>ROUND(E$1*(1+E$2),0)</f>
        <v>45079</v>
      </c>
      <c r="G12" s="129">
        <f t="shared" si="0"/>
        <v>1978198</v>
      </c>
      <c r="H12" s="128">
        <f t="shared" si="5"/>
        <v>23197428</v>
      </c>
      <c r="I12" s="128">
        <f t="shared" si="6"/>
        <v>540948</v>
      </c>
      <c r="J12" s="128">
        <f t="shared" si="9"/>
        <v>1933119</v>
      </c>
      <c r="K12" s="128">
        <f t="shared" si="10"/>
        <v>989099</v>
      </c>
      <c r="L12" s="128">
        <f t="shared" si="11"/>
        <v>989099</v>
      </c>
      <c r="M12" s="128">
        <f t="shared" si="1"/>
        <v>2143048</v>
      </c>
      <c r="N12" s="128">
        <f t="shared" si="2"/>
        <v>2321635</v>
      </c>
      <c r="O12" s="130">
        <f>ROUND(H12*($C$66),0)</f>
        <v>1971781</v>
      </c>
      <c r="P12" s="131">
        <f>ROUND(H12*($C$67),0)</f>
        <v>2783691</v>
      </c>
      <c r="Q12" s="131">
        <f t="shared" si="7"/>
        <v>949535</v>
      </c>
      <c r="R12" s="131">
        <f t="shared" si="3"/>
        <v>712151</v>
      </c>
      <c r="S12" s="131">
        <f t="shared" si="3"/>
        <v>237384</v>
      </c>
      <c r="T12" s="131">
        <f t="shared" si="3"/>
        <v>118692</v>
      </c>
      <c r="U12" s="131">
        <f t="shared" si="3"/>
        <v>118692</v>
      </c>
      <c r="V12" s="131">
        <f t="shared" si="8"/>
        <v>121091</v>
      </c>
    </row>
    <row r="13" spans="1:22" ht="12.75">
      <c r="A13" s="250">
        <v>19352053</v>
      </c>
      <c r="B13" s="253" t="s">
        <v>186</v>
      </c>
      <c r="C13" s="252" t="s">
        <v>256</v>
      </c>
      <c r="D13" s="133">
        <v>1841066</v>
      </c>
      <c r="E13" s="127">
        <f>ROUND(D13*(1+E$2),0)</f>
        <v>1933119</v>
      </c>
      <c r="F13" s="128">
        <f>ROUND(E$1*(1+E$2),0)</f>
        <v>45079</v>
      </c>
      <c r="G13" s="129">
        <f>+ROUND((SUM(E13:F13)),0)</f>
        <v>1978198</v>
      </c>
      <c r="H13" s="128">
        <f>ROUND(E13*12,0)</f>
        <v>23197428</v>
      </c>
      <c r="I13" s="128">
        <f>ROUND(F13*12,0)</f>
        <v>540948</v>
      </c>
      <c r="J13" s="128">
        <f>+E13</f>
        <v>1933119</v>
      </c>
      <c r="K13" s="128">
        <f>ROUND(G13/2,0)</f>
        <v>989099</v>
      </c>
      <c r="L13" s="128">
        <f>ROUND(G13/2,0)</f>
        <v>989099</v>
      </c>
      <c r="M13" s="128">
        <f>ROUND(K13/12,0)+ROUND(L13/12,0)+G13</f>
        <v>2143048</v>
      </c>
      <c r="N13" s="128">
        <f>ROUND(K13/12,0)+ROUND(L13/12,0)+ROUND(M13/12,0)+G13</f>
        <v>2321635</v>
      </c>
      <c r="O13" s="130">
        <f>ROUND(H13*($C$66),0)</f>
        <v>1971781</v>
      </c>
      <c r="P13" s="131">
        <f>ROUND(H13*($C$67),0)</f>
        <v>2783691</v>
      </c>
      <c r="Q13" s="131">
        <f t="shared" si="7"/>
        <v>949535</v>
      </c>
      <c r="R13" s="131">
        <f t="shared" si="3"/>
        <v>712151</v>
      </c>
      <c r="S13" s="131">
        <f t="shared" si="3"/>
        <v>237384</v>
      </c>
      <c r="T13" s="131">
        <f t="shared" si="3"/>
        <v>118692</v>
      </c>
      <c r="U13" s="131">
        <f t="shared" si="3"/>
        <v>118692</v>
      </c>
      <c r="V13" s="131">
        <f t="shared" si="8"/>
        <v>121091</v>
      </c>
    </row>
    <row r="14" spans="1:22" ht="12.75">
      <c r="A14" s="250">
        <v>35535140</v>
      </c>
      <c r="B14" s="253" t="s">
        <v>189</v>
      </c>
      <c r="C14" s="252" t="s">
        <v>257</v>
      </c>
      <c r="D14" s="133">
        <v>1334655</v>
      </c>
      <c r="E14" s="127">
        <f t="shared" si="4"/>
        <v>1401388</v>
      </c>
      <c r="F14" s="128"/>
      <c r="G14" s="129"/>
      <c r="H14" s="128"/>
      <c r="I14" s="128"/>
      <c r="J14" s="128"/>
      <c r="K14" s="128"/>
      <c r="L14" s="128"/>
      <c r="M14" s="128"/>
      <c r="N14" s="128"/>
      <c r="O14" s="130"/>
      <c r="P14" s="131"/>
      <c r="Q14" s="131"/>
      <c r="R14" s="131"/>
      <c r="S14" s="131"/>
      <c r="T14" s="131"/>
      <c r="U14" s="131"/>
      <c r="V14" s="131"/>
    </row>
    <row r="15" spans="1:24" ht="12.75">
      <c r="A15" s="250">
        <v>51729708</v>
      </c>
      <c r="B15" s="253" t="s">
        <v>258</v>
      </c>
      <c r="C15" s="252" t="s">
        <v>259</v>
      </c>
      <c r="D15" s="133">
        <v>884367</v>
      </c>
      <c r="E15" s="127">
        <f t="shared" si="4"/>
        <v>928585</v>
      </c>
      <c r="F15" s="128">
        <f>ROUND(E$1*(1+E$2),0)</f>
        <v>45079</v>
      </c>
      <c r="G15" s="129">
        <f t="shared" si="0"/>
        <v>973664</v>
      </c>
      <c r="H15" s="128">
        <f t="shared" si="5"/>
        <v>11143020</v>
      </c>
      <c r="I15" s="128">
        <f t="shared" si="6"/>
        <v>540948</v>
      </c>
      <c r="J15" s="128">
        <f t="shared" si="9"/>
        <v>928585</v>
      </c>
      <c r="K15" s="128">
        <f t="shared" si="10"/>
        <v>486832</v>
      </c>
      <c r="L15" s="128">
        <f t="shared" si="11"/>
        <v>486832</v>
      </c>
      <c r="M15" s="128">
        <f t="shared" si="1"/>
        <v>1054802</v>
      </c>
      <c r="N15" s="128">
        <f t="shared" si="2"/>
        <v>1142702</v>
      </c>
      <c r="O15" s="130">
        <f aca="true" t="shared" si="12" ref="O15:O22">ROUND(H15*($C$66),0)</f>
        <v>947157</v>
      </c>
      <c r="P15" s="131">
        <f aca="true" t="shared" si="13" ref="P15:P22">ROUND(H15*($C$67),0)</f>
        <v>1337162</v>
      </c>
      <c r="Q15" s="131">
        <f t="shared" si="7"/>
        <v>467359</v>
      </c>
      <c r="R15" s="131">
        <f t="shared" si="3"/>
        <v>350519</v>
      </c>
      <c r="S15" s="131">
        <f t="shared" si="3"/>
        <v>116840</v>
      </c>
      <c r="T15" s="131">
        <f t="shared" si="3"/>
        <v>58420</v>
      </c>
      <c r="U15" s="131">
        <f t="shared" si="3"/>
        <v>58420</v>
      </c>
      <c r="V15" s="131">
        <f t="shared" si="8"/>
        <v>58167</v>
      </c>
      <c r="X15" s="128"/>
    </row>
    <row r="16" spans="1:24" ht="12.75">
      <c r="A16" s="250">
        <v>20859456</v>
      </c>
      <c r="B16" s="253" t="s">
        <v>184</v>
      </c>
      <c r="C16" s="252" t="s">
        <v>260</v>
      </c>
      <c r="D16" s="135">
        <v>874612</v>
      </c>
      <c r="E16" s="127">
        <f t="shared" si="4"/>
        <v>918343</v>
      </c>
      <c r="F16" s="139">
        <f>ROUND(E$1*(1+E$2),0)</f>
        <v>45079</v>
      </c>
      <c r="G16" s="129">
        <f t="shared" si="0"/>
        <v>963422</v>
      </c>
      <c r="H16" s="128">
        <f t="shared" si="5"/>
        <v>11020116</v>
      </c>
      <c r="I16" s="128">
        <f t="shared" si="6"/>
        <v>540948</v>
      </c>
      <c r="J16" s="128">
        <f t="shared" si="9"/>
        <v>918343</v>
      </c>
      <c r="K16" s="128">
        <f t="shared" si="10"/>
        <v>481711</v>
      </c>
      <c r="L16" s="128">
        <f t="shared" si="11"/>
        <v>481711</v>
      </c>
      <c r="M16" s="128">
        <f t="shared" si="1"/>
        <v>1043708</v>
      </c>
      <c r="N16" s="128">
        <f t="shared" si="2"/>
        <v>1130684</v>
      </c>
      <c r="O16" s="130">
        <f t="shared" si="12"/>
        <v>936710</v>
      </c>
      <c r="P16" s="131">
        <f t="shared" si="13"/>
        <v>1322414</v>
      </c>
      <c r="Q16" s="131">
        <f t="shared" si="7"/>
        <v>462443</v>
      </c>
      <c r="R16" s="131">
        <f t="shared" si="3"/>
        <v>346832</v>
      </c>
      <c r="S16" s="131">
        <f t="shared" si="3"/>
        <v>115611</v>
      </c>
      <c r="T16" s="131">
        <f t="shared" si="3"/>
        <v>57805</v>
      </c>
      <c r="U16" s="131">
        <f t="shared" si="3"/>
        <v>57805</v>
      </c>
      <c r="V16" s="131">
        <f t="shared" si="8"/>
        <v>57525</v>
      </c>
      <c r="X16" s="128"/>
    </row>
    <row r="17" spans="1:22" s="143" customFormat="1" ht="12.75">
      <c r="A17" s="250">
        <v>3143047</v>
      </c>
      <c r="B17" s="253" t="s">
        <v>185</v>
      </c>
      <c r="C17" s="252" t="s">
        <v>261</v>
      </c>
      <c r="D17" s="138">
        <v>874612</v>
      </c>
      <c r="E17" s="127">
        <f t="shared" si="4"/>
        <v>918343</v>
      </c>
      <c r="F17" s="139">
        <f>ROUND(E$1*(1+E$2),0)</f>
        <v>45079</v>
      </c>
      <c r="G17" s="140">
        <f t="shared" si="0"/>
        <v>963422</v>
      </c>
      <c r="H17" s="139">
        <f t="shared" si="5"/>
        <v>11020116</v>
      </c>
      <c r="I17" s="139">
        <f t="shared" si="6"/>
        <v>540948</v>
      </c>
      <c r="J17" s="139">
        <f t="shared" si="9"/>
        <v>918343</v>
      </c>
      <c r="K17" s="139">
        <f t="shared" si="10"/>
        <v>481711</v>
      </c>
      <c r="L17" s="139">
        <f t="shared" si="11"/>
        <v>481711</v>
      </c>
      <c r="M17" s="139">
        <f t="shared" si="1"/>
        <v>1043708</v>
      </c>
      <c r="N17" s="139">
        <f t="shared" si="2"/>
        <v>1130684</v>
      </c>
      <c r="O17" s="141">
        <f t="shared" si="12"/>
        <v>936710</v>
      </c>
      <c r="P17" s="142">
        <f t="shared" si="13"/>
        <v>1322414</v>
      </c>
      <c r="Q17" s="142">
        <f t="shared" si="7"/>
        <v>462443</v>
      </c>
      <c r="R17" s="142">
        <f t="shared" si="3"/>
        <v>346832</v>
      </c>
      <c r="S17" s="142">
        <f t="shared" si="3"/>
        <v>115611</v>
      </c>
      <c r="T17" s="142">
        <f t="shared" si="3"/>
        <v>57805</v>
      </c>
      <c r="U17" s="142">
        <f t="shared" si="3"/>
        <v>57805</v>
      </c>
      <c r="V17" s="142">
        <f t="shared" si="8"/>
        <v>57525</v>
      </c>
    </row>
    <row r="18" spans="1:22" ht="12.75">
      <c r="A18" s="250">
        <v>79272196</v>
      </c>
      <c r="B18" s="253" t="s">
        <v>187</v>
      </c>
      <c r="C18" s="252" t="s">
        <v>259</v>
      </c>
      <c r="D18" s="133">
        <v>874612</v>
      </c>
      <c r="E18" s="127">
        <f t="shared" si="4"/>
        <v>918343</v>
      </c>
      <c r="F18" s="139">
        <f>ROUND(E$1*(1+E$2),0)</f>
        <v>45079</v>
      </c>
      <c r="G18" s="129">
        <f t="shared" si="0"/>
        <v>963422</v>
      </c>
      <c r="H18" s="128">
        <f t="shared" si="5"/>
        <v>11020116</v>
      </c>
      <c r="I18" s="128">
        <f t="shared" si="6"/>
        <v>540948</v>
      </c>
      <c r="J18" s="128">
        <f t="shared" si="9"/>
        <v>918343</v>
      </c>
      <c r="K18" s="128">
        <f t="shared" si="10"/>
        <v>481711</v>
      </c>
      <c r="L18" s="128">
        <f t="shared" si="11"/>
        <v>481711</v>
      </c>
      <c r="M18" s="128">
        <f t="shared" si="1"/>
        <v>1043708</v>
      </c>
      <c r="N18" s="128">
        <f t="shared" si="2"/>
        <v>1130684</v>
      </c>
      <c r="O18" s="130">
        <f t="shared" si="12"/>
        <v>936710</v>
      </c>
      <c r="P18" s="131">
        <f t="shared" si="13"/>
        <v>1322414</v>
      </c>
      <c r="Q18" s="131">
        <f t="shared" si="7"/>
        <v>462443</v>
      </c>
      <c r="R18" s="131">
        <f t="shared" si="3"/>
        <v>346832</v>
      </c>
      <c r="S18" s="131">
        <f t="shared" si="3"/>
        <v>115611</v>
      </c>
      <c r="T18" s="131">
        <f t="shared" si="3"/>
        <v>57805</v>
      </c>
      <c r="U18" s="131">
        <f t="shared" si="3"/>
        <v>57805</v>
      </c>
      <c r="V18" s="131">
        <f t="shared" si="8"/>
        <v>57525</v>
      </c>
    </row>
    <row r="19" spans="1:22" ht="12.75">
      <c r="A19" s="250">
        <v>39757215</v>
      </c>
      <c r="B19" s="253" t="s">
        <v>262</v>
      </c>
      <c r="C19" s="252" t="s">
        <v>263</v>
      </c>
      <c r="D19" s="133">
        <v>1437022</v>
      </c>
      <c r="E19" s="127">
        <f t="shared" si="4"/>
        <v>1508873</v>
      </c>
      <c r="F19" s="128"/>
      <c r="G19" s="129">
        <f>+ROUND((SUM(E19:F19)),0)</f>
        <v>1508873</v>
      </c>
      <c r="H19" s="128">
        <f>ROUND(E19*12,0)</f>
        <v>18106476</v>
      </c>
      <c r="I19" s="128">
        <f>ROUND(F19*12,0)</f>
        <v>0</v>
      </c>
      <c r="J19" s="128">
        <f>+E19</f>
        <v>1508873</v>
      </c>
      <c r="K19" s="128">
        <f>ROUND(G19/2,0)</f>
        <v>754437</v>
      </c>
      <c r="L19" s="128">
        <f>ROUND(G19/2,0)</f>
        <v>754437</v>
      </c>
      <c r="M19" s="128">
        <f>ROUND(K19/12,0)+ROUND(L19/12,0)+G19</f>
        <v>1634613</v>
      </c>
      <c r="N19" s="128">
        <f>ROUND(K19/12,0)+ROUND(L19/12,0)+ROUND(M19/12,0)+G19</f>
        <v>1770831</v>
      </c>
      <c r="O19" s="130">
        <f>ROUND(H19*($C$66),0)</f>
        <v>1539050</v>
      </c>
      <c r="P19" s="131">
        <f>ROUND(H19*($C$67),0)</f>
        <v>2172777</v>
      </c>
      <c r="Q19" s="131">
        <f t="shared" si="7"/>
        <v>724259</v>
      </c>
      <c r="R19" s="131">
        <f t="shared" si="3"/>
        <v>543194</v>
      </c>
      <c r="S19" s="131">
        <f t="shared" si="3"/>
        <v>181065</v>
      </c>
      <c r="T19" s="131">
        <f t="shared" si="3"/>
        <v>90532</v>
      </c>
      <c r="U19" s="131">
        <f t="shared" si="3"/>
        <v>90532</v>
      </c>
      <c r="V19" s="131">
        <f t="shared" si="8"/>
        <v>94516</v>
      </c>
    </row>
    <row r="20" spans="1:22" ht="12.75">
      <c r="A20" s="250">
        <v>3142942</v>
      </c>
      <c r="B20" s="253" t="s">
        <v>190</v>
      </c>
      <c r="C20" s="252" t="s">
        <v>191</v>
      </c>
      <c r="D20" s="133">
        <v>983940</v>
      </c>
      <c r="E20" s="127">
        <f t="shared" si="4"/>
        <v>1033137</v>
      </c>
      <c r="F20" s="139">
        <f>ROUND(E$1*(1+E$2),0)</f>
        <v>45079</v>
      </c>
      <c r="G20" s="129">
        <f>+ROUND((SUM(E20:F20)),0)</f>
        <v>1078216</v>
      </c>
      <c r="H20" s="128">
        <f>ROUND(E20*12,0)</f>
        <v>12397644</v>
      </c>
      <c r="I20" s="128">
        <f>ROUND(F20*12,0)</f>
        <v>540948</v>
      </c>
      <c r="J20" s="128">
        <f>+E20</f>
        <v>1033137</v>
      </c>
      <c r="K20" s="128">
        <f>ROUND(G20/2,0)</f>
        <v>539108</v>
      </c>
      <c r="L20" s="128">
        <f>ROUND(G20/2,0)</f>
        <v>539108</v>
      </c>
      <c r="M20" s="128">
        <f>ROUND(K20/12,0)+ROUND(L20/12,0)+G20</f>
        <v>1168068</v>
      </c>
      <c r="N20" s="128">
        <f>ROUND(K20/12,0)+ROUND(L20/12,0)+ROUND(M20/12,0)+G20</f>
        <v>1265407</v>
      </c>
      <c r="O20" s="130">
        <f>ROUND(H20*($C$66),0)</f>
        <v>1053800</v>
      </c>
      <c r="P20" s="131">
        <f>ROUND(H20*($C$67),0)</f>
        <v>1487717</v>
      </c>
      <c r="Q20" s="131">
        <f t="shared" si="7"/>
        <v>517544</v>
      </c>
      <c r="R20" s="131">
        <f t="shared" si="3"/>
        <v>388158</v>
      </c>
      <c r="S20" s="131">
        <f t="shared" si="3"/>
        <v>129386</v>
      </c>
      <c r="T20" s="131">
        <f t="shared" si="3"/>
        <v>64693</v>
      </c>
      <c r="U20" s="131">
        <f t="shared" si="3"/>
        <v>64693</v>
      </c>
      <c r="V20" s="131">
        <f t="shared" si="8"/>
        <v>64716</v>
      </c>
    </row>
    <row r="21" spans="1:27" ht="12.75">
      <c r="A21" s="250">
        <v>3142889</v>
      </c>
      <c r="B21" s="253" t="s">
        <v>264</v>
      </c>
      <c r="C21" s="252" t="s">
        <v>265</v>
      </c>
      <c r="D21" s="135">
        <v>1230018</v>
      </c>
      <c r="E21" s="127">
        <f t="shared" si="4"/>
        <v>1291519</v>
      </c>
      <c r="F21" s="128">
        <v>0</v>
      </c>
      <c r="G21" s="129">
        <f t="shared" si="0"/>
        <v>1291519</v>
      </c>
      <c r="H21" s="128">
        <f t="shared" si="5"/>
        <v>15498228</v>
      </c>
      <c r="I21" s="128">
        <f t="shared" si="6"/>
        <v>0</v>
      </c>
      <c r="J21" s="128">
        <f t="shared" si="9"/>
        <v>1291519</v>
      </c>
      <c r="K21" s="128">
        <f t="shared" si="10"/>
        <v>645760</v>
      </c>
      <c r="L21" s="128">
        <f t="shared" si="11"/>
        <v>645760</v>
      </c>
      <c r="M21" s="128">
        <f t="shared" si="1"/>
        <v>1399145</v>
      </c>
      <c r="N21" s="128">
        <f t="shared" si="2"/>
        <v>1515740</v>
      </c>
      <c r="O21" s="130">
        <f t="shared" si="12"/>
        <v>1317349</v>
      </c>
      <c r="P21" s="131">
        <f t="shared" si="13"/>
        <v>1859787</v>
      </c>
      <c r="Q21" s="131">
        <f t="shared" si="7"/>
        <v>619929</v>
      </c>
      <c r="R21" s="131">
        <f t="shared" si="3"/>
        <v>464947</v>
      </c>
      <c r="S21" s="131">
        <f t="shared" si="3"/>
        <v>154982</v>
      </c>
      <c r="T21" s="131">
        <f t="shared" si="3"/>
        <v>77491</v>
      </c>
      <c r="U21" s="131">
        <f t="shared" si="3"/>
        <v>77491</v>
      </c>
      <c r="V21" s="131">
        <f t="shared" si="8"/>
        <v>80901</v>
      </c>
      <c r="Z21" s="134">
        <v>1365557</v>
      </c>
      <c r="AA21" s="128">
        <f>+Z21-G21</f>
        <v>74038</v>
      </c>
    </row>
    <row r="22" spans="1:24" ht="12.75">
      <c r="A22" s="250">
        <v>52370382</v>
      </c>
      <c r="B22" s="253" t="s">
        <v>266</v>
      </c>
      <c r="C22" s="252" t="s">
        <v>261</v>
      </c>
      <c r="D22" s="133">
        <v>725097</v>
      </c>
      <c r="E22" s="127">
        <f t="shared" si="4"/>
        <v>761352</v>
      </c>
      <c r="F22" s="128">
        <f>ROUND(E$1*(1+E$2),0)</f>
        <v>45079</v>
      </c>
      <c r="G22" s="129">
        <f t="shared" si="0"/>
        <v>806431</v>
      </c>
      <c r="H22" s="128">
        <f t="shared" si="5"/>
        <v>9136224</v>
      </c>
      <c r="I22" s="128">
        <f t="shared" si="6"/>
        <v>540948</v>
      </c>
      <c r="J22" s="128">
        <f t="shared" si="9"/>
        <v>761352</v>
      </c>
      <c r="K22" s="128">
        <f t="shared" si="10"/>
        <v>403216</v>
      </c>
      <c r="L22" s="128">
        <f t="shared" si="11"/>
        <v>403216</v>
      </c>
      <c r="M22" s="128">
        <f t="shared" si="1"/>
        <v>873633</v>
      </c>
      <c r="N22" s="128">
        <f t="shared" si="2"/>
        <v>946436</v>
      </c>
      <c r="O22" s="130">
        <f t="shared" si="12"/>
        <v>776579</v>
      </c>
      <c r="P22" s="131">
        <f t="shared" si="13"/>
        <v>1096347</v>
      </c>
      <c r="Q22" s="131">
        <f t="shared" si="7"/>
        <v>387087</v>
      </c>
      <c r="R22" s="131">
        <f t="shared" si="3"/>
        <v>290315</v>
      </c>
      <c r="S22" s="131">
        <f t="shared" si="3"/>
        <v>96772</v>
      </c>
      <c r="T22" s="131">
        <f t="shared" si="3"/>
        <v>48386</v>
      </c>
      <c r="U22" s="131">
        <f t="shared" si="3"/>
        <v>48386</v>
      </c>
      <c r="V22" s="131">
        <f t="shared" si="8"/>
        <v>47691</v>
      </c>
      <c r="W22" s="144"/>
      <c r="X22" s="128"/>
    </row>
    <row r="23" spans="1:22" ht="13.5" thickBot="1">
      <c r="A23" s="145"/>
      <c r="B23" s="146"/>
      <c r="C23" s="147"/>
      <c r="D23" s="148"/>
      <c r="E23" s="145"/>
      <c r="F23" s="149"/>
      <c r="G23" s="150"/>
      <c r="H23" s="149"/>
      <c r="I23" s="149"/>
      <c r="J23" s="149"/>
      <c r="K23" s="149"/>
      <c r="L23" s="149"/>
      <c r="M23" s="149"/>
      <c r="N23" s="149"/>
      <c r="O23" s="151"/>
      <c r="P23" s="152"/>
      <c r="Q23" s="152"/>
      <c r="R23" s="152"/>
      <c r="S23" s="152"/>
      <c r="T23" s="152"/>
      <c r="U23" s="152"/>
      <c r="V23" s="152"/>
    </row>
    <row r="24" spans="1:22" s="95" customFormat="1" ht="14.25" thickBot="1" thickTop="1">
      <c r="A24" s="153"/>
      <c r="B24" s="154" t="s">
        <v>192</v>
      </c>
      <c r="C24" s="155"/>
      <c r="D24" s="156">
        <f aca="true" t="shared" si="14" ref="D24:V24">SUM(D9:D22)</f>
        <v>19148295</v>
      </c>
      <c r="E24" s="156">
        <f t="shared" si="14"/>
        <v>20105710</v>
      </c>
      <c r="F24" s="156">
        <f t="shared" si="14"/>
        <v>360632</v>
      </c>
      <c r="G24" s="156">
        <f t="shared" si="14"/>
        <v>19064954</v>
      </c>
      <c r="H24" s="254">
        <f t="shared" si="14"/>
        <v>224451864</v>
      </c>
      <c r="I24" s="156">
        <f t="shared" si="14"/>
        <v>4327584</v>
      </c>
      <c r="J24" s="254">
        <f t="shared" si="14"/>
        <v>18704322</v>
      </c>
      <c r="K24" s="254">
        <f t="shared" si="14"/>
        <v>9532479</v>
      </c>
      <c r="L24" s="254">
        <f t="shared" si="14"/>
        <v>9532479</v>
      </c>
      <c r="M24" s="254">
        <f t="shared" si="14"/>
        <v>20653704</v>
      </c>
      <c r="N24" s="156">
        <f t="shared" si="14"/>
        <v>22374846</v>
      </c>
      <c r="O24" s="254">
        <f t="shared" si="14"/>
        <v>19078407</v>
      </c>
      <c r="P24" s="254">
        <f t="shared" si="14"/>
        <v>26934222</v>
      </c>
      <c r="Q24" s="156">
        <f t="shared" si="14"/>
        <v>9151180</v>
      </c>
      <c r="R24" s="254">
        <f t="shared" si="14"/>
        <v>6863383</v>
      </c>
      <c r="S24" s="254">
        <f t="shared" si="14"/>
        <v>2287797</v>
      </c>
      <c r="T24" s="254">
        <f t="shared" si="14"/>
        <v>1143896</v>
      </c>
      <c r="U24" s="254">
        <f t="shared" si="14"/>
        <v>1143896</v>
      </c>
      <c r="V24" s="254">
        <f t="shared" si="14"/>
        <v>1171641</v>
      </c>
    </row>
    <row r="25" spans="1:22" ht="13.5" thickTop="1">
      <c r="A25" s="127"/>
      <c r="B25" s="157"/>
      <c r="C25" s="132"/>
      <c r="D25" s="158"/>
      <c r="E25" s="127"/>
      <c r="F25" s="128"/>
      <c r="G25" s="129"/>
      <c r="H25" s="128"/>
      <c r="I25" s="128"/>
      <c r="J25" s="128"/>
      <c r="K25" s="128"/>
      <c r="L25" s="128"/>
      <c r="M25" s="128"/>
      <c r="N25" s="128"/>
      <c r="O25" s="130"/>
      <c r="P25" s="131"/>
      <c r="Q25" s="131"/>
      <c r="R25" s="131"/>
      <c r="S25" s="131"/>
      <c r="T25" s="131"/>
      <c r="U25" s="131"/>
      <c r="V25" s="131"/>
    </row>
    <row r="26" spans="1:24" s="143" customFormat="1" ht="12.75">
      <c r="A26" s="159"/>
      <c r="B26" s="136"/>
      <c r="C26" s="137"/>
      <c r="D26" s="138"/>
      <c r="E26" s="159"/>
      <c r="F26" s="139"/>
      <c r="G26" s="140"/>
      <c r="H26" s="139"/>
      <c r="I26" s="139"/>
      <c r="J26" s="139"/>
      <c r="K26" s="139"/>
      <c r="L26" s="139"/>
      <c r="M26" s="139"/>
      <c r="N26" s="139"/>
      <c r="O26" s="141"/>
      <c r="P26" s="142"/>
      <c r="Q26" s="142"/>
      <c r="R26" s="142"/>
      <c r="S26" s="142"/>
      <c r="T26" s="142"/>
      <c r="U26" s="142"/>
      <c r="V26" s="142"/>
      <c r="W26" s="139"/>
      <c r="X26" s="139"/>
    </row>
    <row r="27" spans="1:24" s="143" customFormat="1" ht="12.75">
      <c r="A27" s="159"/>
      <c r="B27" s="136"/>
      <c r="C27" s="137"/>
      <c r="D27" s="138"/>
      <c r="E27" s="159"/>
      <c r="F27" s="139"/>
      <c r="G27" s="140"/>
      <c r="H27" s="139"/>
      <c r="I27" s="139"/>
      <c r="J27" s="139"/>
      <c r="K27" s="139"/>
      <c r="L27" s="139"/>
      <c r="M27" s="139"/>
      <c r="N27" s="139"/>
      <c r="O27" s="141"/>
      <c r="P27" s="142"/>
      <c r="Q27" s="142"/>
      <c r="R27" s="142"/>
      <c r="S27" s="142"/>
      <c r="T27" s="142"/>
      <c r="U27" s="142"/>
      <c r="V27" s="142"/>
      <c r="W27" s="139"/>
      <c r="X27" s="139"/>
    </row>
    <row r="28" spans="1:22" ht="13.5" thickBot="1">
      <c r="A28" s="145"/>
      <c r="B28" s="146"/>
      <c r="C28" s="147"/>
      <c r="D28" s="148"/>
      <c r="E28" s="145"/>
      <c r="F28" s="149"/>
      <c r="G28" s="150"/>
      <c r="H28" s="149"/>
      <c r="I28" s="149"/>
      <c r="J28" s="149"/>
      <c r="K28" s="149"/>
      <c r="L28" s="149"/>
      <c r="M28" s="149"/>
      <c r="N28" s="149"/>
      <c r="O28" s="151"/>
      <c r="P28" s="152"/>
      <c r="Q28" s="152"/>
      <c r="R28" s="152"/>
      <c r="S28" s="152"/>
      <c r="T28" s="152"/>
      <c r="U28" s="152"/>
      <c r="V28" s="152"/>
    </row>
    <row r="29" spans="1:23" ht="14.25" thickBot="1" thickTop="1">
      <c r="A29" s="160"/>
      <c r="B29" s="161" t="s">
        <v>195</v>
      </c>
      <c r="C29" s="162"/>
      <c r="D29" s="163">
        <f>SUM(D26:D28)</f>
        <v>0</v>
      </c>
      <c r="E29" s="163">
        <f aca="true" t="shared" si="15" ref="E29:V29">SUM(E26:E28)</f>
        <v>0</v>
      </c>
      <c r="F29" s="163">
        <f t="shared" si="15"/>
        <v>0</v>
      </c>
      <c r="G29" s="163">
        <f t="shared" si="15"/>
        <v>0</v>
      </c>
      <c r="H29" s="163">
        <f t="shared" si="15"/>
        <v>0</v>
      </c>
      <c r="I29" s="163">
        <f t="shared" si="15"/>
        <v>0</v>
      </c>
      <c r="J29" s="163">
        <f t="shared" si="15"/>
        <v>0</v>
      </c>
      <c r="K29" s="163">
        <f t="shared" si="15"/>
        <v>0</v>
      </c>
      <c r="L29" s="163">
        <f t="shared" si="15"/>
        <v>0</v>
      </c>
      <c r="M29" s="163">
        <f t="shared" si="15"/>
        <v>0</v>
      </c>
      <c r="N29" s="163">
        <f t="shared" si="15"/>
        <v>0</v>
      </c>
      <c r="O29" s="163">
        <f t="shared" si="15"/>
        <v>0</v>
      </c>
      <c r="P29" s="163">
        <f t="shared" si="15"/>
        <v>0</v>
      </c>
      <c r="Q29" s="163">
        <f t="shared" si="15"/>
        <v>0</v>
      </c>
      <c r="R29" s="163">
        <f t="shared" si="15"/>
        <v>0</v>
      </c>
      <c r="S29" s="163">
        <f t="shared" si="15"/>
        <v>0</v>
      </c>
      <c r="T29" s="163">
        <f t="shared" si="15"/>
        <v>0</v>
      </c>
      <c r="U29" s="163">
        <f t="shared" si="15"/>
        <v>0</v>
      </c>
      <c r="V29" s="163">
        <f t="shared" si="15"/>
        <v>0</v>
      </c>
      <c r="W29" s="128">
        <f>SUM(W26:W28)</f>
        <v>0</v>
      </c>
    </row>
    <row r="30" spans="1:22" ht="13.5" thickTop="1">
      <c r="A30" s="120"/>
      <c r="B30" s="121"/>
      <c r="C30" s="122"/>
      <c r="D30" s="123"/>
      <c r="E30" s="164"/>
      <c r="F30" s="101"/>
      <c r="G30" s="123"/>
      <c r="H30" s="101"/>
      <c r="I30" s="101"/>
      <c r="J30" s="101"/>
      <c r="K30" s="101"/>
      <c r="L30" s="101"/>
      <c r="M30" s="101"/>
      <c r="N30" s="101"/>
      <c r="O30" s="101"/>
      <c r="P30" s="126"/>
      <c r="Q30" s="126"/>
      <c r="R30" s="126"/>
      <c r="S30" s="126"/>
      <c r="T30" s="126"/>
      <c r="U30" s="126"/>
      <c r="V30" s="126"/>
    </row>
    <row r="31" spans="1:22" s="171" customFormat="1" ht="12.75">
      <c r="A31" s="250">
        <v>79713545</v>
      </c>
      <c r="B31" s="253" t="s">
        <v>196</v>
      </c>
      <c r="C31" s="252" t="s">
        <v>188</v>
      </c>
      <c r="D31" s="166">
        <v>884367</v>
      </c>
      <c r="E31" s="165">
        <f>ROUND(D31*(1+E$2),0)</f>
        <v>928585</v>
      </c>
      <c r="F31" s="167">
        <f>ROUND(E$1*(1+E$2),0)</f>
        <v>45079</v>
      </c>
      <c r="G31" s="168">
        <f>+ROUND((SUM(E31:F31)),0)</f>
        <v>973664</v>
      </c>
      <c r="H31" s="167">
        <f>ROUND(E31*12,0)</f>
        <v>11143020</v>
      </c>
      <c r="I31" s="167">
        <f>ROUND(F31*12,0)</f>
        <v>540948</v>
      </c>
      <c r="J31" s="167">
        <f>+E31</f>
        <v>928585</v>
      </c>
      <c r="K31" s="167">
        <f>ROUND(G31/2,0)</f>
        <v>486832</v>
      </c>
      <c r="L31" s="167">
        <f>ROUND(G31/2,0)</f>
        <v>486832</v>
      </c>
      <c r="M31" s="167">
        <f>ROUND(K31/12,0)+ROUND(L31/12,0)+G31</f>
        <v>1054802</v>
      </c>
      <c r="N31" s="167">
        <f>ROUND(K31/12,0)+ROUND(L31/12,0)+ROUND(M31/12,0)+G31</f>
        <v>1142702</v>
      </c>
      <c r="O31" s="169">
        <f>ROUND(H31*($C$66),0)</f>
        <v>947157</v>
      </c>
      <c r="P31" s="170">
        <f>ROUND(H31*($C$67),0)</f>
        <v>1337162</v>
      </c>
      <c r="Q31" s="170">
        <f aca="true" t="shared" si="16" ref="Q31:U32">ROUND(($H31+$I31)*Q$7,0)</f>
        <v>467359</v>
      </c>
      <c r="R31" s="170">
        <f t="shared" si="16"/>
        <v>350519</v>
      </c>
      <c r="S31" s="170">
        <f t="shared" si="16"/>
        <v>116840</v>
      </c>
      <c r="T31" s="170">
        <f t="shared" si="16"/>
        <v>58420</v>
      </c>
      <c r="U31" s="170">
        <f t="shared" si="16"/>
        <v>58420</v>
      </c>
      <c r="V31" s="170">
        <f>ROUND($H31*V$7,0)</f>
        <v>58167</v>
      </c>
    </row>
    <row r="32" spans="1:22" s="171" customFormat="1" ht="12.75">
      <c r="A32" s="250"/>
      <c r="B32" s="253" t="s">
        <v>1213</v>
      </c>
      <c r="C32" s="252" t="s">
        <v>1213</v>
      </c>
      <c r="D32" s="166">
        <v>1334655</v>
      </c>
      <c r="E32" s="165">
        <f>ROUND(D32*(1+E$2),0)</f>
        <v>1401388</v>
      </c>
      <c r="F32" s="167">
        <f>ROUND(E$1*(1+E$2),0)</f>
        <v>45079</v>
      </c>
      <c r="G32" s="168">
        <f>+ROUND((SUM(E32:F32)),0)</f>
        <v>1446467</v>
      </c>
      <c r="H32" s="167">
        <f>ROUND(E32*12,0)</f>
        <v>16816656</v>
      </c>
      <c r="I32" s="167">
        <v>0</v>
      </c>
      <c r="J32" s="167">
        <f>+E32</f>
        <v>1401388</v>
      </c>
      <c r="K32" s="167">
        <f>ROUND(G32/2,0)</f>
        <v>723234</v>
      </c>
      <c r="L32" s="167">
        <f>ROUND(G32/2,0)</f>
        <v>723234</v>
      </c>
      <c r="M32" s="167">
        <f>ROUND(K32/12,0)+ROUND(L32/12,0)+G32</f>
        <v>1567007</v>
      </c>
      <c r="N32" s="167">
        <f>ROUND(K32/12,0)+ROUND(L32/12,0)+ROUND(M32/12,0)+G32</f>
        <v>1697591</v>
      </c>
      <c r="O32" s="169">
        <f>ROUND(H32*($C$66),0)</f>
        <v>1429416</v>
      </c>
      <c r="P32" s="170">
        <f>ROUND(H32*($C$67),0)</f>
        <v>2017999</v>
      </c>
      <c r="Q32" s="170">
        <f t="shared" si="16"/>
        <v>672666</v>
      </c>
      <c r="R32" s="170">
        <f t="shared" si="16"/>
        <v>504500</v>
      </c>
      <c r="S32" s="170">
        <f t="shared" si="16"/>
        <v>168167</v>
      </c>
      <c r="T32" s="170">
        <f t="shared" si="16"/>
        <v>84083</v>
      </c>
      <c r="U32" s="170">
        <f t="shared" si="16"/>
        <v>84083</v>
      </c>
      <c r="V32" s="170">
        <f>ROUND($H32*V$7,0)</f>
        <v>87783</v>
      </c>
    </row>
    <row r="33" spans="1:22" ht="13.5" thickBot="1">
      <c r="A33" s="145"/>
      <c r="B33" s="146"/>
      <c r="C33" s="147"/>
      <c r="D33" s="148"/>
      <c r="E33" s="145"/>
      <c r="F33" s="149"/>
      <c r="G33" s="150"/>
      <c r="H33" s="149"/>
      <c r="I33" s="149"/>
      <c r="J33" s="149"/>
      <c r="K33" s="149"/>
      <c r="L33" s="149"/>
      <c r="M33" s="149"/>
      <c r="N33" s="149"/>
      <c r="O33" s="151"/>
      <c r="P33" s="152"/>
      <c r="Q33" s="152"/>
      <c r="R33" s="152"/>
      <c r="S33" s="152"/>
      <c r="T33" s="152"/>
      <c r="U33" s="152"/>
      <c r="V33" s="152"/>
    </row>
    <row r="34" spans="1:22" ht="14.25" thickBot="1" thickTop="1">
      <c r="A34" s="160"/>
      <c r="B34" s="161" t="s">
        <v>197</v>
      </c>
      <c r="C34" s="162"/>
      <c r="D34" s="163">
        <f>+D31+D32</f>
        <v>2219022</v>
      </c>
      <c r="E34" s="163">
        <f aca="true" t="shared" si="17" ref="E34:V34">+E31+E32</f>
        <v>2329973</v>
      </c>
      <c r="F34" s="163">
        <f t="shared" si="17"/>
        <v>90158</v>
      </c>
      <c r="G34" s="163">
        <f t="shared" si="17"/>
        <v>2420131</v>
      </c>
      <c r="H34" s="163">
        <f t="shared" si="17"/>
        <v>27959676</v>
      </c>
      <c r="I34" s="163">
        <f t="shared" si="17"/>
        <v>540948</v>
      </c>
      <c r="J34" s="163">
        <f t="shared" si="17"/>
        <v>2329973</v>
      </c>
      <c r="K34" s="163">
        <f t="shared" si="17"/>
        <v>1210066</v>
      </c>
      <c r="L34" s="163">
        <f t="shared" si="17"/>
        <v>1210066</v>
      </c>
      <c r="M34" s="163">
        <f t="shared" si="17"/>
        <v>2621809</v>
      </c>
      <c r="N34" s="163">
        <f t="shared" si="17"/>
        <v>2840293</v>
      </c>
      <c r="O34" s="163">
        <f t="shared" si="17"/>
        <v>2376573</v>
      </c>
      <c r="P34" s="163">
        <f t="shared" si="17"/>
        <v>3355161</v>
      </c>
      <c r="Q34" s="163">
        <f t="shared" si="17"/>
        <v>1140025</v>
      </c>
      <c r="R34" s="163">
        <f t="shared" si="17"/>
        <v>855019</v>
      </c>
      <c r="S34" s="163">
        <f t="shared" si="17"/>
        <v>285007</v>
      </c>
      <c r="T34" s="163">
        <f t="shared" si="17"/>
        <v>142503</v>
      </c>
      <c r="U34" s="163">
        <f t="shared" si="17"/>
        <v>142503</v>
      </c>
      <c r="V34" s="163">
        <f t="shared" si="17"/>
        <v>145950</v>
      </c>
    </row>
    <row r="35" spans="1:22" ht="13.5" thickTop="1">
      <c r="A35" s="127"/>
      <c r="B35" s="157"/>
      <c r="C35" s="132"/>
      <c r="D35" s="158"/>
      <c r="E35" s="127"/>
      <c r="F35" s="128"/>
      <c r="G35" s="129"/>
      <c r="H35" s="128"/>
      <c r="I35" s="128"/>
      <c r="J35" s="128"/>
      <c r="K35" s="128"/>
      <c r="L35" s="128"/>
      <c r="M35" s="128"/>
      <c r="N35" s="128"/>
      <c r="O35" s="130"/>
      <c r="P35" s="131"/>
      <c r="Q35" s="131"/>
      <c r="R35" s="131"/>
      <c r="S35" s="131"/>
      <c r="T35" s="131"/>
      <c r="U35" s="131"/>
      <c r="V35" s="131"/>
    </row>
    <row r="36" spans="1:22" s="180" customFormat="1" ht="12.75">
      <c r="A36" s="172">
        <f>+A31+1</f>
        <v>79713546</v>
      </c>
      <c r="B36" s="173" t="s">
        <v>198</v>
      </c>
      <c r="C36" s="174" t="s">
        <v>199</v>
      </c>
      <c r="D36" s="175">
        <v>1518700</v>
      </c>
      <c r="E36" s="172">
        <f>ROUND(D36*(1+E$2),0)</f>
        <v>1594635</v>
      </c>
      <c r="F36" s="176"/>
      <c r="G36" s="177">
        <f>+ROUND((SUM(E36:F36)),0)</f>
        <v>1594635</v>
      </c>
      <c r="H36" s="176">
        <f>ROUND(E36*12,0)</f>
        <v>19135620</v>
      </c>
      <c r="I36" s="176">
        <f>ROUND(F36*12,0)</f>
        <v>0</v>
      </c>
      <c r="J36" s="176">
        <f>+E36</f>
        <v>1594635</v>
      </c>
      <c r="K36" s="176">
        <f>ROUND(G36/2,0)</f>
        <v>797318</v>
      </c>
      <c r="L36" s="176">
        <f>ROUND(G36/2,0)</f>
        <v>797318</v>
      </c>
      <c r="M36" s="176">
        <f>ROUND(K36/12,0)+ROUND(L36/12,0)+G36</f>
        <v>1727521</v>
      </c>
      <c r="N36" s="176">
        <f>ROUND(K36/12,0)+ROUND(L36/12,0)+ROUND(M36/12,0)+G36</f>
        <v>1871481</v>
      </c>
      <c r="O36" s="178">
        <f>ROUND(H36*($C$66),0)</f>
        <v>1626528</v>
      </c>
      <c r="P36" s="179">
        <f>ROUND(H36*($C$67),0)</f>
        <v>2296274</v>
      </c>
      <c r="Q36" s="179">
        <f>ROUND(($H36+$I36)*Q$7,0)</f>
        <v>765425</v>
      </c>
      <c r="R36" s="179">
        <f>ROUND(($H36+$I36)*R$7,0)</f>
        <v>574069</v>
      </c>
      <c r="S36" s="179">
        <f>ROUND(($H36+$I36)*S$7,0)</f>
        <v>191356</v>
      </c>
      <c r="T36" s="179">
        <f>ROUND(($H36+$I36)*T$7,0)</f>
        <v>95678</v>
      </c>
      <c r="U36" s="179">
        <f>ROUND(($H36+$I36)*U$7,0)</f>
        <v>95678</v>
      </c>
      <c r="V36" s="179">
        <f>ROUND($H36*V$7,0)</f>
        <v>99888</v>
      </c>
    </row>
    <row r="37" spans="1:22" ht="13.5" thickBot="1">
      <c r="A37" s="145"/>
      <c r="B37" s="146"/>
      <c r="C37" s="147"/>
      <c r="D37" s="148"/>
      <c r="E37" s="145"/>
      <c r="F37" s="149"/>
      <c r="G37" s="150"/>
      <c r="H37" s="149"/>
      <c r="I37" s="149"/>
      <c r="J37" s="149"/>
      <c r="K37" s="149"/>
      <c r="L37" s="149"/>
      <c r="M37" s="149"/>
      <c r="N37" s="149"/>
      <c r="O37" s="151"/>
      <c r="P37" s="152"/>
      <c r="Q37" s="152"/>
      <c r="R37" s="152"/>
      <c r="S37" s="152"/>
      <c r="T37" s="152"/>
      <c r="U37" s="152"/>
      <c r="V37" s="152"/>
    </row>
    <row r="38" spans="1:22" s="95" customFormat="1" ht="14.25" thickBot="1" thickTop="1">
      <c r="A38" s="160"/>
      <c r="B38" s="181" t="s">
        <v>200</v>
      </c>
      <c r="C38" s="162"/>
      <c r="D38" s="163">
        <f>SUM(D36:D36)</f>
        <v>1518700</v>
      </c>
      <c r="E38" s="163">
        <f aca="true" t="shared" si="18" ref="E38:V38">SUM(E36:E36)</f>
        <v>1594635</v>
      </c>
      <c r="F38" s="163">
        <f t="shared" si="18"/>
        <v>0</v>
      </c>
      <c r="G38" s="163">
        <f t="shared" si="18"/>
        <v>1594635</v>
      </c>
      <c r="H38" s="256">
        <f t="shared" si="18"/>
        <v>19135620</v>
      </c>
      <c r="I38" s="163">
        <f t="shared" si="18"/>
        <v>0</v>
      </c>
      <c r="J38" s="256">
        <f t="shared" si="18"/>
        <v>1594635</v>
      </c>
      <c r="K38" s="256">
        <f t="shared" si="18"/>
        <v>797318</v>
      </c>
      <c r="L38" s="256">
        <f t="shared" si="18"/>
        <v>797318</v>
      </c>
      <c r="M38" s="256">
        <f t="shared" si="18"/>
        <v>1727521</v>
      </c>
      <c r="N38" s="256">
        <f t="shared" si="18"/>
        <v>1871481</v>
      </c>
      <c r="O38" s="256">
        <f t="shared" si="18"/>
        <v>1626528</v>
      </c>
      <c r="P38" s="256">
        <f t="shared" si="18"/>
        <v>2296274</v>
      </c>
      <c r="Q38" s="256">
        <f t="shared" si="18"/>
        <v>765425</v>
      </c>
      <c r="R38" s="256">
        <f t="shared" si="18"/>
        <v>574069</v>
      </c>
      <c r="S38" s="256">
        <f t="shared" si="18"/>
        <v>191356</v>
      </c>
      <c r="T38" s="256">
        <f t="shared" si="18"/>
        <v>95678</v>
      </c>
      <c r="U38" s="256">
        <f t="shared" si="18"/>
        <v>95678</v>
      </c>
      <c r="V38" s="256">
        <f t="shared" si="18"/>
        <v>99888</v>
      </c>
    </row>
    <row r="39" spans="1:22" ht="13.5" thickTop="1">
      <c r="A39" s="127"/>
      <c r="B39" s="157"/>
      <c r="C39" s="132"/>
      <c r="D39" s="158"/>
      <c r="E39" s="127"/>
      <c r="F39" s="128"/>
      <c r="G39" s="129"/>
      <c r="H39" s="128"/>
      <c r="I39" s="128"/>
      <c r="J39" s="128"/>
      <c r="K39" s="128"/>
      <c r="L39" s="128"/>
      <c r="M39" s="128"/>
      <c r="N39" s="128"/>
      <c r="O39" s="130"/>
      <c r="P39" s="131"/>
      <c r="Q39" s="131"/>
      <c r="R39" s="131"/>
      <c r="S39" s="131"/>
      <c r="T39" s="131"/>
      <c r="U39" s="131"/>
      <c r="V39" s="131"/>
    </row>
    <row r="40" spans="1:22" s="190" customFormat="1" ht="12.75">
      <c r="A40" s="182">
        <f>+A36+1</f>
        <v>79713547</v>
      </c>
      <c r="B40" s="183" t="s">
        <v>201</v>
      </c>
      <c r="C40" s="184" t="s">
        <v>202</v>
      </c>
      <c r="D40" s="185">
        <v>1841066</v>
      </c>
      <c r="E40" s="182">
        <f>ROUND(D40*(1+E$2),0)</f>
        <v>1933119</v>
      </c>
      <c r="F40" s="186"/>
      <c r="G40" s="187">
        <f>+ROUND((SUM(E40:F40)),0)</f>
        <v>1933119</v>
      </c>
      <c r="H40" s="186">
        <f>ROUND(E40*12,0)</f>
        <v>23197428</v>
      </c>
      <c r="I40" s="186">
        <f>ROUND(F40*12,0)</f>
        <v>0</v>
      </c>
      <c r="J40" s="186">
        <f>+E40</f>
        <v>1933119</v>
      </c>
      <c r="K40" s="186">
        <f>ROUND(G40/2,0)</f>
        <v>966560</v>
      </c>
      <c r="L40" s="186">
        <f>ROUND(G40/2,0)</f>
        <v>966560</v>
      </c>
      <c r="M40" s="186">
        <f>ROUND(K40/12,0)+ROUND(L40/12,0)+G40</f>
        <v>2094213</v>
      </c>
      <c r="N40" s="186">
        <f>ROUND(K40/12,0)+ROUND(L40/12,0)+ROUND(M40/12,0)+G40</f>
        <v>2268731</v>
      </c>
      <c r="O40" s="188">
        <f>ROUND(H40*($C$66),0)</f>
        <v>1971781</v>
      </c>
      <c r="P40" s="189">
        <f>ROUND(H40*($C$67),0)</f>
        <v>2783691</v>
      </c>
      <c r="Q40" s="189">
        <f>ROUND(($H40+$I40)*Q$7,0)</f>
        <v>927897</v>
      </c>
      <c r="R40" s="189">
        <f>ROUND(($H40+$I40)*R$7,0)</f>
        <v>695923</v>
      </c>
      <c r="S40" s="189">
        <f>ROUND(($H40+$I40)*S$7,0)</f>
        <v>231974</v>
      </c>
      <c r="T40" s="189">
        <f>ROUND(($H40+$I40)*T$7,0)</f>
        <v>115987</v>
      </c>
      <c r="U40" s="189">
        <f>ROUND(($H40+$I40)*U$7,0)</f>
        <v>115987</v>
      </c>
      <c r="V40" s="189">
        <f>ROUND($H40*V$7,0)</f>
        <v>121091</v>
      </c>
    </row>
    <row r="41" spans="1:22" ht="13.5" thickBot="1">
      <c r="A41" s="145"/>
      <c r="B41" s="146"/>
      <c r="C41" s="147"/>
      <c r="D41" s="148"/>
      <c r="E41" s="145"/>
      <c r="F41" s="149"/>
      <c r="G41" s="150"/>
      <c r="H41" s="149"/>
      <c r="I41" s="149"/>
      <c r="J41" s="149"/>
      <c r="K41" s="149"/>
      <c r="L41" s="149"/>
      <c r="M41" s="149"/>
      <c r="N41" s="149"/>
      <c r="O41" s="151"/>
      <c r="P41" s="152"/>
      <c r="Q41" s="152"/>
      <c r="R41" s="152"/>
      <c r="S41" s="152"/>
      <c r="T41" s="152"/>
      <c r="U41" s="152"/>
      <c r="V41" s="152"/>
    </row>
    <row r="42" spans="1:22" s="95" customFormat="1" ht="14.25" thickBot="1" thickTop="1">
      <c r="A42" s="160"/>
      <c r="B42" s="181" t="s">
        <v>203</v>
      </c>
      <c r="C42" s="162"/>
      <c r="D42" s="163">
        <f>SUM(D40:D40)</f>
        <v>1841066</v>
      </c>
      <c r="E42" s="163">
        <f aca="true" t="shared" si="19" ref="E42:V42">SUM(E40:E40)</f>
        <v>1933119</v>
      </c>
      <c r="F42" s="163">
        <f t="shared" si="19"/>
        <v>0</v>
      </c>
      <c r="G42" s="163">
        <f t="shared" si="19"/>
        <v>1933119</v>
      </c>
      <c r="H42" s="256">
        <f t="shared" si="19"/>
        <v>23197428</v>
      </c>
      <c r="I42" s="163">
        <f t="shared" si="19"/>
        <v>0</v>
      </c>
      <c r="J42" s="256">
        <f t="shared" si="19"/>
        <v>1933119</v>
      </c>
      <c r="K42" s="256">
        <f t="shared" si="19"/>
        <v>966560</v>
      </c>
      <c r="L42" s="256">
        <f t="shared" si="19"/>
        <v>966560</v>
      </c>
      <c r="M42" s="256">
        <f t="shared" si="19"/>
        <v>2094213</v>
      </c>
      <c r="N42" s="256">
        <f t="shared" si="19"/>
        <v>2268731</v>
      </c>
      <c r="O42" s="256">
        <f t="shared" si="19"/>
        <v>1971781</v>
      </c>
      <c r="P42" s="256">
        <f t="shared" si="19"/>
        <v>2783691</v>
      </c>
      <c r="Q42" s="256">
        <f t="shared" si="19"/>
        <v>927897</v>
      </c>
      <c r="R42" s="256">
        <f t="shared" si="19"/>
        <v>695923</v>
      </c>
      <c r="S42" s="256">
        <f t="shared" si="19"/>
        <v>231974</v>
      </c>
      <c r="T42" s="256">
        <f t="shared" si="19"/>
        <v>115987</v>
      </c>
      <c r="U42" s="256">
        <f t="shared" si="19"/>
        <v>115987</v>
      </c>
      <c r="V42" s="256">
        <f t="shared" si="19"/>
        <v>121091</v>
      </c>
    </row>
    <row r="43" spans="1:22" ht="13.5" thickTop="1">
      <c r="A43" s="127"/>
      <c r="B43" s="157"/>
      <c r="C43" s="132"/>
      <c r="D43" s="158"/>
      <c r="E43" s="127"/>
      <c r="F43" s="128"/>
      <c r="G43" s="129"/>
      <c r="H43" s="128"/>
      <c r="I43" s="128"/>
      <c r="J43" s="128"/>
      <c r="K43" s="128"/>
      <c r="L43" s="128"/>
      <c r="M43" s="128"/>
      <c r="N43" s="128"/>
      <c r="O43" s="130"/>
      <c r="P43" s="131"/>
      <c r="Q43" s="131"/>
      <c r="R43" s="131"/>
      <c r="S43" s="131"/>
      <c r="T43" s="131"/>
      <c r="U43" s="131"/>
      <c r="V43" s="131"/>
    </row>
    <row r="44" spans="1:22" ht="12.75">
      <c r="A44" s="127">
        <v>20312379</v>
      </c>
      <c r="B44" s="157" t="s">
        <v>204</v>
      </c>
      <c r="C44" s="132" t="s">
        <v>205</v>
      </c>
      <c r="D44" s="135">
        <v>580000</v>
      </c>
      <c r="E44" s="127">
        <f>ROUND(D44*(1+E$2),0)</f>
        <v>609000</v>
      </c>
      <c r="F44" s="128"/>
      <c r="G44" s="129">
        <f>+ROUND((SUM(E44:F44)),0)</f>
        <v>609000</v>
      </c>
      <c r="H44" s="128">
        <f>ROUND(E44*12,0)</f>
        <v>7308000</v>
      </c>
      <c r="I44" s="128">
        <f>ROUND(F44*12,0)</f>
        <v>0</v>
      </c>
      <c r="J44" s="128">
        <v>0</v>
      </c>
      <c r="K44" s="128"/>
      <c r="L44" s="128">
        <f>ROUND(G44/1,0)</f>
        <v>609000</v>
      </c>
      <c r="M44" s="128">
        <f>+L44</f>
        <v>609000</v>
      </c>
      <c r="N44" s="128"/>
      <c r="O44" s="130">
        <v>0</v>
      </c>
      <c r="P44" s="131">
        <v>0</v>
      </c>
      <c r="Q44" s="131"/>
      <c r="R44" s="131"/>
      <c r="S44" s="131"/>
      <c r="T44" s="131"/>
      <c r="U44" s="131"/>
      <c r="V44" s="131"/>
    </row>
    <row r="45" spans="1:22" ht="12.75">
      <c r="A45" s="127">
        <v>20863878</v>
      </c>
      <c r="B45" s="157" t="s">
        <v>206</v>
      </c>
      <c r="C45" s="132" t="s">
        <v>205</v>
      </c>
      <c r="D45" s="135">
        <v>580000</v>
      </c>
      <c r="E45" s="127">
        <f>ROUND(D45*(1+E$2),0)</f>
        <v>609000</v>
      </c>
      <c r="F45" s="128"/>
      <c r="G45" s="129">
        <f>+ROUND((SUM(E45:F45)),0)</f>
        <v>609000</v>
      </c>
      <c r="H45" s="128">
        <f>ROUND(E45*12,0)</f>
        <v>7308000</v>
      </c>
      <c r="I45" s="128">
        <f>ROUND(F45*12,0)</f>
        <v>0</v>
      </c>
      <c r="J45" s="128">
        <v>0</v>
      </c>
      <c r="K45" s="128"/>
      <c r="L45" s="128">
        <f>ROUND(G45/1,0)</f>
        <v>609000</v>
      </c>
      <c r="M45" s="128">
        <f>+L45</f>
        <v>609000</v>
      </c>
      <c r="N45" s="128"/>
      <c r="O45" s="130">
        <v>0</v>
      </c>
      <c r="P45" s="131">
        <v>0</v>
      </c>
      <c r="Q45" s="131"/>
      <c r="R45" s="131"/>
      <c r="S45" s="131"/>
      <c r="T45" s="131"/>
      <c r="U45" s="131"/>
      <c r="V45" s="131"/>
    </row>
    <row r="46" spans="1:22" ht="13.5" thickBot="1">
      <c r="A46" s="145"/>
      <c r="B46" s="146"/>
      <c r="C46" s="147"/>
      <c r="D46" s="148"/>
      <c r="E46" s="145"/>
      <c r="F46" s="149"/>
      <c r="G46" s="150"/>
      <c r="H46" s="149"/>
      <c r="I46" s="149"/>
      <c r="J46" s="149"/>
      <c r="K46" s="149"/>
      <c r="L46" s="149"/>
      <c r="M46" s="149"/>
      <c r="N46" s="149"/>
      <c r="O46" s="149"/>
      <c r="P46" s="191"/>
      <c r="Q46" s="191"/>
      <c r="R46" s="191"/>
      <c r="S46" s="191"/>
      <c r="T46" s="191"/>
      <c r="U46" s="191"/>
      <c r="V46" s="191"/>
    </row>
    <row r="47" spans="1:22" s="95" customFormat="1" ht="14.25" thickBot="1" thickTop="1">
      <c r="A47" s="160"/>
      <c r="B47" s="161" t="s">
        <v>207</v>
      </c>
      <c r="C47" s="162"/>
      <c r="D47" s="163">
        <f>SUM(D44:D45)</f>
        <v>1160000</v>
      </c>
      <c r="E47" s="163">
        <f aca="true" t="shared" si="20" ref="E47:V47">SUM(E44:E45)</f>
        <v>1218000</v>
      </c>
      <c r="F47" s="163">
        <f t="shared" si="20"/>
        <v>0</v>
      </c>
      <c r="G47" s="163">
        <f t="shared" si="20"/>
        <v>1218000</v>
      </c>
      <c r="H47" s="163">
        <f t="shared" si="20"/>
        <v>14616000</v>
      </c>
      <c r="I47" s="163">
        <f t="shared" si="20"/>
        <v>0</v>
      </c>
      <c r="J47" s="163">
        <f t="shared" si="20"/>
        <v>0</v>
      </c>
      <c r="K47" s="163">
        <f t="shared" si="20"/>
        <v>0</v>
      </c>
      <c r="L47" s="163">
        <f t="shared" si="20"/>
        <v>1218000</v>
      </c>
      <c r="M47" s="163">
        <f t="shared" si="20"/>
        <v>1218000</v>
      </c>
      <c r="N47" s="163">
        <f t="shared" si="20"/>
        <v>0</v>
      </c>
      <c r="O47" s="163">
        <f t="shared" si="20"/>
        <v>0</v>
      </c>
      <c r="P47" s="163">
        <f t="shared" si="20"/>
        <v>0</v>
      </c>
      <c r="Q47" s="163">
        <f t="shared" si="20"/>
        <v>0</v>
      </c>
      <c r="R47" s="163">
        <f t="shared" si="20"/>
        <v>0</v>
      </c>
      <c r="S47" s="163">
        <f t="shared" si="20"/>
        <v>0</v>
      </c>
      <c r="T47" s="163">
        <f t="shared" si="20"/>
        <v>0</v>
      </c>
      <c r="U47" s="163">
        <f t="shared" si="20"/>
        <v>0</v>
      </c>
      <c r="V47" s="163">
        <f t="shared" si="20"/>
        <v>0</v>
      </c>
    </row>
    <row r="48" spans="1:22" s="95" customFormat="1" ht="13.5" thickTop="1">
      <c r="A48" s="120"/>
      <c r="B48" s="121"/>
      <c r="C48" s="122"/>
      <c r="D48" s="123"/>
      <c r="E48" s="120"/>
      <c r="F48" s="124"/>
      <c r="G48" s="125"/>
      <c r="H48" s="124"/>
      <c r="I48" s="124"/>
      <c r="J48" s="124"/>
      <c r="K48" s="124"/>
      <c r="L48" s="124"/>
      <c r="M48" s="124"/>
      <c r="N48" s="124"/>
      <c r="O48" s="124"/>
      <c r="P48" s="126"/>
      <c r="Q48" s="126"/>
      <c r="R48" s="126"/>
      <c r="S48" s="126"/>
      <c r="T48" s="126"/>
      <c r="U48" s="126"/>
      <c r="V48" s="126"/>
    </row>
    <row r="49" spans="1:22" ht="13.5" thickBot="1">
      <c r="A49" s="145"/>
      <c r="B49" s="146"/>
      <c r="C49" s="147"/>
      <c r="D49" s="148"/>
      <c r="E49" s="145"/>
      <c r="F49" s="149"/>
      <c r="G49" s="150"/>
      <c r="H49" s="149"/>
      <c r="I49" s="149"/>
      <c r="J49" s="149"/>
      <c r="K49" s="149"/>
      <c r="L49" s="149"/>
      <c r="M49" s="149"/>
      <c r="N49" s="149"/>
      <c r="O49" s="149"/>
      <c r="P49" s="191"/>
      <c r="Q49" s="191"/>
      <c r="R49" s="191"/>
      <c r="S49" s="191"/>
      <c r="T49" s="191"/>
      <c r="U49" s="191"/>
      <c r="V49" s="191"/>
    </row>
    <row r="50" spans="1:23" s="95" customFormat="1" ht="14.25" thickBot="1" thickTop="1">
      <c r="A50" s="192"/>
      <c r="B50" s="161" t="s">
        <v>208</v>
      </c>
      <c r="C50" s="162"/>
      <c r="D50" s="193">
        <f>+D24+D34+D38+D42+D47</f>
        <v>25887083</v>
      </c>
      <c r="E50" s="193">
        <f aca="true" t="shared" si="21" ref="E50:V50">+E24+E34+E38+E42+E47</f>
        <v>27181437</v>
      </c>
      <c r="F50" s="193">
        <f t="shared" si="21"/>
        <v>450790</v>
      </c>
      <c r="G50" s="193">
        <f t="shared" si="21"/>
        <v>26230839</v>
      </c>
      <c r="H50" s="193">
        <f t="shared" si="21"/>
        <v>309360588</v>
      </c>
      <c r="I50" s="193">
        <f t="shared" si="21"/>
        <v>4868532</v>
      </c>
      <c r="J50" s="193">
        <f t="shared" si="21"/>
        <v>24562049</v>
      </c>
      <c r="K50" s="193">
        <f t="shared" si="21"/>
        <v>12506423</v>
      </c>
      <c r="L50" s="193">
        <f t="shared" si="21"/>
        <v>13724423</v>
      </c>
      <c r="M50" s="193">
        <f t="shared" si="21"/>
        <v>28315247</v>
      </c>
      <c r="N50" s="193">
        <f t="shared" si="21"/>
        <v>29355351</v>
      </c>
      <c r="O50" s="193">
        <f t="shared" si="21"/>
        <v>25053289</v>
      </c>
      <c r="P50" s="193">
        <f t="shared" si="21"/>
        <v>35369348</v>
      </c>
      <c r="Q50" s="193">
        <f t="shared" si="21"/>
        <v>11984527</v>
      </c>
      <c r="R50" s="193">
        <f t="shared" si="21"/>
        <v>8988394</v>
      </c>
      <c r="S50" s="193">
        <f t="shared" si="21"/>
        <v>2996134</v>
      </c>
      <c r="T50" s="193">
        <f t="shared" si="21"/>
        <v>1498064</v>
      </c>
      <c r="U50" s="193">
        <f t="shared" si="21"/>
        <v>1498064</v>
      </c>
      <c r="V50" s="193">
        <f t="shared" si="21"/>
        <v>1538570</v>
      </c>
      <c r="W50" s="124">
        <f>SUM(E50:V50)</f>
        <v>565482069</v>
      </c>
    </row>
    <row r="51" spans="4:22" ht="13.5" thickTop="1">
      <c r="D51" s="194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95"/>
      <c r="Q51" s="195"/>
      <c r="R51" s="195"/>
      <c r="S51" s="195"/>
      <c r="T51" s="195"/>
      <c r="U51" s="195"/>
      <c r="V51" s="195"/>
    </row>
    <row r="52" spans="4:22" ht="12.75">
      <c r="D52" s="194">
        <f>+E50+F50+G50+H50+I50+J50+K50+L50+M50+N50+O50+P50+R50+S50+T50+U50+Q50</f>
        <v>563943499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94"/>
      <c r="Q52" s="194"/>
      <c r="R52" s="194"/>
      <c r="S52" s="194"/>
      <c r="T52" s="194"/>
      <c r="U52" s="194"/>
      <c r="V52" s="194"/>
    </row>
    <row r="53" spans="2:22" ht="12.75">
      <c r="B53" s="95" t="s">
        <v>209</v>
      </c>
      <c r="C53" s="124">
        <f>+A40</f>
        <v>79713547</v>
      </c>
      <c r="D53" s="196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97"/>
      <c r="P53" s="198"/>
      <c r="Q53" s="198"/>
      <c r="R53" s="198"/>
      <c r="S53" s="198"/>
      <c r="T53" s="198"/>
      <c r="U53" s="198"/>
      <c r="V53" s="198"/>
    </row>
    <row r="54" spans="2:22" ht="12.75">
      <c r="B54" s="95" t="s">
        <v>210</v>
      </c>
      <c r="C54" s="95">
        <v>2</v>
      </c>
      <c r="D54" s="196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97"/>
      <c r="P54" s="198"/>
      <c r="Q54" s="198"/>
      <c r="R54" s="198"/>
      <c r="S54" s="198"/>
      <c r="T54" s="198"/>
      <c r="U54" s="198"/>
      <c r="V54" s="198"/>
    </row>
    <row r="55" spans="2:22" ht="12.75">
      <c r="B55" s="95"/>
      <c r="C55" s="95"/>
      <c r="D55" s="196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97"/>
      <c r="P55" s="198"/>
      <c r="Q55" s="198"/>
      <c r="R55" s="198"/>
      <c r="S55" s="198"/>
      <c r="T55" s="198"/>
      <c r="U55" s="198"/>
      <c r="V55" s="198"/>
    </row>
    <row r="56" spans="2:22" ht="12.75">
      <c r="B56" s="95"/>
      <c r="C56" s="95"/>
      <c r="D56" s="196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97"/>
      <c r="P56" s="198"/>
      <c r="Q56" s="198"/>
      <c r="R56" s="198"/>
      <c r="S56" s="198"/>
      <c r="T56" s="198"/>
      <c r="U56" s="198"/>
      <c r="V56" s="198"/>
    </row>
    <row r="57" spans="2:22" ht="12.75">
      <c r="B57" s="95"/>
      <c r="C57" s="95"/>
      <c r="D57" s="196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97"/>
      <c r="P57" s="198"/>
      <c r="Q57" s="198"/>
      <c r="R57" s="198"/>
      <c r="S57" s="198"/>
      <c r="T57" s="198"/>
      <c r="U57" s="198"/>
      <c r="V57" s="198"/>
    </row>
    <row r="58" spans="2:22" ht="12.75">
      <c r="B58" s="95"/>
      <c r="C58" s="95"/>
      <c r="D58" s="196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97"/>
      <c r="P58" s="198"/>
      <c r="Q58" s="198"/>
      <c r="R58" s="198"/>
      <c r="S58" s="198"/>
      <c r="T58" s="198"/>
      <c r="U58" s="198"/>
      <c r="V58" s="198"/>
    </row>
    <row r="59" spans="2:22" ht="12.75">
      <c r="B59" s="95"/>
      <c r="C59" s="95"/>
      <c r="D59" s="196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97"/>
      <c r="P59" s="198"/>
      <c r="Q59" s="198"/>
      <c r="R59" s="198"/>
      <c r="S59" s="198"/>
      <c r="T59" s="198"/>
      <c r="U59" s="198"/>
      <c r="V59" s="198"/>
    </row>
    <row r="60" spans="2:22" ht="12.75">
      <c r="B60" s="95"/>
      <c r="C60" s="95"/>
      <c r="D60" s="196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97"/>
      <c r="P60" s="198"/>
      <c r="Q60" s="198"/>
      <c r="R60" s="198"/>
      <c r="S60" s="198"/>
      <c r="T60" s="198"/>
      <c r="U60" s="198"/>
      <c r="V60" s="198"/>
    </row>
    <row r="62" ht="20.25">
      <c r="B62" s="199" t="s">
        <v>211</v>
      </c>
    </row>
    <row r="64" spans="1:3" ht="12.75">
      <c r="A64" s="134" t="s">
        <v>212</v>
      </c>
      <c r="C64" s="130">
        <v>515000</v>
      </c>
    </row>
    <row r="65" spans="1:3" ht="12.75">
      <c r="A65" s="134" t="s">
        <v>213</v>
      </c>
      <c r="C65" s="200">
        <v>0</v>
      </c>
    </row>
    <row r="66" spans="1:3" ht="12.75">
      <c r="A66" s="134" t="s">
        <v>214</v>
      </c>
      <c r="C66" s="201">
        <v>0.085</v>
      </c>
    </row>
    <row r="67" spans="1:3" ht="12.75">
      <c r="A67" s="134" t="s">
        <v>215</v>
      </c>
      <c r="C67" s="201">
        <v>0.12</v>
      </c>
    </row>
    <row r="68" spans="1:3" ht="12.75">
      <c r="A68" s="134" t="s">
        <v>216</v>
      </c>
      <c r="C68" s="202">
        <v>0.01</v>
      </c>
    </row>
    <row r="69" spans="1:3" ht="12.75">
      <c r="A69" s="134" t="s">
        <v>217</v>
      </c>
      <c r="C69" s="201">
        <v>0.085</v>
      </c>
    </row>
    <row r="70" spans="1:3" ht="12.75">
      <c r="A70" s="134" t="s">
        <v>218</v>
      </c>
      <c r="C70" s="201">
        <v>0.12</v>
      </c>
    </row>
    <row r="71" spans="1:3" ht="12.75">
      <c r="A71" s="134" t="s">
        <v>219</v>
      </c>
      <c r="C71" s="201">
        <v>0.00522</v>
      </c>
    </row>
    <row r="72" ht="12.75">
      <c r="C72" s="201"/>
    </row>
    <row r="74" spans="1:3" ht="12.75">
      <c r="A74" s="134" t="s">
        <v>220</v>
      </c>
      <c r="C74" s="203">
        <v>0.125</v>
      </c>
    </row>
    <row r="75" spans="1:3" ht="12.75">
      <c r="A75" s="134" t="s">
        <v>166</v>
      </c>
      <c r="C75" s="203">
        <v>0.16</v>
      </c>
    </row>
    <row r="79" ht="13.5" thickBot="1"/>
    <row r="80" spans="1:23" s="107" customFormat="1" ht="27" thickBot="1" thickTop="1">
      <c r="A80" s="104"/>
      <c r="B80" s="105"/>
      <c r="C80" s="104"/>
      <c r="D80" s="106"/>
      <c r="E80" s="319" t="s">
        <v>157</v>
      </c>
      <c r="F80" s="320"/>
      <c r="G80" s="321"/>
      <c r="H80" s="322" t="s">
        <v>158</v>
      </c>
      <c r="I80" s="322" t="s">
        <v>159</v>
      </c>
      <c r="J80" s="322" t="s">
        <v>160</v>
      </c>
      <c r="K80" s="322" t="s">
        <v>161</v>
      </c>
      <c r="L80" s="322" t="s">
        <v>162</v>
      </c>
      <c r="M80" s="322" t="s">
        <v>163</v>
      </c>
      <c r="N80" s="329" t="s">
        <v>164</v>
      </c>
      <c r="O80" s="331" t="s">
        <v>165</v>
      </c>
      <c r="P80" s="327" t="s">
        <v>166</v>
      </c>
      <c r="Q80" s="327" t="s">
        <v>167</v>
      </c>
      <c r="R80" s="327" t="s">
        <v>587</v>
      </c>
      <c r="S80" s="327" t="s">
        <v>168</v>
      </c>
      <c r="T80" s="327" t="s">
        <v>585</v>
      </c>
      <c r="U80" s="327" t="s">
        <v>589</v>
      </c>
      <c r="V80" s="327" t="s">
        <v>169</v>
      </c>
      <c r="W80" s="107" t="s">
        <v>170</v>
      </c>
    </row>
    <row r="81" spans="1:23" s="95" customFormat="1" ht="14.25" customHeight="1" thickBot="1" thickTop="1">
      <c r="A81" s="108" t="s">
        <v>171</v>
      </c>
      <c r="B81" s="109" t="s">
        <v>172</v>
      </c>
      <c r="C81" s="110" t="s">
        <v>173</v>
      </c>
      <c r="D81" s="111" t="s">
        <v>158</v>
      </c>
      <c r="E81" s="112" t="s">
        <v>174</v>
      </c>
      <c r="F81" s="110" t="s">
        <v>175</v>
      </c>
      <c r="G81" s="109" t="s">
        <v>176</v>
      </c>
      <c r="H81" s="323"/>
      <c r="I81" s="325"/>
      <c r="J81" s="325"/>
      <c r="K81" s="325"/>
      <c r="L81" s="325"/>
      <c r="M81" s="325"/>
      <c r="N81" s="330"/>
      <c r="O81" s="328"/>
      <c r="P81" s="328"/>
      <c r="Q81" s="328"/>
      <c r="R81" s="328"/>
      <c r="S81" s="328"/>
      <c r="T81" s="328"/>
      <c r="U81" s="328"/>
      <c r="V81" s="328"/>
      <c r="W81" s="95" t="s">
        <v>177</v>
      </c>
    </row>
    <row r="82" spans="1:23" s="95" customFormat="1" ht="14.25" thickBot="1" thickTop="1">
      <c r="A82" s="113" t="s">
        <v>178</v>
      </c>
      <c r="B82" s="114"/>
      <c r="C82" s="115"/>
      <c r="D82" s="116" t="s">
        <v>179</v>
      </c>
      <c r="E82" s="113" t="s">
        <v>180</v>
      </c>
      <c r="F82" s="115" t="s">
        <v>181</v>
      </c>
      <c r="G82" s="114" t="s">
        <v>180</v>
      </c>
      <c r="H82" s="324"/>
      <c r="I82" s="326"/>
      <c r="J82" s="326"/>
      <c r="K82" s="326"/>
      <c r="L82" s="326"/>
      <c r="M82" s="326"/>
      <c r="N82" s="330"/>
      <c r="O82" s="117">
        <v>0.085</v>
      </c>
      <c r="P82" s="118">
        <v>0.125</v>
      </c>
      <c r="Q82" s="119">
        <v>0.04</v>
      </c>
      <c r="R82" s="119">
        <v>0.03</v>
      </c>
      <c r="S82" s="119">
        <v>0.01</v>
      </c>
      <c r="T82" s="118">
        <v>0.005</v>
      </c>
      <c r="U82" s="118">
        <v>0.005</v>
      </c>
      <c r="V82" s="118">
        <v>0.00522</v>
      </c>
      <c r="W82" s="95">
        <v>8</v>
      </c>
    </row>
    <row r="83" spans="1:24" s="143" customFormat="1" ht="13.5" thickTop="1">
      <c r="A83" s="159"/>
      <c r="B83" s="136" t="s">
        <v>194</v>
      </c>
      <c r="C83" s="137" t="s">
        <v>193</v>
      </c>
      <c r="D83" s="138">
        <v>1392868</v>
      </c>
      <c r="E83" s="159">
        <f>ROUND(D83*(1+E$2),0)</f>
        <v>1462511</v>
      </c>
      <c r="F83" s="139">
        <v>0</v>
      </c>
      <c r="G83" s="140">
        <f>+ROUND((SUM(E83:F83)),0)</f>
        <v>1462511</v>
      </c>
      <c r="H83" s="139">
        <f>ROUND(E83*12,0)</f>
        <v>17550132</v>
      </c>
      <c r="I83" s="139">
        <f>ROUND(F83*12,0)</f>
        <v>0</v>
      </c>
      <c r="J83" s="139">
        <f>+E83</f>
        <v>1462511</v>
      </c>
      <c r="K83" s="139">
        <f>ROUND(G83/2,0)</f>
        <v>731256</v>
      </c>
      <c r="L83" s="139">
        <f>ROUND(G83/2,0)</f>
        <v>731256</v>
      </c>
      <c r="M83" s="139">
        <f>ROUND(K83/12,0)+ROUND(L83/12,0)+G83</f>
        <v>1584387</v>
      </c>
      <c r="N83" s="139">
        <f>ROUND(K83/12,0)+ROUND(L83/12,0)+ROUND(M83/12,0)+G83</f>
        <v>1716419</v>
      </c>
      <c r="O83" s="141">
        <f>ROUND(H83*($C$66),0)</f>
        <v>1491761</v>
      </c>
      <c r="P83" s="142">
        <f>ROUND(H83*($C$67),0)</f>
        <v>2106016</v>
      </c>
      <c r="Q83" s="142">
        <f>ROUND(($H83+$I83)*Q$7,0)</f>
        <v>702005</v>
      </c>
      <c r="R83" s="142">
        <f>ROUND(($H83+$I83)*R$7,0)</f>
        <v>526504</v>
      </c>
      <c r="S83" s="142">
        <f>ROUND(($H83+$I83)*S$7,0)</f>
        <v>175501</v>
      </c>
      <c r="T83" s="142">
        <f>ROUND(($H83+$I83)*T$7,0)</f>
        <v>87751</v>
      </c>
      <c r="U83" s="142">
        <f>ROUND(($H83+$I83)*U$7,0)</f>
        <v>87751</v>
      </c>
      <c r="V83" s="142">
        <f>ROUND($H83*V$7,0)</f>
        <v>91612</v>
      </c>
      <c r="X83" s="139"/>
    </row>
    <row r="84" spans="2:23" ht="12.75">
      <c r="B84" s="134" t="s">
        <v>195</v>
      </c>
      <c r="D84" s="204" t="e">
        <f>ROUND(D$83*#REF!,0)</f>
        <v>#REF!</v>
      </c>
      <c r="H84" s="204" t="e">
        <f>ROUND(H$83*#REF!,0)</f>
        <v>#REF!</v>
      </c>
      <c r="I84" s="204" t="e">
        <f>ROUND(I$83*#REF!,0)</f>
        <v>#REF!</v>
      </c>
      <c r="J84" s="204" t="e">
        <f>ROUND(J$83*#REF!,0)</f>
        <v>#REF!</v>
      </c>
      <c r="K84" s="204" t="e">
        <f>ROUND(K$83*#REF!,0)</f>
        <v>#REF!</v>
      </c>
      <c r="L84" s="204" t="e">
        <f>ROUND(L$83*#REF!,0)</f>
        <v>#REF!</v>
      </c>
      <c r="M84" s="204" t="e">
        <f>ROUND(M$83*#REF!,0)</f>
        <v>#REF!</v>
      </c>
      <c r="N84" s="204" t="e">
        <f>ROUND(N$83*#REF!,0)</f>
        <v>#REF!</v>
      </c>
      <c r="O84" s="204" t="e">
        <f>ROUND(O$83*#REF!,0)</f>
        <v>#REF!</v>
      </c>
      <c r="P84" s="204" t="e">
        <f>ROUND(P$83*#REF!,0)</f>
        <v>#REF!</v>
      </c>
      <c r="Q84" s="204" t="e">
        <f>ROUND(Q$83*#REF!,0)</f>
        <v>#REF!</v>
      </c>
      <c r="R84" s="204" t="e">
        <f>ROUND(R$83*#REF!,0)</f>
        <v>#REF!</v>
      </c>
      <c r="S84" s="204" t="e">
        <f>ROUND(S$83*#REF!,0)</f>
        <v>#REF!</v>
      </c>
      <c r="T84" s="204" t="e">
        <f>ROUND(T$83*#REF!,0)</f>
        <v>#REF!</v>
      </c>
      <c r="U84" s="204" t="e">
        <f>ROUND(U$83*#REF!,0)</f>
        <v>#REF!</v>
      </c>
      <c r="V84" s="204" t="e">
        <f>ROUND(V$83*#REF!,0)</f>
        <v>#REF!</v>
      </c>
      <c r="W84" s="205" t="e">
        <f>SUM(H84:V84)</f>
        <v>#REF!</v>
      </c>
    </row>
    <row r="85" spans="2:22" ht="12.75">
      <c r="B85" s="134" t="s">
        <v>221</v>
      </c>
      <c r="D85" s="204" t="e">
        <f>ROUND(D$83*#REF!,0)</f>
        <v>#REF!</v>
      </c>
      <c r="H85" s="204" t="e">
        <f>ROUND(H$83*#REF!,0)</f>
        <v>#REF!</v>
      </c>
      <c r="I85" s="204" t="e">
        <f>ROUND(I$83*#REF!,0)</f>
        <v>#REF!</v>
      </c>
      <c r="J85" s="204" t="e">
        <f>ROUND(J$83*#REF!,0)</f>
        <v>#REF!</v>
      </c>
      <c r="K85" s="204" t="e">
        <f>ROUND(K$83*#REF!,0)</f>
        <v>#REF!</v>
      </c>
      <c r="L85" s="204" t="e">
        <f>ROUND(L$83*#REF!,0)</f>
        <v>#REF!</v>
      </c>
      <c r="M85" s="204" t="e">
        <f>ROUND(M$83*#REF!,0)</f>
        <v>#REF!</v>
      </c>
      <c r="N85" s="204" t="e">
        <f>ROUND(N$83*#REF!,0)</f>
        <v>#REF!</v>
      </c>
      <c r="O85" s="204" t="e">
        <f>ROUND(O$83*#REF!,0)</f>
        <v>#REF!</v>
      </c>
      <c r="P85" s="204" t="e">
        <f>ROUND(P$83*#REF!,0)</f>
        <v>#REF!</v>
      </c>
      <c r="Q85" s="204" t="e">
        <f>ROUND(Q$83*#REF!,0)</f>
        <v>#REF!</v>
      </c>
      <c r="R85" s="204" t="e">
        <f>ROUND(R$83*#REF!,0)</f>
        <v>#REF!</v>
      </c>
      <c r="S85" s="204" t="e">
        <f>ROUND(S$83*#REF!,0)</f>
        <v>#REF!</v>
      </c>
      <c r="T85" s="204" t="e">
        <f>ROUND(T$83*#REF!,0)</f>
        <v>#REF!</v>
      </c>
      <c r="U85" s="204" t="e">
        <f>ROUND(U$83*#REF!,0)</f>
        <v>#REF!</v>
      </c>
      <c r="V85" s="204" t="e">
        <f>ROUND(V$83*#REF!,0)</f>
        <v>#REF!</v>
      </c>
    </row>
    <row r="86" spans="2:22" ht="12.75">
      <c r="B86" s="134" t="s">
        <v>222</v>
      </c>
      <c r="D86" s="204" t="e">
        <f>ROUND(D$83*#REF!,0)</f>
        <v>#REF!</v>
      </c>
      <c r="H86" s="204" t="e">
        <f>ROUND(H$83*#REF!,0)</f>
        <v>#REF!</v>
      </c>
      <c r="I86" s="204" t="e">
        <f>ROUND(I$83*#REF!,0)</f>
        <v>#REF!</v>
      </c>
      <c r="J86" s="204" t="e">
        <f>ROUND(J$83*#REF!,0)</f>
        <v>#REF!</v>
      </c>
      <c r="K86" s="204" t="e">
        <f>ROUND(K$83*#REF!,0)</f>
        <v>#REF!</v>
      </c>
      <c r="L86" s="204" t="e">
        <f>ROUND(L$83*#REF!,0)</f>
        <v>#REF!</v>
      </c>
      <c r="M86" s="204" t="e">
        <f>ROUND(M$83*#REF!,0)</f>
        <v>#REF!</v>
      </c>
      <c r="N86" s="204" t="e">
        <f>ROUND(N$83*#REF!,0)</f>
        <v>#REF!</v>
      </c>
      <c r="O86" s="204" t="e">
        <f>ROUND(O$83*#REF!,0)</f>
        <v>#REF!</v>
      </c>
      <c r="P86" s="204" t="e">
        <f>ROUND(P$83*#REF!,0)</f>
        <v>#REF!</v>
      </c>
      <c r="Q86" s="204" t="e">
        <f>ROUND(Q$83*#REF!,0)</f>
        <v>#REF!</v>
      </c>
      <c r="R86" s="204" t="e">
        <f>ROUND(R$83*#REF!,0)</f>
        <v>#REF!</v>
      </c>
      <c r="S86" s="204" t="e">
        <f>ROUND(S$83*#REF!,0)</f>
        <v>#REF!</v>
      </c>
      <c r="T86" s="204" t="e">
        <f>ROUND(T$83*#REF!,0)</f>
        <v>#REF!</v>
      </c>
      <c r="U86" s="204" t="e">
        <f>ROUND(U$83*#REF!,0)</f>
        <v>#REF!</v>
      </c>
      <c r="V86" s="204" t="e">
        <f>ROUND(V$83*#REF!,0)</f>
        <v>#REF!</v>
      </c>
    </row>
  </sheetData>
  <sheetProtection/>
  <mergeCells count="32">
    <mergeCell ref="E5:G5"/>
    <mergeCell ref="H5:H7"/>
    <mergeCell ref="I5:I7"/>
    <mergeCell ref="J5:J7"/>
    <mergeCell ref="U5:U6"/>
    <mergeCell ref="M5:M7"/>
    <mergeCell ref="N5:N7"/>
    <mergeCell ref="O5:O6"/>
    <mergeCell ref="P5:P6"/>
    <mergeCell ref="K5:K7"/>
    <mergeCell ref="L5:L7"/>
    <mergeCell ref="V5:V6"/>
    <mergeCell ref="Q5:Q6"/>
    <mergeCell ref="R5:R6"/>
    <mergeCell ref="S5:S6"/>
    <mergeCell ref="T5:T6"/>
    <mergeCell ref="V80:V81"/>
    <mergeCell ref="O80:O81"/>
    <mergeCell ref="P80:P81"/>
    <mergeCell ref="S80:S81"/>
    <mergeCell ref="T80:T81"/>
    <mergeCell ref="Q80:Q81"/>
    <mergeCell ref="R80:R81"/>
    <mergeCell ref="E80:G80"/>
    <mergeCell ref="H80:H82"/>
    <mergeCell ref="I80:I82"/>
    <mergeCell ref="J80:J82"/>
    <mergeCell ref="U80:U81"/>
    <mergeCell ref="K80:K82"/>
    <mergeCell ref="L80:L82"/>
    <mergeCell ref="M80:M82"/>
    <mergeCell ref="N80:N82"/>
  </mergeCells>
  <printOptions/>
  <pageMargins left="1.86" right="0.1968503937007874" top="0.9055118110236221" bottom="0.3937007874015748" header="0.3937007874015748" footer="0.3937007874015748"/>
  <pageSetup horizontalDpi="120" verticalDpi="12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17">
      <selection activeCell="F1" sqref="F1:I32"/>
    </sheetView>
  </sheetViews>
  <sheetFormatPr defaultColWidth="11.421875" defaultRowHeight="15"/>
  <cols>
    <col min="1" max="1" width="24.421875" style="3" customWidth="1"/>
    <col min="2" max="3" width="11.421875" style="3" customWidth="1"/>
    <col min="4" max="4" width="21.421875" style="3" customWidth="1"/>
    <col min="5" max="5" width="11.421875" style="3" customWidth="1"/>
    <col min="6" max="6" width="24.421875" style="3" customWidth="1"/>
    <col min="7" max="8" width="11.421875" style="3" customWidth="1"/>
    <col min="9" max="9" width="21.421875" style="3" customWidth="1"/>
    <col min="10" max="16384" width="11.421875" style="3" customWidth="1"/>
  </cols>
  <sheetData>
    <row r="1" spans="1:9" ht="12.75">
      <c r="A1" s="206" t="s">
        <v>223</v>
      </c>
      <c r="B1" s="207"/>
      <c r="C1" s="207"/>
      <c r="D1" s="208"/>
      <c r="F1" s="206" t="s">
        <v>1220</v>
      </c>
      <c r="G1" s="207"/>
      <c r="H1" s="207"/>
      <c r="I1" s="208"/>
    </row>
    <row r="2" spans="1:9" ht="13.5" thickBot="1">
      <c r="A2" s="209"/>
      <c r="B2" s="210"/>
      <c r="C2" s="210"/>
      <c r="D2" s="210"/>
      <c r="F2" s="209"/>
      <c r="G2" s="210"/>
      <c r="H2" s="210"/>
      <c r="I2" s="210"/>
    </row>
    <row r="3" spans="1:9" ht="12.75">
      <c r="A3" s="211" t="s">
        <v>224</v>
      </c>
      <c r="B3" s="212"/>
      <c r="C3" s="213"/>
      <c r="D3" s="214">
        <f>(0.087+0.05)/4</f>
        <v>0.03425</v>
      </c>
      <c r="F3" s="211" t="s">
        <v>224</v>
      </c>
      <c r="G3" s="212" t="s">
        <v>1208</v>
      </c>
      <c r="H3" s="213"/>
      <c r="I3" s="214">
        <f>(0.0792)/4</f>
        <v>0.0198</v>
      </c>
    </row>
    <row r="4" spans="1:9" ht="13.5" thickBot="1">
      <c r="A4" s="215" t="s">
        <v>225</v>
      </c>
      <c r="B4" s="216" t="s">
        <v>226</v>
      </c>
      <c r="C4" s="216"/>
      <c r="D4" s="217">
        <v>800000000</v>
      </c>
      <c r="F4" s="215" t="s">
        <v>1206</v>
      </c>
      <c r="G4" s="216" t="s">
        <v>1207</v>
      </c>
      <c r="H4" s="216"/>
      <c r="I4" s="217">
        <v>400000000</v>
      </c>
    </row>
    <row r="5" spans="1:9" ht="13.5" thickBot="1">
      <c r="A5" s="218"/>
      <c r="B5" s="219" t="s">
        <v>708</v>
      </c>
      <c r="C5" s="219" t="s">
        <v>227</v>
      </c>
      <c r="D5" s="220" t="s">
        <v>228</v>
      </c>
      <c r="F5" s="218"/>
      <c r="G5" s="219" t="s">
        <v>708</v>
      </c>
      <c r="H5" s="219" t="s">
        <v>227</v>
      </c>
      <c r="I5" s="220" t="s">
        <v>228</v>
      </c>
    </row>
    <row r="6" spans="1:9" ht="12.75">
      <c r="A6" s="221">
        <v>39246</v>
      </c>
      <c r="B6" s="222">
        <v>0</v>
      </c>
      <c r="C6" s="222">
        <v>0</v>
      </c>
      <c r="D6" s="217">
        <f>+D4-C6</f>
        <v>800000000</v>
      </c>
      <c r="F6" s="221">
        <v>40669</v>
      </c>
      <c r="G6" s="222">
        <v>0</v>
      </c>
      <c r="H6" s="222">
        <v>0</v>
      </c>
      <c r="I6" s="217">
        <f>+I4-H6</f>
        <v>400000000</v>
      </c>
    </row>
    <row r="7" spans="1:9" ht="13.5" thickBot="1">
      <c r="A7" s="221">
        <v>39368</v>
      </c>
      <c r="B7" s="222">
        <f>1500419+15034381</f>
        <v>16534800</v>
      </c>
      <c r="C7" s="222">
        <v>0</v>
      </c>
      <c r="D7" s="217">
        <f>+D6-C7</f>
        <v>800000000</v>
      </c>
      <c r="F7" s="221">
        <v>40761</v>
      </c>
      <c r="G7" s="222">
        <v>7695299</v>
      </c>
      <c r="H7" s="222">
        <v>20000000</v>
      </c>
      <c r="I7" s="217">
        <f>+I6-H7</f>
        <v>380000000</v>
      </c>
    </row>
    <row r="8" spans="1:9" ht="13.5" thickBot="1">
      <c r="A8" s="223" t="s">
        <v>229</v>
      </c>
      <c r="B8" s="224">
        <f>SUM(B6:B7)</f>
        <v>16534800</v>
      </c>
      <c r="C8" s="224">
        <f>SUM(C6:C7)</f>
        <v>0</v>
      </c>
      <c r="D8" s="225">
        <f>+C8+B8</f>
        <v>16534800</v>
      </c>
      <c r="F8" s="221">
        <v>40853</v>
      </c>
      <c r="G8" s="222">
        <f>+I7*I$3</f>
        <v>7524000.000000001</v>
      </c>
      <c r="H8" s="222">
        <v>20000000</v>
      </c>
      <c r="I8" s="217">
        <f>+I7-H8</f>
        <v>360000000</v>
      </c>
    </row>
    <row r="9" spans="1:9" ht="13.5" thickBot="1">
      <c r="A9" s="221">
        <v>39520</v>
      </c>
      <c r="B9" s="222">
        <v>16764000</v>
      </c>
      <c r="C9" s="222">
        <v>0</v>
      </c>
      <c r="D9" s="217">
        <f>+D7-C9</f>
        <v>800000000</v>
      </c>
      <c r="F9" s="223" t="s">
        <v>236</v>
      </c>
      <c r="G9" s="224">
        <f>SUM(G6:G8)</f>
        <v>15219299</v>
      </c>
      <c r="H9" s="224">
        <f>SUM(H6:H8)</f>
        <v>40000000</v>
      </c>
      <c r="I9" s="225">
        <f>+I4-H9</f>
        <v>360000000</v>
      </c>
    </row>
    <row r="10" spans="1:9" ht="12.75">
      <c r="A10" s="221">
        <v>39612</v>
      </c>
      <c r="B10" s="222">
        <v>18602800</v>
      </c>
      <c r="C10" s="222">
        <v>44444444</v>
      </c>
      <c r="D10" s="217">
        <f>+D9-C10</f>
        <v>755555556</v>
      </c>
      <c r="F10" s="221">
        <v>40945</v>
      </c>
      <c r="G10" s="222">
        <f>+I9*I$3</f>
        <v>7128000.000000001</v>
      </c>
      <c r="H10" s="222">
        <v>20000000</v>
      </c>
      <c r="I10" s="217">
        <f>+I9-H10</f>
        <v>340000000</v>
      </c>
    </row>
    <row r="11" spans="1:9" ht="12.75">
      <c r="A11" s="221">
        <v>39734</v>
      </c>
      <c r="B11" s="222">
        <v>16145662</v>
      </c>
      <c r="C11" s="222">
        <v>44444444</v>
      </c>
      <c r="D11" s="217">
        <f>+D10-C11</f>
        <v>711111112</v>
      </c>
      <c r="F11" s="221">
        <v>41035</v>
      </c>
      <c r="G11" s="222">
        <f>+I10*I$3</f>
        <v>6732000.000000001</v>
      </c>
      <c r="H11" s="222">
        <v>20000000</v>
      </c>
      <c r="I11" s="217">
        <f>+I10-H11</f>
        <v>320000000</v>
      </c>
    </row>
    <row r="12" spans="1:9" ht="13.5" thickBot="1">
      <c r="A12" s="221">
        <v>39795</v>
      </c>
      <c r="B12" s="222">
        <v>26949633</v>
      </c>
      <c r="C12" s="222">
        <v>6638505</v>
      </c>
      <c r="D12" s="217">
        <f>+D11-C12</f>
        <v>704472607</v>
      </c>
      <c r="F12" s="221">
        <v>41127</v>
      </c>
      <c r="G12" s="222">
        <f>+I11*I$3</f>
        <v>6336000.000000001</v>
      </c>
      <c r="H12" s="222">
        <v>20000000</v>
      </c>
      <c r="I12" s="217">
        <f>+I11-H12</f>
        <v>300000000</v>
      </c>
    </row>
    <row r="13" spans="1:9" ht="13.5" thickBot="1">
      <c r="A13" s="223" t="s">
        <v>230</v>
      </c>
      <c r="B13" s="224">
        <f>SUM(B9:B12)</f>
        <v>78462095</v>
      </c>
      <c r="C13" s="224">
        <f>SUM(C9:C12)</f>
        <v>95527393</v>
      </c>
      <c r="D13" s="225">
        <f>+C13+B13</f>
        <v>173989488</v>
      </c>
      <c r="F13" s="221">
        <v>41219</v>
      </c>
      <c r="G13" s="222">
        <f>+I12*I$3</f>
        <v>5940000.000000001</v>
      </c>
      <c r="H13" s="222">
        <v>20000000</v>
      </c>
      <c r="I13" s="217">
        <f>+I12-H13</f>
        <v>280000000</v>
      </c>
    </row>
    <row r="14" spans="1:9" ht="13.5" thickBot="1">
      <c r="A14" s="221">
        <v>39814</v>
      </c>
      <c r="B14" s="222">
        <v>6114382</v>
      </c>
      <c r="C14" s="222">
        <f>8210530+27910177</f>
        <v>36120707</v>
      </c>
      <c r="D14" s="217">
        <f>+D12-C14</f>
        <v>668351900</v>
      </c>
      <c r="F14" s="223" t="s">
        <v>237</v>
      </c>
      <c r="G14" s="224">
        <f>SUM(G10:G13)</f>
        <v>26136000.000000004</v>
      </c>
      <c r="H14" s="224">
        <f>SUM(H10:H13)</f>
        <v>80000000</v>
      </c>
      <c r="I14" s="225">
        <f>+I9-H14</f>
        <v>280000000</v>
      </c>
    </row>
    <row r="15" spans="1:9" ht="12.75">
      <c r="A15" s="221">
        <v>39845</v>
      </c>
      <c r="B15" s="222">
        <v>5774541</v>
      </c>
      <c r="C15" s="222">
        <v>1685229</v>
      </c>
      <c r="D15" s="217">
        <f>+D14-C15</f>
        <v>666666671</v>
      </c>
      <c r="F15" s="221">
        <v>41311</v>
      </c>
      <c r="G15" s="222">
        <f>+I14*I$3</f>
        <v>5544000</v>
      </c>
      <c r="H15" s="222">
        <v>20000000</v>
      </c>
      <c r="I15" s="217">
        <f>+I14-H15</f>
        <v>260000000</v>
      </c>
    </row>
    <row r="16" spans="1:9" ht="12.75">
      <c r="A16" s="221">
        <v>39873</v>
      </c>
      <c r="B16" s="222">
        <v>5961065</v>
      </c>
      <c r="C16" s="222">
        <v>55038935</v>
      </c>
      <c r="D16" s="217">
        <f>+D15-C16</f>
        <v>611627736</v>
      </c>
      <c r="F16" s="221">
        <v>41400</v>
      </c>
      <c r="G16" s="222">
        <f>+I15*I$3</f>
        <v>5148000</v>
      </c>
      <c r="H16" s="222">
        <v>20000000</v>
      </c>
      <c r="I16" s="217">
        <f>+I15-H16</f>
        <v>240000000</v>
      </c>
    </row>
    <row r="17" spans="1:9" ht="12.75">
      <c r="A17" s="221">
        <v>40330</v>
      </c>
      <c r="B17" s="222">
        <v>12984046</v>
      </c>
      <c r="C17" s="222">
        <v>44015954</v>
      </c>
      <c r="D17" s="217">
        <f>+D16-C17</f>
        <v>567611782</v>
      </c>
      <c r="F17" s="221">
        <v>41492</v>
      </c>
      <c r="G17" s="222">
        <f>+I16*I$3</f>
        <v>4752000</v>
      </c>
      <c r="H17" s="222">
        <v>20000000</v>
      </c>
      <c r="I17" s="217">
        <f>+I16-H17</f>
        <v>220000000</v>
      </c>
    </row>
    <row r="18" spans="1:9" ht="13.5" thickBot="1">
      <c r="A18" s="221">
        <v>40057</v>
      </c>
      <c r="B18" s="222">
        <v>8603626</v>
      </c>
      <c r="C18" s="222">
        <f>40916951+2770744</f>
        <v>43687695</v>
      </c>
      <c r="D18" s="217">
        <f>+D17-C18</f>
        <v>523924087</v>
      </c>
      <c r="F18" s="221">
        <v>41584</v>
      </c>
      <c r="G18" s="222">
        <f>+I17*I$3</f>
        <v>4356000</v>
      </c>
      <c r="H18" s="222">
        <v>20000000</v>
      </c>
      <c r="I18" s="217">
        <f>+I17-H18</f>
        <v>200000000</v>
      </c>
    </row>
    <row r="19" spans="1:9" ht="13.5" thickBot="1">
      <c r="A19" s="221">
        <v>40118</v>
      </c>
      <c r="B19" s="222">
        <v>8603626</v>
      </c>
      <c r="C19" s="222">
        <v>44444444</v>
      </c>
      <c r="D19" s="217">
        <f>+D18-C19</f>
        <v>479479643</v>
      </c>
      <c r="F19" s="223" t="s">
        <v>1209</v>
      </c>
      <c r="G19" s="224">
        <f>SUM(G15:G18)</f>
        <v>19800000</v>
      </c>
      <c r="H19" s="224">
        <f>SUM(H15:H18)</f>
        <v>80000000</v>
      </c>
      <c r="I19" s="225">
        <f>+I14-H19</f>
        <v>200000000</v>
      </c>
    </row>
    <row r="20" spans="1:9" ht="13.5" thickBot="1">
      <c r="A20" s="223" t="s">
        <v>231</v>
      </c>
      <c r="B20" s="224">
        <f>SUM(B14:B19)</f>
        <v>48041286</v>
      </c>
      <c r="C20" s="224">
        <f>SUM(C14:C19)</f>
        <v>224992964</v>
      </c>
      <c r="D20" s="225">
        <f>+C20+B20</f>
        <v>273034250</v>
      </c>
      <c r="F20" s="221">
        <v>41676</v>
      </c>
      <c r="G20" s="222">
        <f>+I19*I$3</f>
        <v>3960000.0000000005</v>
      </c>
      <c r="H20" s="222">
        <v>20000000</v>
      </c>
      <c r="I20" s="217">
        <f>+I19-H20</f>
        <v>180000000</v>
      </c>
    </row>
    <row r="21" spans="1:9" ht="12.75">
      <c r="A21" s="221"/>
      <c r="B21" s="222"/>
      <c r="C21" s="222"/>
      <c r="D21" s="217"/>
      <c r="F21" s="221">
        <v>41765</v>
      </c>
      <c r="G21" s="222">
        <f>+I20*I$3</f>
        <v>3564000.0000000005</v>
      </c>
      <c r="H21" s="222">
        <v>20000000</v>
      </c>
      <c r="I21" s="217">
        <f>+I20-H21</f>
        <v>160000000</v>
      </c>
    </row>
    <row r="22" spans="1:9" ht="13.5" thickBot="1">
      <c r="A22" s="226"/>
      <c r="B22" s="227"/>
      <c r="C22" s="227"/>
      <c r="D22" s="227"/>
      <c r="F22" s="221">
        <v>41857</v>
      </c>
      <c r="G22" s="222">
        <f>+I21*I$3</f>
        <v>3168000.0000000005</v>
      </c>
      <c r="H22" s="222">
        <v>20000000</v>
      </c>
      <c r="I22" s="217">
        <f>+I21-H22</f>
        <v>140000000</v>
      </c>
    </row>
    <row r="23" spans="1:9" ht="13.5" thickBot="1">
      <c r="A23" s="211" t="s">
        <v>232</v>
      </c>
      <c r="B23" s="212"/>
      <c r="C23" s="213"/>
      <c r="D23" s="214">
        <f>(0.1035+0.045)/4</f>
        <v>0.037125</v>
      </c>
      <c r="F23" s="221">
        <v>41949</v>
      </c>
      <c r="G23" s="222">
        <f>+I22*I$3</f>
        <v>2772000</v>
      </c>
      <c r="H23" s="222">
        <v>20000000</v>
      </c>
      <c r="I23" s="217">
        <f>+I22-H23</f>
        <v>120000000</v>
      </c>
    </row>
    <row r="24" spans="1:9" ht="13.5" thickBot="1">
      <c r="A24" s="228" t="s">
        <v>233</v>
      </c>
      <c r="B24" s="332" t="s">
        <v>234</v>
      </c>
      <c r="C24" s="333"/>
      <c r="D24" s="230">
        <f>+D19</f>
        <v>479479643</v>
      </c>
      <c r="F24" s="223" t="s">
        <v>1210</v>
      </c>
      <c r="G24" s="224">
        <f>SUM(G20:G23)</f>
        <v>13464000.000000002</v>
      </c>
      <c r="H24" s="224">
        <f>SUM(H20:H23)</f>
        <v>80000000</v>
      </c>
      <c r="I24" s="225">
        <f>+I19-H24</f>
        <v>120000000</v>
      </c>
    </row>
    <row r="25" spans="1:9" ht="13.5" thickBot="1">
      <c r="A25" s="228"/>
      <c r="B25" s="229"/>
      <c r="C25" s="229"/>
      <c r="D25" s="230"/>
      <c r="F25" s="221">
        <v>42041</v>
      </c>
      <c r="G25" s="222">
        <f>+I24*I$3</f>
        <v>2376000</v>
      </c>
      <c r="H25" s="222">
        <v>20000000</v>
      </c>
      <c r="I25" s="217">
        <f>+I24-H25</f>
        <v>100000000</v>
      </c>
    </row>
    <row r="26" spans="1:9" ht="13.5" thickBot="1">
      <c r="A26" s="218"/>
      <c r="B26" s="219" t="s">
        <v>708</v>
      </c>
      <c r="C26" s="219" t="s">
        <v>227</v>
      </c>
      <c r="D26" s="220" t="s">
        <v>228</v>
      </c>
      <c r="F26" s="221">
        <v>42130</v>
      </c>
      <c r="G26" s="222">
        <f>+I25*I$3</f>
        <v>1980000.0000000002</v>
      </c>
      <c r="H26" s="222">
        <v>20000000</v>
      </c>
      <c r="I26" s="217">
        <f>+I25-H26</f>
        <v>80000000</v>
      </c>
    </row>
    <row r="27" spans="1:9" ht="12.75">
      <c r="A27" s="231">
        <v>40179</v>
      </c>
      <c r="B27" s="222">
        <f>+D24*D$23</f>
        <v>17800681.746375</v>
      </c>
      <c r="C27" s="222">
        <v>44444444</v>
      </c>
      <c r="D27" s="217">
        <f>+D24-C27</f>
        <v>435035199</v>
      </c>
      <c r="F27" s="221">
        <v>42222</v>
      </c>
      <c r="G27" s="222">
        <f>+I26*I$3</f>
        <v>1584000.0000000002</v>
      </c>
      <c r="H27" s="222">
        <v>20000000</v>
      </c>
      <c r="I27" s="217">
        <f>+I26-H27</f>
        <v>60000000</v>
      </c>
    </row>
    <row r="28" spans="1:9" ht="13.5" thickBot="1">
      <c r="A28" s="231">
        <v>40269</v>
      </c>
      <c r="B28" s="222">
        <f>+D27*D$23</f>
        <v>16150681.762875</v>
      </c>
      <c r="C28" s="222">
        <f>+C27</f>
        <v>44444444</v>
      </c>
      <c r="D28" s="217">
        <f>+D27-C28</f>
        <v>390590755</v>
      </c>
      <c r="F28" s="221">
        <v>42314</v>
      </c>
      <c r="G28" s="222">
        <f>+I27*I$3</f>
        <v>1188000</v>
      </c>
      <c r="H28" s="222">
        <v>20000000</v>
      </c>
      <c r="I28" s="217">
        <f>+I27-H28</f>
        <v>40000000</v>
      </c>
    </row>
    <row r="29" spans="1:9" ht="13.5" thickBot="1">
      <c r="A29" s="231">
        <v>40360</v>
      </c>
      <c r="B29" s="222">
        <f>+D28*D$23</f>
        <v>14500681.779375</v>
      </c>
      <c r="C29" s="222">
        <f>+C28</f>
        <v>44444444</v>
      </c>
      <c r="D29" s="217">
        <f>+D28-C29</f>
        <v>346146311</v>
      </c>
      <c r="F29" s="223" t="s">
        <v>1211</v>
      </c>
      <c r="G29" s="224">
        <f>SUM(G25:G28)</f>
        <v>7128000</v>
      </c>
      <c r="H29" s="224">
        <f>SUM(H25:H28)</f>
        <v>80000000</v>
      </c>
      <c r="I29" s="225">
        <f>+I24-H29</f>
        <v>40000000</v>
      </c>
    </row>
    <row r="30" spans="1:9" ht="13.5" thickBot="1">
      <c r="A30" s="231">
        <v>40462</v>
      </c>
      <c r="B30" s="222">
        <f>+D29*D$23</f>
        <v>12850681.795875</v>
      </c>
      <c r="C30" s="222">
        <f>+C29</f>
        <v>44444444</v>
      </c>
      <c r="D30" s="217">
        <f>+D29-C30</f>
        <v>301701867</v>
      </c>
      <c r="F30" s="221">
        <v>42041</v>
      </c>
      <c r="G30" s="222">
        <f>+I29*I$3</f>
        <v>792000.0000000001</v>
      </c>
      <c r="H30" s="222">
        <v>20000000</v>
      </c>
      <c r="I30" s="217">
        <f>+I29-H30</f>
        <v>20000000</v>
      </c>
    </row>
    <row r="31" spans="1:9" ht="13.5" thickBot="1">
      <c r="A31" s="232" t="s">
        <v>235</v>
      </c>
      <c r="B31" s="224">
        <f>SUM(B27:B30)</f>
        <v>61302727.0845</v>
      </c>
      <c r="C31" s="224">
        <f>SUM(C27:C30)</f>
        <v>177777776</v>
      </c>
      <c r="D31" s="225">
        <f>+C31+B31</f>
        <v>239080503.0845</v>
      </c>
      <c r="F31" s="231"/>
      <c r="G31" s="222"/>
      <c r="H31" s="222"/>
      <c r="I31" s="217"/>
    </row>
    <row r="32" spans="1:9" ht="13.5" thickBot="1">
      <c r="A32" s="231">
        <v>40544</v>
      </c>
      <c r="B32" s="222">
        <f>+D30*D$23</f>
        <v>11200681.812375</v>
      </c>
      <c r="C32" s="222">
        <f>+C30</f>
        <v>44444444</v>
      </c>
      <c r="D32" s="217">
        <f>+D30-C32</f>
        <v>257257423</v>
      </c>
      <c r="F32" s="232" t="s">
        <v>1212</v>
      </c>
      <c r="G32" s="224">
        <f>SUM(G30:G31)</f>
        <v>792000.0000000001</v>
      </c>
      <c r="H32" s="224">
        <f>SUM(H30:H31)</f>
        <v>20000000</v>
      </c>
      <c r="I32" s="225">
        <f>+H32+G32</f>
        <v>20792000</v>
      </c>
    </row>
    <row r="33" spans="1:4" ht="12.75">
      <c r="A33" s="231">
        <v>40634</v>
      </c>
      <c r="B33" s="222">
        <f>+D32*D$23</f>
        <v>9550681.828875</v>
      </c>
      <c r="C33" s="222">
        <f>+C32</f>
        <v>44444444</v>
      </c>
      <c r="D33" s="217">
        <f>+D32-C33</f>
        <v>212812979</v>
      </c>
    </row>
    <row r="34" spans="1:4" ht="12.75">
      <c r="A34" s="231">
        <v>40725</v>
      </c>
      <c r="B34" s="222">
        <f>+D33*D$23</f>
        <v>7900681.845375</v>
      </c>
      <c r="C34" s="222">
        <f>+C33</f>
        <v>44444444</v>
      </c>
      <c r="D34" s="217">
        <f>+D33-C34</f>
        <v>168368535</v>
      </c>
    </row>
    <row r="35" spans="1:4" ht="13.5" thickBot="1">
      <c r="A35" s="231">
        <v>40827</v>
      </c>
      <c r="B35" s="222">
        <f>+D34*D$23</f>
        <v>6250681.8618749995</v>
      </c>
      <c r="C35" s="222">
        <f>+C34</f>
        <v>44444444</v>
      </c>
      <c r="D35" s="217">
        <f>+D34-C35</f>
        <v>123924091</v>
      </c>
    </row>
    <row r="36" spans="1:4" ht="13.5" thickBot="1">
      <c r="A36" s="232" t="s">
        <v>236</v>
      </c>
      <c r="B36" s="224">
        <f>SUM(B32:B35)</f>
        <v>34902727.3485</v>
      </c>
      <c r="C36" s="224">
        <f>SUM(C32:C35)</f>
        <v>177777776</v>
      </c>
      <c r="D36" s="225">
        <f>+C36+B36</f>
        <v>212680503.3485</v>
      </c>
    </row>
    <row r="37" spans="1:4" ht="12.75">
      <c r="A37" s="231">
        <v>40909</v>
      </c>
      <c r="B37" s="222">
        <f>+D35*D$23</f>
        <v>4600681.878374999</v>
      </c>
      <c r="C37" s="222">
        <f>+C35</f>
        <v>44444444</v>
      </c>
      <c r="D37" s="217">
        <f>+D35-C37</f>
        <v>79479647</v>
      </c>
    </row>
    <row r="38" spans="1:4" ht="12.75">
      <c r="A38" s="231">
        <v>41000</v>
      </c>
      <c r="B38" s="222">
        <f>+D37*D$23</f>
        <v>2950681.8948749998</v>
      </c>
      <c r="C38" s="222">
        <f>+C37</f>
        <v>44444444</v>
      </c>
      <c r="D38" s="217">
        <f>+D37-C38</f>
        <v>35035203</v>
      </c>
    </row>
    <row r="39" spans="1:4" ht="12.75">
      <c r="A39" s="231">
        <v>41091</v>
      </c>
      <c r="B39" s="222">
        <f>+D38*D$23</f>
        <v>1300681.911375</v>
      </c>
      <c r="C39" s="222">
        <v>35035203</v>
      </c>
      <c r="D39" s="217">
        <f>+D38-C39</f>
        <v>0</v>
      </c>
    </row>
    <row r="40" spans="1:4" ht="13.5" thickBot="1">
      <c r="A40" s="231">
        <v>41193</v>
      </c>
      <c r="B40" s="222">
        <f>+D39*D$23</f>
        <v>0</v>
      </c>
      <c r="C40" s="222">
        <v>0</v>
      </c>
      <c r="D40" s="217">
        <f>+D39-C40</f>
        <v>0</v>
      </c>
    </row>
    <row r="41" spans="1:4" ht="13.5" thickBot="1">
      <c r="A41" s="232" t="s">
        <v>237</v>
      </c>
      <c r="B41" s="224">
        <f>SUM(B37:B40)</f>
        <v>8852045.684624998</v>
      </c>
      <c r="C41" s="224">
        <f>SUM(C37:C40)</f>
        <v>123924091</v>
      </c>
      <c r="D41" s="225">
        <f>+C41+B41</f>
        <v>132776136.684625</v>
      </c>
    </row>
    <row r="42" spans="1:4" ht="13.5" thickBot="1">
      <c r="A42" s="209"/>
      <c r="B42" s="210"/>
      <c r="C42" s="210"/>
      <c r="D42" s="210"/>
    </row>
    <row r="43" spans="1:4" ht="13.5" thickBot="1">
      <c r="A43" s="233" t="s">
        <v>238</v>
      </c>
      <c r="B43" s="234"/>
      <c r="C43" s="234"/>
      <c r="D43" s="235"/>
    </row>
    <row r="44" spans="1:4" ht="13.5" thickBot="1">
      <c r="A44" s="236" t="s">
        <v>239</v>
      </c>
      <c r="B44" s="237" t="s">
        <v>708</v>
      </c>
      <c r="C44" s="237" t="s">
        <v>227</v>
      </c>
      <c r="D44" s="238" t="s">
        <v>176</v>
      </c>
    </row>
    <row r="45" spans="1:4" ht="12.75">
      <c r="A45" s="239" t="s">
        <v>240</v>
      </c>
      <c r="B45" s="240">
        <v>0</v>
      </c>
      <c r="C45" s="240">
        <v>0</v>
      </c>
      <c r="D45" s="241">
        <f aca="true" t="shared" si="0" ref="D45:D54">+B45+C45</f>
        <v>0</v>
      </c>
    </row>
    <row r="46" spans="1:4" ht="12.75">
      <c r="A46" s="242" t="s">
        <v>241</v>
      </c>
      <c r="B46" s="243">
        <v>0</v>
      </c>
      <c r="C46" s="243">
        <v>0</v>
      </c>
      <c r="D46" s="241">
        <f t="shared" si="0"/>
        <v>0</v>
      </c>
    </row>
    <row r="47" spans="1:4" ht="12.75">
      <c r="A47" s="244" t="s">
        <v>242</v>
      </c>
      <c r="B47" s="245">
        <v>0</v>
      </c>
      <c r="C47" s="245">
        <v>0</v>
      </c>
      <c r="D47" s="241">
        <f t="shared" si="0"/>
        <v>0</v>
      </c>
    </row>
    <row r="48" spans="1:4" ht="12.75">
      <c r="A48" s="246" t="s">
        <v>243</v>
      </c>
      <c r="B48" s="247">
        <v>0</v>
      </c>
      <c r="C48" s="247">
        <v>0</v>
      </c>
      <c r="D48" s="241">
        <f t="shared" si="0"/>
        <v>0</v>
      </c>
    </row>
    <row r="49" spans="1:4" ht="12.75">
      <c r="A49" s="246" t="s">
        <v>244</v>
      </c>
      <c r="B49" s="247">
        <f>+B8</f>
        <v>16534800</v>
      </c>
      <c r="C49" s="247">
        <f>+C8</f>
        <v>0</v>
      </c>
      <c r="D49" s="241">
        <f t="shared" si="0"/>
        <v>16534800</v>
      </c>
    </row>
    <row r="50" spans="1:4" ht="12.75">
      <c r="A50" s="246" t="s">
        <v>245</v>
      </c>
      <c r="B50" s="247">
        <f>+B13</f>
        <v>78462095</v>
      </c>
      <c r="C50" s="247">
        <f>+C13</f>
        <v>95527393</v>
      </c>
      <c r="D50" s="241">
        <f t="shared" si="0"/>
        <v>173989488</v>
      </c>
    </row>
    <row r="51" spans="1:4" ht="12.75">
      <c r="A51" s="246" t="s">
        <v>246</v>
      </c>
      <c r="B51" s="247">
        <f>+B20</f>
        <v>48041286</v>
      </c>
      <c r="C51" s="247">
        <f>+C20</f>
        <v>224992964</v>
      </c>
      <c r="D51" s="241">
        <f t="shared" si="0"/>
        <v>273034250</v>
      </c>
    </row>
    <row r="52" spans="1:4" ht="12.75">
      <c r="A52" s="246" t="s">
        <v>247</v>
      </c>
      <c r="B52" s="247">
        <f>+B31</f>
        <v>61302727.0845</v>
      </c>
      <c r="C52" s="247">
        <f>+C31</f>
        <v>177777776</v>
      </c>
      <c r="D52" s="241">
        <f t="shared" si="0"/>
        <v>239080503.0845</v>
      </c>
    </row>
    <row r="53" spans="1:4" ht="12.75">
      <c r="A53" s="246" t="s">
        <v>248</v>
      </c>
      <c r="B53" s="247">
        <f>+B36</f>
        <v>34902727.3485</v>
      </c>
      <c r="C53" s="247">
        <f>+C36</f>
        <v>177777776</v>
      </c>
      <c r="D53" s="241">
        <f t="shared" si="0"/>
        <v>212680503.3485</v>
      </c>
    </row>
    <row r="54" spans="1:4" ht="13.5" thickBot="1">
      <c r="A54" s="246" t="s">
        <v>249</v>
      </c>
      <c r="B54" s="247">
        <f>+B41</f>
        <v>8852045.684624998</v>
      </c>
      <c r="C54" s="247">
        <f>+C41</f>
        <v>123924091</v>
      </c>
      <c r="D54" s="241">
        <f t="shared" si="0"/>
        <v>132776136.684625</v>
      </c>
    </row>
    <row r="55" spans="1:4" ht="13.5" thickBot="1">
      <c r="A55" s="236"/>
      <c r="B55" s="248">
        <f>SUM(B45:B54)</f>
        <v>248095681.11762503</v>
      </c>
      <c r="C55" s="248">
        <f>SUM(C45:C54)</f>
        <v>800000000</v>
      </c>
      <c r="D55" s="249">
        <f>SUM(D47:D54)</f>
        <v>1048095681.1176251</v>
      </c>
    </row>
  </sheetData>
  <sheetProtection/>
  <mergeCells count="1">
    <mergeCell ref="B24:C24"/>
  </mergeCells>
  <printOptions/>
  <pageMargins left="1.25" right="0.75" top="1" bottom="1" header="0" footer="0"/>
  <pageSetup horizontalDpi="600" verticalDpi="600" orientation="portrait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David Suarez Sanchez</cp:lastModifiedBy>
  <cp:lastPrinted>2011-11-20T13:22:08Z</cp:lastPrinted>
  <dcterms:created xsi:type="dcterms:W3CDTF">2011-10-12T13:05:44Z</dcterms:created>
  <dcterms:modified xsi:type="dcterms:W3CDTF">2013-08-30T16:59:17Z</dcterms:modified>
  <cp:category/>
  <cp:version/>
  <cp:contentType/>
  <cp:contentStatus/>
</cp:coreProperties>
</file>