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4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<sst xmlns="http://schemas.openxmlformats.org/spreadsheetml/2006/main" count="63" uniqueCount="63">
  <si>
    <t>ALCALDÍA DE PEREIRA</t>
  </si>
  <si>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</si>
  <si>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</si>
  <si>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</si>
  <si>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</si>
  <si>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</si>
  <si>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</si>
  <si>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</si>
  <si>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</si>
  <si>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</si>
  <si>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</si>
  <si>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</si>
  <si>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</si>
  <si>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</si>
  <si>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</si>
  <si>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</si>
  <si>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</si>
  <si>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</si>
  <si>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TOTAL</t>
  </si>
  <si>
    <t>No de meta</t>
  </si>
  <si>
    <t>No de meta del subprograma a la que apunta</t>
  </si>
  <si>
    <t>AEROPUERTO INTERNACIONAL MATECAÑA</t>
  </si>
  <si>
    <t>PEREIRA AMABLE</t>
  </si>
  <si>
    <t>PLATAFORMA AÉREA SEGURA</t>
  </si>
  <si>
    <t>MEJORAMIENTO DEL SERVICIO AEROPORTUARIO EN EL MUNICIPIO DE PEREIRA</t>
  </si>
  <si>
    <t>Mantenimiento especializado y/o mejoramiento de las máquinas de bomberos aeronáuticos (3 máquinas reparadas)</t>
  </si>
  <si>
    <t>Adquisición de elementos y equipos médicos, quirúrgicos, de esterilización, medicamentos para la atención inicial de urgencias, oxigeno medicinal, nitrógeno y aire comprimido, (150 unidades)</t>
  </si>
  <si>
    <t>GERENTE</t>
  </si>
  <si>
    <t>LEONARDO FABIO GIRALDO GONZÁLEZ</t>
  </si>
  <si>
    <t>DIRECTOR TÉCNICO</t>
  </si>
  <si>
    <r>
      <t xml:space="preserve">MANTENER EL PORCENTAJE DE PARTICIPACIÓN DEL MATECAÑA EN EL MOVIMIENTO DE PASAJEROS INTERNACIONALES DE LA REGIÓN EN EL  </t>
    </r>
    <r>
      <rPr>
        <b/>
        <sz val="10"/>
        <rFont val="Arial"/>
        <family val="2"/>
      </rPr>
      <t>70,39%</t>
    </r>
  </si>
  <si>
    <t>Mantenimiento y Mejoramiento de 200.000 metros cuadrados de Pista, Calles de Rodaje y Plataforma.</t>
  </si>
  <si>
    <t>Mantenimiento especializado y/o mejoras técnicas de Equipos Electromecánicos y  Plantas Eléctrica (8 equipos reparados)</t>
  </si>
  <si>
    <t>Mantenimiento Especializado y/o Mejoras técnicas de las Maquinas de RX, de los arcos detectores de metales, del C.C.T.V. (7 equipos reparados)</t>
  </si>
  <si>
    <t>Desarrollo de 5 Capacitaciones en: Subprograma Misional, Técnico y Gestión, Programa Formación en Idioma Ingles</t>
  </si>
  <si>
    <t>Desarrollo de 10 campañas en Programas de medicina preventiva, medicina del trabajo, higiene y seguridad industrial para trabajadores del AIM, (10 campañas).</t>
  </si>
  <si>
    <t>CIUDAD EN MOVIMIENTO</t>
  </si>
  <si>
    <t>Realización de 11 campañas para la  Gestión de riesgos del ambiente, riesgos del consumo y vigilancia epidemiológica</t>
  </si>
  <si>
    <t>Operación Especializada de máquinas de rayos X, (1 contrato /17 personas contratadas)</t>
  </si>
  <si>
    <t>PLAN DE ACCIÓN</t>
  </si>
  <si>
    <t>FUENTES DE FINANCIACIÓN (Miles de Pesos)</t>
  </si>
  <si>
    <t>Mantenimiento y Mejoramiento de 7 equipos de iluminación aeronáutica y/o ayudas visuales del Matecaña</t>
  </si>
  <si>
    <t>PLAN DE ACCION</t>
  </si>
  <si>
    <t>HORA:</t>
  </si>
  <si>
    <t>Apoyo Profesional a la Dirección Técnica del AIM (Obras Civiles, Planificación y Desarrollo Aeroportuario, Gestión Ambiental y Peligro Aviario, Contratación, Planeación y Gestión de Proyectos, Gestión de Calidad, Seguridad Operacional) (8 Profesionales Contratados)</t>
  </si>
  <si>
    <t>DIANA MILENA PULGARIN SANTA</t>
  </si>
  <si>
    <t>Versión: 2</t>
  </si>
  <si>
    <t>Fecha: 08-09</t>
  </si>
  <si>
    <t>Adquisición de artículos para: Las áreas administrativas; el amoblamiento de áreas públicas y las áreas técnicas y operativas. (10 unidades adquiridas)</t>
  </si>
  <si>
    <t>Elaboración de 3 Estudios para el Mejoramiento del Servicio Aeroportuario</t>
  </si>
  <si>
    <t>Atención especializada en Salud y Atención de Urgencia y Emergencias  (4 personas contratadas)</t>
  </si>
  <si>
    <t>No. 2004660010044</t>
  </si>
  <si>
    <t>Planeado para la vigencia 2.011</t>
  </si>
  <si>
    <t>Reparación y/o mejoramiento de 200 metros lineales de muros y/o barreras para el cerramiento perimetral</t>
  </si>
  <si>
    <t>Desarrollo de 3 Interventorías de Obras Civiles y/o Consultorías de la Vigencia</t>
  </si>
  <si>
    <t>Desarrollo de 2 visitas técnicas y/o Asesorías para certificación OACI</t>
  </si>
  <si>
    <t>VIGENCIA 2012</t>
  </si>
  <si>
    <t>Planeado para la vigencia 2.012</t>
  </si>
  <si>
    <t>Adecuación, Mantenimiento y/o Nivelación de Taludes y Areas Aledañas a Pista para Conformación de 60 metros de Franjas de Pista del Aeropuerto Internacional Matecaña</t>
  </si>
  <si>
    <t>Remodelación y/o Mejoramiento de 1.000 metros cuadrados de Instalaciones Físicas del Terminal Aéreo y de los Instalaciones Externas que Respaldan la Operación Aérea</t>
  </si>
  <si>
    <t>Adquisición de Equipos, Dispositivos, Materiales y/o Vehículos para Seguridad y demás elementos para evitar actos de interferencia ilícita (5 unidades adquiridas)</t>
  </si>
  <si>
    <t>Adquisición de equipos y elementos de protección personal (5 unidades).</t>
  </si>
  <si>
    <t>Adquisición y/o Actualización de 5 unidades de Software y 5 unidades de Hardware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</si>
</sst>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_ * #,##0_ ;_ * \-#,##0_ ;_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\ _€_-;\-* #,##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11"/>
      <name val="Tahoma"/>
      <family val="2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33" borderId="1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181" fontId="0" fillId="0" borderId="23" xfId="46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1" fontId="6" fillId="0" borderId="23" xfId="46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2" xfId="0" applyNumberFormat="1" applyBorder="1" applyAlignment="1">
      <alignment vertical="center"/>
    </xf>
    <xf numFmtId="9" fontId="6" fillId="0" borderId="22" xfId="0" applyNumberFormat="1" applyFont="1" applyBorder="1" applyAlignment="1">
      <alignment vertical="center"/>
    </xf>
    <xf numFmtId="9" fontId="0" fillId="0" borderId="22" xfId="0" applyNumberFormat="1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1" fontId="0" fillId="0" borderId="14" xfId="46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8" fillId="0" borderId="0" xfId="0" applyNumberFormat="1" applyFont="1" applyAlignment="1">
      <alignment vertical="center"/>
    </xf>
    <xf numFmtId="181" fontId="0" fillId="0" borderId="25" xfId="46" applyNumberFormat="1" applyFont="1" applyBorder="1" applyAlignment="1">
      <alignment horizontal="center" vertical="center"/>
    </xf>
    <xf numFmtId="181" fontId="6" fillId="0" borderId="25" xfId="46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10" fontId="2" fillId="0" borderId="3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center" vertical="center"/>
    </xf>
    <xf numFmtId="181" fontId="0" fillId="0" borderId="12" xfId="46" applyNumberFormat="1" applyFont="1" applyBorder="1" applyAlignment="1">
      <alignment horizontal="center" vertical="center"/>
    </xf>
    <xf numFmtId="9" fontId="0" fillId="0" borderId="26" xfId="0" applyNumberFormat="1" applyFont="1" applyBorder="1" applyAlignment="1">
      <alignment vertical="center"/>
    </xf>
    <xf numFmtId="181" fontId="0" fillId="0" borderId="13" xfId="46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center" vertical="center"/>
    </xf>
    <xf numFmtId="181" fontId="0" fillId="0" borderId="23" xfId="46" applyNumberFormat="1" applyFont="1" applyBorder="1" applyAlignment="1">
      <alignment horizontal="center" vertical="center"/>
    </xf>
    <xf numFmtId="9" fontId="0" fillId="0" borderId="22" xfId="0" applyNumberFormat="1" applyFont="1" applyBorder="1" applyAlignment="1">
      <alignment vertical="center"/>
    </xf>
    <xf numFmtId="181" fontId="0" fillId="0" borderId="25" xfId="46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center" vertical="center"/>
    </xf>
    <xf numFmtId="181" fontId="0" fillId="0" borderId="28" xfId="46" applyNumberFormat="1" applyFont="1" applyBorder="1" applyAlignment="1">
      <alignment horizontal="center" vertical="center"/>
    </xf>
    <xf numFmtId="9" fontId="0" fillId="0" borderId="28" xfId="0" applyNumberFormat="1" applyFont="1" applyBorder="1" applyAlignment="1">
      <alignment vertical="center"/>
    </xf>
    <xf numFmtId="181" fontId="0" fillId="0" borderId="47" xfId="46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142875</xdr:colOff>
      <xdr:row>4</xdr:row>
      <xdr:rowOff>19050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A23">
      <selection activeCell="O31" sqref="O31"/>
    </sheetView>
  </sheetViews>
  <sheetFormatPr defaultColWidth="11.421875" defaultRowHeight="12.75"/>
  <cols>
    <col min="1" max="1" width="25.00390625" style="2" customWidth="1"/>
    <col min="2" max="2" width="18.8515625" style="2" customWidth="1"/>
    <col min="3" max="3" width="25.140625" style="2" customWidth="1"/>
    <col min="4" max="4" width="16.57421875" style="2" customWidth="1"/>
    <col min="5" max="5" width="17.00390625" style="2" customWidth="1"/>
    <col min="6" max="7" width="15.7109375" style="2" customWidth="1"/>
    <col min="8" max="8" width="11.421875" style="2" customWidth="1"/>
    <col min="9" max="9" width="11.28125" style="2" bestFit="1" customWidth="1"/>
    <col min="10" max="16384" width="11.421875" style="2" customWidth="1"/>
  </cols>
  <sheetData>
    <row r="1" spans="1:7" ht="14.25">
      <c r="A1" s="50"/>
      <c r="B1" s="51" t="s">
        <v>42</v>
      </c>
      <c r="C1" s="51"/>
      <c r="D1" s="51"/>
      <c r="E1" s="51"/>
      <c r="F1" s="52" t="s">
        <v>46</v>
      </c>
      <c r="G1" s="52"/>
    </row>
    <row r="2" spans="1:5" ht="12.75">
      <c r="A2" s="50"/>
      <c r="B2" s="51"/>
      <c r="C2" s="51"/>
      <c r="D2" s="51"/>
      <c r="E2" s="51"/>
    </row>
    <row r="3" spans="1:7" ht="14.25">
      <c r="A3" s="50"/>
      <c r="B3" s="51"/>
      <c r="C3" s="51"/>
      <c r="D3" s="51"/>
      <c r="E3" s="51"/>
      <c r="F3" s="52" t="s">
        <v>47</v>
      </c>
      <c r="G3" s="52"/>
    </row>
    <row r="4" ht="12.75">
      <c r="A4" s="50"/>
    </row>
    <row r="5" spans="1:7" ht="13.5" thickBot="1">
      <c r="A5" s="50"/>
      <c r="F5" s="53" t="s">
        <v>43</v>
      </c>
      <c r="G5" s="53"/>
    </row>
    <row r="6" spans="1:7" ht="14.25" customHeight="1">
      <c r="A6" s="71" t="s">
        <v>17</v>
      </c>
      <c r="B6" s="72"/>
      <c r="C6" s="72"/>
      <c r="D6" s="72"/>
      <c r="E6" s="72"/>
      <c r="F6" s="72"/>
      <c r="G6" s="73"/>
    </row>
    <row r="7" spans="1:7" ht="15.75" customHeight="1">
      <c r="A7" s="74" t="s">
        <v>39</v>
      </c>
      <c r="B7" s="75"/>
      <c r="C7" s="75"/>
      <c r="D7" s="75"/>
      <c r="E7" s="75"/>
      <c r="F7" s="75"/>
      <c r="G7" s="76"/>
    </row>
    <row r="8" spans="1:7" ht="15.75" customHeight="1" thickBot="1">
      <c r="A8" s="77" t="s">
        <v>56</v>
      </c>
      <c r="B8" s="78"/>
      <c r="C8" s="78"/>
      <c r="D8" s="78"/>
      <c r="E8" s="78"/>
      <c r="F8" s="78"/>
      <c r="G8" s="79"/>
    </row>
    <row r="9" spans="1:7" ht="16.5" customHeight="1" thickBot="1">
      <c r="A9" s="13" t="s">
        <v>1</v>
      </c>
      <c r="B9" s="61" t="s">
        <v>21</v>
      </c>
      <c r="C9" s="62"/>
      <c r="D9" s="62"/>
      <c r="E9" s="62"/>
      <c r="F9" s="62"/>
      <c r="G9" s="63"/>
    </row>
    <row r="10" spans="1:7" ht="16.5" customHeight="1" thickBot="1">
      <c r="A10" s="13" t="s">
        <v>2</v>
      </c>
      <c r="B10" s="61" t="s">
        <v>22</v>
      </c>
      <c r="C10" s="62"/>
      <c r="D10" s="62"/>
      <c r="E10" s="62"/>
      <c r="F10" s="62"/>
      <c r="G10" s="63"/>
    </row>
    <row r="11" spans="1:7" ht="16.5" customHeight="1" thickBot="1">
      <c r="A11" s="13" t="s">
        <v>3</v>
      </c>
      <c r="B11" s="61" t="s">
        <v>36</v>
      </c>
      <c r="C11" s="62"/>
      <c r="D11" s="62"/>
      <c r="E11" s="62"/>
      <c r="F11" s="62"/>
      <c r="G11" s="63"/>
    </row>
    <row r="12" spans="1:7" ht="18.75" customHeight="1" thickBot="1">
      <c r="A12" s="6" t="s">
        <v>4</v>
      </c>
      <c r="B12" s="61" t="s">
        <v>23</v>
      </c>
      <c r="C12" s="62"/>
      <c r="D12" s="62"/>
      <c r="E12" s="62"/>
      <c r="F12" s="62"/>
      <c r="G12" s="63"/>
    </row>
    <row r="13" spans="1:7" ht="4.5" customHeight="1" thickBot="1">
      <c r="A13" s="4"/>
      <c r="B13" s="3"/>
      <c r="C13" s="3"/>
      <c r="D13" s="3"/>
      <c r="E13" s="5"/>
      <c r="F13" s="5"/>
      <c r="G13" s="5"/>
    </row>
    <row r="14" spans="1:7" ht="40.5" customHeight="1" thickBot="1">
      <c r="A14" s="14" t="s">
        <v>19</v>
      </c>
      <c r="B14" s="80" t="s">
        <v>6</v>
      </c>
      <c r="C14" s="81"/>
      <c r="D14" s="81"/>
      <c r="E14" s="81"/>
      <c r="F14" s="81" t="s">
        <v>57</v>
      </c>
      <c r="G14" s="82"/>
    </row>
    <row r="15" spans="1:10" ht="42" customHeight="1">
      <c r="A15" s="10">
        <v>1</v>
      </c>
      <c r="B15" s="64" t="s">
        <v>30</v>
      </c>
      <c r="C15" s="65"/>
      <c r="D15" s="65"/>
      <c r="E15" s="66"/>
      <c r="F15" s="57">
        <v>0.7039</v>
      </c>
      <c r="G15" s="58"/>
      <c r="J15" s="111"/>
    </row>
    <row r="16" spans="1:7" ht="10.5" customHeight="1">
      <c r="A16" s="11">
        <v>2</v>
      </c>
      <c r="B16" s="67"/>
      <c r="C16" s="67"/>
      <c r="D16" s="67"/>
      <c r="E16" s="60"/>
      <c r="F16" s="59"/>
      <c r="G16" s="60"/>
    </row>
    <row r="17" spans="1:7" ht="12.75">
      <c r="A17" s="19">
        <v>3</v>
      </c>
      <c r="B17" s="67"/>
      <c r="C17" s="67"/>
      <c r="D17" s="67"/>
      <c r="E17" s="60"/>
      <c r="F17" s="59"/>
      <c r="G17" s="60"/>
    </row>
    <row r="18" spans="1:7" ht="12" customHeight="1" thickBot="1">
      <c r="A18" s="12">
        <v>4</v>
      </c>
      <c r="B18" s="83"/>
      <c r="C18" s="83"/>
      <c r="D18" s="83"/>
      <c r="E18" s="84"/>
      <c r="F18" s="93"/>
      <c r="G18" s="84"/>
    </row>
    <row r="19" spans="1:7" ht="32.25" customHeight="1" thickBot="1">
      <c r="A19" s="18" t="s">
        <v>7</v>
      </c>
      <c r="B19" s="85" t="s">
        <v>24</v>
      </c>
      <c r="C19" s="85"/>
      <c r="D19" s="85"/>
      <c r="E19" s="85"/>
      <c r="F19" s="85"/>
      <c r="G19" s="86"/>
    </row>
    <row r="20" spans="1:7" ht="27" customHeight="1" thickBot="1">
      <c r="A20" s="15" t="s">
        <v>51</v>
      </c>
      <c r="B20" s="89" t="s">
        <v>40</v>
      </c>
      <c r="C20" s="90"/>
      <c r="D20" s="90"/>
      <c r="E20" s="90"/>
      <c r="F20" s="90"/>
      <c r="G20" s="91"/>
    </row>
    <row r="21" spans="1:7" ht="28.5" customHeight="1" thickBot="1">
      <c r="A21" s="16"/>
      <c r="B21" s="9" t="s">
        <v>10</v>
      </c>
      <c r="C21" s="9" t="s">
        <v>11</v>
      </c>
      <c r="D21" s="9" t="s">
        <v>12</v>
      </c>
      <c r="E21" s="9" t="s">
        <v>16</v>
      </c>
      <c r="F21" s="9" t="s">
        <v>13</v>
      </c>
      <c r="G21" s="17" t="s">
        <v>18</v>
      </c>
    </row>
    <row r="22" spans="1:7" ht="21.75" customHeight="1">
      <c r="A22" s="40" t="s">
        <v>9</v>
      </c>
      <c r="B22" s="41"/>
      <c r="C22" s="42"/>
      <c r="D22" s="41"/>
      <c r="E22" s="42">
        <f>(5450000000+550000000)/1000</f>
        <v>6000000</v>
      </c>
      <c r="F22" s="112">
        <f>SUM(G25:G46)-6000000</f>
        <v>4503285</v>
      </c>
      <c r="G22" s="43">
        <f>SUM(B22:F22)</f>
        <v>10503285</v>
      </c>
    </row>
    <row r="23" spans="1:7" ht="22.5" customHeight="1" thickBot="1">
      <c r="A23" s="44" t="s">
        <v>14</v>
      </c>
      <c r="B23" s="45"/>
      <c r="C23" s="46"/>
      <c r="D23" s="45"/>
      <c r="E23" s="46">
        <f>(5450000000+550000000)/1000</f>
        <v>6000000</v>
      </c>
      <c r="F23" s="113">
        <f>SUM(G25:G46)-6000000</f>
        <v>4503285</v>
      </c>
      <c r="G23" s="47">
        <f>SUM(B23:F23)</f>
        <v>10503285</v>
      </c>
    </row>
    <row r="24" spans="1:7" ht="64.5" thickBot="1">
      <c r="A24" s="89" t="s">
        <v>15</v>
      </c>
      <c r="B24" s="90"/>
      <c r="C24" s="92"/>
      <c r="D24" s="29" t="s">
        <v>20</v>
      </c>
      <c r="E24" s="7" t="s">
        <v>52</v>
      </c>
      <c r="F24" s="7" t="s">
        <v>5</v>
      </c>
      <c r="G24" s="8" t="s">
        <v>8</v>
      </c>
    </row>
    <row r="25" spans="1:9" ht="29.25" customHeight="1">
      <c r="A25" s="94" t="s">
        <v>31</v>
      </c>
      <c r="B25" s="95"/>
      <c r="C25" s="95"/>
      <c r="D25" s="96">
        <v>1</v>
      </c>
      <c r="E25" s="97">
        <v>200000</v>
      </c>
      <c r="F25" s="98">
        <v>0.07</v>
      </c>
      <c r="G25" s="99">
        <f>500000000/1000</f>
        <v>500000</v>
      </c>
      <c r="I25" s="36">
        <f>SUM(G25:G28)</f>
        <v>6650000</v>
      </c>
    </row>
    <row r="26" spans="1:7" ht="42" customHeight="1">
      <c r="A26" s="54" t="s">
        <v>58</v>
      </c>
      <c r="B26" s="100"/>
      <c r="C26" s="100"/>
      <c r="D26" s="101">
        <v>1</v>
      </c>
      <c r="E26" s="102">
        <v>60</v>
      </c>
      <c r="F26" s="103">
        <v>0.07</v>
      </c>
      <c r="G26" s="104">
        <f>5450000000/1000</f>
        <v>5450000</v>
      </c>
    </row>
    <row r="27" spans="1:9" ht="41.25" customHeight="1">
      <c r="A27" s="54" t="s">
        <v>59</v>
      </c>
      <c r="B27" s="100"/>
      <c r="C27" s="100"/>
      <c r="D27" s="101">
        <v>1</v>
      </c>
      <c r="E27" s="102">
        <v>1000</v>
      </c>
      <c r="F27" s="103">
        <v>0.07</v>
      </c>
      <c r="G27" s="104">
        <f>(500000000)/1000</f>
        <v>500000</v>
      </c>
      <c r="I27" s="37"/>
    </row>
    <row r="28" spans="1:7" ht="24.75" customHeight="1">
      <c r="A28" s="54" t="s">
        <v>53</v>
      </c>
      <c r="B28" s="100"/>
      <c r="C28" s="100"/>
      <c r="D28" s="101">
        <v>1</v>
      </c>
      <c r="E28" s="102">
        <v>200</v>
      </c>
      <c r="F28" s="103">
        <v>0.06</v>
      </c>
      <c r="G28" s="104">
        <f>200000000/1000</f>
        <v>200000</v>
      </c>
    </row>
    <row r="29" spans="1:9" ht="12.75">
      <c r="A29" s="87" t="s">
        <v>49</v>
      </c>
      <c r="B29" s="88"/>
      <c r="C29" s="88"/>
      <c r="D29" s="23">
        <v>1</v>
      </c>
      <c r="E29" s="24">
        <v>3</v>
      </c>
      <c r="F29" s="27">
        <v>0.07</v>
      </c>
      <c r="G29" s="39">
        <f>500000000/1000</f>
        <v>500000</v>
      </c>
      <c r="I29" s="36">
        <f>SUM(G29:G31)</f>
        <v>1205000</v>
      </c>
    </row>
    <row r="30" spans="1:7" ht="12.75">
      <c r="A30" s="87" t="s">
        <v>54</v>
      </c>
      <c r="B30" s="88"/>
      <c r="C30" s="88"/>
      <c r="D30" s="23">
        <v>1</v>
      </c>
      <c r="E30" s="24">
        <v>3</v>
      </c>
      <c r="F30" s="27">
        <v>0.03</v>
      </c>
      <c r="G30" s="39">
        <f>(150000000+550000000)/1000</f>
        <v>700000</v>
      </c>
    </row>
    <row r="31" spans="1:7" ht="12.75">
      <c r="A31" s="87" t="s">
        <v>55</v>
      </c>
      <c r="B31" s="88"/>
      <c r="C31" s="88"/>
      <c r="D31" s="23">
        <v>1</v>
      </c>
      <c r="E31" s="24">
        <v>2</v>
      </c>
      <c r="F31" s="27">
        <v>0.03</v>
      </c>
      <c r="G31" s="39">
        <f>5000000/1000</f>
        <v>5000</v>
      </c>
    </row>
    <row r="32" spans="1:9" ht="33" customHeight="1">
      <c r="A32" s="54" t="s">
        <v>48</v>
      </c>
      <c r="B32" s="70"/>
      <c r="C32" s="70"/>
      <c r="D32" s="25">
        <v>1</v>
      </c>
      <c r="E32" s="22">
        <v>10</v>
      </c>
      <c r="F32" s="28">
        <v>0.04</v>
      </c>
      <c r="G32" s="38">
        <f>50000000/1000</f>
        <v>50000</v>
      </c>
      <c r="I32" s="36">
        <f>SUM(G32:G35)</f>
        <v>250000</v>
      </c>
    </row>
    <row r="33" spans="1:7" ht="32.25" customHeight="1">
      <c r="A33" s="54" t="s">
        <v>60</v>
      </c>
      <c r="B33" s="55"/>
      <c r="C33" s="55"/>
      <c r="D33" s="20">
        <v>1</v>
      </c>
      <c r="E33" s="22">
        <v>5</v>
      </c>
      <c r="F33" s="26">
        <v>0.03</v>
      </c>
      <c r="G33" s="38">
        <f>50000000/1000</f>
        <v>50000</v>
      </c>
    </row>
    <row r="34" spans="1:7" ht="42.75" customHeight="1">
      <c r="A34" s="56" t="s">
        <v>26</v>
      </c>
      <c r="B34" s="55"/>
      <c r="C34" s="55"/>
      <c r="D34" s="20">
        <v>1</v>
      </c>
      <c r="E34" s="22">
        <v>150</v>
      </c>
      <c r="F34" s="26">
        <v>0.03</v>
      </c>
      <c r="G34" s="38">
        <f>50000000/1000</f>
        <v>50000</v>
      </c>
    </row>
    <row r="35" spans="1:7" ht="15.75" customHeight="1">
      <c r="A35" s="54" t="s">
        <v>61</v>
      </c>
      <c r="B35" s="55"/>
      <c r="C35" s="55"/>
      <c r="D35" s="34">
        <v>1</v>
      </c>
      <c r="E35" s="22">
        <v>5</v>
      </c>
      <c r="F35" s="35">
        <v>0.04</v>
      </c>
      <c r="G35" s="38">
        <f>100000000/1000</f>
        <v>100000</v>
      </c>
    </row>
    <row r="36" spans="1:9" ht="33.75" customHeight="1">
      <c r="A36" s="87" t="s">
        <v>25</v>
      </c>
      <c r="B36" s="88"/>
      <c r="C36" s="88"/>
      <c r="D36" s="23">
        <v>1</v>
      </c>
      <c r="E36" s="24">
        <v>3</v>
      </c>
      <c r="F36" s="27">
        <v>0.04</v>
      </c>
      <c r="G36" s="39">
        <f>210000000/1000</f>
        <v>210000</v>
      </c>
      <c r="I36" s="36">
        <f>SUM(G36:G39)</f>
        <v>780000</v>
      </c>
    </row>
    <row r="37" spans="1:7" ht="31.5" customHeight="1">
      <c r="A37" s="87" t="s">
        <v>32</v>
      </c>
      <c r="B37" s="88"/>
      <c r="C37" s="88"/>
      <c r="D37" s="23">
        <v>1</v>
      </c>
      <c r="E37" s="24">
        <v>8</v>
      </c>
      <c r="F37" s="27">
        <v>0.06</v>
      </c>
      <c r="G37" s="39">
        <f>190000000/1000</f>
        <v>190000</v>
      </c>
    </row>
    <row r="38" spans="1:7" ht="29.25" customHeight="1">
      <c r="A38" s="87" t="s">
        <v>33</v>
      </c>
      <c r="B38" s="88"/>
      <c r="C38" s="88"/>
      <c r="D38" s="23">
        <v>1</v>
      </c>
      <c r="E38" s="24">
        <v>7</v>
      </c>
      <c r="F38" s="27">
        <v>0.03</v>
      </c>
      <c r="G38" s="39">
        <f>70000000/1000</f>
        <v>70000</v>
      </c>
    </row>
    <row r="39" spans="1:7" ht="30" customHeight="1">
      <c r="A39" s="87" t="s">
        <v>41</v>
      </c>
      <c r="B39" s="88"/>
      <c r="C39" s="88"/>
      <c r="D39" s="23">
        <v>1</v>
      </c>
      <c r="E39" s="24">
        <v>7</v>
      </c>
      <c r="F39" s="27">
        <v>0.03</v>
      </c>
      <c r="G39" s="39">
        <f>310000000/1000</f>
        <v>310000</v>
      </c>
    </row>
    <row r="40" spans="1:9" ht="25.5" customHeight="1">
      <c r="A40" s="54" t="s">
        <v>38</v>
      </c>
      <c r="B40" s="100"/>
      <c r="C40" s="100"/>
      <c r="D40" s="101">
        <v>1</v>
      </c>
      <c r="E40" s="102">
        <v>1</v>
      </c>
      <c r="F40" s="103">
        <v>0.05</v>
      </c>
      <c r="G40" s="104">
        <f>420000000/1000</f>
        <v>420000</v>
      </c>
      <c r="I40" s="36">
        <f>SUM(G40:G42)</f>
        <v>1160000</v>
      </c>
    </row>
    <row r="41" spans="1:9" ht="53.25" customHeight="1">
      <c r="A41" s="54" t="s">
        <v>44</v>
      </c>
      <c r="B41" s="100"/>
      <c r="C41" s="100"/>
      <c r="D41" s="101">
        <v>1</v>
      </c>
      <c r="E41" s="102">
        <v>8</v>
      </c>
      <c r="F41" s="103">
        <v>0.04</v>
      </c>
      <c r="G41" s="104">
        <f>370000000/1000</f>
        <v>370000</v>
      </c>
      <c r="I41" s="36"/>
    </row>
    <row r="42" spans="1:9" ht="30" customHeight="1">
      <c r="A42" s="54" t="s">
        <v>50</v>
      </c>
      <c r="B42" s="100"/>
      <c r="C42" s="100"/>
      <c r="D42" s="101">
        <v>1</v>
      </c>
      <c r="E42" s="102">
        <v>4</v>
      </c>
      <c r="F42" s="103">
        <v>0.03</v>
      </c>
      <c r="G42" s="104">
        <f>370000000/1000</f>
        <v>370000</v>
      </c>
      <c r="I42" s="36"/>
    </row>
    <row r="43" spans="1:9" ht="31.5" customHeight="1">
      <c r="A43" s="87" t="s">
        <v>37</v>
      </c>
      <c r="B43" s="88"/>
      <c r="C43" s="88"/>
      <c r="D43" s="23">
        <v>1</v>
      </c>
      <c r="E43" s="24">
        <v>11</v>
      </c>
      <c r="F43" s="27">
        <v>0.05</v>
      </c>
      <c r="G43" s="39">
        <f>300000000/1000</f>
        <v>300000</v>
      </c>
      <c r="I43" s="36">
        <f>G43</f>
        <v>300000</v>
      </c>
    </row>
    <row r="44" spans="1:9" ht="33" customHeight="1">
      <c r="A44" s="56" t="s">
        <v>35</v>
      </c>
      <c r="B44" s="55"/>
      <c r="C44" s="55"/>
      <c r="D44" s="34">
        <v>1</v>
      </c>
      <c r="E44" s="22">
        <v>10</v>
      </c>
      <c r="F44" s="35">
        <v>0.04</v>
      </c>
      <c r="G44" s="38">
        <f>(60000000+15000000)/1000</f>
        <v>75000</v>
      </c>
      <c r="I44" s="36">
        <f>G44</f>
        <v>75000</v>
      </c>
    </row>
    <row r="45" spans="1:9" ht="31.5" customHeight="1">
      <c r="A45" s="87" t="s">
        <v>34</v>
      </c>
      <c r="B45" s="88"/>
      <c r="C45" s="88"/>
      <c r="D45" s="23">
        <v>1</v>
      </c>
      <c r="E45" s="24">
        <v>5</v>
      </c>
      <c r="F45" s="27">
        <v>0.03</v>
      </c>
      <c r="G45" s="39">
        <f>30000000/1000</f>
        <v>30000</v>
      </c>
      <c r="I45" s="36">
        <f>G45</f>
        <v>30000</v>
      </c>
    </row>
    <row r="46" spans="1:9" ht="27" customHeight="1" thickBot="1">
      <c r="A46" s="105" t="s">
        <v>62</v>
      </c>
      <c r="B46" s="106"/>
      <c r="C46" s="106"/>
      <c r="D46" s="107">
        <v>1</v>
      </c>
      <c r="E46" s="108">
        <v>10</v>
      </c>
      <c r="F46" s="109">
        <v>0.06</v>
      </c>
      <c r="G46" s="110">
        <f>(53285000)/1000</f>
        <v>53285</v>
      </c>
      <c r="I46" s="36">
        <f>G46</f>
        <v>53285</v>
      </c>
    </row>
    <row r="47" spans="1:9" ht="13.5" thickBot="1">
      <c r="A47" s="68"/>
      <c r="B47" s="69"/>
      <c r="C47" s="69"/>
      <c r="D47" s="30"/>
      <c r="E47" s="31"/>
      <c r="F47" s="32">
        <f>SUM(F25:F46)</f>
        <v>1.0000000000000004</v>
      </c>
      <c r="G47" s="33">
        <f>SUM(G25:G46)</f>
        <v>10503285</v>
      </c>
      <c r="I47" s="36">
        <f>SUM(I25:I46)</f>
        <v>10503285</v>
      </c>
    </row>
    <row r="48" spans="1:3" ht="12.75">
      <c r="A48" s="21"/>
      <c r="B48" s="21"/>
      <c r="C48" s="21"/>
    </row>
    <row r="49" spans="1:3" ht="12.75">
      <c r="A49" s="21"/>
      <c r="B49" s="21"/>
      <c r="C49" s="21"/>
    </row>
    <row r="50" spans="1:3" ht="12.75">
      <c r="A50" s="21"/>
      <c r="B50" s="21"/>
      <c r="C50" s="21"/>
    </row>
    <row r="51" spans="1:3" ht="12.75">
      <c r="A51" s="21"/>
      <c r="B51" s="21"/>
      <c r="C51" s="21"/>
    </row>
    <row r="52" spans="1:3" ht="12.75">
      <c r="A52" s="21"/>
      <c r="B52" s="21"/>
      <c r="C52" s="21"/>
    </row>
    <row r="53" spans="1:3" ht="12.75">
      <c r="A53" s="21"/>
      <c r="B53" s="21"/>
      <c r="C53" s="21"/>
    </row>
    <row r="54" spans="1:7" ht="12.75">
      <c r="A54" s="48" t="s">
        <v>45</v>
      </c>
      <c r="B54" s="48"/>
      <c r="C54" s="21"/>
      <c r="E54" s="49" t="s">
        <v>28</v>
      </c>
      <c r="F54" s="49"/>
      <c r="G54" s="49"/>
    </row>
    <row r="55" spans="1:7" ht="12.75">
      <c r="A55" s="48" t="s">
        <v>27</v>
      </c>
      <c r="B55" s="48"/>
      <c r="C55" s="21"/>
      <c r="E55" s="49" t="s">
        <v>29</v>
      </c>
      <c r="F55" s="49"/>
      <c r="G55" s="49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3" ht="12.75">
      <c r="A77" s="21"/>
      <c r="B77" s="21"/>
      <c r="C77" s="21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  <row r="83" spans="1:3" ht="12.75">
      <c r="A83" s="21"/>
      <c r="B83" s="21"/>
      <c r="C83" s="21"/>
    </row>
    <row r="84" spans="1:3" ht="12.75">
      <c r="A84" s="21"/>
      <c r="B84" s="21"/>
      <c r="C84" s="21"/>
    </row>
    <row r="85" spans="1:3" ht="12.75">
      <c r="A85" s="21"/>
      <c r="B85" s="21"/>
      <c r="C85" s="21"/>
    </row>
    <row r="86" spans="1:3" ht="12.75">
      <c r="A86" s="21"/>
      <c r="B86" s="21"/>
      <c r="C86" s="21"/>
    </row>
    <row r="87" spans="1:3" ht="12.75">
      <c r="A87" s="21"/>
      <c r="B87" s="21"/>
      <c r="C87" s="21"/>
    </row>
    <row r="88" spans="1:3" ht="12.75">
      <c r="A88" s="21"/>
      <c r="B88" s="21"/>
      <c r="C88" s="21"/>
    </row>
    <row r="89" spans="1:3" ht="12.75">
      <c r="A89" s="21"/>
      <c r="B89" s="21"/>
      <c r="C89" s="21"/>
    </row>
    <row r="90" spans="1:3" ht="12.75">
      <c r="A90" s="21"/>
      <c r="B90" s="21"/>
      <c r="C90" s="21"/>
    </row>
    <row r="91" spans="1:3" ht="12.75">
      <c r="A91" s="21"/>
      <c r="B91" s="21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21"/>
      <c r="B94" s="21"/>
      <c r="C94" s="21"/>
    </row>
    <row r="95" spans="1:3" ht="12.75">
      <c r="A95" s="21"/>
      <c r="B95" s="21"/>
      <c r="C95" s="21"/>
    </row>
    <row r="96" spans="1:3" ht="12.75">
      <c r="A96" s="21"/>
      <c r="B96" s="21"/>
      <c r="C96" s="21"/>
    </row>
    <row r="97" spans="1:3" ht="12.75">
      <c r="A97" s="21"/>
      <c r="B97" s="21"/>
      <c r="C97" s="21"/>
    </row>
  </sheetData>
  <sheetProtection/>
  <mergeCells count="52">
    <mergeCell ref="A46:C46"/>
    <mergeCell ref="A34:C34"/>
    <mergeCell ref="A42:C42"/>
    <mergeCell ref="A45:C45"/>
    <mergeCell ref="A35:C35"/>
    <mergeCell ref="A29:C29"/>
    <mergeCell ref="A30:C30"/>
    <mergeCell ref="A31:C31"/>
    <mergeCell ref="A41:C41"/>
    <mergeCell ref="A40:C40"/>
    <mergeCell ref="A38:C38"/>
    <mergeCell ref="A28:C28"/>
    <mergeCell ref="A33:C33"/>
    <mergeCell ref="A44:C44"/>
    <mergeCell ref="F17:G17"/>
    <mergeCell ref="B20:G20"/>
    <mergeCell ref="A24:C24"/>
    <mergeCell ref="F18:G18"/>
    <mergeCell ref="A27:C27"/>
    <mergeCell ref="B17:E17"/>
    <mergeCell ref="A36:C36"/>
    <mergeCell ref="A32:C32"/>
    <mergeCell ref="A25:C25"/>
    <mergeCell ref="B18:E18"/>
    <mergeCell ref="B19:G19"/>
    <mergeCell ref="A43:C43"/>
    <mergeCell ref="A6:G6"/>
    <mergeCell ref="A7:G7"/>
    <mergeCell ref="A8:G8"/>
    <mergeCell ref="B14:E14"/>
    <mergeCell ref="F14:G14"/>
    <mergeCell ref="B12:G12"/>
    <mergeCell ref="A54:B54"/>
    <mergeCell ref="F15:G15"/>
    <mergeCell ref="F16:G16"/>
    <mergeCell ref="B9:G9"/>
    <mergeCell ref="B10:G10"/>
    <mergeCell ref="B11:G11"/>
    <mergeCell ref="B15:E15"/>
    <mergeCell ref="B16:E16"/>
    <mergeCell ref="A47:C47"/>
    <mergeCell ref="A37:C37"/>
    <mergeCell ref="A55:B55"/>
    <mergeCell ref="E54:G54"/>
    <mergeCell ref="E55:G55"/>
    <mergeCell ref="A1:A5"/>
    <mergeCell ref="B1:E3"/>
    <mergeCell ref="F1:G1"/>
    <mergeCell ref="F3:G3"/>
    <mergeCell ref="F5:G5"/>
    <mergeCell ref="A26:C26"/>
    <mergeCell ref="A39:C39"/>
  </mergeCells>
  <printOptions horizontalCentered="1" verticalCentered="1"/>
  <pageMargins left="0.35433070866141736" right="0" top="0" bottom="0" header="0" footer="0"/>
  <pageSetup fitToHeight="2" fitToWidth="1" horizontalDpi="600" verticalDpi="600" orientation="landscape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5" sqref="A5"/>
    </sheetView>
  </sheetViews>
  <sheetFormatPr defaultColWidth="11.421875" defaultRowHeight="12.75"/>
  <sheetData>
    <row r="5" ht="12.75">
      <c r="A5" s="1" t="s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Leonardo Fabio Giraldo Gonzalez</cp:lastModifiedBy>
  <cp:lastPrinted>2011-11-28T19:23:20Z</cp:lastPrinted>
  <dcterms:created xsi:type="dcterms:W3CDTF">2008-06-09T18:56:06Z</dcterms:created>
  <dcterms:modified xsi:type="dcterms:W3CDTF">2011-11-28T19:26:40Z</dcterms:modified>
  <cp:category/>
  <cp:version/>
  <cp:contentType/>
  <cp:contentStatus/>
</cp:coreProperties>
</file>