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7350" activeTab="17"/>
  </bookViews>
  <sheets>
    <sheet name="PLAN INDICATIVO" sheetId="1" r:id="rId1"/>
    <sheet name="POAI 2012" sheetId="2" r:id="rId2"/>
    <sheet name="PLAN ACCIÓN EDUCACIÓN" sheetId="3" r:id="rId3"/>
    <sheet name="PLAN ACCIÓN SALUD" sheetId="4" r:id="rId4"/>
    <sheet name="PLAN ACCIÓN VIVIENDA" sheetId="5" r:id="rId5"/>
    <sheet name="PLAN ACCIÓN JUSTICIA SEGURIDAD " sheetId="6" r:id="rId6"/>
    <sheet name="PLAN ACCIÓN PARTICIPACIÓN CIUDA" sheetId="7" r:id="rId7"/>
    <sheet name="PLAN ACCIÓN RECREACIÓN Y DEPORT" sheetId="8" r:id="rId8"/>
    <sheet name="PLAN ACCIÓN CULTURA" sheetId="9" r:id="rId9"/>
    <sheet name="PLAN ACCIÓN INFANCIA Y ADOLECEN" sheetId="10" r:id="rId10"/>
    <sheet name="PLAN ACCIÓN POBLACIÓN VULNERABL" sheetId="11" r:id="rId11"/>
    <sheet name="PLAN ACCIÓN POBL. VICTIMAS DESP" sheetId="12" r:id="rId12"/>
    <sheet name="PLAN ACCIÓN SERV. PÚBLICOS DIF " sheetId="13" r:id="rId13"/>
    <sheet name="PLAN ACCIÓN AGUA POTABLE" sheetId="14" r:id="rId14"/>
    <sheet name="PLAN ACCIÓN MEDIO AMBIENTE" sheetId="15" r:id="rId15"/>
    <sheet name="PLAN ACCIÓN PLANEACIÓN Y GESTIO" sheetId="16" r:id="rId16"/>
    <sheet name="PLAN ACCIÓN AGROPECUARIO" sheetId="17" r:id="rId17"/>
    <sheet name="PLAN ACCIÓN DESARROLLO Y TURISM" sheetId="18" r:id="rId18"/>
    <sheet name="PLAN ACCIÓN INFRAESTRUCTURA VIA" sheetId="19" r:id="rId19"/>
    <sheet name="PLAN ACCIÓN FORTALE. INSTITUCIO" sheetId="20" r:id="rId20"/>
    <sheet name="PLAN ACCIÓN EQUIPAMENTO MUNICIP" sheetId="21" r:id="rId21"/>
    <sheet name="PLAN ACCIÓN TIC'S" sheetId="22" r:id="rId22"/>
  </sheets>
  <externalReferences>
    <externalReference r:id="rId23"/>
  </externalReferences>
  <calcPr calcId="125725"/>
</workbook>
</file>

<file path=xl/calcChain.xml><?xml version="1.0" encoding="utf-8"?>
<calcChain xmlns="http://schemas.openxmlformats.org/spreadsheetml/2006/main">
  <c r="AG28" i="22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34" i="20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29" i="1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 i="1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61" i="14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25" i="13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36" i="10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36" i="9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D36" i="8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D42" i="7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4" i="5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42" i="4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125"/>
  <c r="AG123" s="1"/>
  <c r="AD125"/>
  <c r="AC125"/>
  <c r="AC123" s="1"/>
  <c r="AB125"/>
  <c r="AA125"/>
  <c r="AA123" s="1"/>
  <c r="Z125"/>
  <c r="Y125"/>
  <c r="Y123" s="1"/>
  <c r="X125"/>
  <c r="W125"/>
  <c r="W123" s="1"/>
  <c r="V125"/>
  <c r="U125"/>
  <c r="U123" s="1"/>
  <c r="T125"/>
  <c r="S125"/>
  <c r="S123" s="1"/>
  <c r="R125"/>
  <c r="Q125"/>
  <c r="Q123" s="1"/>
  <c r="P125"/>
  <c r="AF125" s="1"/>
  <c r="O125"/>
  <c r="O123" s="1"/>
  <c r="AE123" s="1"/>
  <c r="AD123"/>
  <c r="AB123"/>
  <c r="Z123"/>
  <c r="X123"/>
  <c r="V123"/>
  <c r="T123"/>
  <c r="R123"/>
  <c r="P123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4"/>
  <c r="AD114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P112" s="1"/>
  <c r="O114"/>
  <c r="AE114" s="1"/>
  <c r="AG112"/>
  <c r="AC112"/>
  <c r="AA112"/>
  <c r="Y112"/>
  <c r="W112"/>
  <c r="U112"/>
  <c r="S112"/>
  <c r="Q112"/>
  <c r="O112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O101" s="1"/>
  <c r="AE101" s="1"/>
  <c r="AD101"/>
  <c r="AB101"/>
  <c r="Z101"/>
  <c r="X101"/>
  <c r="V101"/>
  <c r="T101"/>
  <c r="R101"/>
  <c r="P101"/>
  <c r="AF101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A92"/>
  <c r="Z92"/>
  <c r="Y92"/>
  <c r="X92"/>
  <c r="W92"/>
  <c r="V92"/>
  <c r="U92"/>
  <c r="T92"/>
  <c r="S92"/>
  <c r="R92"/>
  <c r="Q92"/>
  <c r="P92"/>
  <c r="AF92" s="1"/>
  <c r="O92"/>
  <c r="AE92" s="1"/>
  <c r="AG89"/>
  <c r="AD89"/>
  <c r="AC89"/>
  <c r="AC87" s="1"/>
  <c r="AB89"/>
  <c r="AA89"/>
  <c r="AA87" s="1"/>
  <c r="Z89"/>
  <c r="Y89"/>
  <c r="Y87" s="1"/>
  <c r="X89"/>
  <c r="W89"/>
  <c r="W87" s="1"/>
  <c r="V89"/>
  <c r="U89"/>
  <c r="U87" s="1"/>
  <c r="T89"/>
  <c r="S89"/>
  <c r="S87" s="1"/>
  <c r="R89"/>
  <c r="Q89"/>
  <c r="Q87" s="1"/>
  <c r="P89"/>
  <c r="AF89" s="1"/>
  <c r="O89"/>
  <c r="O87" s="1"/>
  <c r="AE87" s="1"/>
  <c r="AD87"/>
  <c r="AB87"/>
  <c r="Z87"/>
  <c r="X87"/>
  <c r="V87"/>
  <c r="T87"/>
  <c r="R87"/>
  <c r="P87"/>
  <c r="AF87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G73" s="1"/>
  <c r="AD75"/>
  <c r="AC75"/>
  <c r="AC73" s="1"/>
  <c r="AB75"/>
  <c r="AA75"/>
  <c r="AA73" s="1"/>
  <c r="Z75"/>
  <c r="Y75"/>
  <c r="Y73" s="1"/>
  <c r="X75"/>
  <c r="W75"/>
  <c r="W73" s="1"/>
  <c r="V75"/>
  <c r="U75"/>
  <c r="U73" s="1"/>
  <c r="T75"/>
  <c r="S75"/>
  <c r="S73" s="1"/>
  <c r="R75"/>
  <c r="Q75"/>
  <c r="Q73" s="1"/>
  <c r="P75"/>
  <c r="AF75" s="1"/>
  <c r="O75"/>
  <c r="O73" s="1"/>
  <c r="AE73" s="1"/>
  <c r="AD73"/>
  <c r="AB73"/>
  <c r="Z73"/>
  <c r="X73"/>
  <c r="V73"/>
  <c r="T73"/>
  <c r="R73"/>
  <c r="P73"/>
  <c r="AF73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D56" s="1"/>
  <c r="AC58"/>
  <c r="AB58"/>
  <c r="AB56" s="1"/>
  <c r="AA58"/>
  <c r="Z58"/>
  <c r="Z56" s="1"/>
  <c r="Y58"/>
  <c r="X58"/>
  <c r="X56" s="1"/>
  <c r="W58"/>
  <c r="V58"/>
  <c r="V56" s="1"/>
  <c r="U58"/>
  <c r="T58"/>
  <c r="T56" s="1"/>
  <c r="S58"/>
  <c r="R58"/>
  <c r="R56" s="1"/>
  <c r="Q58"/>
  <c r="P58"/>
  <c r="P56" s="1"/>
  <c r="AF56" s="1"/>
  <c r="O58"/>
  <c r="AE58" s="1"/>
  <c r="AG56"/>
  <c r="AC56"/>
  <c r="AA56"/>
  <c r="Y56"/>
  <c r="W56"/>
  <c r="U56"/>
  <c r="S56"/>
  <c r="Q56"/>
  <c r="O56"/>
  <c r="AE56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E1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G12"/>
  <c r="AD12"/>
  <c r="AC12"/>
  <c r="AB12"/>
  <c r="AA12"/>
  <c r="Z12"/>
  <c r="Y12"/>
  <c r="X12"/>
  <c r="W12"/>
  <c r="V12"/>
  <c r="U12"/>
  <c r="T12"/>
  <c r="S12"/>
  <c r="R12"/>
  <c r="Q12"/>
  <c r="P12"/>
  <c r="AF12" s="1"/>
  <c r="O12"/>
  <c r="AE12" s="1"/>
  <c r="AG9"/>
  <c r="AD9"/>
  <c r="AC9"/>
  <c r="AB9"/>
  <c r="AB7" s="1"/>
  <c r="AA9"/>
  <c r="Z9"/>
  <c r="Z7" s="1"/>
  <c r="Y9"/>
  <c r="X9"/>
  <c r="X7" s="1"/>
  <c r="W9"/>
  <c r="V9"/>
  <c r="V7" s="1"/>
  <c r="U9"/>
  <c r="T9"/>
  <c r="T7" s="1"/>
  <c r="S9"/>
  <c r="R9"/>
  <c r="R7" s="1"/>
  <c r="Q9"/>
  <c r="P9"/>
  <c r="P7" s="1"/>
  <c r="O9"/>
  <c r="AE9" s="1"/>
  <c r="AG7"/>
  <c r="AC7"/>
  <c r="AA7"/>
  <c r="Y7"/>
  <c r="W7"/>
  <c r="U7"/>
  <c r="S7"/>
  <c r="Q7"/>
  <c r="O7"/>
  <c r="AD50" i="3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29" i="22"/>
  <c r="AD129"/>
  <c r="AC129"/>
  <c r="AB129"/>
  <c r="AA129"/>
  <c r="Z129"/>
  <c r="Y129"/>
  <c r="X129"/>
  <c r="W129"/>
  <c r="V129"/>
  <c r="U129"/>
  <c r="T129"/>
  <c r="S129"/>
  <c r="R129"/>
  <c r="Q129"/>
  <c r="P129"/>
  <c r="AF129" s="1"/>
  <c r="O129"/>
  <c r="AE129" s="1"/>
  <c r="AG127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1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D105" s="1"/>
  <c r="AC107"/>
  <c r="AB107"/>
  <c r="AB105" s="1"/>
  <c r="AA107"/>
  <c r="Z107"/>
  <c r="Z105" s="1"/>
  <c r="Y107"/>
  <c r="X107"/>
  <c r="X105" s="1"/>
  <c r="W107"/>
  <c r="V107"/>
  <c r="V105" s="1"/>
  <c r="U107"/>
  <c r="T107"/>
  <c r="T105" s="1"/>
  <c r="S107"/>
  <c r="R107"/>
  <c r="R105" s="1"/>
  <c r="Q107"/>
  <c r="P107"/>
  <c r="AF107" s="1"/>
  <c r="O107"/>
  <c r="AE107" s="1"/>
  <c r="AG105"/>
  <c r="AC105"/>
  <c r="AA105"/>
  <c r="Y105"/>
  <c r="W105"/>
  <c r="U105"/>
  <c r="S105"/>
  <c r="Q105"/>
  <c r="O105"/>
  <c r="AE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D91" s="1"/>
  <c r="AC93"/>
  <c r="AB93"/>
  <c r="AB91" s="1"/>
  <c r="AA93"/>
  <c r="Z93"/>
  <c r="Z91" s="1"/>
  <c r="Y93"/>
  <c r="X93"/>
  <c r="X91" s="1"/>
  <c r="W93"/>
  <c r="V93"/>
  <c r="V91" s="1"/>
  <c r="U93"/>
  <c r="T93"/>
  <c r="T91" s="1"/>
  <c r="S93"/>
  <c r="R93"/>
  <c r="R91" s="1"/>
  <c r="Q93"/>
  <c r="P93"/>
  <c r="AF93" s="1"/>
  <c r="O93"/>
  <c r="AE93" s="1"/>
  <c r="AG91"/>
  <c r="AC91"/>
  <c r="AA91"/>
  <c r="Y91"/>
  <c r="W91"/>
  <c r="U91"/>
  <c r="S91"/>
  <c r="Q91"/>
  <c r="O91"/>
  <c r="AE91" s="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D79"/>
  <c r="AD77" s="1"/>
  <c r="AC79"/>
  <c r="AB79"/>
  <c r="AB77" s="1"/>
  <c r="AA79"/>
  <c r="Z79"/>
  <c r="Z77" s="1"/>
  <c r="Y79"/>
  <c r="X79"/>
  <c r="X77" s="1"/>
  <c r="W79"/>
  <c r="V79"/>
  <c r="V77" s="1"/>
  <c r="U79"/>
  <c r="T79"/>
  <c r="T77" s="1"/>
  <c r="S79"/>
  <c r="R79"/>
  <c r="R77" s="1"/>
  <c r="Q79"/>
  <c r="P79"/>
  <c r="AF79" s="1"/>
  <c r="O79"/>
  <c r="AE79" s="1"/>
  <c r="AG77"/>
  <c r="AC77"/>
  <c r="AA77"/>
  <c r="Y77"/>
  <c r="W77"/>
  <c r="U77"/>
  <c r="S77"/>
  <c r="Q77"/>
  <c r="O77"/>
  <c r="AE77" s="1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G60" s="1"/>
  <c r="AD62"/>
  <c r="AC62"/>
  <c r="AC60" s="1"/>
  <c r="AB62"/>
  <c r="AA62"/>
  <c r="AA60" s="1"/>
  <c r="Z62"/>
  <c r="Y62"/>
  <c r="Y60" s="1"/>
  <c r="X62"/>
  <c r="W62"/>
  <c r="W60" s="1"/>
  <c r="V62"/>
  <c r="U62"/>
  <c r="U60" s="1"/>
  <c r="T62"/>
  <c r="S62"/>
  <c r="S60" s="1"/>
  <c r="R62"/>
  <c r="Q62"/>
  <c r="Q60" s="1"/>
  <c r="P62"/>
  <c r="AF62" s="1"/>
  <c r="O62"/>
  <c r="AE62" s="1"/>
  <c r="AD60"/>
  <c r="AB60"/>
  <c r="Z60"/>
  <c r="X60"/>
  <c r="V60"/>
  <c r="T60"/>
  <c r="R60"/>
  <c r="P60"/>
  <c r="AF60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3"/>
  <c r="AD23"/>
  <c r="AD21" s="1"/>
  <c r="AC23"/>
  <c r="AB23"/>
  <c r="AB21" s="1"/>
  <c r="AA23"/>
  <c r="Z23"/>
  <c r="Z21" s="1"/>
  <c r="Y23"/>
  <c r="X23"/>
  <c r="X21" s="1"/>
  <c r="W23"/>
  <c r="V23"/>
  <c r="V21" s="1"/>
  <c r="U23"/>
  <c r="T23"/>
  <c r="T21" s="1"/>
  <c r="S23"/>
  <c r="R23"/>
  <c r="R21" s="1"/>
  <c r="Q23"/>
  <c r="P23"/>
  <c r="AF23" s="1"/>
  <c r="O23"/>
  <c r="AE23" s="1"/>
  <c r="AG21"/>
  <c r="AC21"/>
  <c r="AA21"/>
  <c r="Y21"/>
  <c r="W21"/>
  <c r="U21"/>
  <c r="S21"/>
  <c r="Q21"/>
  <c r="O21"/>
  <c r="AE21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7" i="21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09"/>
  <c r="AD109"/>
  <c r="AC109"/>
  <c r="AB109"/>
  <c r="AA109"/>
  <c r="Z109"/>
  <c r="Y109"/>
  <c r="X109"/>
  <c r="W109"/>
  <c r="V109"/>
  <c r="U109"/>
  <c r="T109"/>
  <c r="S109"/>
  <c r="R109"/>
  <c r="Q109"/>
  <c r="P109"/>
  <c r="AF109" s="1"/>
  <c r="O109"/>
  <c r="AE109" s="1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G93" s="1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G79" s="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D65" s="1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G48" s="1"/>
  <c r="AD50"/>
  <c r="AC50"/>
  <c r="AC48" s="1"/>
  <c r="AB50"/>
  <c r="AA50"/>
  <c r="AA48" s="1"/>
  <c r="Z50"/>
  <c r="Y50"/>
  <c r="Y48" s="1"/>
  <c r="X50"/>
  <c r="W50"/>
  <c r="W48" s="1"/>
  <c r="V50"/>
  <c r="U50"/>
  <c r="U48" s="1"/>
  <c r="T50"/>
  <c r="S50"/>
  <c r="S48" s="1"/>
  <c r="R50"/>
  <c r="Q50"/>
  <c r="P50"/>
  <c r="AF50" s="1"/>
  <c r="O50"/>
  <c r="AE50" s="1"/>
  <c r="AD48"/>
  <c r="AB48"/>
  <c r="Z48"/>
  <c r="X48"/>
  <c r="V48"/>
  <c r="T48"/>
  <c r="R48"/>
  <c r="Q48"/>
  <c r="P48"/>
  <c r="O48"/>
  <c r="AE48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E1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25" i="20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4"/>
  <c r="AD114"/>
  <c r="AD112" s="1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P112" s="1"/>
  <c r="AF112" s="1"/>
  <c r="O114"/>
  <c r="AE114" s="1"/>
  <c r="AG112"/>
  <c r="AC112"/>
  <c r="AA112"/>
  <c r="Y112"/>
  <c r="W112"/>
  <c r="U112"/>
  <c r="S112"/>
  <c r="Q112"/>
  <c r="O112"/>
  <c r="AE112" s="1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O101" s="1"/>
  <c r="AE101" s="1"/>
  <c r="AD101"/>
  <c r="AB101"/>
  <c r="Z101"/>
  <c r="X101"/>
  <c r="V101"/>
  <c r="T101"/>
  <c r="R101"/>
  <c r="P101"/>
  <c r="AF101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A92"/>
  <c r="Z92"/>
  <c r="Y92"/>
  <c r="X92"/>
  <c r="W92"/>
  <c r="V92"/>
  <c r="U92"/>
  <c r="T92"/>
  <c r="S92"/>
  <c r="R92"/>
  <c r="Q92"/>
  <c r="P92"/>
  <c r="AF92" s="1"/>
  <c r="O92"/>
  <c r="AE92" s="1"/>
  <c r="AG89"/>
  <c r="AG87" s="1"/>
  <c r="AD89"/>
  <c r="AC89"/>
  <c r="AC87" s="1"/>
  <c r="AB89"/>
  <c r="AA89"/>
  <c r="AA87" s="1"/>
  <c r="Z89"/>
  <c r="Y89"/>
  <c r="Y87" s="1"/>
  <c r="X89"/>
  <c r="W89"/>
  <c r="W87" s="1"/>
  <c r="V89"/>
  <c r="U89"/>
  <c r="U87" s="1"/>
  <c r="T89"/>
  <c r="S89"/>
  <c r="S87" s="1"/>
  <c r="R89"/>
  <c r="Q89"/>
  <c r="Q87" s="1"/>
  <c r="P89"/>
  <c r="AF89" s="1"/>
  <c r="O89"/>
  <c r="O87" s="1"/>
  <c r="AE87" s="1"/>
  <c r="AD87"/>
  <c r="AB87"/>
  <c r="Z87"/>
  <c r="X87"/>
  <c r="V87"/>
  <c r="T87"/>
  <c r="R87"/>
  <c r="P87"/>
  <c r="AF87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G73" s="1"/>
  <c r="AD75"/>
  <c r="AC75"/>
  <c r="AC73" s="1"/>
  <c r="AB75"/>
  <c r="AA75"/>
  <c r="AA73" s="1"/>
  <c r="Z75"/>
  <c r="Y75"/>
  <c r="Y73" s="1"/>
  <c r="X75"/>
  <c r="W75"/>
  <c r="W73" s="1"/>
  <c r="V75"/>
  <c r="U75"/>
  <c r="U73" s="1"/>
  <c r="T75"/>
  <c r="S75"/>
  <c r="S73" s="1"/>
  <c r="R75"/>
  <c r="Q75"/>
  <c r="Q73" s="1"/>
  <c r="P75"/>
  <c r="AF75" s="1"/>
  <c r="O75"/>
  <c r="O73" s="1"/>
  <c r="AE73" s="1"/>
  <c r="AD73"/>
  <c r="AB73"/>
  <c r="Z73"/>
  <c r="X73"/>
  <c r="V73"/>
  <c r="T73"/>
  <c r="R73"/>
  <c r="P73"/>
  <c r="AF73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D56" s="1"/>
  <c r="AC58"/>
  <c r="AB58"/>
  <c r="AB56" s="1"/>
  <c r="AA58"/>
  <c r="Z58"/>
  <c r="Z56" s="1"/>
  <c r="Y58"/>
  <c r="X58"/>
  <c r="X56" s="1"/>
  <c r="W58"/>
  <c r="V58"/>
  <c r="V56" s="1"/>
  <c r="U58"/>
  <c r="T58"/>
  <c r="T56" s="1"/>
  <c r="S58"/>
  <c r="R58"/>
  <c r="R56" s="1"/>
  <c r="Q58"/>
  <c r="P58"/>
  <c r="P56" s="1"/>
  <c r="AF56" s="1"/>
  <c r="O58"/>
  <c r="AE58" s="1"/>
  <c r="AG56"/>
  <c r="AC56"/>
  <c r="AA56"/>
  <c r="Y56"/>
  <c r="W56"/>
  <c r="U56"/>
  <c r="S56"/>
  <c r="Q56"/>
  <c r="O56"/>
  <c r="AE56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G21" s="1"/>
  <c r="AD23"/>
  <c r="AC23"/>
  <c r="AC21" s="1"/>
  <c r="AB23"/>
  <c r="AA23"/>
  <c r="AA21" s="1"/>
  <c r="Z23"/>
  <c r="Y23"/>
  <c r="Y21" s="1"/>
  <c r="X23"/>
  <c r="W23"/>
  <c r="W21" s="1"/>
  <c r="V23"/>
  <c r="U23"/>
  <c r="U21" s="1"/>
  <c r="T23"/>
  <c r="S23"/>
  <c r="S21" s="1"/>
  <c r="R23"/>
  <c r="Q23"/>
  <c r="Q21" s="1"/>
  <c r="P23"/>
  <c r="AF23" s="1"/>
  <c r="O23"/>
  <c r="O21" s="1"/>
  <c r="AE21" s="1"/>
  <c r="AD21"/>
  <c r="AB21"/>
  <c r="Z21"/>
  <c r="X21"/>
  <c r="V21"/>
  <c r="T21"/>
  <c r="R21"/>
  <c r="P2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27" i="19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5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O116"/>
  <c r="AE116" s="1"/>
  <c r="AG114"/>
  <c r="AD114"/>
  <c r="AC114"/>
  <c r="AB114"/>
  <c r="AA114"/>
  <c r="Z114"/>
  <c r="Y114"/>
  <c r="X114"/>
  <c r="W114"/>
  <c r="V114"/>
  <c r="U114"/>
  <c r="T114"/>
  <c r="S114"/>
  <c r="R114"/>
  <c r="Q114"/>
  <c r="P114"/>
  <c r="AF114" s="1"/>
  <c r="O114"/>
  <c r="AE114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105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3"/>
  <c r="AD103"/>
  <c r="AC103"/>
  <c r="AB103"/>
  <c r="AA103"/>
  <c r="Z103"/>
  <c r="Y103"/>
  <c r="X103"/>
  <c r="W103"/>
  <c r="V103"/>
  <c r="U103"/>
  <c r="T103"/>
  <c r="S103"/>
  <c r="R103"/>
  <c r="Q103"/>
  <c r="P103"/>
  <c r="AF103" s="1"/>
  <c r="O103"/>
  <c r="AE103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G89" s="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E91" s="1"/>
  <c r="AD89"/>
  <c r="AC89"/>
  <c r="AB89"/>
  <c r="AA89"/>
  <c r="Z89"/>
  <c r="Y89"/>
  <c r="X89"/>
  <c r="W89"/>
  <c r="V89"/>
  <c r="U89"/>
  <c r="T89"/>
  <c r="S89"/>
  <c r="R89"/>
  <c r="Q89"/>
  <c r="P89"/>
  <c r="AF89" s="1"/>
  <c r="O89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G75" s="1"/>
  <c r="AD77"/>
  <c r="AC77"/>
  <c r="AC75" s="1"/>
  <c r="AB77"/>
  <c r="AA77"/>
  <c r="AA75" s="1"/>
  <c r="Z77"/>
  <c r="Y77"/>
  <c r="Y75" s="1"/>
  <c r="X77"/>
  <c r="W77"/>
  <c r="W75" s="1"/>
  <c r="V77"/>
  <c r="U77"/>
  <c r="U75" s="1"/>
  <c r="T77"/>
  <c r="S77"/>
  <c r="S75" s="1"/>
  <c r="R77"/>
  <c r="Q77"/>
  <c r="P77"/>
  <c r="AF77" s="1"/>
  <c r="O77"/>
  <c r="AE77" s="1"/>
  <c r="AD75"/>
  <c r="AB75"/>
  <c r="Z75"/>
  <c r="X75"/>
  <c r="V75"/>
  <c r="T75"/>
  <c r="R75"/>
  <c r="Q75"/>
  <c r="P75"/>
  <c r="AF75" s="1"/>
  <c r="O75"/>
  <c r="AE75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D58" s="1"/>
  <c r="AC60"/>
  <c r="AB60"/>
  <c r="AB58" s="1"/>
  <c r="AA60"/>
  <c r="Z60"/>
  <c r="Z58" s="1"/>
  <c r="Y60"/>
  <c r="X60"/>
  <c r="X58" s="1"/>
  <c r="W60"/>
  <c r="V60"/>
  <c r="V58" s="1"/>
  <c r="U60"/>
  <c r="T60"/>
  <c r="T58" s="1"/>
  <c r="S60"/>
  <c r="R60"/>
  <c r="R58" s="1"/>
  <c r="Q60"/>
  <c r="P60"/>
  <c r="P58" s="1"/>
  <c r="AF58" s="1"/>
  <c r="O60"/>
  <c r="AE60" s="1"/>
  <c r="AG58"/>
  <c r="AC58"/>
  <c r="AA58"/>
  <c r="Y58"/>
  <c r="W58"/>
  <c r="U58"/>
  <c r="S58"/>
  <c r="Q58"/>
  <c r="O58"/>
  <c r="AE58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G19" s="1"/>
  <c r="AD21"/>
  <c r="AC21"/>
  <c r="AC19" s="1"/>
  <c r="AB21"/>
  <c r="AA21"/>
  <c r="AA19" s="1"/>
  <c r="Z21"/>
  <c r="Y21"/>
  <c r="Y19" s="1"/>
  <c r="X21"/>
  <c r="W21"/>
  <c r="W19" s="1"/>
  <c r="V21"/>
  <c r="U21"/>
  <c r="U19" s="1"/>
  <c r="T21"/>
  <c r="S21"/>
  <c r="S19" s="1"/>
  <c r="R21"/>
  <c r="Q21"/>
  <c r="Q19" s="1"/>
  <c r="P21"/>
  <c r="AF21" s="1"/>
  <c r="O21"/>
  <c r="O19" s="1"/>
  <c r="AE19" s="1"/>
  <c r="AD19"/>
  <c r="AB19"/>
  <c r="Z19"/>
  <c r="X19"/>
  <c r="V19"/>
  <c r="T19"/>
  <c r="R19"/>
  <c r="P19"/>
  <c r="AF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18" i="18"/>
  <c r="AD118"/>
  <c r="AD116" s="1"/>
  <c r="AC118"/>
  <c r="AB118"/>
  <c r="AB116" s="1"/>
  <c r="AA118"/>
  <c r="Z118"/>
  <c r="Z116" s="1"/>
  <c r="Y118"/>
  <c r="X118"/>
  <c r="X116" s="1"/>
  <c r="W118"/>
  <c r="V118"/>
  <c r="V116" s="1"/>
  <c r="U118"/>
  <c r="T118"/>
  <c r="T116" s="1"/>
  <c r="S118"/>
  <c r="R118"/>
  <c r="R116" s="1"/>
  <c r="Q118"/>
  <c r="P118"/>
  <c r="AF118" s="1"/>
  <c r="O118"/>
  <c r="AE118" s="1"/>
  <c r="AG116"/>
  <c r="AC116"/>
  <c r="AA116"/>
  <c r="Y116"/>
  <c r="W116"/>
  <c r="U116"/>
  <c r="S116"/>
  <c r="Q116"/>
  <c r="O116"/>
  <c r="AE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G105" s="1"/>
  <c r="AD107"/>
  <c r="AC107"/>
  <c r="AC105" s="1"/>
  <c r="AB107"/>
  <c r="AA107"/>
  <c r="AA105" s="1"/>
  <c r="Z107"/>
  <c r="Y107"/>
  <c r="Y105" s="1"/>
  <c r="X107"/>
  <c r="W107"/>
  <c r="W105" s="1"/>
  <c r="V107"/>
  <c r="U107"/>
  <c r="U105" s="1"/>
  <c r="T107"/>
  <c r="S107"/>
  <c r="S105" s="1"/>
  <c r="R107"/>
  <c r="Q107"/>
  <c r="Q105" s="1"/>
  <c r="P107"/>
  <c r="AF107" s="1"/>
  <c r="O107"/>
  <c r="AE107" s="1"/>
  <c r="AD105"/>
  <c r="AB105"/>
  <c r="Z105"/>
  <c r="X105"/>
  <c r="V105"/>
  <c r="T105"/>
  <c r="R105"/>
  <c r="P105"/>
  <c r="AF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AC94"/>
  <c r="AA94"/>
  <c r="Y94"/>
  <c r="W94"/>
  <c r="U94"/>
  <c r="S94"/>
  <c r="Q94"/>
  <c r="O94"/>
  <c r="AE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AA80" s="1"/>
  <c r="Z85"/>
  <c r="Y85"/>
  <c r="Y80" s="1"/>
  <c r="X85"/>
  <c r="W85"/>
  <c r="W80" s="1"/>
  <c r="V85"/>
  <c r="U85"/>
  <c r="U80" s="1"/>
  <c r="T85"/>
  <c r="S85"/>
  <c r="S80" s="1"/>
  <c r="R85"/>
  <c r="Q85"/>
  <c r="Q80" s="1"/>
  <c r="P85"/>
  <c r="AF85" s="1"/>
  <c r="O85"/>
  <c r="AE85" s="1"/>
  <c r="AG82"/>
  <c r="AD82"/>
  <c r="AD80" s="1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80"/>
  <c r="AB80"/>
  <c r="Z80"/>
  <c r="X80"/>
  <c r="V80"/>
  <c r="T80"/>
  <c r="R80"/>
  <c r="P80"/>
  <c r="AF80" s="1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G66" s="1"/>
  <c r="AD68"/>
  <c r="AC68"/>
  <c r="AB68"/>
  <c r="AA68"/>
  <c r="AA66" s="1"/>
  <c r="Z68"/>
  <c r="Y68"/>
  <c r="X68"/>
  <c r="W68"/>
  <c r="W66" s="1"/>
  <c r="V68"/>
  <c r="U68"/>
  <c r="T68"/>
  <c r="S68"/>
  <c r="S66" s="1"/>
  <c r="R68"/>
  <c r="Q68"/>
  <c r="P68"/>
  <c r="AF68" s="1"/>
  <c r="O68"/>
  <c r="AE68" s="1"/>
  <c r="AC66"/>
  <c r="Y66"/>
  <c r="U66"/>
  <c r="Q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A54"/>
  <c r="Z54"/>
  <c r="Z49" s="1"/>
  <c r="Y54"/>
  <c r="X54"/>
  <c r="W54"/>
  <c r="V54"/>
  <c r="V49" s="1"/>
  <c r="U54"/>
  <c r="T54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AB49"/>
  <c r="X49"/>
  <c r="T49"/>
  <c r="P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15" i="17"/>
  <c r="AG113" s="1"/>
  <c r="AD115"/>
  <c r="AC115"/>
  <c r="AC113" s="1"/>
  <c r="AB115"/>
  <c r="AA115"/>
  <c r="AA113" s="1"/>
  <c r="Z115"/>
  <c r="Y115"/>
  <c r="Y113" s="1"/>
  <c r="X115"/>
  <c r="W115"/>
  <c r="W113" s="1"/>
  <c r="V115"/>
  <c r="U115"/>
  <c r="U113" s="1"/>
  <c r="T115"/>
  <c r="S115"/>
  <c r="S113" s="1"/>
  <c r="R115"/>
  <c r="Q115"/>
  <c r="Q113" s="1"/>
  <c r="P115"/>
  <c r="AF115" s="1"/>
  <c r="O115"/>
  <c r="AE115" s="1"/>
  <c r="AD113"/>
  <c r="AB113"/>
  <c r="Z113"/>
  <c r="X113"/>
  <c r="V113"/>
  <c r="T113"/>
  <c r="R113"/>
  <c r="P113"/>
  <c r="AF113" s="1"/>
  <c r="AG107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4"/>
  <c r="AD104"/>
  <c r="AD102" s="1"/>
  <c r="AC104"/>
  <c r="AB104"/>
  <c r="AB102" s="1"/>
  <c r="AA104"/>
  <c r="Z104"/>
  <c r="Z102" s="1"/>
  <c r="Y104"/>
  <c r="X104"/>
  <c r="X102" s="1"/>
  <c r="W104"/>
  <c r="V104"/>
  <c r="V102" s="1"/>
  <c r="U104"/>
  <c r="T104"/>
  <c r="T102" s="1"/>
  <c r="S104"/>
  <c r="R104"/>
  <c r="R102" s="1"/>
  <c r="Q104"/>
  <c r="P104"/>
  <c r="AF104" s="1"/>
  <c r="O104"/>
  <c r="AE104" s="1"/>
  <c r="AG102"/>
  <c r="AC102"/>
  <c r="AA102"/>
  <c r="Y102"/>
  <c r="W102"/>
  <c r="U102"/>
  <c r="S102"/>
  <c r="Q102"/>
  <c r="O102"/>
  <c r="AE102" s="1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G91" s="1"/>
  <c r="AD93"/>
  <c r="AC93"/>
  <c r="AB93"/>
  <c r="AA93"/>
  <c r="AA91" s="1"/>
  <c r="Z93"/>
  <c r="Y93"/>
  <c r="X93"/>
  <c r="W93"/>
  <c r="W91" s="1"/>
  <c r="V93"/>
  <c r="U93"/>
  <c r="T93"/>
  <c r="S93"/>
  <c r="S91" s="1"/>
  <c r="R93"/>
  <c r="Q93"/>
  <c r="P93"/>
  <c r="AF93" s="1"/>
  <c r="O93"/>
  <c r="AE93" s="1"/>
  <c r="AC91"/>
  <c r="Y91"/>
  <c r="U91"/>
  <c r="Q9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G77" s="1"/>
  <c r="AD79"/>
  <c r="AC79"/>
  <c r="AB79"/>
  <c r="AA79"/>
  <c r="AA77" s="1"/>
  <c r="Z79"/>
  <c r="Y79"/>
  <c r="X79"/>
  <c r="W79"/>
  <c r="W77" s="1"/>
  <c r="V79"/>
  <c r="U79"/>
  <c r="T79"/>
  <c r="S79"/>
  <c r="S77" s="1"/>
  <c r="R79"/>
  <c r="Q79"/>
  <c r="P79"/>
  <c r="AF79" s="1"/>
  <c r="O79"/>
  <c r="AE79" s="1"/>
  <c r="AC77"/>
  <c r="Y77"/>
  <c r="U77"/>
  <c r="Q77"/>
  <c r="O77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Y63" s="1"/>
  <c r="X68"/>
  <c r="W68"/>
  <c r="V68"/>
  <c r="U68"/>
  <c r="T68"/>
  <c r="S68"/>
  <c r="R68"/>
  <c r="Q68"/>
  <c r="Q63" s="1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C63"/>
  <c r="U63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B46" s="1"/>
  <c r="AA48"/>
  <c r="Z48"/>
  <c r="Y48"/>
  <c r="X48"/>
  <c r="X46" s="1"/>
  <c r="W48"/>
  <c r="V48"/>
  <c r="U48"/>
  <c r="T48"/>
  <c r="T46" s="1"/>
  <c r="S48"/>
  <c r="R48"/>
  <c r="Q48"/>
  <c r="P48"/>
  <c r="AF48" s="1"/>
  <c r="O48"/>
  <c r="AE48" s="1"/>
  <c r="AD46"/>
  <c r="Z46"/>
  <c r="V46"/>
  <c r="R46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G24" s="1"/>
  <c r="AD26"/>
  <c r="AD24" s="1"/>
  <c r="AC26"/>
  <c r="AC24" s="1"/>
  <c r="AB26"/>
  <c r="AB24" s="1"/>
  <c r="AA26"/>
  <c r="AA24" s="1"/>
  <c r="Z26"/>
  <c r="Z24" s="1"/>
  <c r="Y26"/>
  <c r="Y24" s="1"/>
  <c r="X26"/>
  <c r="X24" s="1"/>
  <c r="W26"/>
  <c r="W24" s="1"/>
  <c r="V26"/>
  <c r="V24" s="1"/>
  <c r="U26"/>
  <c r="U24" s="1"/>
  <c r="T26"/>
  <c r="T24" s="1"/>
  <c r="S26"/>
  <c r="S24" s="1"/>
  <c r="R26"/>
  <c r="R24" s="1"/>
  <c r="Q26"/>
  <c r="Q24" s="1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B8" s="1"/>
  <c r="AA10"/>
  <c r="Z10"/>
  <c r="Y10"/>
  <c r="X10"/>
  <c r="X8" s="1"/>
  <c r="W10"/>
  <c r="V10"/>
  <c r="U10"/>
  <c r="T10"/>
  <c r="T8" s="1"/>
  <c r="S10"/>
  <c r="R10"/>
  <c r="Q10"/>
  <c r="P10"/>
  <c r="AF10" s="1"/>
  <c r="O10"/>
  <c r="AE10" s="1"/>
  <c r="AD8"/>
  <c r="Z8"/>
  <c r="V8"/>
  <c r="R8"/>
  <c r="AG127" i="16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5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6"/>
  <c r="AG114" s="1"/>
  <c r="AD116"/>
  <c r="AC116"/>
  <c r="AC114" s="1"/>
  <c r="AB116"/>
  <c r="AA116"/>
  <c r="AA114" s="1"/>
  <c r="Z116"/>
  <c r="Y116"/>
  <c r="Y114" s="1"/>
  <c r="X116"/>
  <c r="W116"/>
  <c r="W114" s="1"/>
  <c r="V116"/>
  <c r="U116"/>
  <c r="U114" s="1"/>
  <c r="T116"/>
  <c r="S116"/>
  <c r="S114" s="1"/>
  <c r="R116"/>
  <c r="Q116"/>
  <c r="Q114" s="1"/>
  <c r="P116"/>
  <c r="AF116" s="1"/>
  <c r="O116"/>
  <c r="AE116" s="1"/>
  <c r="AD114"/>
  <c r="AB114"/>
  <c r="Z114"/>
  <c r="X114"/>
  <c r="V114"/>
  <c r="T114"/>
  <c r="R114"/>
  <c r="P114"/>
  <c r="AF114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105"/>
  <c r="AD105"/>
  <c r="AD103" s="1"/>
  <c r="AC105"/>
  <c r="AB105"/>
  <c r="AB103" s="1"/>
  <c r="AA105"/>
  <c r="Z105"/>
  <c r="Z103" s="1"/>
  <c r="Y105"/>
  <c r="X105"/>
  <c r="X103" s="1"/>
  <c r="W105"/>
  <c r="V105"/>
  <c r="V103" s="1"/>
  <c r="U105"/>
  <c r="T105"/>
  <c r="T103" s="1"/>
  <c r="S105"/>
  <c r="R105"/>
  <c r="R103" s="1"/>
  <c r="Q105"/>
  <c r="P105"/>
  <c r="AF105" s="1"/>
  <c r="O105"/>
  <c r="AE105" s="1"/>
  <c r="AG103"/>
  <c r="AC103"/>
  <c r="AA103"/>
  <c r="Y103"/>
  <c r="W103"/>
  <c r="U103"/>
  <c r="S103"/>
  <c r="Q103"/>
  <c r="O103"/>
  <c r="AE103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D91"/>
  <c r="AD89" s="1"/>
  <c r="AC91"/>
  <c r="AB91"/>
  <c r="AB89" s="1"/>
  <c r="AA91"/>
  <c r="Z91"/>
  <c r="Z89" s="1"/>
  <c r="Y91"/>
  <c r="X91"/>
  <c r="X89" s="1"/>
  <c r="W91"/>
  <c r="V91"/>
  <c r="V89" s="1"/>
  <c r="U91"/>
  <c r="T91"/>
  <c r="T89" s="1"/>
  <c r="S91"/>
  <c r="R91"/>
  <c r="R89" s="1"/>
  <c r="Q91"/>
  <c r="P91"/>
  <c r="AF91" s="1"/>
  <c r="O91"/>
  <c r="AE91" s="1"/>
  <c r="AG89"/>
  <c r="AC89"/>
  <c r="AA89"/>
  <c r="Y89"/>
  <c r="W89"/>
  <c r="U89"/>
  <c r="S89"/>
  <c r="Q89"/>
  <c r="O89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D75" s="1"/>
  <c r="AC77"/>
  <c r="AB77"/>
  <c r="AB75" s="1"/>
  <c r="AA77"/>
  <c r="Z77"/>
  <c r="Z75" s="1"/>
  <c r="Y77"/>
  <c r="X77"/>
  <c r="X75" s="1"/>
  <c r="W77"/>
  <c r="V77"/>
  <c r="V75" s="1"/>
  <c r="U77"/>
  <c r="T77"/>
  <c r="T75" s="1"/>
  <c r="S77"/>
  <c r="R77"/>
  <c r="R75" s="1"/>
  <c r="Q77"/>
  <c r="P77"/>
  <c r="AF77" s="1"/>
  <c r="O77"/>
  <c r="AE77" s="1"/>
  <c r="AG75"/>
  <c r="AC75"/>
  <c r="AA75"/>
  <c r="Y75"/>
  <c r="W75"/>
  <c r="U75"/>
  <c r="S75"/>
  <c r="Q75"/>
  <c r="O75"/>
  <c r="AE75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G58" s="1"/>
  <c r="AD60"/>
  <c r="AC60"/>
  <c r="AC58" s="1"/>
  <c r="AB60"/>
  <c r="AA60"/>
  <c r="AA58" s="1"/>
  <c r="Z60"/>
  <c r="Y60"/>
  <c r="Y58" s="1"/>
  <c r="X60"/>
  <c r="W60"/>
  <c r="W58" s="1"/>
  <c r="V60"/>
  <c r="U60"/>
  <c r="U58" s="1"/>
  <c r="T60"/>
  <c r="S60"/>
  <c r="S58" s="1"/>
  <c r="R60"/>
  <c r="Q60"/>
  <c r="Q58" s="1"/>
  <c r="P60"/>
  <c r="AF60" s="1"/>
  <c r="O60"/>
  <c r="AE60" s="1"/>
  <c r="AD58"/>
  <c r="AB58"/>
  <c r="Z58"/>
  <c r="X58"/>
  <c r="V58"/>
  <c r="T58"/>
  <c r="R58"/>
  <c r="P58"/>
  <c r="AF58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D19" s="1"/>
  <c r="AC21"/>
  <c r="AB21"/>
  <c r="AB19" s="1"/>
  <c r="AA21"/>
  <c r="Z21"/>
  <c r="Z19" s="1"/>
  <c r="Y21"/>
  <c r="X21"/>
  <c r="X19" s="1"/>
  <c r="W21"/>
  <c r="V21"/>
  <c r="V19" s="1"/>
  <c r="U21"/>
  <c r="T21"/>
  <c r="T19" s="1"/>
  <c r="S21"/>
  <c r="R21"/>
  <c r="R19" s="1"/>
  <c r="Q21"/>
  <c r="P21"/>
  <c r="AF21" s="1"/>
  <c r="O21"/>
  <c r="AE21" s="1"/>
  <c r="AG19"/>
  <c r="AC19"/>
  <c r="AA19"/>
  <c r="Y19"/>
  <c r="W19"/>
  <c r="U19"/>
  <c r="S19"/>
  <c r="Q19"/>
  <c r="O19"/>
  <c r="AE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8" i="15"/>
  <c r="AD118"/>
  <c r="AD116" s="1"/>
  <c r="AC118"/>
  <c r="AB118"/>
  <c r="AB116" s="1"/>
  <c r="AA118"/>
  <c r="Z118"/>
  <c r="Z116" s="1"/>
  <c r="Y118"/>
  <c r="X118"/>
  <c r="X116" s="1"/>
  <c r="W118"/>
  <c r="V118"/>
  <c r="V116" s="1"/>
  <c r="U118"/>
  <c r="T118"/>
  <c r="T116" s="1"/>
  <c r="S118"/>
  <c r="R118"/>
  <c r="R116" s="1"/>
  <c r="Q118"/>
  <c r="P118"/>
  <c r="AF118" s="1"/>
  <c r="O118"/>
  <c r="AE118" s="1"/>
  <c r="AG116"/>
  <c r="AC116"/>
  <c r="AA116"/>
  <c r="Y116"/>
  <c r="W116"/>
  <c r="U116"/>
  <c r="S116"/>
  <c r="Q116"/>
  <c r="O116"/>
  <c r="AE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G105" s="1"/>
  <c r="AD107"/>
  <c r="AC107"/>
  <c r="AC105" s="1"/>
  <c r="AB107"/>
  <c r="AA107"/>
  <c r="AA105" s="1"/>
  <c r="Z107"/>
  <c r="Y107"/>
  <c r="Y105" s="1"/>
  <c r="X107"/>
  <c r="W107"/>
  <c r="W105" s="1"/>
  <c r="V107"/>
  <c r="U107"/>
  <c r="U105" s="1"/>
  <c r="T107"/>
  <c r="S107"/>
  <c r="S105" s="1"/>
  <c r="R107"/>
  <c r="Q107"/>
  <c r="Q105" s="1"/>
  <c r="P107"/>
  <c r="AF107" s="1"/>
  <c r="O107"/>
  <c r="AE107" s="1"/>
  <c r="AD105"/>
  <c r="AB105"/>
  <c r="Z105"/>
  <c r="X105"/>
  <c r="V105"/>
  <c r="T105"/>
  <c r="R105"/>
  <c r="P105"/>
  <c r="AF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AC94"/>
  <c r="AA94"/>
  <c r="Y94"/>
  <c r="W94"/>
  <c r="U94"/>
  <c r="S94"/>
  <c r="Q94"/>
  <c r="O94"/>
  <c r="AE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Z85"/>
  <c r="Y85"/>
  <c r="Y80" s="1"/>
  <c r="X85"/>
  <c r="W85"/>
  <c r="V85"/>
  <c r="U85"/>
  <c r="U80" s="1"/>
  <c r="T85"/>
  <c r="S85"/>
  <c r="R85"/>
  <c r="Q85"/>
  <c r="P85"/>
  <c r="AF85" s="1"/>
  <c r="O85"/>
  <c r="AE85" s="1"/>
  <c r="AG82"/>
  <c r="AD82"/>
  <c r="AD80" s="1"/>
  <c r="AC82"/>
  <c r="AB82"/>
  <c r="AB80" s="1"/>
  <c r="AA82"/>
  <c r="Z82"/>
  <c r="Z80" s="1"/>
  <c r="Y82"/>
  <c r="X82"/>
  <c r="X80" s="1"/>
  <c r="W82"/>
  <c r="V82"/>
  <c r="V80" s="1"/>
  <c r="U82"/>
  <c r="T82"/>
  <c r="T80" s="1"/>
  <c r="S82"/>
  <c r="R82"/>
  <c r="R80" s="1"/>
  <c r="Q82"/>
  <c r="P82"/>
  <c r="AF82" s="1"/>
  <c r="O82"/>
  <c r="AE82" s="1"/>
  <c r="AG80"/>
  <c r="AA80"/>
  <c r="W80"/>
  <c r="S80"/>
  <c r="Q80"/>
  <c r="O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C66" s="1"/>
  <c r="AB71"/>
  <c r="AA71"/>
  <c r="Z71"/>
  <c r="Y71"/>
  <c r="Y66" s="1"/>
  <c r="X71"/>
  <c r="W71"/>
  <c r="V71"/>
  <c r="U71"/>
  <c r="U66" s="1"/>
  <c r="T71"/>
  <c r="S71"/>
  <c r="R71"/>
  <c r="Q71"/>
  <c r="Q66" s="1"/>
  <c r="P71"/>
  <c r="AF71" s="1"/>
  <c r="O71"/>
  <c r="AE71" s="1"/>
  <c r="AG68"/>
  <c r="AD68"/>
  <c r="AD66" s="1"/>
  <c r="AC68"/>
  <c r="AB68"/>
  <c r="AB66" s="1"/>
  <c r="AA68"/>
  <c r="Z68"/>
  <c r="Z66" s="1"/>
  <c r="Y68"/>
  <c r="X68"/>
  <c r="X66" s="1"/>
  <c r="W68"/>
  <c r="V68"/>
  <c r="V66" s="1"/>
  <c r="U68"/>
  <c r="T68"/>
  <c r="T66" s="1"/>
  <c r="S68"/>
  <c r="R68"/>
  <c r="R66" s="1"/>
  <c r="Q68"/>
  <c r="P68"/>
  <c r="AF68" s="1"/>
  <c r="O68"/>
  <c r="AE68" s="1"/>
  <c r="AG66"/>
  <c r="AA66"/>
  <c r="W66"/>
  <c r="S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A54"/>
  <c r="Z54"/>
  <c r="Z49" s="1"/>
  <c r="Y54"/>
  <c r="X54"/>
  <c r="W54"/>
  <c r="V54"/>
  <c r="V49" s="1"/>
  <c r="U54"/>
  <c r="T54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AB49"/>
  <c r="X49"/>
  <c r="T49"/>
  <c r="P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14" i="14"/>
  <c r="AD114"/>
  <c r="AD112" s="1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AF114" s="1"/>
  <c r="O114"/>
  <c r="AE114" s="1"/>
  <c r="AG112"/>
  <c r="AC112"/>
  <c r="AA112"/>
  <c r="Y112"/>
  <c r="W112"/>
  <c r="U112"/>
  <c r="S112"/>
  <c r="Q112"/>
  <c r="O112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AE103" s="1"/>
  <c r="AB101"/>
  <c r="X101"/>
  <c r="T101"/>
  <c r="P10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G90" s="1"/>
  <c r="AD92"/>
  <c r="AC92"/>
  <c r="AC90" s="1"/>
  <c r="AB92"/>
  <c r="AA92"/>
  <c r="AA90" s="1"/>
  <c r="Z92"/>
  <c r="Y92"/>
  <c r="X92"/>
  <c r="W92"/>
  <c r="W90" s="1"/>
  <c r="V92"/>
  <c r="U92"/>
  <c r="U90" s="1"/>
  <c r="T92"/>
  <c r="S92"/>
  <c r="S90" s="1"/>
  <c r="R92"/>
  <c r="Q92"/>
  <c r="P92"/>
  <c r="AF92" s="1"/>
  <c r="O92"/>
  <c r="AE92" s="1"/>
  <c r="Y90"/>
  <c r="Q90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D75"/>
  <c r="AC75"/>
  <c r="AB75"/>
  <c r="AA75"/>
  <c r="Z75"/>
  <c r="Y75"/>
  <c r="X75"/>
  <c r="W75"/>
  <c r="V75"/>
  <c r="U75"/>
  <c r="T75"/>
  <c r="S75"/>
  <c r="R75"/>
  <c r="Q75"/>
  <c r="P75"/>
  <c r="AF75" s="1"/>
  <c r="O75"/>
  <c r="AE75" s="1"/>
  <c r="AG72"/>
  <c r="AD72"/>
  <c r="AC72"/>
  <c r="AB72"/>
  <c r="AA72"/>
  <c r="Z72"/>
  <c r="Y72"/>
  <c r="X72"/>
  <c r="W72"/>
  <c r="V72"/>
  <c r="U72"/>
  <c r="U67" s="1"/>
  <c r="T72"/>
  <c r="S72"/>
  <c r="S67" s="1"/>
  <c r="R72"/>
  <c r="Q72"/>
  <c r="Q67" s="1"/>
  <c r="P72"/>
  <c r="AF72" s="1"/>
  <c r="O72"/>
  <c r="AE72" s="1"/>
  <c r="AG69"/>
  <c r="AD69"/>
  <c r="AD67" s="1"/>
  <c r="AC69"/>
  <c r="AB69"/>
  <c r="AB67" s="1"/>
  <c r="AA69"/>
  <c r="Z69"/>
  <c r="Z67" s="1"/>
  <c r="Y69"/>
  <c r="X69"/>
  <c r="X67" s="1"/>
  <c r="W69"/>
  <c r="V69"/>
  <c r="V67" s="1"/>
  <c r="U69"/>
  <c r="T69"/>
  <c r="T67" s="1"/>
  <c r="S69"/>
  <c r="R69"/>
  <c r="R67" s="1"/>
  <c r="Q69"/>
  <c r="P69"/>
  <c r="AF69" s="1"/>
  <c r="O69"/>
  <c r="AE69" s="1"/>
  <c r="AG67"/>
  <c r="AA67"/>
  <c r="W67"/>
  <c r="O67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D36" s="1"/>
  <c r="AC38"/>
  <c r="AC36" s="1"/>
  <c r="AB38"/>
  <c r="AB36" s="1"/>
  <c r="AA38"/>
  <c r="AA36" s="1"/>
  <c r="Z38"/>
  <c r="Z36" s="1"/>
  <c r="Y38"/>
  <c r="Y36" s="1"/>
  <c r="X38"/>
  <c r="X36" s="1"/>
  <c r="W38"/>
  <c r="W36" s="1"/>
  <c r="V38"/>
  <c r="V36" s="1"/>
  <c r="U38"/>
  <c r="U36" s="1"/>
  <c r="T38"/>
  <c r="T36" s="1"/>
  <c r="S38"/>
  <c r="S36" s="1"/>
  <c r="R38"/>
  <c r="R36" s="1"/>
  <c r="Q38"/>
  <c r="Q36" s="1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X8"/>
  <c r="AG123" i="13"/>
  <c r="AG121" s="1"/>
  <c r="AD123"/>
  <c r="AC123"/>
  <c r="AC121" s="1"/>
  <c r="AB123"/>
  <c r="AA123"/>
  <c r="AA121" s="1"/>
  <c r="Z123"/>
  <c r="Y123"/>
  <c r="Y121" s="1"/>
  <c r="X123"/>
  <c r="W123"/>
  <c r="W121" s="1"/>
  <c r="V123"/>
  <c r="U123"/>
  <c r="U121" s="1"/>
  <c r="T123"/>
  <c r="S123"/>
  <c r="S121" s="1"/>
  <c r="R123"/>
  <c r="Q123"/>
  <c r="Q121" s="1"/>
  <c r="P123"/>
  <c r="AF123" s="1"/>
  <c r="O123"/>
  <c r="AE123" s="1"/>
  <c r="AD121"/>
  <c r="AB121"/>
  <c r="Z121"/>
  <c r="X121"/>
  <c r="V121"/>
  <c r="T121"/>
  <c r="R121"/>
  <c r="P121"/>
  <c r="AF121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12"/>
  <c r="AD112"/>
  <c r="AD110" s="1"/>
  <c r="AC112"/>
  <c r="AB112"/>
  <c r="AB110" s="1"/>
  <c r="AA112"/>
  <c r="Z112"/>
  <c r="Z110" s="1"/>
  <c r="Y112"/>
  <c r="X112"/>
  <c r="X110" s="1"/>
  <c r="W112"/>
  <c r="V112"/>
  <c r="V110" s="1"/>
  <c r="U112"/>
  <c r="T112"/>
  <c r="T110" s="1"/>
  <c r="S112"/>
  <c r="R112"/>
  <c r="R110" s="1"/>
  <c r="Q112"/>
  <c r="P112"/>
  <c r="AF112" s="1"/>
  <c r="O112"/>
  <c r="AE112" s="1"/>
  <c r="AG110"/>
  <c r="AC110"/>
  <c r="AA110"/>
  <c r="Y110"/>
  <c r="W110"/>
  <c r="U110"/>
  <c r="S110"/>
  <c r="Q110"/>
  <c r="O110"/>
  <c r="AE110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1"/>
  <c r="AG99" s="1"/>
  <c r="AD101"/>
  <c r="AC101"/>
  <c r="AB101"/>
  <c r="AA101"/>
  <c r="AA99" s="1"/>
  <c r="Z101"/>
  <c r="Y101"/>
  <c r="X101"/>
  <c r="W101"/>
  <c r="W99" s="1"/>
  <c r="V101"/>
  <c r="U101"/>
  <c r="T101"/>
  <c r="S101"/>
  <c r="S99" s="1"/>
  <c r="R101"/>
  <c r="Q101"/>
  <c r="P101"/>
  <c r="AF101" s="1"/>
  <c r="O101"/>
  <c r="AE101" s="1"/>
  <c r="AC99"/>
  <c r="Y99"/>
  <c r="U99"/>
  <c r="Q99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G85" s="1"/>
  <c r="AD87"/>
  <c r="AC87"/>
  <c r="AB87"/>
  <c r="AA87"/>
  <c r="AA85" s="1"/>
  <c r="Z87"/>
  <c r="Y87"/>
  <c r="X87"/>
  <c r="W87"/>
  <c r="W85" s="1"/>
  <c r="V87"/>
  <c r="U87"/>
  <c r="T87"/>
  <c r="S87"/>
  <c r="S85" s="1"/>
  <c r="R87"/>
  <c r="Q87"/>
  <c r="P87"/>
  <c r="AF87" s="1"/>
  <c r="O87"/>
  <c r="AE87" s="1"/>
  <c r="AC85"/>
  <c r="Y85"/>
  <c r="U85"/>
  <c r="Q85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G71" s="1"/>
  <c r="AD73"/>
  <c r="AC73"/>
  <c r="AB73"/>
  <c r="AA73"/>
  <c r="AA71" s="1"/>
  <c r="Z73"/>
  <c r="Y73"/>
  <c r="X73"/>
  <c r="W73"/>
  <c r="W71" s="1"/>
  <c r="V73"/>
  <c r="U73"/>
  <c r="T73"/>
  <c r="S73"/>
  <c r="S71" s="1"/>
  <c r="R73"/>
  <c r="Q73"/>
  <c r="P73"/>
  <c r="AF73" s="1"/>
  <c r="O73"/>
  <c r="AE73" s="1"/>
  <c r="AC71"/>
  <c r="Y71"/>
  <c r="U71"/>
  <c r="Q7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B54" s="1"/>
  <c r="AA56"/>
  <c r="Z56"/>
  <c r="Y56"/>
  <c r="X56"/>
  <c r="X54" s="1"/>
  <c r="W56"/>
  <c r="V56"/>
  <c r="U56"/>
  <c r="T56"/>
  <c r="T54" s="1"/>
  <c r="S56"/>
  <c r="R56"/>
  <c r="Q56"/>
  <c r="P56"/>
  <c r="AF56" s="1"/>
  <c r="O56"/>
  <c r="AE56" s="1"/>
  <c r="AD54"/>
  <c r="Z54"/>
  <c r="V54"/>
  <c r="R54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0"/>
  <c r="AD20"/>
  <c r="AC20"/>
  <c r="AC15" s="1"/>
  <c r="AB20"/>
  <c r="AA20"/>
  <c r="Z20"/>
  <c r="Y20"/>
  <c r="Y15" s="1"/>
  <c r="X20"/>
  <c r="W20"/>
  <c r="V20"/>
  <c r="U20"/>
  <c r="U15" s="1"/>
  <c r="T20"/>
  <c r="S20"/>
  <c r="R20"/>
  <c r="Q20"/>
  <c r="Q15" s="1"/>
  <c r="P20"/>
  <c r="AF20" s="1"/>
  <c r="O20"/>
  <c r="AE20" s="1"/>
  <c r="AG17"/>
  <c r="AD17"/>
  <c r="AD15" s="1"/>
  <c r="AC17"/>
  <c r="AB17"/>
  <c r="AB15" s="1"/>
  <c r="AA17"/>
  <c r="Z17"/>
  <c r="Z15" s="1"/>
  <c r="Y17"/>
  <c r="X17"/>
  <c r="X15" s="1"/>
  <c r="W17"/>
  <c r="V17"/>
  <c r="V15" s="1"/>
  <c r="U17"/>
  <c r="T17"/>
  <c r="T15" s="1"/>
  <c r="S17"/>
  <c r="R17"/>
  <c r="R15" s="1"/>
  <c r="Q17"/>
  <c r="P17"/>
  <c r="AF17" s="1"/>
  <c r="O17"/>
  <c r="AE17" s="1"/>
  <c r="AG15"/>
  <c r="AA15"/>
  <c r="W15"/>
  <c r="S15"/>
  <c r="O15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3" i="12"/>
  <c r="AG111" s="1"/>
  <c r="AD113"/>
  <c r="AD111" s="1"/>
  <c r="AC113"/>
  <c r="AB113"/>
  <c r="AB111" s="1"/>
  <c r="AA113"/>
  <c r="AA111" s="1"/>
  <c r="Z113"/>
  <c r="Z111" s="1"/>
  <c r="Y113"/>
  <c r="X113"/>
  <c r="X111" s="1"/>
  <c r="W113"/>
  <c r="W111" s="1"/>
  <c r="V113"/>
  <c r="V111" s="1"/>
  <c r="U113"/>
  <c r="T113"/>
  <c r="T111" s="1"/>
  <c r="S113"/>
  <c r="S111" s="1"/>
  <c r="R113"/>
  <c r="R111" s="1"/>
  <c r="Q113"/>
  <c r="P113"/>
  <c r="AF113" s="1"/>
  <c r="O113"/>
  <c r="O111" s="1"/>
  <c r="AC111"/>
  <c r="Y111"/>
  <c r="U111"/>
  <c r="Q111"/>
  <c r="AG105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2"/>
  <c r="AG100" s="1"/>
  <c r="AD102"/>
  <c r="AC102"/>
  <c r="AB102"/>
  <c r="AA102"/>
  <c r="Z102"/>
  <c r="Y102"/>
  <c r="X102"/>
  <c r="W102"/>
  <c r="V102"/>
  <c r="U102"/>
  <c r="T102"/>
  <c r="S102"/>
  <c r="R102"/>
  <c r="Q102"/>
  <c r="P102"/>
  <c r="O102"/>
  <c r="AE102" s="1"/>
  <c r="O100"/>
  <c r="AG94"/>
  <c r="AD94"/>
  <c r="AD89" s="1"/>
  <c r="AC94"/>
  <c r="AB94"/>
  <c r="AB89" s="1"/>
  <c r="AA94"/>
  <c r="Z94"/>
  <c r="Z89" s="1"/>
  <c r="Y94"/>
  <c r="X94"/>
  <c r="X89" s="1"/>
  <c r="W94"/>
  <c r="V94"/>
  <c r="V89" s="1"/>
  <c r="U94"/>
  <c r="T94"/>
  <c r="T89" s="1"/>
  <c r="S94"/>
  <c r="R94"/>
  <c r="R89" s="1"/>
  <c r="Q94"/>
  <c r="P94"/>
  <c r="AF94" s="1"/>
  <c r="O94"/>
  <c r="AE94" s="1"/>
  <c r="AG91"/>
  <c r="AG89" s="1"/>
  <c r="AD91"/>
  <c r="AC91"/>
  <c r="AC89" s="1"/>
  <c r="AB91"/>
  <c r="AA91"/>
  <c r="AA89" s="1"/>
  <c r="Z91"/>
  <c r="Y91"/>
  <c r="Y89" s="1"/>
  <c r="X91"/>
  <c r="W91"/>
  <c r="W89" s="1"/>
  <c r="V91"/>
  <c r="U91"/>
  <c r="U89" s="1"/>
  <c r="T91"/>
  <c r="S91"/>
  <c r="S89" s="1"/>
  <c r="R91"/>
  <c r="Q91"/>
  <c r="Q89" s="1"/>
  <c r="P91"/>
  <c r="AF91" s="1"/>
  <c r="O91"/>
  <c r="O89" s="1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D75" s="1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C77"/>
  <c r="AB77"/>
  <c r="AA77"/>
  <c r="Z77"/>
  <c r="Y77"/>
  <c r="X77"/>
  <c r="W77"/>
  <c r="V77"/>
  <c r="U77"/>
  <c r="T77"/>
  <c r="S77"/>
  <c r="R77"/>
  <c r="Q77"/>
  <c r="P77"/>
  <c r="AF77" s="1"/>
  <c r="O77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D61" s="1"/>
  <c r="AC66"/>
  <c r="AB66"/>
  <c r="AB61" s="1"/>
  <c r="AA66"/>
  <c r="Z66"/>
  <c r="Z61" s="1"/>
  <c r="Y66"/>
  <c r="X66"/>
  <c r="X61" s="1"/>
  <c r="W66"/>
  <c r="V66"/>
  <c r="V61" s="1"/>
  <c r="U66"/>
  <c r="T66"/>
  <c r="T61" s="1"/>
  <c r="S66"/>
  <c r="R66"/>
  <c r="R61" s="1"/>
  <c r="Q66"/>
  <c r="P66"/>
  <c r="AF66" s="1"/>
  <c r="O66"/>
  <c r="AE66" s="1"/>
  <c r="AG63"/>
  <c r="AG61" s="1"/>
  <c r="AD63"/>
  <c r="AC63"/>
  <c r="AC61" s="1"/>
  <c r="AB63"/>
  <c r="AA63"/>
  <c r="AA61" s="1"/>
  <c r="Z63"/>
  <c r="Y63"/>
  <c r="Y61" s="1"/>
  <c r="X63"/>
  <c r="W63"/>
  <c r="W61" s="1"/>
  <c r="V63"/>
  <c r="U63"/>
  <c r="U61" s="1"/>
  <c r="T63"/>
  <c r="S63"/>
  <c r="S61" s="1"/>
  <c r="R63"/>
  <c r="Q63"/>
  <c r="Q61" s="1"/>
  <c r="P63"/>
  <c r="AF63" s="1"/>
  <c r="O63"/>
  <c r="O61" s="1"/>
  <c r="AE61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G24" s="1"/>
  <c r="AD26"/>
  <c r="AC26"/>
  <c r="AC24" s="1"/>
  <c r="AB26"/>
  <c r="AA26"/>
  <c r="AA24" s="1"/>
  <c r="Z26"/>
  <c r="Y26"/>
  <c r="Y24" s="1"/>
  <c r="X26"/>
  <c r="W26"/>
  <c r="W24" s="1"/>
  <c r="V26"/>
  <c r="U26"/>
  <c r="U24" s="1"/>
  <c r="T26"/>
  <c r="S26"/>
  <c r="S24" s="1"/>
  <c r="R26"/>
  <c r="Q26"/>
  <c r="Q24" s="1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G115" i="11"/>
  <c r="AG113" s="1"/>
  <c r="AD115"/>
  <c r="AC115"/>
  <c r="AC113" s="1"/>
  <c r="AB115"/>
  <c r="AB113" s="1"/>
  <c r="AA115"/>
  <c r="AA113" s="1"/>
  <c r="Z115"/>
  <c r="Y115"/>
  <c r="Y113" s="1"/>
  <c r="X115"/>
  <c r="X113" s="1"/>
  <c r="W115"/>
  <c r="W113" s="1"/>
  <c r="V115"/>
  <c r="U115"/>
  <c r="U113" s="1"/>
  <c r="T115"/>
  <c r="T113" s="1"/>
  <c r="S115"/>
  <c r="S113" s="1"/>
  <c r="R115"/>
  <c r="Q115"/>
  <c r="Q113" s="1"/>
  <c r="P115"/>
  <c r="AF115" s="1"/>
  <c r="O115"/>
  <c r="O113" s="1"/>
  <c r="AE113" s="1"/>
  <c r="AD113"/>
  <c r="Z113"/>
  <c r="V113"/>
  <c r="R113"/>
  <c r="AG107"/>
  <c r="AD107"/>
  <c r="AC107"/>
  <c r="AB107"/>
  <c r="AA107"/>
  <c r="Z107"/>
  <c r="Y107"/>
  <c r="Y102" s="1"/>
  <c r="X107"/>
  <c r="W107"/>
  <c r="V107"/>
  <c r="U107"/>
  <c r="T107"/>
  <c r="S107"/>
  <c r="R107"/>
  <c r="Q107"/>
  <c r="Q102" s="1"/>
  <c r="P107"/>
  <c r="AF107" s="1"/>
  <c r="O107"/>
  <c r="AE107" s="1"/>
  <c r="AG104"/>
  <c r="AD104"/>
  <c r="AC104"/>
  <c r="AB104"/>
  <c r="AA104"/>
  <c r="Z104"/>
  <c r="Y104"/>
  <c r="X104"/>
  <c r="W104"/>
  <c r="V104"/>
  <c r="U104"/>
  <c r="T104"/>
  <c r="S104"/>
  <c r="R104"/>
  <c r="Q104"/>
  <c r="P104"/>
  <c r="O104"/>
  <c r="AE104" s="1"/>
  <c r="AC102"/>
  <c r="U102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C93"/>
  <c r="AB93"/>
  <c r="AB91" s="1"/>
  <c r="AA93"/>
  <c r="Z93"/>
  <c r="Z91" s="1"/>
  <c r="Y93"/>
  <c r="X93"/>
  <c r="X91" s="1"/>
  <c r="W93"/>
  <c r="V93"/>
  <c r="U93"/>
  <c r="T93"/>
  <c r="T91" s="1"/>
  <c r="S93"/>
  <c r="R93"/>
  <c r="R91" s="1"/>
  <c r="Q93"/>
  <c r="P93"/>
  <c r="AF93" s="1"/>
  <c r="O93"/>
  <c r="AD91"/>
  <c r="V9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D77" s="1"/>
  <c r="AC82"/>
  <c r="AB82"/>
  <c r="AB77" s="1"/>
  <c r="AA82"/>
  <c r="Z82"/>
  <c r="Z77" s="1"/>
  <c r="Y82"/>
  <c r="X82"/>
  <c r="W82"/>
  <c r="V82"/>
  <c r="V77" s="1"/>
  <c r="U82"/>
  <c r="T82"/>
  <c r="T77" s="1"/>
  <c r="S82"/>
  <c r="R82"/>
  <c r="R77" s="1"/>
  <c r="Q82"/>
  <c r="P82"/>
  <c r="AF82" s="1"/>
  <c r="O82"/>
  <c r="AE82" s="1"/>
  <c r="AG79"/>
  <c r="AG77" s="1"/>
  <c r="AD79"/>
  <c r="AC79"/>
  <c r="AC77" s="1"/>
  <c r="AB79"/>
  <c r="AA79"/>
  <c r="AA77" s="1"/>
  <c r="Z79"/>
  <c r="Y79"/>
  <c r="Y77" s="1"/>
  <c r="X79"/>
  <c r="W79"/>
  <c r="W77" s="1"/>
  <c r="V79"/>
  <c r="U79"/>
  <c r="U77" s="1"/>
  <c r="T79"/>
  <c r="S79"/>
  <c r="S77" s="1"/>
  <c r="R79"/>
  <c r="Q79"/>
  <c r="Q77" s="1"/>
  <c r="P79"/>
  <c r="AF79" s="1"/>
  <c r="O79"/>
  <c r="O77" s="1"/>
  <c r="AE77" s="1"/>
  <c r="X77"/>
  <c r="P77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B63" s="1"/>
  <c r="AA65"/>
  <c r="Z65"/>
  <c r="Z63" s="1"/>
  <c r="Y65"/>
  <c r="X65"/>
  <c r="X63" s="1"/>
  <c r="W65"/>
  <c r="V65"/>
  <c r="U65"/>
  <c r="T65"/>
  <c r="T63" s="1"/>
  <c r="S65"/>
  <c r="R65"/>
  <c r="R63" s="1"/>
  <c r="Q65"/>
  <c r="P65"/>
  <c r="AF65" s="1"/>
  <c r="O65"/>
  <c r="AD63"/>
  <c r="V63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C46" s="1"/>
  <c r="AB51"/>
  <c r="AA51"/>
  <c r="AA46" s="1"/>
  <c r="Z51"/>
  <c r="Y51"/>
  <c r="Y46" s="1"/>
  <c r="X51"/>
  <c r="W51"/>
  <c r="V51"/>
  <c r="U51"/>
  <c r="U46" s="1"/>
  <c r="T51"/>
  <c r="S51"/>
  <c r="S46" s="1"/>
  <c r="R51"/>
  <c r="Q51"/>
  <c r="Q46" s="1"/>
  <c r="P51"/>
  <c r="AF51" s="1"/>
  <c r="O51"/>
  <c r="AE51" s="1"/>
  <c r="AG48"/>
  <c r="AD48"/>
  <c r="AD46" s="1"/>
  <c r="AC48"/>
  <c r="AB48"/>
  <c r="AB46" s="1"/>
  <c r="AA48"/>
  <c r="Z48"/>
  <c r="Z46" s="1"/>
  <c r="Y48"/>
  <c r="X48"/>
  <c r="X46" s="1"/>
  <c r="W48"/>
  <c r="V48"/>
  <c r="V46" s="1"/>
  <c r="U48"/>
  <c r="T48"/>
  <c r="T46" s="1"/>
  <c r="S48"/>
  <c r="R48"/>
  <c r="R46" s="1"/>
  <c r="Q48"/>
  <c r="P48"/>
  <c r="P46" s="1"/>
  <c r="AF46" s="1"/>
  <c r="O48"/>
  <c r="AE48" s="1"/>
  <c r="AG46"/>
  <c r="W46"/>
  <c r="O46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G30" s="1"/>
  <c r="AD32"/>
  <c r="AD30" s="1"/>
  <c r="AC32"/>
  <c r="AC30" s="1"/>
  <c r="AB32"/>
  <c r="AB30" s="1"/>
  <c r="AA32"/>
  <c r="AA30" s="1"/>
  <c r="Z32"/>
  <c r="Z30" s="1"/>
  <c r="Y32"/>
  <c r="Y30" s="1"/>
  <c r="X32"/>
  <c r="X30" s="1"/>
  <c r="W32"/>
  <c r="W30" s="1"/>
  <c r="V32"/>
  <c r="V30" s="1"/>
  <c r="U32"/>
  <c r="U30" s="1"/>
  <c r="T32"/>
  <c r="T30" s="1"/>
  <c r="S32"/>
  <c r="S30" s="1"/>
  <c r="R32"/>
  <c r="R30" s="1"/>
  <c r="Q32"/>
  <c r="Q30" s="1"/>
  <c r="P32"/>
  <c r="AF32" s="1"/>
  <c r="O32"/>
  <c r="AE32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X10"/>
  <c r="W10"/>
  <c r="W8" s="1"/>
  <c r="V10"/>
  <c r="U10"/>
  <c r="U8" s="1"/>
  <c r="T10"/>
  <c r="S10"/>
  <c r="S8" s="1"/>
  <c r="R10"/>
  <c r="Q10"/>
  <c r="P10"/>
  <c r="O10"/>
  <c r="AE10" s="1"/>
  <c r="Y8"/>
  <c r="Q8"/>
  <c r="AG131" i="10"/>
  <c r="AD131"/>
  <c r="AC131"/>
  <c r="AB131"/>
  <c r="AA131"/>
  <c r="Z131"/>
  <c r="Y131"/>
  <c r="X131"/>
  <c r="W131"/>
  <c r="V131"/>
  <c r="U131"/>
  <c r="T131"/>
  <c r="S131"/>
  <c r="R131"/>
  <c r="Q131"/>
  <c r="P131"/>
  <c r="AF131" s="1"/>
  <c r="O131"/>
  <c r="AE131" s="1"/>
  <c r="AG129"/>
  <c r="AD129"/>
  <c r="AC129"/>
  <c r="AB129"/>
  <c r="AA129"/>
  <c r="Z129"/>
  <c r="Y129"/>
  <c r="X129"/>
  <c r="W129"/>
  <c r="V129"/>
  <c r="U129"/>
  <c r="T129"/>
  <c r="S129"/>
  <c r="R129"/>
  <c r="Q129"/>
  <c r="P129"/>
  <c r="AF129" s="1"/>
  <c r="O129"/>
  <c r="AE129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20"/>
  <c r="AD120"/>
  <c r="AC120"/>
  <c r="AB120"/>
  <c r="AA120"/>
  <c r="Z120"/>
  <c r="Y120"/>
  <c r="X120"/>
  <c r="W120"/>
  <c r="V120"/>
  <c r="U120"/>
  <c r="T120"/>
  <c r="S120"/>
  <c r="R120"/>
  <c r="Q120"/>
  <c r="P120"/>
  <c r="AF120" s="1"/>
  <c r="O120"/>
  <c r="AE120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2"/>
  <c r="AD112"/>
  <c r="AC112"/>
  <c r="AB112"/>
  <c r="AA112"/>
  <c r="Z112"/>
  <c r="Y112"/>
  <c r="X112"/>
  <c r="W112"/>
  <c r="V112"/>
  <c r="U112"/>
  <c r="T112"/>
  <c r="S112"/>
  <c r="R112"/>
  <c r="Q112"/>
  <c r="P112"/>
  <c r="AF112" s="1"/>
  <c r="O112"/>
  <c r="AE112" s="1"/>
  <c r="AG109"/>
  <c r="AG107" s="1"/>
  <c r="AD109"/>
  <c r="AC109"/>
  <c r="AC107" s="1"/>
  <c r="AB109"/>
  <c r="AA109"/>
  <c r="AA107" s="1"/>
  <c r="Z109"/>
  <c r="Y109"/>
  <c r="Y107" s="1"/>
  <c r="X109"/>
  <c r="W109"/>
  <c r="W107" s="1"/>
  <c r="V109"/>
  <c r="U109"/>
  <c r="U107" s="1"/>
  <c r="T109"/>
  <c r="S109"/>
  <c r="S107" s="1"/>
  <c r="R109"/>
  <c r="Q109"/>
  <c r="Q107" s="1"/>
  <c r="P109"/>
  <c r="AF109" s="1"/>
  <c r="O109"/>
  <c r="O107" s="1"/>
  <c r="AE107" s="1"/>
  <c r="AD107"/>
  <c r="AB107"/>
  <c r="Z107"/>
  <c r="X107"/>
  <c r="V107"/>
  <c r="T107"/>
  <c r="R107"/>
  <c r="P107"/>
  <c r="AF107" s="1"/>
  <c r="AG101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G93" s="1"/>
  <c r="AD95"/>
  <c r="AC95"/>
  <c r="AC93" s="1"/>
  <c r="AB95"/>
  <c r="AA95"/>
  <c r="AA93" s="1"/>
  <c r="Z95"/>
  <c r="Y95"/>
  <c r="Y93" s="1"/>
  <c r="X95"/>
  <c r="W95"/>
  <c r="W93" s="1"/>
  <c r="V95"/>
  <c r="U95"/>
  <c r="U93" s="1"/>
  <c r="T95"/>
  <c r="S95"/>
  <c r="S93" s="1"/>
  <c r="R95"/>
  <c r="Q95"/>
  <c r="Q93" s="1"/>
  <c r="P95"/>
  <c r="AF95" s="1"/>
  <c r="O95"/>
  <c r="O93" s="1"/>
  <c r="AE93" s="1"/>
  <c r="AD93"/>
  <c r="AB93"/>
  <c r="Z93"/>
  <c r="X93"/>
  <c r="V93"/>
  <c r="T93"/>
  <c r="R93"/>
  <c r="P93"/>
  <c r="AF93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G79" s="1"/>
  <c r="AD81"/>
  <c r="AC81"/>
  <c r="AC79" s="1"/>
  <c r="AB81"/>
  <c r="AA81"/>
  <c r="AA79" s="1"/>
  <c r="Z81"/>
  <c r="Y81"/>
  <c r="Y79" s="1"/>
  <c r="X81"/>
  <c r="W81"/>
  <c r="W79" s="1"/>
  <c r="V81"/>
  <c r="U81"/>
  <c r="U79" s="1"/>
  <c r="T81"/>
  <c r="S81"/>
  <c r="S79" s="1"/>
  <c r="R81"/>
  <c r="Q81"/>
  <c r="Q79" s="1"/>
  <c r="P81"/>
  <c r="AF81" s="1"/>
  <c r="O81"/>
  <c r="O79" s="1"/>
  <c r="AE79" s="1"/>
  <c r="AD79"/>
  <c r="AB79"/>
  <c r="Z79"/>
  <c r="X79"/>
  <c r="V79"/>
  <c r="T79"/>
  <c r="R79"/>
  <c r="P79"/>
  <c r="AF79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D62" s="1"/>
  <c r="AC64"/>
  <c r="AB64"/>
  <c r="AB62" s="1"/>
  <c r="AA64"/>
  <c r="Z64"/>
  <c r="Z62" s="1"/>
  <c r="Y64"/>
  <c r="X64"/>
  <c r="X62" s="1"/>
  <c r="W64"/>
  <c r="V64"/>
  <c r="V62" s="1"/>
  <c r="U64"/>
  <c r="T64"/>
  <c r="T62" s="1"/>
  <c r="S64"/>
  <c r="R64"/>
  <c r="R62" s="1"/>
  <c r="Q64"/>
  <c r="P64"/>
  <c r="P62" s="1"/>
  <c r="AF62" s="1"/>
  <c r="O64"/>
  <c r="AE64" s="1"/>
  <c r="AG62"/>
  <c r="AC62"/>
  <c r="AA62"/>
  <c r="Y62"/>
  <c r="W62"/>
  <c r="U62"/>
  <c r="S62"/>
  <c r="Q62"/>
  <c r="O62"/>
  <c r="AE62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G19" s="1"/>
  <c r="AD21"/>
  <c r="AC21"/>
  <c r="AC19" s="1"/>
  <c r="AB21"/>
  <c r="AA21"/>
  <c r="AA19" s="1"/>
  <c r="Z21"/>
  <c r="Y21"/>
  <c r="Y19" s="1"/>
  <c r="X21"/>
  <c r="W21"/>
  <c r="W19" s="1"/>
  <c r="V21"/>
  <c r="U21"/>
  <c r="U19" s="1"/>
  <c r="T21"/>
  <c r="S21"/>
  <c r="S19" s="1"/>
  <c r="R21"/>
  <c r="Q21"/>
  <c r="Q19" s="1"/>
  <c r="P21"/>
  <c r="AF21" s="1"/>
  <c r="O21"/>
  <c r="O19" s="1"/>
  <c r="AE19" s="1"/>
  <c r="AD19"/>
  <c r="AB19"/>
  <c r="Z19"/>
  <c r="X19"/>
  <c r="V19"/>
  <c r="T19"/>
  <c r="R19"/>
  <c r="P19"/>
  <c r="AF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28" i="9"/>
  <c r="AG126" s="1"/>
  <c r="AD128"/>
  <c r="AC128"/>
  <c r="AC126" s="1"/>
  <c r="AB128"/>
  <c r="AA128"/>
  <c r="AA126" s="1"/>
  <c r="Z128"/>
  <c r="Y128"/>
  <c r="Y126" s="1"/>
  <c r="X128"/>
  <c r="W128"/>
  <c r="W126" s="1"/>
  <c r="V128"/>
  <c r="U128"/>
  <c r="U126" s="1"/>
  <c r="T128"/>
  <c r="S128"/>
  <c r="S126" s="1"/>
  <c r="R128"/>
  <c r="Q128"/>
  <c r="Q126" s="1"/>
  <c r="P128"/>
  <c r="AF128" s="1"/>
  <c r="O128"/>
  <c r="AE128" s="1"/>
  <c r="AD126"/>
  <c r="AB126"/>
  <c r="Z126"/>
  <c r="X126"/>
  <c r="V126"/>
  <c r="T126"/>
  <c r="R126"/>
  <c r="P126"/>
  <c r="AF126" s="1"/>
  <c r="AG120"/>
  <c r="AD120"/>
  <c r="AC120"/>
  <c r="AC115" s="1"/>
  <c r="AB120"/>
  <c r="AA120"/>
  <c r="Z120"/>
  <c r="Y120"/>
  <c r="Y115" s="1"/>
  <c r="X120"/>
  <c r="W120"/>
  <c r="V120"/>
  <c r="U120"/>
  <c r="U115" s="1"/>
  <c r="T120"/>
  <c r="S120"/>
  <c r="R120"/>
  <c r="Q120"/>
  <c r="Q115" s="1"/>
  <c r="P120"/>
  <c r="AF120" s="1"/>
  <c r="O120"/>
  <c r="AE120" s="1"/>
  <c r="AG117"/>
  <c r="AD117"/>
  <c r="AD115" s="1"/>
  <c r="AC117"/>
  <c r="AB117"/>
  <c r="AB115" s="1"/>
  <c r="AA117"/>
  <c r="Z117"/>
  <c r="Z115" s="1"/>
  <c r="Y117"/>
  <c r="X117"/>
  <c r="X115" s="1"/>
  <c r="W117"/>
  <c r="V117"/>
  <c r="V115" s="1"/>
  <c r="U117"/>
  <c r="T117"/>
  <c r="T115" s="1"/>
  <c r="S117"/>
  <c r="R117"/>
  <c r="R115" s="1"/>
  <c r="Q117"/>
  <c r="P117"/>
  <c r="P115" s="1"/>
  <c r="AF115" s="1"/>
  <c r="O117"/>
  <c r="AE117" s="1"/>
  <c r="AG115"/>
  <c r="AA115"/>
  <c r="W115"/>
  <c r="S115"/>
  <c r="O115"/>
  <c r="AG109"/>
  <c r="AD109"/>
  <c r="AD104" s="1"/>
  <c r="AC109"/>
  <c r="AB109"/>
  <c r="AA109"/>
  <c r="Z109"/>
  <c r="Z104" s="1"/>
  <c r="Y109"/>
  <c r="X109"/>
  <c r="W109"/>
  <c r="V109"/>
  <c r="V104" s="1"/>
  <c r="U109"/>
  <c r="T109"/>
  <c r="S109"/>
  <c r="R109"/>
  <c r="R104" s="1"/>
  <c r="Q109"/>
  <c r="P109"/>
  <c r="AF109" s="1"/>
  <c r="O109"/>
  <c r="AE109" s="1"/>
  <c r="AG106"/>
  <c r="AG104" s="1"/>
  <c r="AD106"/>
  <c r="AC106"/>
  <c r="AC104" s="1"/>
  <c r="AB106"/>
  <c r="AA106"/>
  <c r="AA104" s="1"/>
  <c r="Z106"/>
  <c r="Y106"/>
  <c r="Y104" s="1"/>
  <c r="X106"/>
  <c r="W106"/>
  <c r="W104" s="1"/>
  <c r="V106"/>
  <c r="U106"/>
  <c r="U104" s="1"/>
  <c r="T106"/>
  <c r="S106"/>
  <c r="S104" s="1"/>
  <c r="R106"/>
  <c r="Q106"/>
  <c r="Q104" s="1"/>
  <c r="P106"/>
  <c r="AF106" s="1"/>
  <c r="O106"/>
  <c r="O104" s="1"/>
  <c r="AE104" s="1"/>
  <c r="AB104"/>
  <c r="X104"/>
  <c r="T104"/>
  <c r="P104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B90" s="1"/>
  <c r="AA92"/>
  <c r="Z92"/>
  <c r="Y92"/>
  <c r="X92"/>
  <c r="X90" s="1"/>
  <c r="W92"/>
  <c r="V92"/>
  <c r="U92"/>
  <c r="T92"/>
  <c r="T90" s="1"/>
  <c r="S92"/>
  <c r="R92"/>
  <c r="Q92"/>
  <c r="P92"/>
  <c r="AF92" s="1"/>
  <c r="O92"/>
  <c r="AD90"/>
  <c r="Z90"/>
  <c r="V90"/>
  <c r="R90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D81"/>
  <c r="AD76" s="1"/>
  <c r="AC81"/>
  <c r="AB81"/>
  <c r="AA81"/>
  <c r="Z81"/>
  <c r="Z76" s="1"/>
  <c r="Y81"/>
  <c r="X81"/>
  <c r="W81"/>
  <c r="V81"/>
  <c r="V76" s="1"/>
  <c r="U81"/>
  <c r="T81"/>
  <c r="S81"/>
  <c r="R81"/>
  <c r="R76" s="1"/>
  <c r="Q81"/>
  <c r="P81"/>
  <c r="AF81" s="1"/>
  <c r="O81"/>
  <c r="AE81" s="1"/>
  <c r="AG78"/>
  <c r="AG76" s="1"/>
  <c r="AD78"/>
  <c r="AC78"/>
  <c r="AC76" s="1"/>
  <c r="AB78"/>
  <c r="AA78"/>
  <c r="AA76" s="1"/>
  <c r="Z78"/>
  <c r="Y78"/>
  <c r="Y76" s="1"/>
  <c r="X78"/>
  <c r="W78"/>
  <c r="W76" s="1"/>
  <c r="V78"/>
  <c r="U78"/>
  <c r="U76" s="1"/>
  <c r="T78"/>
  <c r="S78"/>
  <c r="S76" s="1"/>
  <c r="R78"/>
  <c r="Q78"/>
  <c r="Q76" s="1"/>
  <c r="P78"/>
  <c r="AF78" s="1"/>
  <c r="O78"/>
  <c r="O76" s="1"/>
  <c r="AE76" s="1"/>
  <c r="AB76"/>
  <c r="X76"/>
  <c r="T76"/>
  <c r="P76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G59" s="1"/>
  <c r="AD61"/>
  <c r="AC61"/>
  <c r="AB61"/>
  <c r="AA61"/>
  <c r="AA59" s="1"/>
  <c r="Z61"/>
  <c r="Y61"/>
  <c r="X61"/>
  <c r="W61"/>
  <c r="W59" s="1"/>
  <c r="V61"/>
  <c r="U61"/>
  <c r="T61"/>
  <c r="S61"/>
  <c r="S59" s="1"/>
  <c r="R61"/>
  <c r="Q61"/>
  <c r="P61"/>
  <c r="O61"/>
  <c r="AE61" s="1"/>
  <c r="AC59"/>
  <c r="Y59"/>
  <c r="U59"/>
  <c r="Q59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G13"/>
  <c r="AD13"/>
  <c r="AC13"/>
  <c r="AC8" s="1"/>
  <c r="AB13"/>
  <c r="AA13"/>
  <c r="Z13"/>
  <c r="Y13"/>
  <c r="Y8" s="1"/>
  <c r="X13"/>
  <c r="W13"/>
  <c r="V13"/>
  <c r="U13"/>
  <c r="U8" s="1"/>
  <c r="T13"/>
  <c r="S13"/>
  <c r="R13"/>
  <c r="Q13"/>
  <c r="Q8" s="1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A8"/>
  <c r="W8"/>
  <c r="S8"/>
  <c r="O8"/>
  <c r="AG109" i="8"/>
  <c r="AG107" s="1"/>
  <c r="AD109"/>
  <c r="AC109"/>
  <c r="AC107" s="1"/>
  <c r="AB109"/>
  <c r="AB107" s="1"/>
  <c r="AA109"/>
  <c r="AA107" s="1"/>
  <c r="Z109"/>
  <c r="Z107" s="1"/>
  <c r="Y109"/>
  <c r="Y107" s="1"/>
  <c r="X109"/>
  <c r="X107" s="1"/>
  <c r="W109"/>
  <c r="W107" s="1"/>
  <c r="V109"/>
  <c r="V107" s="1"/>
  <c r="U109"/>
  <c r="U107" s="1"/>
  <c r="T109"/>
  <c r="T107" s="1"/>
  <c r="S109"/>
  <c r="S107" s="1"/>
  <c r="R109"/>
  <c r="R107" s="1"/>
  <c r="Q109"/>
  <c r="Q107" s="1"/>
  <c r="P109"/>
  <c r="AF109" s="1"/>
  <c r="O109"/>
  <c r="AE109" s="1"/>
  <c r="AD107"/>
  <c r="AG101"/>
  <c r="AD101"/>
  <c r="AC101"/>
  <c r="AC96" s="1"/>
  <c r="AB101"/>
  <c r="AA101"/>
  <c r="AA96" s="1"/>
  <c r="Z101"/>
  <c r="Y101"/>
  <c r="Y96" s="1"/>
  <c r="X101"/>
  <c r="W101"/>
  <c r="W96" s="1"/>
  <c r="V101"/>
  <c r="U101"/>
  <c r="U96" s="1"/>
  <c r="T101"/>
  <c r="S101"/>
  <c r="S96" s="1"/>
  <c r="R101"/>
  <c r="Q101"/>
  <c r="Q96" s="1"/>
  <c r="P101"/>
  <c r="AF101" s="1"/>
  <c r="O101"/>
  <c r="AE101" s="1"/>
  <c r="AG98"/>
  <c r="AD98"/>
  <c r="AD96" s="1"/>
  <c r="AC98"/>
  <c r="AB98"/>
  <c r="AB96" s="1"/>
  <c r="AA98"/>
  <c r="Z98"/>
  <c r="Z96" s="1"/>
  <c r="Y98"/>
  <c r="X98"/>
  <c r="X96" s="1"/>
  <c r="W98"/>
  <c r="V98"/>
  <c r="V96" s="1"/>
  <c r="U98"/>
  <c r="T98"/>
  <c r="T96" s="1"/>
  <c r="S98"/>
  <c r="R98"/>
  <c r="R96" s="1"/>
  <c r="Q98"/>
  <c r="P98"/>
  <c r="AF98" s="1"/>
  <c r="O98"/>
  <c r="AE98" s="1"/>
  <c r="AG96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AG118" i="7"/>
  <c r="AG116" s="1"/>
  <c r="AD118"/>
  <c r="AD116" s="1"/>
  <c r="AC118"/>
  <c r="AB118"/>
  <c r="AB116" s="1"/>
  <c r="AA118"/>
  <c r="AA116" s="1"/>
  <c r="Z118"/>
  <c r="Z116" s="1"/>
  <c r="Y118"/>
  <c r="X118"/>
  <c r="X116" s="1"/>
  <c r="W118"/>
  <c r="W116" s="1"/>
  <c r="V118"/>
  <c r="V116" s="1"/>
  <c r="U118"/>
  <c r="T118"/>
  <c r="T116" s="1"/>
  <c r="S118"/>
  <c r="S116" s="1"/>
  <c r="R118"/>
  <c r="R116" s="1"/>
  <c r="Q118"/>
  <c r="P118"/>
  <c r="AF118" s="1"/>
  <c r="O118"/>
  <c r="AC116"/>
  <c r="Y116"/>
  <c r="U116"/>
  <c r="Q116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C107"/>
  <c r="AB107"/>
  <c r="AB105" s="1"/>
  <c r="AA107"/>
  <c r="Z107"/>
  <c r="Z105" s="1"/>
  <c r="Y107"/>
  <c r="X107"/>
  <c r="X105" s="1"/>
  <c r="W107"/>
  <c r="V107"/>
  <c r="U107"/>
  <c r="T107"/>
  <c r="T105" s="1"/>
  <c r="S107"/>
  <c r="R107"/>
  <c r="R105" s="1"/>
  <c r="Q107"/>
  <c r="P107"/>
  <c r="AF107" s="1"/>
  <c r="O107"/>
  <c r="AE107" s="1"/>
  <c r="AD105"/>
  <c r="V105"/>
  <c r="AG99"/>
  <c r="AD99"/>
  <c r="AC99"/>
  <c r="AC94" s="1"/>
  <c r="AB99"/>
  <c r="AA99"/>
  <c r="AA94" s="1"/>
  <c r="Z99"/>
  <c r="Y99"/>
  <c r="Y94" s="1"/>
  <c r="X99"/>
  <c r="W99"/>
  <c r="V99"/>
  <c r="U99"/>
  <c r="U94" s="1"/>
  <c r="T99"/>
  <c r="S99"/>
  <c r="S94" s="1"/>
  <c r="R99"/>
  <c r="Q99"/>
  <c r="Q94" s="1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W94"/>
  <c r="O94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AA80" s="1"/>
  <c r="Z85"/>
  <c r="Y85"/>
  <c r="Y80" s="1"/>
  <c r="X85"/>
  <c r="W85"/>
  <c r="V85"/>
  <c r="U85"/>
  <c r="U80" s="1"/>
  <c r="T85"/>
  <c r="S85"/>
  <c r="S80" s="1"/>
  <c r="R85"/>
  <c r="Q85"/>
  <c r="Q80" s="1"/>
  <c r="P85"/>
  <c r="AF85" s="1"/>
  <c r="O85"/>
  <c r="AE85" s="1"/>
  <c r="AG82"/>
  <c r="AD82"/>
  <c r="AD80" s="1"/>
  <c r="AC82"/>
  <c r="AB82"/>
  <c r="AB80" s="1"/>
  <c r="AA82"/>
  <c r="Z82"/>
  <c r="Z80" s="1"/>
  <c r="Y82"/>
  <c r="X82"/>
  <c r="X80" s="1"/>
  <c r="W82"/>
  <c r="V82"/>
  <c r="V80" s="1"/>
  <c r="U82"/>
  <c r="T82"/>
  <c r="T80" s="1"/>
  <c r="S82"/>
  <c r="R82"/>
  <c r="R80" s="1"/>
  <c r="Q82"/>
  <c r="P82"/>
  <c r="AF82" s="1"/>
  <c r="O82"/>
  <c r="AE82" s="1"/>
  <c r="AG80"/>
  <c r="W80"/>
  <c r="O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C66" s="1"/>
  <c r="AB71"/>
  <c r="AA71"/>
  <c r="AA66" s="1"/>
  <c r="Z71"/>
  <c r="Y71"/>
  <c r="Y66" s="1"/>
  <c r="X71"/>
  <c r="W71"/>
  <c r="V71"/>
  <c r="U71"/>
  <c r="U66" s="1"/>
  <c r="T71"/>
  <c r="S71"/>
  <c r="S66" s="1"/>
  <c r="R71"/>
  <c r="Q71"/>
  <c r="Q66" s="1"/>
  <c r="P71"/>
  <c r="AF71" s="1"/>
  <c r="O71"/>
  <c r="AE71" s="1"/>
  <c r="AG68"/>
  <c r="AD68"/>
  <c r="AD66" s="1"/>
  <c r="AC68"/>
  <c r="AB68"/>
  <c r="AB66" s="1"/>
  <c r="AA68"/>
  <c r="Z68"/>
  <c r="Z66" s="1"/>
  <c r="Y68"/>
  <c r="X68"/>
  <c r="X66" s="1"/>
  <c r="W68"/>
  <c r="V68"/>
  <c r="V66" s="1"/>
  <c r="U68"/>
  <c r="T68"/>
  <c r="T66" s="1"/>
  <c r="S68"/>
  <c r="R68"/>
  <c r="R66" s="1"/>
  <c r="Q68"/>
  <c r="P68"/>
  <c r="AF68" s="1"/>
  <c r="O68"/>
  <c r="AE68" s="1"/>
  <c r="AG66"/>
  <c r="W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B49" s="1"/>
  <c r="AA54"/>
  <c r="Z54"/>
  <c r="Z49" s="1"/>
  <c r="Y54"/>
  <c r="X54"/>
  <c r="W54"/>
  <c r="V54"/>
  <c r="V49" s="1"/>
  <c r="U54"/>
  <c r="T54"/>
  <c r="T49" s="1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X49"/>
  <c r="P49"/>
  <c r="AG44"/>
  <c r="AG42" s="1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X8" s="1"/>
  <c r="W10"/>
  <c r="V10"/>
  <c r="U10"/>
  <c r="T10"/>
  <c r="S10"/>
  <c r="R10"/>
  <c r="Q10"/>
  <c r="P10"/>
  <c r="AF10" s="1"/>
  <c r="O10"/>
  <c r="AE10" s="1"/>
  <c r="AB8"/>
  <c r="T8"/>
  <c r="AG118" i="6"/>
  <c r="AG116" s="1"/>
  <c r="AD118"/>
  <c r="AC118"/>
  <c r="AC116" s="1"/>
  <c r="AB118"/>
  <c r="AA118"/>
  <c r="AA116" s="1"/>
  <c r="Z118"/>
  <c r="Y118"/>
  <c r="Y116" s="1"/>
  <c r="X118"/>
  <c r="W118"/>
  <c r="W116" s="1"/>
  <c r="V118"/>
  <c r="U118"/>
  <c r="U116" s="1"/>
  <c r="T118"/>
  <c r="S118"/>
  <c r="S116" s="1"/>
  <c r="R118"/>
  <c r="Q118"/>
  <c r="Q116" s="1"/>
  <c r="P118"/>
  <c r="AF118" s="1"/>
  <c r="O118"/>
  <c r="AE118" s="1"/>
  <c r="AD116"/>
  <c r="AB116"/>
  <c r="Z116"/>
  <c r="X116"/>
  <c r="V116"/>
  <c r="T116"/>
  <c r="R116"/>
  <c r="P116"/>
  <c r="AF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D105" s="1"/>
  <c r="AC107"/>
  <c r="AB107"/>
  <c r="AB105" s="1"/>
  <c r="AA107"/>
  <c r="Z107"/>
  <c r="Z105" s="1"/>
  <c r="Y107"/>
  <c r="X107"/>
  <c r="X105" s="1"/>
  <c r="W107"/>
  <c r="V107"/>
  <c r="V105" s="1"/>
  <c r="U107"/>
  <c r="T107"/>
  <c r="T105" s="1"/>
  <c r="S107"/>
  <c r="R107"/>
  <c r="R105" s="1"/>
  <c r="Q107"/>
  <c r="P107"/>
  <c r="AF107" s="1"/>
  <c r="O107"/>
  <c r="AE107" s="1"/>
  <c r="AG105"/>
  <c r="AC105"/>
  <c r="AA105"/>
  <c r="Y105"/>
  <c r="W105"/>
  <c r="U105"/>
  <c r="S105"/>
  <c r="Q105"/>
  <c r="O105"/>
  <c r="AE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G94" s="1"/>
  <c r="AD96"/>
  <c r="AC96"/>
  <c r="AC94" s="1"/>
  <c r="AB96"/>
  <c r="AA96"/>
  <c r="AA94" s="1"/>
  <c r="Z96"/>
  <c r="Y96"/>
  <c r="Y94" s="1"/>
  <c r="X96"/>
  <c r="W96"/>
  <c r="W94" s="1"/>
  <c r="V96"/>
  <c r="U96"/>
  <c r="U94" s="1"/>
  <c r="T96"/>
  <c r="S96"/>
  <c r="S94" s="1"/>
  <c r="R96"/>
  <c r="Q96"/>
  <c r="Q94" s="1"/>
  <c r="P96"/>
  <c r="AF96" s="1"/>
  <c r="O96"/>
  <c r="AE96" s="1"/>
  <c r="AD94"/>
  <c r="AB94"/>
  <c r="Z94"/>
  <c r="X94"/>
  <c r="V94"/>
  <c r="T94"/>
  <c r="R94"/>
  <c r="P94"/>
  <c r="AF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D80" s="1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G80" s="1"/>
  <c r="AD82"/>
  <c r="AC82"/>
  <c r="AC80" s="1"/>
  <c r="AB82"/>
  <c r="AA82"/>
  <c r="AA80" s="1"/>
  <c r="Z82"/>
  <c r="Y82"/>
  <c r="Y80" s="1"/>
  <c r="X82"/>
  <c r="W82"/>
  <c r="W80" s="1"/>
  <c r="V82"/>
  <c r="U82"/>
  <c r="U80" s="1"/>
  <c r="T82"/>
  <c r="S82"/>
  <c r="S80" s="1"/>
  <c r="R82"/>
  <c r="Q82"/>
  <c r="Q80" s="1"/>
  <c r="P82"/>
  <c r="AF82" s="1"/>
  <c r="O82"/>
  <c r="AE82" s="1"/>
  <c r="AB80"/>
  <c r="Z80"/>
  <c r="X80"/>
  <c r="V80"/>
  <c r="T80"/>
  <c r="R80"/>
  <c r="P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D66" s="1"/>
  <c r="AC71"/>
  <c r="AB71"/>
  <c r="AA71"/>
  <c r="Z71"/>
  <c r="Z66" s="1"/>
  <c r="Y71"/>
  <c r="X71"/>
  <c r="W71"/>
  <c r="V71"/>
  <c r="V66" s="1"/>
  <c r="U71"/>
  <c r="T71"/>
  <c r="S71"/>
  <c r="R71"/>
  <c r="Q71"/>
  <c r="P71"/>
  <c r="AF71" s="1"/>
  <c r="O71"/>
  <c r="AE71" s="1"/>
  <c r="AG68"/>
  <c r="AG66" s="1"/>
  <c r="AD68"/>
  <c r="AC68"/>
  <c r="AC66" s="1"/>
  <c r="AB68"/>
  <c r="AA68"/>
  <c r="AA66" s="1"/>
  <c r="Z68"/>
  <c r="Y68"/>
  <c r="Y66" s="1"/>
  <c r="X68"/>
  <c r="W68"/>
  <c r="W66" s="1"/>
  <c r="V68"/>
  <c r="U68"/>
  <c r="U66" s="1"/>
  <c r="T68"/>
  <c r="S68"/>
  <c r="S66" s="1"/>
  <c r="R68"/>
  <c r="Q68"/>
  <c r="Q66" s="1"/>
  <c r="P68"/>
  <c r="AF68" s="1"/>
  <c r="O68"/>
  <c r="AE68" s="1"/>
  <c r="AB66"/>
  <c r="X66"/>
  <c r="T66"/>
  <c r="R66"/>
  <c r="P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C49" s="1"/>
  <c r="AB54"/>
  <c r="AA54"/>
  <c r="Z54"/>
  <c r="Y54"/>
  <c r="Y49" s="1"/>
  <c r="X54"/>
  <c r="W54"/>
  <c r="V54"/>
  <c r="U54"/>
  <c r="U49" s="1"/>
  <c r="T54"/>
  <c r="S54"/>
  <c r="R54"/>
  <c r="Q54"/>
  <c r="Q49" s="1"/>
  <c r="P54"/>
  <c r="AF54" s="1"/>
  <c r="O54"/>
  <c r="AE54" s="1"/>
  <c r="AG51"/>
  <c r="AD51"/>
  <c r="AD49" s="1"/>
  <c r="AC51"/>
  <c r="AB51"/>
  <c r="AB49" s="1"/>
  <c r="AA51"/>
  <c r="Z51"/>
  <c r="Z49" s="1"/>
  <c r="Y51"/>
  <c r="X51"/>
  <c r="X49" s="1"/>
  <c r="W51"/>
  <c r="V51"/>
  <c r="V49" s="1"/>
  <c r="U51"/>
  <c r="T51"/>
  <c r="T49" s="1"/>
  <c r="S51"/>
  <c r="R51"/>
  <c r="R49" s="1"/>
  <c r="Q51"/>
  <c r="P51"/>
  <c r="P49" s="1"/>
  <c r="AF49" s="1"/>
  <c r="O51"/>
  <c r="AE51" s="1"/>
  <c r="AG49"/>
  <c r="AA49"/>
  <c r="W49"/>
  <c r="S49"/>
  <c r="O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C8"/>
  <c r="Y8"/>
  <c r="U8"/>
  <c r="Q8"/>
  <c r="AG126" i="5"/>
  <c r="AD126"/>
  <c r="AD124" s="1"/>
  <c r="AC126"/>
  <c r="AB126"/>
  <c r="AB124" s="1"/>
  <c r="AA126"/>
  <c r="Z126"/>
  <c r="Z124" s="1"/>
  <c r="Y126"/>
  <c r="X126"/>
  <c r="X124" s="1"/>
  <c r="W126"/>
  <c r="V126"/>
  <c r="V124" s="1"/>
  <c r="U126"/>
  <c r="T126"/>
  <c r="T124" s="1"/>
  <c r="S126"/>
  <c r="R126"/>
  <c r="R124" s="1"/>
  <c r="Q126"/>
  <c r="P126"/>
  <c r="AF126" s="1"/>
  <c r="O126"/>
  <c r="AE126" s="1"/>
  <c r="AG124"/>
  <c r="AC124"/>
  <c r="AA124"/>
  <c r="Y124"/>
  <c r="W124"/>
  <c r="U124"/>
  <c r="S124"/>
  <c r="Q124"/>
  <c r="O124"/>
  <c r="AE124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5"/>
  <c r="AG113" s="1"/>
  <c r="AD115"/>
  <c r="AC115"/>
  <c r="AC113" s="1"/>
  <c r="AB115"/>
  <c r="AA115"/>
  <c r="AA113" s="1"/>
  <c r="Z115"/>
  <c r="Y115"/>
  <c r="Y113" s="1"/>
  <c r="X115"/>
  <c r="W115"/>
  <c r="W113" s="1"/>
  <c r="V115"/>
  <c r="U115"/>
  <c r="U113" s="1"/>
  <c r="T115"/>
  <c r="S115"/>
  <c r="S113" s="1"/>
  <c r="R115"/>
  <c r="Q115"/>
  <c r="Q113" s="1"/>
  <c r="P115"/>
  <c r="AF115" s="1"/>
  <c r="O115"/>
  <c r="AE115" s="1"/>
  <c r="AD113"/>
  <c r="AB113"/>
  <c r="Z113"/>
  <c r="X113"/>
  <c r="V113"/>
  <c r="T113"/>
  <c r="R113"/>
  <c r="P113"/>
  <c r="AF113" s="1"/>
  <c r="AG107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4"/>
  <c r="AD104"/>
  <c r="AC104"/>
  <c r="AB104"/>
  <c r="AB102" s="1"/>
  <c r="AA104"/>
  <c r="Z104"/>
  <c r="Y104"/>
  <c r="X104"/>
  <c r="X102" s="1"/>
  <c r="W104"/>
  <c r="V104"/>
  <c r="U104"/>
  <c r="T104"/>
  <c r="T102" s="1"/>
  <c r="S104"/>
  <c r="R104"/>
  <c r="Q104"/>
  <c r="P104"/>
  <c r="AF104" s="1"/>
  <c r="O104"/>
  <c r="AD102"/>
  <c r="Z102"/>
  <c r="V102"/>
  <c r="R102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D88" s="1"/>
  <c r="AC93"/>
  <c r="AB93"/>
  <c r="AA93"/>
  <c r="Z93"/>
  <c r="Z88" s="1"/>
  <c r="Y93"/>
  <c r="X93"/>
  <c r="W93"/>
  <c r="V93"/>
  <c r="V88" s="1"/>
  <c r="U93"/>
  <c r="T93"/>
  <c r="S93"/>
  <c r="R93"/>
  <c r="R88" s="1"/>
  <c r="Q93"/>
  <c r="P93"/>
  <c r="AF93" s="1"/>
  <c r="O93"/>
  <c r="AE93" s="1"/>
  <c r="AG90"/>
  <c r="AG88" s="1"/>
  <c r="AD90"/>
  <c r="AC90"/>
  <c r="AC88" s="1"/>
  <c r="AB90"/>
  <c r="AA90"/>
  <c r="AA88" s="1"/>
  <c r="Z90"/>
  <c r="Y90"/>
  <c r="Y88" s="1"/>
  <c r="X90"/>
  <c r="W90"/>
  <c r="W88" s="1"/>
  <c r="V90"/>
  <c r="U90"/>
  <c r="U88" s="1"/>
  <c r="T90"/>
  <c r="S90"/>
  <c r="S88" s="1"/>
  <c r="R90"/>
  <c r="Q90"/>
  <c r="Q88" s="1"/>
  <c r="P90"/>
  <c r="AF90" s="1"/>
  <c r="O90"/>
  <c r="O88" s="1"/>
  <c r="AE88" s="1"/>
  <c r="AB88"/>
  <c r="X88"/>
  <c r="T88"/>
  <c r="P88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B74" s="1"/>
  <c r="AA76"/>
  <c r="Z76"/>
  <c r="Y76"/>
  <c r="X76"/>
  <c r="X74" s="1"/>
  <c r="W76"/>
  <c r="V76"/>
  <c r="U76"/>
  <c r="T76"/>
  <c r="T74" s="1"/>
  <c r="S76"/>
  <c r="R76"/>
  <c r="Q76"/>
  <c r="P76"/>
  <c r="AF76" s="1"/>
  <c r="O76"/>
  <c r="AD74"/>
  <c r="Z74"/>
  <c r="V74"/>
  <c r="R74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C57" s="1"/>
  <c r="AB62"/>
  <c r="AA62"/>
  <c r="Z62"/>
  <c r="Y62"/>
  <c r="Y57" s="1"/>
  <c r="X62"/>
  <c r="W62"/>
  <c r="V62"/>
  <c r="U62"/>
  <c r="U57" s="1"/>
  <c r="T62"/>
  <c r="S62"/>
  <c r="R62"/>
  <c r="Q62"/>
  <c r="Q57" s="1"/>
  <c r="P62"/>
  <c r="AF62" s="1"/>
  <c r="O62"/>
  <c r="AE62" s="1"/>
  <c r="AG59"/>
  <c r="AD59"/>
  <c r="AD57" s="1"/>
  <c r="AC59"/>
  <c r="AB59"/>
  <c r="AB57" s="1"/>
  <c r="AA59"/>
  <c r="Z59"/>
  <c r="Z57" s="1"/>
  <c r="Y59"/>
  <c r="X59"/>
  <c r="X57" s="1"/>
  <c r="W59"/>
  <c r="V59"/>
  <c r="V57" s="1"/>
  <c r="U59"/>
  <c r="T59"/>
  <c r="T57" s="1"/>
  <c r="S59"/>
  <c r="R59"/>
  <c r="R57" s="1"/>
  <c r="Q59"/>
  <c r="P59"/>
  <c r="P57" s="1"/>
  <c r="AF57" s="1"/>
  <c r="O59"/>
  <c r="AE59" s="1"/>
  <c r="AG57"/>
  <c r="AA57"/>
  <c r="W57"/>
  <c r="S57"/>
  <c r="O57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C8"/>
  <c r="Y8"/>
  <c r="U8"/>
  <c r="Q8"/>
  <c r="AG119" i="3"/>
  <c r="AG117" s="1"/>
  <c r="AD119"/>
  <c r="AC119"/>
  <c r="AC117" s="1"/>
  <c r="AB119"/>
  <c r="AB117" s="1"/>
  <c r="AA119"/>
  <c r="AA117" s="1"/>
  <c r="Z119"/>
  <c r="Z117" s="1"/>
  <c r="Y119"/>
  <c r="Y117" s="1"/>
  <c r="X119"/>
  <c r="X117" s="1"/>
  <c r="W119"/>
  <c r="W117" s="1"/>
  <c r="V119"/>
  <c r="U119"/>
  <c r="U117" s="1"/>
  <c r="T119"/>
  <c r="T117" s="1"/>
  <c r="S119"/>
  <c r="S117" s="1"/>
  <c r="R119"/>
  <c r="R117" s="1"/>
  <c r="Q119"/>
  <c r="Q117" s="1"/>
  <c r="P119"/>
  <c r="AF119" s="1"/>
  <c r="O119"/>
  <c r="O117" s="1"/>
  <c r="AE117" s="1"/>
  <c r="AD117"/>
  <c r="V117"/>
  <c r="AG111"/>
  <c r="AD111"/>
  <c r="AC111"/>
  <c r="AB111"/>
  <c r="AA111"/>
  <c r="Z111"/>
  <c r="Y111"/>
  <c r="X111"/>
  <c r="W111"/>
  <c r="V111"/>
  <c r="U111"/>
  <c r="T111"/>
  <c r="S111"/>
  <c r="R111"/>
  <c r="Q111"/>
  <c r="P111"/>
  <c r="AF111" s="1"/>
  <c r="O11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A106"/>
  <c r="AG100"/>
  <c r="AD100"/>
  <c r="AC100"/>
  <c r="AB100"/>
  <c r="AA100"/>
  <c r="Z100"/>
  <c r="Y100"/>
  <c r="X100"/>
  <c r="W100"/>
  <c r="V100"/>
  <c r="U100"/>
  <c r="T100"/>
  <c r="S100"/>
  <c r="R100"/>
  <c r="Q100"/>
  <c r="P100"/>
  <c r="AF100" s="1"/>
  <c r="O100"/>
  <c r="AE100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P95"/>
  <c r="AG89"/>
  <c r="AD89"/>
  <c r="AC89"/>
  <c r="AB89"/>
  <c r="AA89"/>
  <c r="Z89"/>
  <c r="Y89"/>
  <c r="X89"/>
  <c r="W89"/>
  <c r="V89"/>
  <c r="U89"/>
  <c r="T89"/>
  <c r="S89"/>
  <c r="R89"/>
  <c r="Q89"/>
  <c r="P89"/>
  <c r="AF89" s="1"/>
  <c r="O89"/>
  <c r="AE89" s="1"/>
  <c r="AG86"/>
  <c r="AD86"/>
  <c r="AC86"/>
  <c r="AB86"/>
  <c r="AA86"/>
  <c r="Z86"/>
  <c r="Y86"/>
  <c r="X86"/>
  <c r="W86"/>
  <c r="V86"/>
  <c r="U86"/>
  <c r="T86"/>
  <c r="S86"/>
  <c r="R86"/>
  <c r="Q86"/>
  <c r="P86"/>
  <c r="AF86" s="1"/>
  <c r="O86"/>
  <c r="AE86" s="1"/>
  <c r="AG83"/>
  <c r="AD83"/>
  <c r="AC83"/>
  <c r="AB83"/>
  <c r="AA83"/>
  <c r="Z83"/>
  <c r="Y83"/>
  <c r="X83"/>
  <c r="X81" s="1"/>
  <c r="W83"/>
  <c r="V83"/>
  <c r="V81" s="1"/>
  <c r="U83"/>
  <c r="T83"/>
  <c r="T81" s="1"/>
  <c r="S83"/>
  <c r="R83"/>
  <c r="R81" s="1"/>
  <c r="Q83"/>
  <c r="P83"/>
  <c r="AF83" s="1"/>
  <c r="O83"/>
  <c r="AE83" s="1"/>
  <c r="AB81"/>
  <c r="AG75"/>
  <c r="AD75"/>
  <c r="AC75"/>
  <c r="AB75"/>
  <c r="AA75"/>
  <c r="Z75"/>
  <c r="Y75"/>
  <c r="X75"/>
  <c r="W75"/>
  <c r="V75"/>
  <c r="U75"/>
  <c r="T75"/>
  <c r="S75"/>
  <c r="R75"/>
  <c r="Q75"/>
  <c r="P75"/>
  <c r="AF75" s="1"/>
  <c r="O75"/>
  <c r="AE75" s="1"/>
  <c r="AG72"/>
  <c r="AD72"/>
  <c r="AC72"/>
  <c r="AB72"/>
  <c r="AA72"/>
  <c r="Z72"/>
  <c r="Y72"/>
  <c r="X72"/>
  <c r="W72"/>
  <c r="V72"/>
  <c r="U72"/>
  <c r="T72"/>
  <c r="S72"/>
  <c r="R72"/>
  <c r="Q72"/>
  <c r="P72"/>
  <c r="AF72" s="1"/>
  <c r="O72"/>
  <c r="AE72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C58"/>
  <c r="AB58"/>
  <c r="AA58"/>
  <c r="Z58"/>
  <c r="Y58"/>
  <c r="X58"/>
  <c r="W58"/>
  <c r="V58"/>
  <c r="U58"/>
  <c r="T58"/>
  <c r="S58"/>
  <c r="R58"/>
  <c r="Q58"/>
  <c r="P58"/>
  <c r="O58"/>
  <c r="AE58" s="1"/>
  <c r="AG55"/>
  <c r="AD55"/>
  <c r="AC55"/>
  <c r="AB55"/>
  <c r="AA55"/>
  <c r="Z55"/>
  <c r="Y55"/>
  <c r="X55"/>
  <c r="W55"/>
  <c r="V55"/>
  <c r="U55"/>
  <c r="T55"/>
  <c r="S55"/>
  <c r="R55"/>
  <c r="Q55"/>
  <c r="P55"/>
  <c r="O55"/>
  <c r="AE55" s="1"/>
  <c r="AG52"/>
  <c r="AG50" s="1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2"/>
  <c r="AG30" s="1"/>
  <c r="AD32"/>
  <c r="AC32"/>
  <c r="AC30" s="1"/>
  <c r="AB32"/>
  <c r="AA32"/>
  <c r="AA30" s="1"/>
  <c r="Z32"/>
  <c r="Y32"/>
  <c r="Y30" s="1"/>
  <c r="X32"/>
  <c r="W32"/>
  <c r="W30" s="1"/>
  <c r="V32"/>
  <c r="U32"/>
  <c r="U30" s="1"/>
  <c r="T32"/>
  <c r="S32"/>
  <c r="S30" s="1"/>
  <c r="R32"/>
  <c r="Q32"/>
  <c r="Q30" s="1"/>
  <c r="P32"/>
  <c r="AF32" s="1"/>
  <c r="O32"/>
  <c r="AE32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S8" s="1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AA8"/>
  <c r="AF8" i="21" l="1"/>
  <c r="AF48"/>
  <c r="AF21" i="20"/>
  <c r="P66" i="18"/>
  <c r="R66"/>
  <c r="T66"/>
  <c r="V66"/>
  <c r="X66"/>
  <c r="Z66"/>
  <c r="AB66"/>
  <c r="AD66"/>
  <c r="O80"/>
  <c r="AE80" s="1"/>
  <c r="P94"/>
  <c r="AF94" s="1"/>
  <c r="O105"/>
  <c r="AE105" s="1"/>
  <c r="P116"/>
  <c r="AF116" s="1"/>
  <c r="AF8"/>
  <c r="AF49"/>
  <c r="AE66"/>
  <c r="O24" i="17"/>
  <c r="AE24" s="1"/>
  <c r="P8"/>
  <c r="Q8"/>
  <c r="S8"/>
  <c r="U8"/>
  <c r="W8"/>
  <c r="Y8"/>
  <c r="AA8"/>
  <c r="AC8"/>
  <c r="AG8"/>
  <c r="P46"/>
  <c r="Q46"/>
  <c r="S46"/>
  <c r="S63"/>
  <c r="W63"/>
  <c r="AA63"/>
  <c r="AG63"/>
  <c r="P77"/>
  <c r="R77"/>
  <c r="T77"/>
  <c r="V77"/>
  <c r="X77"/>
  <c r="Z77"/>
  <c r="AB77"/>
  <c r="AD77"/>
  <c r="O91"/>
  <c r="R91"/>
  <c r="T91"/>
  <c r="V91"/>
  <c r="X91"/>
  <c r="Z91"/>
  <c r="AB91"/>
  <c r="AD91"/>
  <c r="P102"/>
  <c r="AF102" s="1"/>
  <c r="O113"/>
  <c r="AE113" s="1"/>
  <c r="P24"/>
  <c r="AF24" s="1"/>
  <c r="AE91"/>
  <c r="AF8"/>
  <c r="AF46"/>
  <c r="U46"/>
  <c r="W46"/>
  <c r="Y46"/>
  <c r="AA46"/>
  <c r="AC46"/>
  <c r="AG46"/>
  <c r="O63"/>
  <c r="AE63" s="1"/>
  <c r="R63"/>
  <c r="T63"/>
  <c r="V63"/>
  <c r="X63"/>
  <c r="Z63"/>
  <c r="AB63"/>
  <c r="AD63"/>
  <c r="AE77"/>
  <c r="P80" i="15"/>
  <c r="P94"/>
  <c r="AF94" s="1"/>
  <c r="O105"/>
  <c r="AE105" s="1"/>
  <c r="P116"/>
  <c r="AF116" s="1"/>
  <c r="AF8"/>
  <c r="AF49"/>
  <c r="AE66"/>
  <c r="AE80"/>
  <c r="R101" i="14"/>
  <c r="V101"/>
  <c r="Z101"/>
  <c r="AD101"/>
  <c r="AE112"/>
  <c r="P8"/>
  <c r="R8"/>
  <c r="T8"/>
  <c r="V8"/>
  <c r="Z8"/>
  <c r="AB8"/>
  <c r="AD8"/>
  <c r="AG36"/>
  <c r="Y67"/>
  <c r="AC67"/>
  <c r="AE67"/>
  <c r="AF101"/>
  <c r="O36"/>
  <c r="AE36" s="1"/>
  <c r="P36"/>
  <c r="AF36" s="1"/>
  <c r="AF8"/>
  <c r="O90"/>
  <c r="AE90" s="1"/>
  <c r="R90"/>
  <c r="T90"/>
  <c r="V90"/>
  <c r="X90"/>
  <c r="Z90"/>
  <c r="AB90"/>
  <c r="AD90"/>
  <c r="P54" i="13"/>
  <c r="AF54" s="1"/>
  <c r="Q54"/>
  <c r="S54"/>
  <c r="U54"/>
  <c r="W54"/>
  <c r="Y54"/>
  <c r="AA54"/>
  <c r="AC54"/>
  <c r="AG54"/>
  <c r="O71"/>
  <c r="AE71" s="1"/>
  <c r="R71"/>
  <c r="T71"/>
  <c r="V71"/>
  <c r="X71"/>
  <c r="Z71"/>
  <c r="AB71"/>
  <c r="AD71"/>
  <c r="O85"/>
  <c r="AE85" s="1"/>
  <c r="R85"/>
  <c r="T85"/>
  <c r="V85"/>
  <c r="X85"/>
  <c r="Z85"/>
  <c r="AB85"/>
  <c r="AD85"/>
  <c r="O99"/>
  <c r="AE99" s="1"/>
  <c r="R99"/>
  <c r="T99"/>
  <c r="V99"/>
  <c r="X99"/>
  <c r="Z99"/>
  <c r="AB99"/>
  <c r="AD99"/>
  <c r="P110"/>
  <c r="AF110" s="1"/>
  <c r="O121"/>
  <c r="AE121" s="1"/>
  <c r="AE15"/>
  <c r="R24" i="12"/>
  <c r="T24"/>
  <c r="V24"/>
  <c r="X24"/>
  <c r="Z24"/>
  <c r="AB24"/>
  <c r="AD24"/>
  <c r="P61"/>
  <c r="R75"/>
  <c r="T75"/>
  <c r="V75"/>
  <c r="X75"/>
  <c r="Z75"/>
  <c r="AB75"/>
  <c r="P89"/>
  <c r="P100"/>
  <c r="R100"/>
  <c r="T100"/>
  <c r="V100"/>
  <c r="X100"/>
  <c r="Z100"/>
  <c r="AB100"/>
  <c r="AD100"/>
  <c r="Q100"/>
  <c r="S100"/>
  <c r="U100"/>
  <c r="W100"/>
  <c r="Y100"/>
  <c r="AA100"/>
  <c r="AC100"/>
  <c r="O24"/>
  <c r="AE24" s="1"/>
  <c r="P24"/>
  <c r="AF24" s="1"/>
  <c r="O8"/>
  <c r="P8"/>
  <c r="R8"/>
  <c r="T8"/>
  <c r="V8"/>
  <c r="X8"/>
  <c r="Z8"/>
  <c r="AB8"/>
  <c r="AD8"/>
  <c r="Q8"/>
  <c r="U8"/>
  <c r="Y8"/>
  <c r="AC8"/>
  <c r="P111"/>
  <c r="AF111" s="1"/>
  <c r="P75"/>
  <c r="AF75" s="1"/>
  <c r="O75"/>
  <c r="Q75"/>
  <c r="S75"/>
  <c r="U75"/>
  <c r="W75"/>
  <c r="Y75"/>
  <c r="AA75"/>
  <c r="AC75"/>
  <c r="AG75"/>
  <c r="AE111"/>
  <c r="AF61"/>
  <c r="AF89"/>
  <c r="AE100"/>
  <c r="O30" i="11"/>
  <c r="AE30" s="1"/>
  <c r="S102"/>
  <c r="W102"/>
  <c r="AA102"/>
  <c r="AG102"/>
  <c r="P113"/>
  <c r="AF113" s="1"/>
  <c r="P30"/>
  <c r="AF30" s="1"/>
  <c r="AE46"/>
  <c r="AF77"/>
  <c r="O8"/>
  <c r="AE8" s="1"/>
  <c r="P8"/>
  <c r="R8"/>
  <c r="T8"/>
  <c r="V8"/>
  <c r="X8"/>
  <c r="Z8"/>
  <c r="AB8"/>
  <c r="AD8"/>
  <c r="P63"/>
  <c r="AF63" s="1"/>
  <c r="O63"/>
  <c r="Q63"/>
  <c r="S63"/>
  <c r="U63"/>
  <c r="W63"/>
  <c r="Y63"/>
  <c r="AA63"/>
  <c r="AC63"/>
  <c r="AG63"/>
  <c r="P91"/>
  <c r="AF91" s="1"/>
  <c r="O91"/>
  <c r="Q91"/>
  <c r="S91"/>
  <c r="U91"/>
  <c r="W91"/>
  <c r="Y91"/>
  <c r="AA91"/>
  <c r="AC91"/>
  <c r="AG91"/>
  <c r="O102"/>
  <c r="AE102" s="1"/>
  <c r="P102"/>
  <c r="R102"/>
  <c r="T102"/>
  <c r="V102"/>
  <c r="X102"/>
  <c r="Z102"/>
  <c r="AB102"/>
  <c r="AD102"/>
  <c r="O59" i="9"/>
  <c r="AE59" s="1"/>
  <c r="P59"/>
  <c r="R59"/>
  <c r="T59"/>
  <c r="V59"/>
  <c r="X59"/>
  <c r="Z59"/>
  <c r="AB59"/>
  <c r="AD59"/>
  <c r="P90"/>
  <c r="AF90" s="1"/>
  <c r="O90"/>
  <c r="Q90"/>
  <c r="S90"/>
  <c r="U90"/>
  <c r="W90"/>
  <c r="Y90"/>
  <c r="AA90"/>
  <c r="AC90"/>
  <c r="AG90"/>
  <c r="O126"/>
  <c r="AE126" s="1"/>
  <c r="AE8"/>
  <c r="AF76"/>
  <c r="AF104"/>
  <c r="AE115"/>
  <c r="AB71" i="8"/>
  <c r="U8"/>
  <c r="AC8"/>
  <c r="AG36"/>
  <c r="Q71"/>
  <c r="S71"/>
  <c r="U71"/>
  <c r="W71"/>
  <c r="Y71"/>
  <c r="P85"/>
  <c r="Q85"/>
  <c r="S85"/>
  <c r="U85"/>
  <c r="W85"/>
  <c r="Y85"/>
  <c r="AA85"/>
  <c r="AC85"/>
  <c r="AG85"/>
  <c r="R85"/>
  <c r="T85"/>
  <c r="V85"/>
  <c r="X85"/>
  <c r="Z85"/>
  <c r="AB85"/>
  <c r="AD85"/>
  <c r="O96"/>
  <c r="AE96" s="1"/>
  <c r="Q8"/>
  <c r="Y8"/>
  <c r="O71"/>
  <c r="S8"/>
  <c r="W8"/>
  <c r="AA8"/>
  <c r="AG8"/>
  <c r="AA71"/>
  <c r="AC71"/>
  <c r="AG71"/>
  <c r="R71"/>
  <c r="T71"/>
  <c r="V71"/>
  <c r="X71"/>
  <c r="Z71"/>
  <c r="AD71"/>
  <c r="P107"/>
  <c r="AF107" s="1"/>
  <c r="AF85"/>
  <c r="O8"/>
  <c r="P8"/>
  <c r="R8"/>
  <c r="T8"/>
  <c r="V8"/>
  <c r="X8"/>
  <c r="Z8"/>
  <c r="AB8"/>
  <c r="AD8"/>
  <c r="P71"/>
  <c r="O85"/>
  <c r="AE85" s="1"/>
  <c r="P96"/>
  <c r="AF96" s="1"/>
  <c r="O107"/>
  <c r="AE107" s="1"/>
  <c r="P8" i="7"/>
  <c r="Q8"/>
  <c r="S8"/>
  <c r="U8"/>
  <c r="W8"/>
  <c r="Y8"/>
  <c r="AA8"/>
  <c r="AC8"/>
  <c r="AG8"/>
  <c r="R8"/>
  <c r="V8"/>
  <c r="Z8"/>
  <c r="AD8"/>
  <c r="AF49"/>
  <c r="AE66"/>
  <c r="AE80"/>
  <c r="AF8"/>
  <c r="AE94"/>
  <c r="AE118"/>
  <c r="P105"/>
  <c r="AF105" s="1"/>
  <c r="Q105"/>
  <c r="S105"/>
  <c r="U105"/>
  <c r="W105"/>
  <c r="Y105"/>
  <c r="AA105"/>
  <c r="AC105"/>
  <c r="AG105"/>
  <c r="O116"/>
  <c r="AE116" s="1"/>
  <c r="AE49" i="6"/>
  <c r="AF66"/>
  <c r="AF80"/>
  <c r="O8"/>
  <c r="AE8" s="1"/>
  <c r="P8"/>
  <c r="R8"/>
  <c r="T8"/>
  <c r="V8"/>
  <c r="X8"/>
  <c r="Z8"/>
  <c r="AB8"/>
  <c r="AD8"/>
  <c r="O66"/>
  <c r="O80"/>
  <c r="O94"/>
  <c r="AE94" s="1"/>
  <c r="P105"/>
  <c r="AF105" s="1"/>
  <c r="O116"/>
  <c r="AE116" s="1"/>
  <c r="O8" i="5"/>
  <c r="AE8" s="1"/>
  <c r="P8"/>
  <c r="R8"/>
  <c r="T8"/>
  <c r="V8"/>
  <c r="X8"/>
  <c r="Z8"/>
  <c r="AB8"/>
  <c r="AD8"/>
  <c r="P74"/>
  <c r="AF74" s="1"/>
  <c r="O74"/>
  <c r="Q74"/>
  <c r="S74"/>
  <c r="U74"/>
  <c r="W74"/>
  <c r="Y74"/>
  <c r="AA74"/>
  <c r="AC74"/>
  <c r="AG74"/>
  <c r="P102"/>
  <c r="AF102" s="1"/>
  <c r="O102"/>
  <c r="Q102"/>
  <c r="S102"/>
  <c r="U102"/>
  <c r="W102"/>
  <c r="Y102"/>
  <c r="AA102"/>
  <c r="AC102"/>
  <c r="AG102"/>
  <c r="O113"/>
  <c r="AE113" s="1"/>
  <c r="P124"/>
  <c r="AF124" s="1"/>
  <c r="AE57"/>
  <c r="AF88"/>
  <c r="AG87" i="4"/>
  <c r="AE7"/>
  <c r="AF7"/>
  <c r="AD7"/>
  <c r="AF123"/>
  <c r="AE112"/>
  <c r="AF112"/>
  <c r="AD112"/>
  <c r="AF9"/>
  <c r="AE15"/>
  <c r="AF58"/>
  <c r="AE75"/>
  <c r="AE89"/>
  <c r="AE103"/>
  <c r="AF114"/>
  <c r="AE125"/>
  <c r="AF55" i="3"/>
  <c r="P67"/>
  <c r="AE111"/>
  <c r="O67"/>
  <c r="Q67"/>
  <c r="S67"/>
  <c r="U67"/>
  <c r="W67"/>
  <c r="Y67"/>
  <c r="X67"/>
  <c r="Q95"/>
  <c r="S95"/>
  <c r="U95"/>
  <c r="W95"/>
  <c r="Y95"/>
  <c r="AA95"/>
  <c r="AC95"/>
  <c r="AG95"/>
  <c r="R95"/>
  <c r="T95"/>
  <c r="V95"/>
  <c r="X95"/>
  <c r="Z95"/>
  <c r="AB95"/>
  <c r="AD95"/>
  <c r="O106"/>
  <c r="W106"/>
  <c r="AG106"/>
  <c r="R30"/>
  <c r="T30"/>
  <c r="V30"/>
  <c r="X30"/>
  <c r="Z30"/>
  <c r="AB30"/>
  <c r="AD30"/>
  <c r="R106"/>
  <c r="T106"/>
  <c r="V106"/>
  <c r="X106"/>
  <c r="Z106"/>
  <c r="AB106"/>
  <c r="AD106"/>
  <c r="Q106"/>
  <c r="S106"/>
  <c r="U106"/>
  <c r="Y106"/>
  <c r="AC106"/>
  <c r="W8"/>
  <c r="AG8"/>
  <c r="O30"/>
  <c r="AE30" s="1"/>
  <c r="AA67"/>
  <c r="AC67"/>
  <c r="AG67"/>
  <c r="R67"/>
  <c r="T67"/>
  <c r="V67"/>
  <c r="Z67"/>
  <c r="AB67"/>
  <c r="AD67"/>
  <c r="P117"/>
  <c r="P30"/>
  <c r="AF30" s="1"/>
  <c r="AE22"/>
  <c r="O8"/>
  <c r="P8"/>
  <c r="R8"/>
  <c r="T8"/>
  <c r="V8"/>
  <c r="X8"/>
  <c r="Z8"/>
  <c r="AB8"/>
  <c r="AD8"/>
  <c r="Q8"/>
  <c r="U8"/>
  <c r="Y8"/>
  <c r="AC8"/>
  <c r="P81"/>
  <c r="Q81"/>
  <c r="S81"/>
  <c r="U81"/>
  <c r="W81"/>
  <c r="Y81"/>
  <c r="AA81"/>
  <c r="AC81"/>
  <c r="AG81"/>
  <c r="Z81"/>
  <c r="AD81"/>
  <c r="AF95"/>
  <c r="AE106"/>
  <c r="AE8"/>
  <c r="O81"/>
  <c r="AE81" s="1"/>
  <c r="O95"/>
  <c r="AE95" s="1"/>
  <c r="P106"/>
  <c r="AF106" s="1"/>
  <c r="AF117"/>
  <c r="AF67"/>
  <c r="AF81"/>
  <c r="O8" i="22"/>
  <c r="AE8" s="1"/>
  <c r="P21"/>
  <c r="AF21" s="1"/>
  <c r="O60"/>
  <c r="AE60" s="1"/>
  <c r="P77"/>
  <c r="AF77" s="1"/>
  <c r="P91"/>
  <c r="AF91" s="1"/>
  <c r="P105"/>
  <c r="AF105" s="1"/>
  <c r="O116"/>
  <c r="AE116" s="1"/>
  <c r="O8" i="21"/>
  <c r="AE8" s="1"/>
  <c r="AF10" i="20"/>
  <c r="AE23"/>
  <c r="AF58"/>
  <c r="AE75"/>
  <c r="AE89"/>
  <c r="AE103"/>
  <c r="AF114"/>
  <c r="AF10" i="19"/>
  <c r="AE21"/>
  <c r="AF60"/>
  <c r="O8" i="18"/>
  <c r="AE8" s="1"/>
  <c r="O49"/>
  <c r="AE49" s="1"/>
  <c r="O8" i="17"/>
  <c r="AE8" s="1"/>
  <c r="O46"/>
  <c r="AE46" s="1"/>
  <c r="P63"/>
  <c r="AF63" s="1"/>
  <c r="P91"/>
  <c r="AF91" s="1"/>
  <c r="O8" i="16"/>
  <c r="AE8" s="1"/>
  <c r="P19"/>
  <c r="AF19" s="1"/>
  <c r="O58"/>
  <c r="AE58" s="1"/>
  <c r="P75"/>
  <c r="AF75" s="1"/>
  <c r="P89"/>
  <c r="AF89" s="1"/>
  <c r="P103"/>
  <c r="AF103" s="1"/>
  <c r="O114"/>
  <c r="AE114" s="1"/>
  <c r="AF80" i="15"/>
  <c r="O8"/>
  <c r="AE8" s="1"/>
  <c r="O49"/>
  <c r="AE49" s="1"/>
  <c r="P66"/>
  <c r="AF66" s="1"/>
  <c r="O8" i="14"/>
  <c r="AE8" s="1"/>
  <c r="P67"/>
  <c r="AF67" s="1"/>
  <c r="P90"/>
  <c r="AF90" s="1"/>
  <c r="O101"/>
  <c r="AE101" s="1"/>
  <c r="P112"/>
  <c r="AF112" s="1"/>
  <c r="O8" i="13"/>
  <c r="AE8" s="1"/>
  <c r="P15"/>
  <c r="AF15" s="1"/>
  <c r="O54"/>
  <c r="AE54" s="1"/>
  <c r="P71"/>
  <c r="AF71" s="1"/>
  <c r="P85"/>
  <c r="AF85" s="1"/>
  <c r="P99"/>
  <c r="AF99" s="1"/>
  <c r="AF10" i="12"/>
  <c r="AE16"/>
  <c r="AF50"/>
  <c r="AE63"/>
  <c r="AE77"/>
  <c r="AE91"/>
  <c r="AF102"/>
  <c r="AE113"/>
  <c r="AF10" i="11"/>
  <c r="AE16"/>
  <c r="AF48"/>
  <c r="AE65"/>
  <c r="AE79"/>
  <c r="AE93"/>
  <c r="AF104"/>
  <c r="AE115"/>
  <c r="AF10" i="10"/>
  <c r="AE21"/>
  <c r="AF64"/>
  <c r="AE81"/>
  <c r="AE95"/>
  <c r="AE109"/>
  <c r="AF10" i="9"/>
  <c r="AE18"/>
  <c r="AF61"/>
  <c r="AE78"/>
  <c r="AE92"/>
  <c r="AE106"/>
  <c r="AF117"/>
  <c r="AF10" i="8"/>
  <c r="AE16"/>
  <c r="AF47"/>
  <c r="AE59"/>
  <c r="O8" i="7"/>
  <c r="AE8" s="1"/>
  <c r="O49"/>
  <c r="AE49" s="1"/>
  <c r="P66"/>
  <c r="AF66" s="1"/>
  <c r="P80"/>
  <c r="AF80" s="1"/>
  <c r="P94"/>
  <c r="AF94" s="1"/>
  <c r="O105"/>
  <c r="AE105" s="1"/>
  <c r="P116"/>
  <c r="AF116" s="1"/>
  <c r="AE66" i="6"/>
  <c r="AE80"/>
  <c r="AF10"/>
  <c r="AE16"/>
  <c r="AF51"/>
  <c r="AF10" i="5"/>
  <c r="AE16"/>
  <c r="AF59"/>
  <c r="AE76"/>
  <c r="AE90"/>
  <c r="AE104"/>
  <c r="AF58" i="3"/>
  <c r="AE69"/>
  <c r="AE119"/>
  <c r="AF10"/>
  <c r="AE16"/>
  <c r="AF66" i="18" l="1"/>
  <c r="AF77" i="17"/>
  <c r="AF100" i="12"/>
  <c r="AE8"/>
  <c r="AF8"/>
  <c r="AE75"/>
  <c r="AF102" i="11"/>
  <c r="AE91"/>
  <c r="AE63"/>
  <c r="AF8"/>
  <c r="AE90" i="9"/>
  <c r="AF59"/>
  <c r="AF71" i="8"/>
  <c r="AE8"/>
  <c r="AE71"/>
  <c r="AF8"/>
  <c r="AF8" i="6"/>
  <c r="AE102" i="5"/>
  <c r="AE74"/>
  <c r="AF8"/>
  <c r="AE67" i="3"/>
  <c r="AF8"/>
  <c r="E7" i="2"/>
  <c r="AK7"/>
  <c r="AK14"/>
  <c r="AK16"/>
  <c r="E20"/>
  <c r="L20"/>
  <c r="AK20"/>
  <c r="L23"/>
  <c r="L28"/>
  <c r="E29"/>
  <c r="AK29"/>
  <c r="AK31"/>
  <c r="AK33"/>
  <c r="E35"/>
  <c r="AK35"/>
  <c r="E40"/>
  <c r="E52"/>
  <c r="E67"/>
  <c r="E74"/>
  <c r="AK74"/>
  <c r="AK76"/>
  <c r="AK83"/>
  <c r="AK88"/>
  <c r="AK90"/>
  <c r="AK91"/>
  <c r="E93"/>
  <c r="AK93"/>
  <c r="AK99"/>
  <c r="AK103"/>
  <c r="E105"/>
  <c r="AK105"/>
  <c r="E125"/>
  <c r="AK125"/>
  <c r="AK126"/>
  <c r="AK128"/>
  <c r="E129"/>
  <c r="AK129"/>
  <c r="AK130"/>
  <c r="AK137"/>
  <c r="AK144"/>
  <c r="E150"/>
  <c r="AK150"/>
  <c r="E156"/>
  <c r="AK156"/>
  <c r="E162"/>
  <c r="AK162"/>
  <c r="E174"/>
  <c r="C162" s="1"/>
  <c r="AK174"/>
  <c r="AK177"/>
  <c r="E180"/>
  <c r="AK180"/>
  <c r="E192"/>
  <c r="AK192"/>
  <c r="AK197"/>
  <c r="E199"/>
  <c r="C180" s="1"/>
  <c r="AK199"/>
  <c r="E208"/>
  <c r="AK208"/>
  <c r="AU212"/>
  <c r="AS212" s="1"/>
  <c r="AQ212" s="1"/>
  <c r="AO212" s="1"/>
  <c r="AV212"/>
  <c r="AT212" s="1"/>
  <c r="AR212" s="1"/>
  <c r="CA212"/>
  <c r="E7" i="1"/>
  <c r="AN7"/>
  <c r="AX7"/>
  <c r="BH7"/>
  <c r="BR7"/>
  <c r="AN8"/>
  <c r="AX8"/>
  <c r="BH8"/>
  <c r="BR8"/>
  <c r="AX10"/>
  <c r="AM10" s="1"/>
  <c r="Z10" s="1"/>
  <c r="BH10"/>
  <c r="BR10"/>
  <c r="AN11"/>
  <c r="AX11"/>
  <c r="BH11"/>
  <c r="BR11"/>
  <c r="AN12"/>
  <c r="BH12"/>
  <c r="BR12"/>
  <c r="Z13"/>
  <c r="BH13"/>
  <c r="AN14"/>
  <c r="AN15"/>
  <c r="BH15"/>
  <c r="AM16"/>
  <c r="AN16"/>
  <c r="AN17"/>
  <c r="AM17" s="1"/>
  <c r="AM18"/>
  <c r="AM19"/>
  <c r="AM20"/>
  <c r="AN21"/>
  <c r="AM21" s="1"/>
  <c r="AX21"/>
  <c r="BH21"/>
  <c r="BR21"/>
  <c r="AN22"/>
  <c r="AX22"/>
  <c r="BH22"/>
  <c r="BR22"/>
  <c r="AX23"/>
  <c r="AM23" s="1"/>
  <c r="Z23" s="1"/>
  <c r="BH23"/>
  <c r="BR23"/>
  <c r="AN24"/>
  <c r="AX24"/>
  <c r="BI24" s="1"/>
  <c r="BH24" s="1"/>
  <c r="AY24"/>
  <c r="AX25"/>
  <c r="BJ25"/>
  <c r="BH25" s="1"/>
  <c r="BT25" s="1"/>
  <c r="BR25" s="1"/>
  <c r="AX26"/>
  <c r="BH26"/>
  <c r="AM26" s="1"/>
  <c r="Z26" s="1"/>
  <c r="BR26"/>
  <c r="AN27"/>
  <c r="AM27" s="1"/>
  <c r="AX27"/>
  <c r="BH27"/>
  <c r="BR27"/>
  <c r="AN28"/>
  <c r="AZ28"/>
  <c r="AX28" s="1"/>
  <c r="AN29"/>
  <c r="AX29"/>
  <c r="AM29" s="1"/>
  <c r="BH29"/>
  <c r="BR29"/>
  <c r="AN30"/>
  <c r="AM30" s="1"/>
  <c r="BJ30"/>
  <c r="BH30" s="1"/>
  <c r="BT30" s="1"/>
  <c r="BR30" s="1"/>
  <c r="AM31"/>
  <c r="AN31"/>
  <c r="AN32"/>
  <c r="AM32" s="1"/>
  <c r="Z32" s="1"/>
  <c r="AX32"/>
  <c r="BH32"/>
  <c r="BR32"/>
  <c r="AX33"/>
  <c r="BH33"/>
  <c r="BR33"/>
  <c r="AN34"/>
  <c r="AX34"/>
  <c r="BK34" s="1"/>
  <c r="BH34" s="1"/>
  <c r="BA34"/>
  <c r="AN35"/>
  <c r="AX35"/>
  <c r="BK35"/>
  <c r="BH35" s="1"/>
  <c r="BU35" s="1"/>
  <c r="BR35" s="1"/>
  <c r="AN36"/>
  <c r="AX36"/>
  <c r="BK36" s="1"/>
  <c r="BH36" s="1"/>
  <c r="BU36" s="1"/>
  <c r="BR36" s="1"/>
  <c r="BA36"/>
  <c r="AN37"/>
  <c r="AX37"/>
  <c r="BK37"/>
  <c r="BH37" s="1"/>
  <c r="BU37" s="1"/>
  <c r="BR37" s="1"/>
  <c r="AN38"/>
  <c r="AX38"/>
  <c r="AM38" s="1"/>
  <c r="BH38"/>
  <c r="BR38"/>
  <c r="BU38"/>
  <c r="AN39"/>
  <c r="AX39"/>
  <c r="BH39"/>
  <c r="BS39"/>
  <c r="BR39" s="1"/>
  <c r="AN40"/>
  <c r="AX40"/>
  <c r="BH40"/>
  <c r="BR40"/>
  <c r="BS40"/>
  <c r="AN41"/>
  <c r="AY41"/>
  <c r="AX41" s="1"/>
  <c r="AN42"/>
  <c r="AX42"/>
  <c r="AM42" s="1"/>
  <c r="BH42"/>
  <c r="BR42"/>
  <c r="BS42"/>
  <c r="AX43"/>
  <c r="AY43"/>
  <c r="AN44"/>
  <c r="AX44"/>
  <c r="BH44"/>
  <c r="BR44"/>
  <c r="AN45"/>
  <c r="AX45"/>
  <c r="AM45" s="1"/>
  <c r="BH45"/>
  <c r="BR45"/>
  <c r="AN46"/>
  <c r="AX46"/>
  <c r="AM46" s="1"/>
  <c r="Z46" s="1"/>
  <c r="BH46"/>
  <c r="BR46"/>
  <c r="AN47"/>
  <c r="AX47"/>
  <c r="AM47" s="1"/>
  <c r="Z47" s="1"/>
  <c r="BH47"/>
  <c r="BR47"/>
  <c r="AN48"/>
  <c r="AX48"/>
  <c r="AM48" s="1"/>
  <c r="Z48" s="1"/>
  <c r="BH48"/>
  <c r="BR48"/>
  <c r="AN49"/>
  <c r="AX49"/>
  <c r="AM49" s="1"/>
  <c r="Z49" s="1"/>
  <c r="BH49"/>
  <c r="BR49"/>
  <c r="AN50"/>
  <c r="AX50"/>
  <c r="AM50" s="1"/>
  <c r="Z50" s="1"/>
  <c r="BH50"/>
  <c r="BR50"/>
  <c r="AN51"/>
  <c r="AX51"/>
  <c r="AM51" s="1"/>
  <c r="Z51" s="1"/>
  <c r="BH51"/>
  <c r="BR51"/>
  <c r="AN52"/>
  <c r="AX52"/>
  <c r="AM52" s="1"/>
  <c r="Z52" s="1"/>
  <c r="BH52"/>
  <c r="BR52"/>
  <c r="AM53"/>
  <c r="AX53"/>
  <c r="AN54"/>
  <c r="AX54"/>
  <c r="AM54" s="1"/>
  <c r="BH54"/>
  <c r="BR54"/>
  <c r="AN55"/>
  <c r="AX55"/>
  <c r="BH55"/>
  <c r="BR55"/>
  <c r="AN58"/>
  <c r="AX58"/>
  <c r="BH58"/>
  <c r="BR58"/>
  <c r="Z68"/>
  <c r="Z71"/>
  <c r="AN73"/>
  <c r="AX73"/>
  <c r="BH73"/>
  <c r="BR73"/>
  <c r="AN80"/>
  <c r="AX80"/>
  <c r="BH80"/>
  <c r="BR80"/>
  <c r="AN81"/>
  <c r="AX81"/>
  <c r="AM81" s="1"/>
  <c r="BH81"/>
  <c r="BR81"/>
  <c r="AN82"/>
  <c r="AX82"/>
  <c r="BH82"/>
  <c r="BR82"/>
  <c r="AN83"/>
  <c r="AX83"/>
  <c r="BH83"/>
  <c r="BR83"/>
  <c r="N84"/>
  <c r="AN84"/>
  <c r="AX84"/>
  <c r="BH84"/>
  <c r="BR84"/>
  <c r="N85"/>
  <c r="AN85"/>
  <c r="AX85"/>
  <c r="BH85"/>
  <c r="BR85"/>
  <c r="AN86"/>
  <c r="AX86"/>
  <c r="AM86" s="1"/>
  <c r="BH86"/>
  <c r="BR86"/>
  <c r="AN87"/>
  <c r="AX87"/>
  <c r="BH87"/>
  <c r="BR87"/>
  <c r="AM88"/>
  <c r="AN88"/>
  <c r="AN89"/>
  <c r="AX89"/>
  <c r="BH89"/>
  <c r="BR89"/>
  <c r="AN90"/>
  <c r="AM90" s="1"/>
  <c r="Z90" s="1"/>
  <c r="AX90"/>
  <c r="BH90"/>
  <c r="BR90"/>
  <c r="AN91"/>
  <c r="AM91" s="1"/>
  <c r="AX91"/>
  <c r="BH91"/>
  <c r="BR91"/>
  <c r="AN92"/>
  <c r="AM92" s="1"/>
  <c r="AX92"/>
  <c r="BH92"/>
  <c r="BR92"/>
  <c r="AN93"/>
  <c r="AM93" s="1"/>
  <c r="AX93"/>
  <c r="BH93"/>
  <c r="BR93"/>
  <c r="AN94"/>
  <c r="AX94"/>
  <c r="BH94"/>
  <c r="BR94"/>
  <c r="AN95"/>
  <c r="AX95"/>
  <c r="AM95" s="1"/>
  <c r="Z95" s="1"/>
  <c r="BH95"/>
  <c r="BR95"/>
  <c r="AN96"/>
  <c r="AX96"/>
  <c r="AM96" s="1"/>
  <c r="Z96" s="1"/>
  <c r="BH96"/>
  <c r="BR96"/>
  <c r="AN97"/>
  <c r="AX97"/>
  <c r="AM97" s="1"/>
  <c r="BH97"/>
  <c r="BR97"/>
  <c r="AN98"/>
  <c r="AX98"/>
  <c r="BH98"/>
  <c r="BR98"/>
  <c r="AN99"/>
  <c r="AX99"/>
  <c r="BH99"/>
  <c r="BR99"/>
  <c r="AN100"/>
  <c r="AM100" s="1"/>
  <c r="AX100"/>
  <c r="BH100"/>
  <c r="BR100"/>
  <c r="L101"/>
  <c r="AN101"/>
  <c r="AM101" s="1"/>
  <c r="Z101" s="1"/>
  <c r="AX101"/>
  <c r="BH101"/>
  <c r="BR101"/>
  <c r="AX102"/>
  <c r="BH102"/>
  <c r="BR102"/>
  <c r="AX103"/>
  <c r="BH103"/>
  <c r="AM103" s="1"/>
  <c r="Z103" s="1"/>
  <c r="BR103"/>
  <c r="BH104"/>
  <c r="AM104" s="1"/>
  <c r="BR104"/>
  <c r="L105"/>
  <c r="E101" s="1"/>
  <c r="AX105"/>
  <c r="BH105"/>
  <c r="AM105" s="1"/>
  <c r="Z105" s="1"/>
  <c r="BR105"/>
  <c r="AX106"/>
  <c r="BH106"/>
  <c r="BR106"/>
  <c r="AX107"/>
  <c r="BH107"/>
  <c r="AM107" s="1"/>
  <c r="Z107" s="1"/>
  <c r="BR107"/>
  <c r="AX108"/>
  <c r="BH108"/>
  <c r="BR108"/>
  <c r="AX109"/>
  <c r="BH109"/>
  <c r="AM109" s="1"/>
  <c r="Z109" s="1"/>
  <c r="BR109"/>
  <c r="AX110"/>
  <c r="BH110"/>
  <c r="BR110"/>
  <c r="AX111"/>
  <c r="BH111"/>
  <c r="AM111" s="1"/>
  <c r="Z111" s="1"/>
  <c r="BR111"/>
  <c r="AX112"/>
  <c r="BH112"/>
  <c r="BR112"/>
  <c r="AX113"/>
  <c r="BH113"/>
  <c r="AM113" s="1"/>
  <c r="Z113" s="1"/>
  <c r="BR113"/>
  <c r="AX114"/>
  <c r="BH114"/>
  <c r="BR114"/>
  <c r="AX115"/>
  <c r="BH115"/>
  <c r="AM115" s="1"/>
  <c r="Z115" s="1"/>
  <c r="BR115"/>
  <c r="N116"/>
  <c r="AN116"/>
  <c r="AX116"/>
  <c r="AM116" s="1"/>
  <c r="Z116" s="1"/>
  <c r="BH116"/>
  <c r="BR116"/>
  <c r="N117"/>
  <c r="AN117"/>
  <c r="AX117"/>
  <c r="BH117"/>
  <c r="BR117"/>
  <c r="AN118"/>
  <c r="AX118"/>
  <c r="BH118"/>
  <c r="BR118"/>
  <c r="N119"/>
  <c r="AN119"/>
  <c r="AX119"/>
  <c r="AM119" s="1"/>
  <c r="Z119" s="1"/>
  <c r="L119" s="1"/>
  <c r="BH119"/>
  <c r="BR119"/>
  <c r="E120"/>
  <c r="AN120"/>
  <c r="AX120"/>
  <c r="BH120"/>
  <c r="BR120"/>
  <c r="AN121"/>
  <c r="AX121"/>
  <c r="BH121"/>
  <c r="BR121"/>
  <c r="AN122"/>
  <c r="AX122"/>
  <c r="AM122" s="1"/>
  <c r="Z122" s="1"/>
  <c r="BH122"/>
  <c r="BR122"/>
  <c r="AN123"/>
  <c r="AX123"/>
  <c r="AM123" s="1"/>
  <c r="BH123"/>
  <c r="BR123"/>
  <c r="AN124"/>
  <c r="AX124"/>
  <c r="AM124" s="1"/>
  <c r="BH124"/>
  <c r="BR124"/>
  <c r="AN125"/>
  <c r="AX125"/>
  <c r="BH125"/>
  <c r="BR125"/>
  <c r="AN126"/>
  <c r="AX126"/>
  <c r="BH126"/>
  <c r="BR126"/>
  <c r="AN127"/>
  <c r="AX127"/>
  <c r="AM127" s="1"/>
  <c r="BH127"/>
  <c r="BR127"/>
  <c r="N128"/>
  <c r="AN128"/>
  <c r="AX128"/>
  <c r="BH128"/>
  <c r="BR128"/>
  <c r="AN129"/>
  <c r="AX129"/>
  <c r="BH129"/>
  <c r="BR129"/>
  <c r="AN132"/>
  <c r="AX132"/>
  <c r="BH132"/>
  <c r="BR132"/>
  <c r="AN133"/>
  <c r="AX133"/>
  <c r="BH133"/>
  <c r="BR133"/>
  <c r="AN134"/>
  <c r="AX134"/>
  <c r="BH134"/>
  <c r="BR134"/>
  <c r="AN135"/>
  <c r="AX135"/>
  <c r="BH135"/>
  <c r="BR135"/>
  <c r="AN136"/>
  <c r="AX136"/>
  <c r="BH136"/>
  <c r="BR136"/>
  <c r="N137"/>
  <c r="AN137"/>
  <c r="AX137"/>
  <c r="AM137" s="1"/>
  <c r="BH137"/>
  <c r="BR137"/>
  <c r="AN138"/>
  <c r="AX138"/>
  <c r="BH138"/>
  <c r="BR138"/>
  <c r="AN139"/>
  <c r="AX139"/>
  <c r="BH139"/>
  <c r="BR139"/>
  <c r="AN140"/>
  <c r="AX140"/>
  <c r="BH140"/>
  <c r="BR140"/>
  <c r="AN141"/>
  <c r="AX141"/>
  <c r="AM141" s="1"/>
  <c r="Z141" s="1"/>
  <c r="BH141"/>
  <c r="BR141"/>
  <c r="AN142"/>
  <c r="AX142"/>
  <c r="BH142"/>
  <c r="BR142"/>
  <c r="Z149"/>
  <c r="Z159"/>
  <c r="Z162"/>
  <c r="Z165"/>
  <c r="Z166"/>
  <c r="AN168"/>
  <c r="AX168"/>
  <c r="BH168"/>
  <c r="BR168"/>
  <c r="AN169"/>
  <c r="AX169"/>
  <c r="AM169" s="1"/>
  <c r="BH169"/>
  <c r="BR169"/>
  <c r="AN170"/>
  <c r="AX170"/>
  <c r="AM170" s="1"/>
  <c r="Z170" s="1"/>
  <c r="BH170"/>
  <c r="BR170"/>
  <c r="AN171"/>
  <c r="AX171"/>
  <c r="AM171" s="1"/>
  <c r="BH171"/>
  <c r="BR171"/>
  <c r="AN172"/>
  <c r="AX172"/>
  <c r="AM172" s="1"/>
  <c r="BH172"/>
  <c r="BR172"/>
  <c r="AN173"/>
  <c r="AX173"/>
  <c r="AM173" s="1"/>
  <c r="BH173"/>
  <c r="BR173"/>
  <c r="AN174"/>
  <c r="AX174"/>
  <c r="BH174"/>
  <c r="BR174"/>
  <c r="AN175"/>
  <c r="AM175" s="1"/>
  <c r="AX175"/>
  <c r="BH175"/>
  <c r="BR175"/>
  <c r="N176"/>
  <c r="AN176"/>
  <c r="AM176" s="1"/>
  <c r="Z176" s="1"/>
  <c r="AX176"/>
  <c r="BH176"/>
  <c r="BR176"/>
  <c r="AN177"/>
  <c r="AM177" s="1"/>
  <c r="Z177" s="1"/>
  <c r="AX177"/>
  <c r="BH177"/>
  <c r="BR177"/>
  <c r="N178"/>
  <c r="AN178"/>
  <c r="AM178" s="1"/>
  <c r="AX178"/>
  <c r="BH178"/>
  <c r="BR178"/>
  <c r="AN179"/>
  <c r="AM179" s="1"/>
  <c r="Z179" s="1"/>
  <c r="AX179"/>
  <c r="BH179"/>
  <c r="BR179"/>
  <c r="AN180"/>
  <c r="AM180" s="1"/>
  <c r="AX180"/>
  <c r="BH180"/>
  <c r="BR180"/>
  <c r="AN181"/>
  <c r="AM181" s="1"/>
  <c r="Z181" s="1"/>
  <c r="AX181"/>
  <c r="BH181"/>
  <c r="BR181"/>
  <c r="AN182"/>
  <c r="AM182" s="1"/>
  <c r="AX182"/>
  <c r="BH182"/>
  <c r="BR182"/>
  <c r="Z183"/>
  <c r="AN184"/>
  <c r="AX184"/>
  <c r="BH184"/>
  <c r="BR184"/>
  <c r="AN185"/>
  <c r="AX185"/>
  <c r="BH185"/>
  <c r="BR185"/>
  <c r="AN186"/>
  <c r="AM186" s="1"/>
  <c r="AX186"/>
  <c r="BH186"/>
  <c r="BR186"/>
  <c r="AN188"/>
  <c r="AM188" s="1"/>
  <c r="AX188"/>
  <c r="BH188"/>
  <c r="BR188"/>
  <c r="AN189"/>
  <c r="AX189"/>
  <c r="BH189"/>
  <c r="BR189"/>
  <c r="AN190"/>
  <c r="AX190"/>
  <c r="AM190" s="1"/>
  <c r="Z190" s="1"/>
  <c r="BH190"/>
  <c r="BR190"/>
  <c r="AN191"/>
  <c r="AX191"/>
  <c r="AM191" s="1"/>
  <c r="BH191"/>
  <c r="BR191"/>
  <c r="Z192"/>
  <c r="AX192"/>
  <c r="BH192"/>
  <c r="BR192"/>
  <c r="AN193"/>
  <c r="AM193" s="1"/>
  <c r="AX193"/>
  <c r="BH193"/>
  <c r="BR193"/>
  <c r="N194"/>
  <c r="AN194"/>
  <c r="AX194"/>
  <c r="BH194"/>
  <c r="BR194"/>
  <c r="AN195"/>
  <c r="AX195"/>
  <c r="AM195" s="1"/>
  <c r="Z195" s="1"/>
  <c r="BH195"/>
  <c r="BR195"/>
  <c r="AN196"/>
  <c r="AX196"/>
  <c r="AM196" s="1"/>
  <c r="Z196" s="1"/>
  <c r="BH196"/>
  <c r="BR196"/>
  <c r="AN197"/>
  <c r="AX197"/>
  <c r="AM197" s="1"/>
  <c r="BH197"/>
  <c r="BR197"/>
  <c r="AN198"/>
  <c r="AX198"/>
  <c r="BH198"/>
  <c r="BR198"/>
  <c r="AN199"/>
  <c r="AX199"/>
  <c r="BH199"/>
  <c r="BR199"/>
  <c r="AN200"/>
  <c r="AX200"/>
  <c r="BH200"/>
  <c r="BR200"/>
  <c r="AN201"/>
  <c r="AX201"/>
  <c r="AM201" s="1"/>
  <c r="Z201" s="1"/>
  <c r="BH201"/>
  <c r="BR201"/>
  <c r="AN202"/>
  <c r="AX202"/>
  <c r="AM202" s="1"/>
  <c r="Z202" s="1"/>
  <c r="BH202"/>
  <c r="BR202"/>
  <c r="AN203"/>
  <c r="AX203"/>
  <c r="BH203"/>
  <c r="BR203"/>
  <c r="AN204"/>
  <c r="AX204"/>
  <c r="AM204" s="1"/>
  <c r="BH204"/>
  <c r="BR204"/>
  <c r="AN205"/>
  <c r="AX205"/>
  <c r="BH205"/>
  <c r="BR205"/>
  <c r="AN206"/>
  <c r="AM206" s="1"/>
  <c r="AX206"/>
  <c r="BH206"/>
  <c r="BR206"/>
  <c r="CA207"/>
  <c r="BZ207" s="1"/>
  <c r="BY207" s="1"/>
  <c r="BX207" s="1"/>
  <c r="BW207" s="1"/>
  <c r="BV207" s="1"/>
  <c r="BU207" s="1"/>
  <c r="BT207" s="1"/>
  <c r="BS207" s="1"/>
  <c r="BR207" s="1"/>
  <c r="BQ207" s="1"/>
  <c r="BP207" s="1"/>
  <c r="BO207" s="1"/>
  <c r="BN207" s="1"/>
  <c r="BM207" s="1"/>
  <c r="BL207" s="1"/>
  <c r="BK207" s="1"/>
  <c r="BJ207" s="1"/>
  <c r="BI207" s="1"/>
  <c r="BH207" s="1"/>
  <c r="CB207"/>
  <c r="C129" i="2" l="1"/>
  <c r="C7"/>
  <c r="AP212"/>
  <c r="AN212" s="1"/>
  <c r="L176" i="1"/>
  <c r="BG207"/>
  <c r="BF207" s="1"/>
  <c r="BE207" s="1"/>
  <c r="BD207" s="1"/>
  <c r="BC207" s="1"/>
  <c r="BB207" s="1"/>
  <c r="BA207" s="1"/>
  <c r="AZ207" s="1"/>
  <c r="AY207" s="1"/>
  <c r="AX207" s="1"/>
  <c r="AM128"/>
  <c r="L116"/>
  <c r="AM203"/>
  <c r="AM200"/>
  <c r="AM199"/>
  <c r="AM198"/>
  <c r="AM194"/>
  <c r="AM189"/>
  <c r="AM185"/>
  <c r="AM184"/>
  <c r="Z184" s="1"/>
  <c r="AM168"/>
  <c r="AM142"/>
  <c r="AM140"/>
  <c r="AM139"/>
  <c r="AM138"/>
  <c r="AM136"/>
  <c r="Z136" s="1"/>
  <c r="AM134"/>
  <c r="Z134" s="1"/>
  <c r="AM132"/>
  <c r="Z132" s="1"/>
  <c r="AM126"/>
  <c r="AM125"/>
  <c r="AM121"/>
  <c r="AM205"/>
  <c r="AM174"/>
  <c r="AM135"/>
  <c r="Z135" s="1"/>
  <c r="AM133"/>
  <c r="Z133" s="1"/>
  <c r="AM129"/>
  <c r="AM120"/>
  <c r="AM73"/>
  <c r="BJ28"/>
  <c r="BH28" s="1"/>
  <c r="BT28" s="1"/>
  <c r="BR28" s="1"/>
  <c r="BS24"/>
  <c r="BR24" s="1"/>
  <c r="AM114"/>
  <c r="Z114" s="1"/>
  <c r="AM112"/>
  <c r="Z112" s="1"/>
  <c r="AM110"/>
  <c r="Z110" s="1"/>
  <c r="AM108"/>
  <c r="Z108" s="1"/>
  <c r="AM106"/>
  <c r="Z106" s="1"/>
  <c r="AM102"/>
  <c r="Z102" s="1"/>
  <c r="AM99"/>
  <c r="AM89"/>
  <c r="AM83"/>
  <c r="AM37"/>
  <c r="AM35"/>
  <c r="AM25"/>
  <c r="AM82"/>
  <c r="BI41"/>
  <c r="BH41" s="1"/>
  <c r="BU34"/>
  <c r="BR34" s="1"/>
  <c r="AM118"/>
  <c r="AM117"/>
  <c r="AM98"/>
  <c r="AM94"/>
  <c r="AM87"/>
  <c r="AM85"/>
  <c r="AM84"/>
  <c r="AM80"/>
  <c r="AM28"/>
  <c r="AM44"/>
  <c r="AM40"/>
  <c r="AM36"/>
  <c r="AM34"/>
  <c r="AM24"/>
  <c r="Z24" s="1"/>
  <c r="AM15"/>
  <c r="AM12"/>
  <c r="AM11"/>
  <c r="AM58"/>
  <c r="AM55"/>
  <c r="BI43"/>
  <c r="BH43" s="1"/>
  <c r="BS43" s="1"/>
  <c r="BR43" s="1"/>
  <c r="AM39"/>
  <c r="AM33"/>
  <c r="Z33" s="1"/>
  <c r="AM22"/>
  <c r="AM14"/>
  <c r="AM8"/>
  <c r="AM7"/>
  <c r="AM212" i="2" l="1"/>
  <c r="AK211" s="1"/>
  <c r="AW207" i="1"/>
  <c r="AV207" s="1"/>
  <c r="AU207" s="1"/>
  <c r="AT207" s="1"/>
  <c r="AS207" s="1"/>
  <c r="AR207" s="1"/>
  <c r="AQ207" s="1"/>
  <c r="AP207" s="1"/>
  <c r="AO207" s="1"/>
  <c r="AN207" s="1"/>
  <c r="AM43"/>
  <c r="BS41"/>
  <c r="BR41" s="1"/>
  <c r="AM41"/>
  <c r="Z41" s="1"/>
  <c r="AM207" l="1"/>
  <c r="Z19"/>
  <c r="Z53"/>
  <c r="Z18"/>
  <c r="Z11"/>
  <c r="Z188"/>
  <c r="Z173"/>
  <c r="Z206"/>
  <c r="L205" s="1"/>
  <c r="Z178"/>
  <c r="Z124"/>
  <c r="Z198"/>
  <c r="Z142"/>
  <c r="Z104"/>
  <c r="Z81"/>
  <c r="Z174"/>
  <c r="Z100"/>
  <c r="Z88"/>
  <c r="Z99"/>
  <c r="L99" s="1"/>
  <c r="Z54"/>
  <c r="L54" s="1"/>
  <c r="Z37"/>
  <c r="Z29"/>
  <c r="Z16"/>
  <c r="Z118"/>
  <c r="Z98"/>
  <c r="Z84"/>
  <c r="L84" s="1"/>
  <c r="Z42"/>
  <c r="Z27"/>
  <c r="Z44"/>
  <c r="Z15"/>
  <c r="Z39"/>
  <c r="AJ42" s="1"/>
  <c r="Z14"/>
  <c r="Z167"/>
  <c r="L166" s="1"/>
  <c r="Z160"/>
  <c r="Z156"/>
  <c r="Z153"/>
  <c r="Z147"/>
  <c r="Z163"/>
  <c r="Z157"/>
  <c r="Z152"/>
  <c r="Z146"/>
  <c r="Z77"/>
  <c r="Z69"/>
  <c r="Z76"/>
  <c r="Z63"/>
  <c r="Z59"/>
  <c r="Z7"/>
  <c r="Z78"/>
  <c r="Z72"/>
  <c r="Z66"/>
  <c r="Z62"/>
  <c r="L56" s="1"/>
  <c r="E56" s="1"/>
  <c r="Z57"/>
  <c r="Z193"/>
  <c r="L192" s="1"/>
  <c r="Z169"/>
  <c r="Z180"/>
  <c r="Z127"/>
  <c r="Z203"/>
  <c r="Z194"/>
  <c r="Z168"/>
  <c r="Z138"/>
  <c r="Z125"/>
  <c r="Z129"/>
  <c r="Z91"/>
  <c r="Z45"/>
  <c r="Z21"/>
  <c r="Z82"/>
  <c r="Z85"/>
  <c r="Z43"/>
  <c r="Z38"/>
  <c r="Z31"/>
  <c r="Z20"/>
  <c r="Z34"/>
  <c r="Z204"/>
  <c r="Z87"/>
  <c r="Z30"/>
  <c r="L30" s="1"/>
  <c r="E21" s="1"/>
  <c r="Z36"/>
  <c r="Z58"/>
  <c r="Z22"/>
  <c r="Z8"/>
  <c r="Z164"/>
  <c r="Z158"/>
  <c r="Z155"/>
  <c r="Z150"/>
  <c r="Z144"/>
  <c r="Z161"/>
  <c r="Z154"/>
  <c r="Z151"/>
  <c r="Z143"/>
  <c r="Z74"/>
  <c r="Z67"/>
  <c r="Z65"/>
  <c r="Z61"/>
  <c r="Z56"/>
  <c r="Z79"/>
  <c r="L79" s="1"/>
  <c r="Z75"/>
  <c r="Z70"/>
  <c r="Z64"/>
  <c r="Z60"/>
  <c r="Z172"/>
  <c r="Z191"/>
  <c r="Z175"/>
  <c r="Z128"/>
  <c r="Z199"/>
  <c r="Z185"/>
  <c r="Z140"/>
  <c r="Z126"/>
  <c r="Z121"/>
  <c r="Z86"/>
  <c r="Z93"/>
  <c r="Z73"/>
  <c r="Z89"/>
  <c r="Z35"/>
  <c r="L35" s="1"/>
  <c r="Z25"/>
  <c r="Z17"/>
  <c r="Z117"/>
  <c r="Z94"/>
  <c r="Z80"/>
  <c r="Z28"/>
  <c r="Z40"/>
  <c r="Z12"/>
  <c r="Z55"/>
  <c r="L55" s="1"/>
  <c r="AD143" l="1"/>
  <c r="AJ143"/>
  <c r="AA144"/>
  <c r="AG144"/>
  <c r="AD146"/>
  <c r="AJ146"/>
  <c r="AA147"/>
  <c r="AG147"/>
  <c r="AD149"/>
  <c r="AJ149"/>
  <c r="L143"/>
  <c r="E143" s="1"/>
  <c r="AA143"/>
  <c r="AG143"/>
  <c r="AD144"/>
  <c r="AJ144"/>
  <c r="AA146"/>
  <c r="AG146"/>
  <c r="AD147"/>
  <c r="AJ147"/>
  <c r="AA149"/>
  <c r="AG149"/>
  <c r="AD27"/>
  <c r="AG30"/>
  <c r="AG29"/>
  <c r="AJ24"/>
  <c r="AA22"/>
  <c r="AD25"/>
  <c r="AA24"/>
  <c r="AD22"/>
  <c r="AA30"/>
  <c r="AA28"/>
  <c r="AA27"/>
  <c r="AA25"/>
  <c r="AD29"/>
  <c r="AG27"/>
  <c r="AG25"/>
  <c r="AD24"/>
  <c r="AD28"/>
  <c r="AD30"/>
  <c r="AG28"/>
  <c r="AG24"/>
  <c r="AG22"/>
  <c r="AA29"/>
  <c r="AJ22"/>
  <c r="AJ25"/>
  <c r="AJ28"/>
  <c r="AJ29"/>
  <c r="AJ27"/>
  <c r="AJ30"/>
  <c r="L31"/>
  <c r="AA34"/>
  <c r="AA35"/>
  <c r="AA36"/>
  <c r="AA37"/>
  <c r="AA38"/>
  <c r="AG35"/>
  <c r="AG37"/>
  <c r="AJ34"/>
  <c r="AG31"/>
  <c r="AA31"/>
  <c r="AJ37"/>
  <c r="AJ36"/>
  <c r="AJ35"/>
  <c r="AD34"/>
  <c r="AD38"/>
  <c r="AD37"/>
  <c r="AD36"/>
  <c r="AD35"/>
  <c r="AD31"/>
  <c r="AG34"/>
  <c r="AG36"/>
  <c r="AG38"/>
  <c r="AJ31"/>
  <c r="AJ38"/>
  <c r="L174"/>
  <c r="Z207"/>
  <c r="L207" s="1"/>
  <c r="Z83"/>
  <c r="AJ26" s="1"/>
  <c r="Z120"/>
  <c r="Z205"/>
  <c r="AA204" s="1"/>
  <c r="Z189"/>
  <c r="L189" s="1"/>
  <c r="Z123"/>
  <c r="Z182"/>
  <c r="AG184" s="1"/>
  <c r="Z186"/>
  <c r="Z92"/>
  <c r="AD99" s="1"/>
  <c r="Z97"/>
  <c r="AA113" s="1"/>
  <c r="Z139"/>
  <c r="Z200"/>
  <c r="Z137"/>
  <c r="Z171"/>
  <c r="Z197"/>
  <c r="L194" s="1"/>
  <c r="E194" s="1"/>
  <c r="L94"/>
  <c r="L82"/>
  <c r="L77"/>
  <c r="L152"/>
  <c r="E44"/>
  <c r="L178"/>
  <c r="AA206"/>
  <c r="AJ43"/>
  <c r="AJ40"/>
  <c r="L80"/>
  <c r="AA84"/>
  <c r="AG84"/>
  <c r="AA85"/>
  <c r="AG85"/>
  <c r="AA86"/>
  <c r="AG86"/>
  <c r="AA87"/>
  <c r="AG87"/>
  <c r="AA98"/>
  <c r="AG98"/>
  <c r="AJ98"/>
  <c r="AD87"/>
  <c r="AJ85"/>
  <c r="AD73"/>
  <c r="AD84"/>
  <c r="AJ86"/>
  <c r="AG21"/>
  <c r="AD80"/>
  <c r="AG82"/>
  <c r="AA82"/>
  <c r="AA83"/>
  <c r="AJ81"/>
  <c r="AJ83"/>
  <c r="AD21"/>
  <c r="AD82"/>
  <c r="AD58"/>
  <c r="AG80"/>
  <c r="AG73"/>
  <c r="AA58"/>
  <c r="AD98"/>
  <c r="AJ87"/>
  <c r="AD85"/>
  <c r="AJ80"/>
  <c r="AJ84"/>
  <c r="AA81"/>
  <c r="AD86"/>
  <c r="AG81"/>
  <c r="AA21"/>
  <c r="AG83"/>
  <c r="AJ21"/>
  <c r="AJ82"/>
  <c r="AJ58"/>
  <c r="AD81"/>
  <c r="AD83"/>
  <c r="AJ73"/>
  <c r="AA80"/>
  <c r="AA73"/>
  <c r="AG58"/>
  <c r="L117"/>
  <c r="E116" s="1"/>
  <c r="AA116"/>
  <c r="AA117"/>
  <c r="AA118"/>
  <c r="AA119"/>
  <c r="AJ116"/>
  <c r="AJ118"/>
  <c r="AJ117"/>
  <c r="AD119"/>
  <c r="AG116"/>
  <c r="AG117"/>
  <c r="AG118"/>
  <c r="AG119"/>
  <c r="AD118"/>
  <c r="AD117"/>
  <c r="AJ119"/>
  <c r="AD116"/>
  <c r="AD60"/>
  <c r="AJ60"/>
  <c r="AD62"/>
  <c r="AJ62"/>
  <c r="AD64"/>
  <c r="AJ64"/>
  <c r="AD66"/>
  <c r="AJ66"/>
  <c r="AD68"/>
  <c r="AJ68"/>
  <c r="AD70"/>
  <c r="AJ70"/>
  <c r="AD56"/>
  <c r="AJ56"/>
  <c r="AD59"/>
  <c r="AJ59"/>
  <c r="AA60"/>
  <c r="AG60"/>
  <c r="AD61"/>
  <c r="AJ61"/>
  <c r="AA62"/>
  <c r="AG62"/>
  <c r="AD63"/>
  <c r="AJ63"/>
  <c r="AA64"/>
  <c r="AG64"/>
  <c r="AD65"/>
  <c r="AJ65"/>
  <c r="AA66"/>
  <c r="AG66"/>
  <c r="AD67"/>
  <c r="AG68"/>
  <c r="AD69"/>
  <c r="AA70"/>
  <c r="AJ71"/>
  <c r="AJ67"/>
  <c r="AA68"/>
  <c r="AJ69"/>
  <c r="AG70"/>
  <c r="AD71"/>
  <c r="AJ57"/>
  <c r="AG56"/>
  <c r="AG57"/>
  <c r="AG71"/>
  <c r="AG69"/>
  <c r="AG67"/>
  <c r="AG65"/>
  <c r="AG63"/>
  <c r="AG61"/>
  <c r="AG59"/>
  <c r="AD57"/>
  <c r="AA56"/>
  <c r="AA57"/>
  <c r="AA71"/>
  <c r="AA69"/>
  <c r="AA67"/>
  <c r="AA65"/>
  <c r="AA63"/>
  <c r="AA61"/>
  <c r="AA59"/>
  <c r="L150"/>
  <c r="E150" s="1"/>
  <c r="AA150"/>
  <c r="AG150"/>
  <c r="AD151"/>
  <c r="AJ151"/>
  <c r="AD152"/>
  <c r="AJ152"/>
  <c r="AA153"/>
  <c r="AG153"/>
  <c r="AD154"/>
  <c r="AJ154"/>
  <c r="AA155"/>
  <c r="AG155"/>
  <c r="AD150"/>
  <c r="AJ150"/>
  <c r="AA151"/>
  <c r="AG151"/>
  <c r="AA152"/>
  <c r="AG152"/>
  <c r="AD153"/>
  <c r="AJ153"/>
  <c r="AA154"/>
  <c r="AG154"/>
  <c r="AD155"/>
  <c r="AJ155"/>
  <c r="L168"/>
  <c r="E168" s="1"/>
  <c r="AA168"/>
  <c r="AG168"/>
  <c r="AA169"/>
  <c r="AG169"/>
  <c r="AA170"/>
  <c r="AG170"/>
  <c r="AA171"/>
  <c r="AG171"/>
  <c r="AA172"/>
  <c r="AG172"/>
  <c r="AA173"/>
  <c r="AG173"/>
  <c r="AJ168"/>
  <c r="AD173"/>
  <c r="AD172"/>
  <c r="AD171"/>
  <c r="AD170"/>
  <c r="AD169"/>
  <c r="AD168"/>
  <c r="AJ173"/>
  <c r="AJ172"/>
  <c r="AJ171"/>
  <c r="AJ170"/>
  <c r="AJ169"/>
  <c r="L203"/>
  <c r="E203" s="1"/>
  <c r="AJ207"/>
  <c r="AG207"/>
  <c r="AG203"/>
  <c r="AG206"/>
  <c r="AD204"/>
  <c r="AG205"/>
  <c r="AG204"/>
  <c r="AD207"/>
  <c r="AJ204"/>
  <c r="AJ203"/>
  <c r="AJ205"/>
  <c r="AJ206"/>
  <c r="AD203"/>
  <c r="AD205"/>
  <c r="AD206"/>
  <c r="AD75"/>
  <c r="AJ75"/>
  <c r="AD78"/>
  <c r="AJ78"/>
  <c r="AD79"/>
  <c r="AJ79"/>
  <c r="AA72"/>
  <c r="AD74"/>
  <c r="AA75"/>
  <c r="AJ76"/>
  <c r="AD77"/>
  <c r="AA78"/>
  <c r="AG79"/>
  <c r="L72"/>
  <c r="E72" s="1"/>
  <c r="AJ74"/>
  <c r="AG75"/>
  <c r="AD76"/>
  <c r="AJ77"/>
  <c r="AG78"/>
  <c r="AA79"/>
  <c r="AG74"/>
  <c r="AG77"/>
  <c r="AA74"/>
  <c r="AA77"/>
  <c r="AD72"/>
  <c r="AG76"/>
  <c r="AA76"/>
  <c r="AG72"/>
  <c r="AJ72"/>
  <c r="AD15"/>
  <c r="AJ15"/>
  <c r="AD16"/>
  <c r="AJ16"/>
  <c r="AD18"/>
  <c r="AJ18"/>
  <c r="AD19"/>
  <c r="AJ19"/>
  <c r="AD20"/>
  <c r="AJ20"/>
  <c r="AD13"/>
  <c r="AJ13"/>
  <c r="AD14"/>
  <c r="AJ14"/>
  <c r="AG16"/>
  <c r="AD17"/>
  <c r="AJ17"/>
  <c r="AA18"/>
  <c r="AG18"/>
  <c r="AA19"/>
  <c r="AG19"/>
  <c r="AA20"/>
  <c r="AG20"/>
  <c r="AA11"/>
  <c r="AD8"/>
  <c r="AD7"/>
  <c r="AA13"/>
  <c r="AJ11"/>
  <c r="AG8"/>
  <c r="AG7"/>
  <c r="AA15"/>
  <c r="AG12"/>
  <c r="AA14"/>
  <c r="AD12"/>
  <c r="AA17"/>
  <c r="AG14"/>
  <c r="AJ12"/>
  <c r="AG11"/>
  <c r="AJ8"/>
  <c r="AJ7"/>
  <c r="AG17"/>
  <c r="AG13"/>
  <c r="AD11"/>
  <c r="AA8"/>
  <c r="AA7"/>
  <c r="AA16"/>
  <c r="AG15"/>
  <c r="AA12"/>
  <c r="L156"/>
  <c r="E156" s="1"/>
  <c r="C156" s="1"/>
  <c r="AA156"/>
  <c r="AG156"/>
  <c r="AD157"/>
  <c r="AJ157"/>
  <c r="AA158"/>
  <c r="AG158"/>
  <c r="AD159"/>
  <c r="AJ159"/>
  <c r="AA160"/>
  <c r="AG160"/>
  <c r="AD161"/>
  <c r="AJ161"/>
  <c r="AA162"/>
  <c r="AG162"/>
  <c r="AD163"/>
  <c r="AJ163"/>
  <c r="AA164"/>
  <c r="AG164"/>
  <c r="AD165"/>
  <c r="AJ165"/>
  <c r="AD166"/>
  <c r="AJ166"/>
  <c r="AA167"/>
  <c r="AG167"/>
  <c r="AD156"/>
  <c r="AJ156"/>
  <c r="AA157"/>
  <c r="AG157"/>
  <c r="AD158"/>
  <c r="AJ158"/>
  <c r="AA159"/>
  <c r="AG159"/>
  <c r="AD160"/>
  <c r="AJ160"/>
  <c r="AA161"/>
  <c r="AG161"/>
  <c r="AD162"/>
  <c r="AJ162"/>
  <c r="AA163"/>
  <c r="AG163"/>
  <c r="AD164"/>
  <c r="AJ164"/>
  <c r="AA165"/>
  <c r="AG165"/>
  <c r="AA166"/>
  <c r="AG166"/>
  <c r="AD167"/>
  <c r="AJ167"/>
  <c r="L39"/>
  <c r="E39" s="1"/>
  <c r="AA42"/>
  <c r="AA39"/>
  <c r="AA40"/>
  <c r="AA43"/>
  <c r="AG41"/>
  <c r="AD40"/>
  <c r="AD41"/>
  <c r="AD43"/>
  <c r="AD39"/>
  <c r="AG43"/>
  <c r="AD42"/>
  <c r="AA41"/>
  <c r="AG39"/>
  <c r="AG40"/>
  <c r="AG42"/>
  <c r="AD55"/>
  <c r="AJ55"/>
  <c r="AJ44"/>
  <c r="AG55"/>
  <c r="AG44"/>
  <c r="AG54"/>
  <c r="AG53"/>
  <c r="AG52"/>
  <c r="AG51"/>
  <c r="AG50"/>
  <c r="AG49"/>
  <c r="AG48"/>
  <c r="AG47"/>
  <c r="AG46"/>
  <c r="AG45"/>
  <c r="AJ54"/>
  <c r="AJ53"/>
  <c r="AJ52"/>
  <c r="AJ51"/>
  <c r="AJ50"/>
  <c r="AJ49"/>
  <c r="AJ48"/>
  <c r="AJ47"/>
  <c r="AJ46"/>
  <c r="AJ45"/>
  <c r="AD44"/>
  <c r="AA55"/>
  <c r="AA44"/>
  <c r="AA54"/>
  <c r="AA53"/>
  <c r="AA52"/>
  <c r="AA51"/>
  <c r="AA50"/>
  <c r="AA49"/>
  <c r="AA48"/>
  <c r="AA47"/>
  <c r="AA46"/>
  <c r="AA45"/>
  <c r="AD54"/>
  <c r="AD53"/>
  <c r="AD52"/>
  <c r="AD51"/>
  <c r="AD50"/>
  <c r="AD49"/>
  <c r="AD48"/>
  <c r="AD47"/>
  <c r="AD46"/>
  <c r="AD45"/>
  <c r="L85"/>
  <c r="L37"/>
  <c r="AA203"/>
  <c r="AA205"/>
  <c r="AA207"/>
  <c r="AJ39"/>
  <c r="AJ41"/>
  <c r="AB118" l="1"/>
  <c r="AE118"/>
  <c r="AH118"/>
  <c r="AK118"/>
  <c r="AE80"/>
  <c r="AH80"/>
  <c r="AK80"/>
  <c r="AB21"/>
  <c r="AE21"/>
  <c r="AH21"/>
  <c r="AK21"/>
  <c r="AB82"/>
  <c r="AH82"/>
  <c r="AE82"/>
  <c r="AK82"/>
  <c r="AA138"/>
  <c r="AG138"/>
  <c r="AA139"/>
  <c r="AG139"/>
  <c r="AA140"/>
  <c r="AG140"/>
  <c r="AA141"/>
  <c r="AG141"/>
  <c r="AA142"/>
  <c r="AG142"/>
  <c r="AJ142"/>
  <c r="AJ140"/>
  <c r="AJ139"/>
  <c r="AJ141"/>
  <c r="AJ138"/>
  <c r="AJ124"/>
  <c r="AD121"/>
  <c r="AG129"/>
  <c r="AG133"/>
  <c r="AG135"/>
  <c r="AA128"/>
  <c r="AA129"/>
  <c r="AA133"/>
  <c r="AA135"/>
  <c r="AJ137"/>
  <c r="AJ135"/>
  <c r="AD134"/>
  <c r="AG127"/>
  <c r="AD126"/>
  <c r="AG125"/>
  <c r="AG123"/>
  <c r="AG122"/>
  <c r="AG121"/>
  <c r="AG120"/>
  <c r="AJ122"/>
  <c r="AJ127"/>
  <c r="AJ129"/>
  <c r="AD122"/>
  <c r="AD128"/>
  <c r="AA137"/>
  <c r="AD135"/>
  <c r="AJ132"/>
  <c r="AA127"/>
  <c r="AA126"/>
  <c r="AD125"/>
  <c r="AA124"/>
  <c r="AD123"/>
  <c r="AD142"/>
  <c r="AD140"/>
  <c r="AD139"/>
  <c r="AD141"/>
  <c r="AD138"/>
  <c r="AD124"/>
  <c r="AJ136"/>
  <c r="AJ121"/>
  <c r="AG128"/>
  <c r="AG132"/>
  <c r="AG134"/>
  <c r="AG136"/>
  <c r="AA132"/>
  <c r="AA134"/>
  <c r="AA136"/>
  <c r="AD137"/>
  <c r="AD136"/>
  <c r="AJ133"/>
  <c r="AD132"/>
  <c r="AA125"/>
  <c r="AA123"/>
  <c r="AA121"/>
  <c r="AJ120"/>
  <c r="AJ126"/>
  <c r="AJ128"/>
  <c r="AD120"/>
  <c r="AD127"/>
  <c r="AD129"/>
  <c r="AG137"/>
  <c r="AJ134"/>
  <c r="AD133"/>
  <c r="AG126"/>
  <c r="AJ125"/>
  <c r="AG124"/>
  <c r="AJ123"/>
  <c r="AA122"/>
  <c r="AA120"/>
  <c r="E80"/>
  <c r="AA176"/>
  <c r="AA178"/>
  <c r="AA180"/>
  <c r="AA182"/>
  <c r="AJ176"/>
  <c r="AJ179"/>
  <c r="AJ183"/>
  <c r="AD184"/>
  <c r="AD174"/>
  <c r="AJ178"/>
  <c r="AJ182"/>
  <c r="AG176"/>
  <c r="AG178"/>
  <c r="AG180"/>
  <c r="AG182"/>
  <c r="AD176"/>
  <c r="AD179"/>
  <c r="AD183"/>
  <c r="AJ184"/>
  <c r="AJ174"/>
  <c r="AD178"/>
  <c r="AD182"/>
  <c r="AA185"/>
  <c r="AA184"/>
  <c r="AD90"/>
  <c r="AD92"/>
  <c r="AG95"/>
  <c r="AG97"/>
  <c r="AG90"/>
  <c r="AG92"/>
  <c r="AJ94"/>
  <c r="AJ96"/>
  <c r="AG99"/>
  <c r="AA88"/>
  <c r="AJ88"/>
  <c r="AJ90"/>
  <c r="AJ92"/>
  <c r="AA95"/>
  <c r="AA97"/>
  <c r="AA90"/>
  <c r="AA92"/>
  <c r="AD94"/>
  <c r="AD96"/>
  <c r="AA99"/>
  <c r="AG88"/>
  <c r="AD88"/>
  <c r="AJ100"/>
  <c r="AJ99"/>
  <c r="L88"/>
  <c r="E88" s="1"/>
  <c r="AD197"/>
  <c r="AD202"/>
  <c r="AJ195"/>
  <c r="AD199"/>
  <c r="AJ196"/>
  <c r="AJ201"/>
  <c r="AJ194"/>
  <c r="AJ198"/>
  <c r="AJ200"/>
  <c r="AA202"/>
  <c r="AA201"/>
  <c r="AA200"/>
  <c r="AA199"/>
  <c r="AA198"/>
  <c r="AA197"/>
  <c r="AA196"/>
  <c r="AA195"/>
  <c r="AA194"/>
  <c r="E31"/>
  <c r="C7" s="1"/>
  <c r="AD109"/>
  <c r="AD105"/>
  <c r="AG101"/>
  <c r="AJ106"/>
  <c r="AJ32"/>
  <c r="AA111"/>
  <c r="AG112"/>
  <c r="AG108"/>
  <c r="AA104"/>
  <c r="AG113"/>
  <c r="AD108"/>
  <c r="AG103"/>
  <c r="AG26"/>
  <c r="AA32"/>
  <c r="AG115"/>
  <c r="AD101"/>
  <c r="AJ113"/>
  <c r="AJ109"/>
  <c r="AJ105"/>
  <c r="AA101"/>
  <c r="AD114"/>
  <c r="AJ108"/>
  <c r="AD104"/>
  <c r="AD32"/>
  <c r="AJ10"/>
  <c r="AJ115"/>
  <c r="AJ114"/>
  <c r="AJ104"/>
  <c r="AD26"/>
  <c r="AA103"/>
  <c r="AA112"/>
  <c r="AA108"/>
  <c r="AG104"/>
  <c r="AJ112"/>
  <c r="AG107"/>
  <c r="AJ102"/>
  <c r="AD33"/>
  <c r="AA23"/>
  <c r="AG32"/>
  <c r="AB117"/>
  <c r="AE117"/>
  <c r="AH117"/>
  <c r="AK117"/>
  <c r="AE81"/>
  <c r="AH81"/>
  <c r="AE83"/>
  <c r="AK83"/>
  <c r="AB83"/>
  <c r="AH83"/>
  <c r="AB98"/>
  <c r="AE98"/>
  <c r="AH98"/>
  <c r="AK98"/>
  <c r="AB87"/>
  <c r="AE87"/>
  <c r="AH87"/>
  <c r="AK87"/>
  <c r="AB85"/>
  <c r="AE85"/>
  <c r="AH85"/>
  <c r="AK85"/>
  <c r="AB84"/>
  <c r="AE84"/>
  <c r="AH84"/>
  <c r="AK84"/>
  <c r="L186"/>
  <c r="E186" s="1"/>
  <c r="AD192"/>
  <c r="AJ192"/>
  <c r="AD193"/>
  <c r="AJ193"/>
  <c r="AG189"/>
  <c r="AJ189"/>
  <c r="AJ186"/>
  <c r="AG191"/>
  <c r="AG190"/>
  <c r="AJ188"/>
  <c r="AA186"/>
  <c r="AG193"/>
  <c r="AG192"/>
  <c r="AJ191"/>
  <c r="AJ190"/>
  <c r="AG188"/>
  <c r="AG186"/>
  <c r="AD189"/>
  <c r="AD186"/>
  <c r="AA191"/>
  <c r="AA190"/>
  <c r="AA189"/>
  <c r="AD188"/>
  <c r="AA193"/>
  <c r="AA192"/>
  <c r="AD191"/>
  <c r="AD190"/>
  <c r="AA188"/>
  <c r="AA175"/>
  <c r="AA177"/>
  <c r="AA179"/>
  <c r="AA181"/>
  <c r="AA183"/>
  <c r="AJ177"/>
  <c r="AJ181"/>
  <c r="AA174"/>
  <c r="AD185"/>
  <c r="AD175"/>
  <c r="AJ180"/>
  <c r="AG175"/>
  <c r="AG177"/>
  <c r="AG179"/>
  <c r="AG181"/>
  <c r="AG183"/>
  <c r="AD177"/>
  <c r="AD181"/>
  <c r="AG174"/>
  <c r="AJ185"/>
  <c r="AJ175"/>
  <c r="AD180"/>
  <c r="AG185"/>
  <c r="E174"/>
  <c r="C174" s="1"/>
  <c r="AD91"/>
  <c r="AD93"/>
  <c r="AG96"/>
  <c r="AA89"/>
  <c r="AG91"/>
  <c r="AG93"/>
  <c r="AJ95"/>
  <c r="AJ97"/>
  <c r="AA100"/>
  <c r="AG94"/>
  <c r="AJ89"/>
  <c r="AJ91"/>
  <c r="AJ93"/>
  <c r="AA96"/>
  <c r="AG89"/>
  <c r="AA91"/>
  <c r="AA93"/>
  <c r="AD95"/>
  <c r="AD97"/>
  <c r="AG100"/>
  <c r="AA94"/>
  <c r="AD89"/>
  <c r="AD100"/>
  <c r="AD196"/>
  <c r="AD201"/>
  <c r="AD194"/>
  <c r="AD198"/>
  <c r="AD200"/>
  <c r="AJ197"/>
  <c r="AJ202"/>
  <c r="AD195"/>
  <c r="AJ199"/>
  <c r="AG202"/>
  <c r="AG201"/>
  <c r="AG200"/>
  <c r="AG199"/>
  <c r="AG198"/>
  <c r="AG197"/>
  <c r="AG196"/>
  <c r="AG195"/>
  <c r="AG194"/>
  <c r="AD113"/>
  <c r="AJ107"/>
  <c r="AD103"/>
  <c r="AD112"/>
  <c r="AD102"/>
  <c r="AG33"/>
  <c r="AA114"/>
  <c r="AA110"/>
  <c r="AA106"/>
  <c r="AG102"/>
  <c r="AJ110"/>
  <c r="AG105"/>
  <c r="AJ33"/>
  <c r="AD10"/>
  <c r="AG23"/>
  <c r="AA109"/>
  <c r="AD115"/>
  <c r="AD111"/>
  <c r="AD107"/>
  <c r="AJ103"/>
  <c r="AA10"/>
  <c r="AG111"/>
  <c r="AD106"/>
  <c r="AJ101"/>
  <c r="AJ23"/>
  <c r="AA107"/>
  <c r="AJ111"/>
  <c r="AG109"/>
  <c r="AD23"/>
  <c r="AA115"/>
  <c r="AG114"/>
  <c r="AG110"/>
  <c r="AG106"/>
  <c r="AA102"/>
  <c r="AD110"/>
  <c r="AA105"/>
  <c r="AA33"/>
  <c r="AA26"/>
  <c r="AG10"/>
  <c r="C120"/>
  <c r="AB175" l="1"/>
  <c r="AE175"/>
  <c r="AH175"/>
  <c r="AK175"/>
  <c r="AE186"/>
  <c r="AH186"/>
  <c r="AK186"/>
  <c r="AB194"/>
  <c r="AE194"/>
  <c r="AH194"/>
  <c r="AK194"/>
  <c r="AB198"/>
  <c r="AE198"/>
  <c r="AH198"/>
  <c r="AK198"/>
  <c r="AB200"/>
  <c r="AE200"/>
  <c r="AH200"/>
  <c r="AK200"/>
  <c r="AB185"/>
  <c r="AE185"/>
  <c r="AH185"/>
  <c r="AK185"/>
  <c r="AB180"/>
  <c r="AE180"/>
  <c r="AH180"/>
  <c r="AK180"/>
  <c r="AB123"/>
  <c r="AE123"/>
  <c r="AH123"/>
  <c r="AK123"/>
  <c r="AB124"/>
  <c r="AE124"/>
  <c r="AH124"/>
  <c r="AK124"/>
  <c r="AB126"/>
  <c r="AH126"/>
  <c r="AB137"/>
  <c r="AE137"/>
  <c r="AH137"/>
  <c r="AK137"/>
  <c r="AB129"/>
  <c r="AH129"/>
  <c r="AE129"/>
  <c r="AK129"/>
  <c r="AB174"/>
  <c r="AE174"/>
  <c r="AH174"/>
  <c r="AK174"/>
  <c r="AB199"/>
  <c r="AE199"/>
  <c r="AH199"/>
  <c r="AK199"/>
  <c r="AB182"/>
  <c r="AE182"/>
  <c r="AH182"/>
  <c r="AK182"/>
  <c r="AB178"/>
  <c r="AE178"/>
  <c r="AH178"/>
  <c r="AK178"/>
  <c r="AB121"/>
  <c r="AE121"/>
  <c r="AH121"/>
  <c r="AK121"/>
  <c r="AB125"/>
  <c r="AE125"/>
  <c r="AH125"/>
  <c r="AK125"/>
  <c r="AE128"/>
  <c r="AK128"/>
  <c r="AB128"/>
  <c r="AH128"/>
  <c r="AB142"/>
  <c r="AE142"/>
  <c r="AH142"/>
  <c r="AK142"/>
  <c r="AB140"/>
  <c r="AE140"/>
  <c r="AH140"/>
  <c r="AK140"/>
  <c r="AB139"/>
  <c r="AE139"/>
  <c r="AH139"/>
  <c r="AK139"/>
  <c r="AB138"/>
  <c r="AE138"/>
  <c r="AH138"/>
  <c r="AK138"/>
</calcChain>
</file>

<file path=xl/comments1.xml><?xml version="1.0" encoding="utf-8"?>
<comments xmlns="http://schemas.openxmlformats.org/spreadsheetml/2006/main">
  <authors>
    <author>miguel</author>
    <author>Luffi</author>
    <author>Sony Customer</author>
  </authors>
  <commentList>
    <comment ref="K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8" authorId="0">
      <text>
        <r>
          <rPr>
            <b/>
            <sz val="9"/>
            <color indexed="81"/>
            <rFont val="Tahoma"/>
            <family val="2"/>
          </rPr>
          <t xml:space="preserve">SE PASO DE  EDUCACION  A POBLACION VULNERABLE </t>
        </r>
      </text>
    </comment>
    <comment ref="P8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94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9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100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Y104" authorId="1">
      <text>
        <r>
          <rPr>
            <b/>
            <sz val="9"/>
            <color indexed="81"/>
            <rFont val="Tahoma"/>
            <family val="2"/>
          </rPr>
          <t>Según  el plan plurianual solo se programo dinero para el 2013</t>
        </r>
      </text>
    </comment>
    <comment ref="AM113" authorId="2">
      <text>
        <r>
          <rPr>
            <b/>
            <sz val="14"/>
            <color indexed="81"/>
            <rFont val="Tahoma"/>
            <family val="2"/>
          </rPr>
          <t xml:space="preserve">NO HAY DINERO 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K93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3" authorId="0">
      <text>
        <r>
          <rPr>
            <b/>
            <sz val="9"/>
            <color indexed="81"/>
            <rFont val="Tahoma"/>
            <family val="2"/>
          </rPr>
          <t xml:space="preserve">SE PASO DE  EDUCACION  A POBLACION VULNERABLE </t>
        </r>
      </text>
    </comment>
    <comment ref="T94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T9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</commentList>
</comments>
</file>

<file path=xl/comments2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<sst xmlns="http://schemas.openxmlformats.org/spreadsheetml/2006/main" count="15409" uniqueCount="1721">
  <si>
    <t>_____</t>
  </si>
  <si>
    <t xml:space="preserve">POBLACION EN GENERAL </t>
  </si>
  <si>
    <t>M.I</t>
  </si>
  <si>
    <t xml:space="preserve">Porcentaje   en cobertura de la televisión por cable ampliado. </t>
  </si>
  <si>
    <t xml:space="preserve">Gestionar la ampliacion    en un 25 %   la cobertura de la televisión por cable </t>
  </si>
  <si>
    <t>Proyectos integrales de ciencia, tecnología e innovación</t>
  </si>
  <si>
    <t>A.13.11</t>
  </si>
  <si>
    <t>____</t>
  </si>
  <si>
    <t xml:space="preserve">Porcentaje  de implementos  básicos para el acceso a las tecnologías de  información proporcionadas. </t>
  </si>
  <si>
    <t xml:space="preserve">Proporcionar en un 30 %    implementos  básicos para el acceso a las tecnologías de  información.  </t>
  </si>
  <si>
    <t>SI A LA RED</t>
  </si>
  <si>
    <t>ADMINISTRACION MUNICIPAL</t>
  </si>
  <si>
    <t xml:space="preserve"> Porcentaje  de información, servicios  y trámites disponibles en línea actualizados. </t>
  </si>
  <si>
    <t xml:space="preserve">Actualizar   en un  15%  la información, el servicio y trámites que estén disponibles  en la pagina oficial de la alcaldía. </t>
  </si>
  <si>
    <t>Cero fases registradas</t>
  </si>
  <si>
    <t>Fases del  gobierno en línea  instalados</t>
  </si>
  <si>
    <t xml:space="preserve"> Instalar en un 70% cada una de las fases del  gobierno en línea en el Municipio de Junín Cundinamarca.</t>
  </si>
  <si>
    <t xml:space="preserve">cero casos registrados </t>
  </si>
  <si>
    <t>Porcentaje de las fases   del  gobierno en línea, llegando  hasta la quinta fase denominada   democracia en línea  implementada.</t>
  </si>
  <si>
    <t>Implementar hasta un  70 %    de las fases   del  gobierno en línea, llegando  hasta la quinta fase denominada   democracia en línea.</t>
  </si>
  <si>
    <t>70%  de cobertura  en telefonía  móvil en  el  municipio de Junín</t>
  </si>
  <si>
    <t>Cobertura  de telefonía  móvil aumentado.</t>
  </si>
  <si>
    <t>Aumentar en un 12% la cobertura  de la telefonía  móvil en el territorio de  Junín.</t>
  </si>
  <si>
    <t xml:space="preserve"> 17 veredas  sin servicio de  internet</t>
  </si>
  <si>
    <t>POBLACION RURAL</t>
  </si>
  <si>
    <t xml:space="preserve"> Prestación del servicio  de internet  en  las veredas implementado.</t>
  </si>
  <si>
    <t>Implementar en 10 la  prestación del servicio de  internet 2 veredas del  municipio.</t>
  </si>
  <si>
    <t>7.5%</t>
  </si>
  <si>
    <t xml:space="preserve">_____ </t>
  </si>
  <si>
    <t>Porcentaje  en herramientas informáticas que  propicien el acceso   a las   redes de información    generadas.</t>
  </si>
  <si>
    <t xml:space="preserve">Generar un 15 %  en herramientas informáticas que  propicien el acceso   a las   redes de información  </t>
  </si>
  <si>
    <t xml:space="preserve"> GOBIERNO EN LINEA</t>
  </si>
  <si>
    <t xml:space="preserve"> PROMOCION DEL DESARROLLO / TIC'S</t>
  </si>
  <si>
    <t>Población general</t>
  </si>
  <si>
    <t>M.I.</t>
  </si>
  <si>
    <t>Numero de parques  remodelados.</t>
  </si>
  <si>
    <t>Realizar  el mantenimiento de parques municipales.</t>
  </si>
  <si>
    <t>Mejoramiento y mantenimiento de zonas verdes, parques, plazas y plazoletas</t>
  </si>
  <si>
    <t>A.15.10</t>
  </si>
  <si>
    <t>Alcaldía municipal</t>
  </si>
  <si>
    <t>Numero de vehiculos gestionados</t>
  </si>
  <si>
    <t>Gestionar un vehiculo automotor para el municipio.</t>
  </si>
  <si>
    <t>Equipamiento</t>
  </si>
  <si>
    <t>A.15</t>
  </si>
  <si>
    <t>M.M.</t>
  </si>
  <si>
    <t>Número de mantenimientos realizados.</t>
  </si>
  <si>
    <t>Realizar 2 mantenimientos a casa del hogar del anciano.</t>
  </si>
  <si>
    <t>Mejoramiento y mantenimiento de las plazas de mercado, mataderos, cementerios u mobiliarios del espacio público</t>
  </si>
  <si>
    <t>A.15.5</t>
  </si>
  <si>
    <t xml:space="preserve">Número de adecuaciones, mantenimiento y dotaciones realizados.                                                                                                          </t>
  </si>
  <si>
    <t>Adecuación, mantenimiento y dotación del archivo.</t>
  </si>
  <si>
    <t>Mejoramiento y mantenimiento de dependencias de la administración</t>
  </si>
  <si>
    <t>A.15.3</t>
  </si>
  <si>
    <t>Número de dotaciones y mantenimientos</t>
  </si>
  <si>
    <t>Dotar 3 oficinas de equipos y redes</t>
  </si>
  <si>
    <t>M.M</t>
  </si>
  <si>
    <t xml:space="preserve">Numero de emisoras funcionando </t>
  </si>
  <si>
    <t xml:space="preserve">Gestionar el  funcionamiento de la  (1) emisora municipal </t>
  </si>
  <si>
    <t xml:space="preserve">Numero de dotaciones realizadas </t>
  </si>
  <si>
    <t xml:space="preserve">Dotar en material bibliográfico, de consulta y didáctico a   la biblioteca municipal . </t>
  </si>
  <si>
    <t>biblioteca municipal dotada de  material bibliográfico, de consulta y didáctico</t>
  </si>
  <si>
    <t>Realizar 2 mantenimientos da los espacios municipales.</t>
  </si>
  <si>
    <t>Número de constuciones, adecuaciones o mantenimientos realizados.</t>
  </si>
  <si>
    <t>Realizar 3 construcciones, adecuaciones o  mantenimientos al palacio municipal.</t>
  </si>
  <si>
    <t>______</t>
  </si>
  <si>
    <t>Porcentaje de la infraestructura y bienes de uso publico en buen estado</t>
  </si>
  <si>
    <t>Ampliar y/o mantener la infraestructura de física de las dependencias administrativas del municipio y bienes de uso público de propiedad del municipio en un 100%</t>
  </si>
  <si>
    <t>MANTENIENDO EL MEJORAMIENTO Y FUNCIONAMIENTO DEL EQUIPAMIENTO MUNICIPAL</t>
  </si>
  <si>
    <t>EQUIPAMENTO MUNICIPAL</t>
  </si>
  <si>
    <t>ADMINISTRACION MUNICIPAL Y POBLACION EN GENERAL</t>
  </si>
  <si>
    <t>M.P</t>
  </si>
  <si>
    <t>Número de planes de recaudos realizados</t>
  </si>
  <si>
    <t>Realizar el plan de recaudos tributarios</t>
  </si>
  <si>
    <t>Procesos integrales de evaluación institucional y reorganización administrativa</t>
  </si>
  <si>
    <t>A.17.1</t>
  </si>
  <si>
    <t>ADMINISTRACION MUNICIPAL Y POBLACION PENSIONADA</t>
  </si>
  <si>
    <t xml:space="preserve">numero de proyectos gestionados </t>
  </si>
  <si>
    <t>Gestionar 2 proyectos para el saneamiento del pasivo del municipio</t>
  </si>
  <si>
    <t>2.5%</t>
  </si>
  <si>
    <t>Desempeño fiscal</t>
  </si>
  <si>
    <t>Mejorar el desempeño fiscal en un 5%</t>
  </si>
  <si>
    <t>FORTALECIMIENTO FISCAL</t>
  </si>
  <si>
    <t>Número de actualizaciones</t>
  </si>
  <si>
    <t>Actualización de las tablas de retención documental</t>
  </si>
  <si>
    <t>numero de convenios gestionados</t>
  </si>
  <si>
    <t>Gestionar 4 convenios al año con entidades internacionales, nacionales, departamentales y municipales y contratos plan</t>
  </si>
  <si>
    <t>% De implementación</t>
  </si>
  <si>
    <t>Implementar al 100% el MECI</t>
  </si>
  <si>
    <t>12.5%</t>
  </si>
  <si>
    <t>Porcentaje de implementacion del MECI</t>
  </si>
  <si>
    <t>Mejorar el control de la entidad  territorial</t>
  </si>
  <si>
    <t>FUNCIONARIOS</t>
  </si>
  <si>
    <t>Número de capacitaciones realizadas</t>
  </si>
  <si>
    <t>Realizar 4 capacitaciones anual a funcionarios de la administración</t>
  </si>
  <si>
    <t>Programas de capacitación y asistencia tecnica orientados al desarrollo eficiente de las competencias de ley</t>
  </si>
  <si>
    <t>A.17.2</t>
  </si>
  <si>
    <t>poblacion en general</t>
  </si>
  <si>
    <t>Numero de EOT actualizados</t>
  </si>
  <si>
    <t>Actualizar el E.O.T municipal</t>
  </si>
  <si>
    <t xml:space="preserve">ELABORACION Y ACTUALIZACION DEL PLAN DE ORDENAMIENTO TERRITORIAL </t>
  </si>
  <si>
    <t>A.17.10</t>
  </si>
  <si>
    <t xml:space="preserve">ADMINISTRACION MUNICIPAL </t>
  </si>
  <si>
    <t>Reorganización administrativa</t>
  </si>
  <si>
    <t>Realizar el estudio técnico de restructuración administrativa</t>
  </si>
  <si>
    <t xml:space="preserve">aumentar el desempeño integral del municipio </t>
  </si>
  <si>
    <t>porcentaje %Desempeño integral del muicipio mejorado</t>
  </si>
  <si>
    <t>Mejorar el índice de desempeño integral municipal</t>
  </si>
  <si>
    <t>MODERNIZACIÓN DE LA ADMINISTRACIÓN</t>
  </si>
  <si>
    <t>FORTALECIMIENTO INSTITUCIONAL</t>
  </si>
  <si>
    <t>Numero de jornadas de capacitación y prevención realizadas.</t>
  </si>
  <si>
    <t>Realizar 4 jornadas de capacitación y prevención de accidentes de tránsito en la vía.</t>
  </si>
  <si>
    <t>Planes de tránsito, educación, dotación de equipos y seguridad vial</t>
  </si>
  <si>
    <t>A.9.16</t>
  </si>
  <si>
    <t>M.G.</t>
  </si>
  <si>
    <t>Valor recursos para el mantenimiento de los caminos veredales gestionados.</t>
  </si>
  <si>
    <t>Gestionar recursos para el mantenimiento de los caminos veredales.</t>
  </si>
  <si>
    <t>Mantenimiento rutinario de vias</t>
  </si>
  <si>
    <t>A.9.4</t>
  </si>
  <si>
    <t>Numero de reparaciones a la maquinaria gestionada.</t>
  </si>
  <si>
    <t xml:space="preserve">Gestionar la reparación de la maquinaria con la que cuenta el municipio de Junín </t>
  </si>
  <si>
    <t>Transporte</t>
  </si>
  <si>
    <t>A.9</t>
  </si>
  <si>
    <t>Numero de kilómetros de apertura de vías rurales realizados.</t>
  </si>
  <si>
    <t>Realizar la apertura de 100 kilómetros de vías rurales.</t>
  </si>
  <si>
    <t>Valor de recursos para la pavimentación de 240 metros de vías rurales gestionados.</t>
  </si>
  <si>
    <t>Gestionar los recursos para la pavimentación de 240 metros de vías rurales.</t>
  </si>
  <si>
    <t>Mejoramiento de vias</t>
  </si>
  <si>
    <t>A.9.2</t>
  </si>
  <si>
    <t>Numero de mantenimientos a la maquinaria  realizados.</t>
  </si>
  <si>
    <t>Realizar 3 mantenimiento a la maquinaria del municipio de Junín.</t>
  </si>
  <si>
    <t>Valor de recursos para la construcción y mantenimientos de puentes gestionados.</t>
  </si>
  <si>
    <t>Gestionar recursos para la construcción y mantenimientos de puentes.</t>
  </si>
  <si>
    <t>Construcción de vias</t>
  </si>
  <si>
    <t>A.9.1</t>
  </si>
  <si>
    <t>Numero de proyectos de señalización ejecutados.</t>
  </si>
  <si>
    <t>Ejecutar 1 proyecto de señalización de las vías del municipio de Junín.</t>
  </si>
  <si>
    <t>Estudios y preinversión en infraestructura</t>
  </si>
  <si>
    <t>A.9.10</t>
  </si>
  <si>
    <t>Porcentaje gestionado</t>
  </si>
  <si>
    <t>Gestionar que el 40% de la población se beneficie de los procesos desarrollados</t>
  </si>
  <si>
    <t>Numero de obras de arte gestionadas.</t>
  </si>
  <si>
    <t>Gestionar la construcción de obras de arte (gaviones, muros de contención, alcantarillas box coulver, filtros, trinchos) en el municipio de Junín.</t>
  </si>
  <si>
    <t>Numero de Recursos para la construcción de metros de placa huella gestionados.</t>
  </si>
  <si>
    <t>Gestionar recursos para la construcción de 500 metros de placa huella.</t>
  </si>
  <si>
    <t>Porcentaje promovido</t>
  </si>
  <si>
    <t>Promover  el fortalecimiento del 80% de las vías de municipio</t>
  </si>
  <si>
    <t>Numero de kilómetros con mantenimiento realizado.</t>
  </si>
  <si>
    <t>Realizar el mantenimiento de 10 km de vías pavimentadas.</t>
  </si>
  <si>
    <t>Numero de kilómetros de mantenimientos de las vías terciarias realizado.</t>
  </si>
  <si>
    <t>Realizar mantenimiento a 100 Km de las vías terciarias.</t>
  </si>
  <si>
    <t>Numero de medios desarrollados</t>
  </si>
  <si>
    <t>Desarrollar 2 medios que permitan mayor acceso de la población al transporte</t>
  </si>
  <si>
    <t>JUNÍN EN BUSCA DE UNA MEJOR COMUNICACIÓN TERRESTRE</t>
  </si>
  <si>
    <t>INFRAESTRUCTURA VIAL</t>
  </si>
  <si>
    <t>ESPACIO DESARROLLADO</t>
  </si>
  <si>
    <t xml:space="preserve">ADMINISTRACION MUNICIPAL  </t>
  </si>
  <si>
    <t xml:space="preserve">Numero de  oficinas creadas  o funciones delimitadas </t>
  </si>
  <si>
    <t>Crear la oficina de turismo de Junín o en dado caso delimitar las funciones pertinentes dentro de otra secretaría.</t>
  </si>
  <si>
    <t>PROMOCIÓN DEL DESARROLLO TURÍSTICO</t>
  </si>
  <si>
    <t>A.13.5</t>
  </si>
  <si>
    <t>porcentaje % implementado</t>
  </si>
  <si>
    <t xml:space="preserve">implementar en un 40% el plan turistico del municipio </t>
  </si>
  <si>
    <t xml:space="preserve">POBLACION LABORAL EN TURISMO </t>
  </si>
  <si>
    <t>Número de festivales gastronómicos realizados</t>
  </si>
  <si>
    <t>Realizar 3 capacitaciones en turismo, senderismo, ecoturismo, turismo rural, atención al cliente, emprender ismo.</t>
  </si>
  <si>
    <t>JUNÍN, BUENA PERCEPCIÓN DEL TURISTA</t>
  </si>
  <si>
    <t>1 Balneario</t>
  </si>
  <si>
    <t>Numero de mantenimientos realizados en el balneario</t>
  </si>
  <si>
    <t>Realizar 4 mantenimientos y adecuaciones al balneario la ribera.</t>
  </si>
  <si>
    <t>CONSTRUCCIÓN, MEJORAMIENTO Y MANTENIMIENTO DE INFRAESTRUCTURA FÍSICA</t>
  </si>
  <si>
    <t>A.13.6</t>
  </si>
  <si>
    <t>Numero de comités de turismo municipal creados</t>
  </si>
  <si>
    <t>Creación del comité de turismo municipal como ente de emprendimiento y control local y representante al Comité Provincial de Turismo.</t>
  </si>
  <si>
    <t>Numero de mantenimientos realizados en zonas naturales</t>
  </si>
  <si>
    <t>realizar 3 Mantenimiento de áreas naturales de uso turístico.</t>
  </si>
  <si>
    <t>70% de la  infraestructura y prestación de servicios con atractivo turistico en el Municipio mejorado</t>
  </si>
  <si>
    <t>Mejorar el 70% de la infraestructura y prestación de servicios con atractivo turistico en el Municipio</t>
  </si>
  <si>
    <t>JUNÍN, SUS RECURSOS NATURALES Y CULTURALES</t>
  </si>
  <si>
    <t>PROMOCION DEL DESARROLLO / TURISMO</t>
  </si>
  <si>
    <t>30 Visitas  del proyecto de capacitación y seguimiento al programa de créditos</t>
  </si>
  <si>
    <t>Productores Agropecuarios</t>
  </si>
  <si>
    <t>MI</t>
  </si>
  <si>
    <t>Porcentaje de visitas para obtención de créditos agropecuarios</t>
  </si>
  <si>
    <t>Aumentar en un 10% las visitas en el proyecto de apoyo técnico para la obtención de créditos agropecuarios</t>
  </si>
  <si>
    <t>Pago del personal técnico vinculado a la prestación del servicio de asistencia técnica directa rural</t>
  </si>
  <si>
    <t>A.8.6</t>
  </si>
  <si>
    <t>Numero de programas de seguridad alimentaria desarrollados</t>
  </si>
  <si>
    <t>Desarrollar un programa de Seguridad Alimentaria integral</t>
  </si>
  <si>
    <t>Desarrollo de programas y proyectos productivosen el marco del plan agropecuario</t>
  </si>
  <si>
    <t>A.8.8</t>
  </si>
  <si>
    <t>Porcentaje de productos agrícolas cubiertos</t>
  </si>
  <si>
    <t>Cubrir el 100% de productos agrícolas con proyectos de desarrollo</t>
  </si>
  <si>
    <t>Numero de fondos creados</t>
  </si>
  <si>
    <t>Crear un fondo para pequeños productores Municipales</t>
  </si>
  <si>
    <t>Ferias ganaderas por año</t>
  </si>
  <si>
    <t>Numero de ferias ganaderas desarrolladas</t>
  </si>
  <si>
    <t>Desarrollar 16 ferias ganaderas en el municipio</t>
  </si>
  <si>
    <t>Productos agropecuarios municipales: Papa, Fríjol, Café, Maíz, Mora, Caña panelera, Arracacha, Yuca, Alverja, Leche, Carne, Tomate de árbol, carne, leche</t>
  </si>
  <si>
    <t>Numero de empresas agroindustriales apoyadas y asesoradas</t>
  </si>
  <si>
    <t xml:space="preserve">Apoyar y asesorar la implementación de por lo menos una empresa agroindustrial </t>
  </si>
  <si>
    <t>0 maquinaria pesada para agricultura</t>
  </si>
  <si>
    <t>Numero de maquinaria pesada adquirida</t>
  </si>
  <si>
    <t>0ptener  la adquisición de 2 maquinarias pesadas para agrucultura</t>
  </si>
  <si>
    <t>.____.</t>
  </si>
  <si>
    <t>Poblacion en General</t>
  </si>
  <si>
    <t>Numero de viveros creados</t>
  </si>
  <si>
    <t>Crear un vivero de especies nativas</t>
  </si>
  <si>
    <t>Montaje, dotación y mantenimiento de granjas experimentales</t>
  </si>
  <si>
    <t>A.8.2</t>
  </si>
  <si>
    <t>3  instituciones educativas con educación media en el municipio</t>
  </si>
  <si>
    <t>Infancia, adolescencia y juvenyud</t>
  </si>
  <si>
    <t>Numero de jornadas de educación agrícola en las instituciones educativas con educación media</t>
  </si>
  <si>
    <t>Generar  una jornada semestral de educación agrícola en las instituciones educativas de educación media del municipio</t>
  </si>
  <si>
    <t>N/A</t>
  </si>
  <si>
    <t>0 distrito de riego</t>
  </si>
  <si>
    <t>Numero de estudios gestionado</t>
  </si>
  <si>
    <t>Realizar  los estudios tecnicos para la cosntrucción de un 1 distrito de riego</t>
  </si>
  <si>
    <t>Proyectos de construcción de distritos de riesgo y adecuación de tierras</t>
  </si>
  <si>
    <t>A.8.3.1</t>
  </si>
  <si>
    <t>40 inseminaciones artificiales para mejoramiento genético bovino</t>
  </si>
  <si>
    <t>Numero de capacitaciones a los productores</t>
  </si>
  <si>
    <t>Generar 4 capacitaciones a los productores municipales en buenas practicas agropecuarias.</t>
  </si>
  <si>
    <t>Programas y proyectos de asistencia técnica directa rural</t>
  </si>
  <si>
    <t>A.8.5</t>
  </si>
  <si>
    <t>150 visitas técnicas para sanidad animal</t>
  </si>
  <si>
    <t>Numero de visitas realizadas en sanidad animal</t>
  </si>
  <si>
    <t>Realizar 180 visitas técnicas para sanidad animal</t>
  </si>
  <si>
    <t>80 visitas por proyecto agrícola</t>
  </si>
  <si>
    <t>Numero de visitas realizadas a los productores agropecuarios</t>
  </si>
  <si>
    <t>Realizar 90 visitas técnicas a los productores agricultores del municipio</t>
  </si>
  <si>
    <t>numero de visitas a productores municipales</t>
  </si>
  <si>
    <t>Aumentar en 26 las visitas a productores municipales</t>
  </si>
  <si>
    <t>JUNÌN PRODUCTIVO Y SOSTENIBLE</t>
  </si>
  <si>
    <t>AGROPECUARIO</t>
  </si>
  <si>
    <t>PROSPERIDAD ECONÓMICA</t>
  </si>
  <si>
    <t>Numero de Planes Municipales de Gestión del Riesgo Elaborados</t>
  </si>
  <si>
    <t>Elaborar el Plan Municipal de Gestión del Riesgo</t>
  </si>
  <si>
    <t>1 Comité Local de Atención y Prevención de Desastres</t>
  </si>
  <si>
    <t xml:space="preserve">Numero de reuniones trimestrales realizadas por el Comité Local de Atención y Prevención de Desastres realizadas. </t>
  </si>
  <si>
    <t>Fortalecer el Comité Local de Atención y Prevención de Desastres, realizando por lo menos dos reuniones semestrales</t>
  </si>
  <si>
    <t>Fortalecimiento de los comités de prevención y atención de desastres</t>
  </si>
  <si>
    <t>A.12.7</t>
  </si>
  <si>
    <t xml:space="preserve">Ríos de mayor impacto: Chorreras, Rucio, Sueva y Zaque. 
Quebradas de mayor impacto: Quebrada La Cristalina y Chinagocha
</t>
  </si>
  <si>
    <t>Numero de capacitaciones anuales</t>
  </si>
  <si>
    <t>Generar  una capacitación municipal al año sobre los riesgos posibles derivados de los ríos y quebradas de mayor impacto</t>
  </si>
  <si>
    <t>Educación para la prevención y atención de desastres</t>
  </si>
  <si>
    <t>A.12.9</t>
  </si>
  <si>
    <t>Numero de convenios establecidos</t>
  </si>
  <si>
    <t>Establecerun convenio con el cuerpo de bomberos y la defensa civil.</t>
  </si>
  <si>
    <t>Contratos celebrados con cuerpos de bomberos para la prevención y control de incendios</t>
  </si>
  <si>
    <t>A.12.12</t>
  </si>
  <si>
    <t>Numero de atendidos por causa de desastre</t>
  </si>
  <si>
    <t>Atender a todos los afectados por causa de desastre natural</t>
  </si>
  <si>
    <t xml:space="preserve">Numero de capacitaciones a la administración municipal en materia de atención y prevención de riesgos </t>
  </si>
  <si>
    <t>Realizar, por lo menos una capacitación anual en la administración municipal en materia de gestión del riesgo, con el apoyo del Comité Local de Atención y Prevención de Desastres.</t>
  </si>
  <si>
    <t>---</t>
  </si>
  <si>
    <t>Numero de PLEC's actualizados</t>
  </si>
  <si>
    <t>Actualizar el Plan Local de Emergencia y Contingencias PLEC´s, teniendo en cuenta la Guía Metodológica propuesta por la Dirección de Gestión del Riesgo del Ministerio del Interior y de Justicia</t>
  </si>
  <si>
    <t>Elaboración, desarrollo y actualización de planes de emergencia y contingencia</t>
  </si>
  <si>
    <t>A.12.1</t>
  </si>
  <si>
    <t>Plan Local de Emergencia y Contingencias PLEC´s 2011</t>
  </si>
  <si>
    <t>Actualizar el Plan Local de Emergencia y Contingencias PLEC´s</t>
  </si>
  <si>
    <t>JUNTOS SIN RIESGOS</t>
  </si>
  <si>
    <t>PLANEACIÓN Y GESTIÓN DEL RIESGO</t>
  </si>
  <si>
    <t>Numero de proyectos gestionados</t>
  </si>
  <si>
    <t>Gestionar un proyecto ambientales para el desarrollo minero</t>
  </si>
  <si>
    <t>Conservación, protección, restauración y aprovechamiento de recursos naturales y del medio ambiente</t>
  </si>
  <si>
    <t>A.10.8</t>
  </si>
  <si>
    <t>Tres caños de agua limpia que atraviesan el casco</t>
  </si>
  <si>
    <t>Numero de jornadas anuales de recuperación del espacio público</t>
  </si>
  <si>
    <t>Realizar por lo menos 2 jornada anual de recuperación del espacio público en los caños de agua limpia</t>
  </si>
  <si>
    <t>31.90 has de protección ambiental Urbana</t>
  </si>
  <si>
    <t xml:space="preserve"> Numero de Predios adquiridos</t>
  </si>
  <si>
    <t>Gestionar la adquisición de tres predios en zonas de reserva para protección hídrica</t>
  </si>
  <si>
    <t>Adquisición de áreas de interés para el acueducto municipal (art. 106 ley 1151/07)</t>
  </si>
  <si>
    <t>A.10.9</t>
  </si>
  <si>
    <t>30 hectáreas reforestadas entre 2009 y 2011</t>
  </si>
  <si>
    <t>numero  de hectáreas reforestadas</t>
  </si>
  <si>
    <t>Aumentar en 2 las hectáreas reforestadas</t>
  </si>
  <si>
    <t>Numero de semanas del medio ambiente institucionalizadas</t>
  </si>
  <si>
    <t xml:space="preserve">Institucionalizar una semana del medio ambiente anualmente </t>
  </si>
  <si>
    <t>Educación ambiental no formal</t>
  </si>
  <si>
    <t>A.10.6</t>
  </si>
  <si>
    <t>Chingaza y Reserva Biológica de Carpanta, principales atractivos  ambientales</t>
  </si>
  <si>
    <t>Número de rutas de turismo ecológico</t>
  </si>
  <si>
    <t>Establecer por lo menos dos rutas de turismo ecológico en el municipio por atractivos ambientales</t>
  </si>
  <si>
    <t>numero de estrategias realizadas</t>
  </si>
  <si>
    <t xml:space="preserve">realizar 10 estrategias para el aprovechamiento y conservacion del medio ambiente </t>
  </si>
  <si>
    <t>PROGRESO AMBIENTAL EN JUNÍN</t>
  </si>
  <si>
    <t>MEDIO AMBIENTE</t>
  </si>
  <si>
    <t>M.P.</t>
  </si>
  <si>
    <t>Numero de proyectos de aprovechamiento de residuos sólidos formulados.</t>
  </si>
  <si>
    <t>Formular un proyecto de aprovechamiento de residuos sólidos en el municipio de Junín.</t>
  </si>
  <si>
    <t>Aseo - fortalecimiento institucional</t>
  </si>
  <si>
    <t>A.3.12.6</t>
  </si>
  <si>
    <t>Numero de convenios gestionados.</t>
  </si>
  <si>
    <t>Gestionar un convenio con una empresa para el manejo de residuos peligrosos.</t>
  </si>
  <si>
    <t>Porcentaje de cobertura en recolección de residuos sólidos aumentado.</t>
  </si>
  <si>
    <t>Aumentar en un 10% la cobertura en recolección de residuos sólidos en el municipio.</t>
  </si>
  <si>
    <t>Porcentaje del Plan de Gestión Integral de Residuos Sólidos (PGIRS) ejecutado.</t>
  </si>
  <si>
    <t>Ejecutar en un 60% el Plan de Gestión Integral de Residuos Sólidos (PGIRS)  en el municipio de Junín.</t>
  </si>
  <si>
    <t>Aseo - preinverión y estudios</t>
  </si>
  <si>
    <t>A.3.12.4</t>
  </si>
  <si>
    <t>Numero de unidades sanitarias entregadas.</t>
  </si>
  <si>
    <t>Entregar 26 unidades sanitarias.</t>
  </si>
  <si>
    <t xml:space="preserve">Número de campañas de capacitación realizadas. </t>
  </si>
  <si>
    <t>Realizar 8 campañas de capacitación para la población en técnicas de reciclaje y el manejo de residuos sólidos.</t>
  </si>
  <si>
    <t>Buena enseñanaza en el manejo de residuos</t>
  </si>
  <si>
    <t>A.3.12.1</t>
  </si>
  <si>
    <t>Numero  de  desarrollo de técnicas de manejo de residuos sólidos promovidas</t>
  </si>
  <si>
    <t xml:space="preserve"> Promover en 1328 personas el  desarrollo de técnicas de manejo de residuos sólidos</t>
  </si>
  <si>
    <t>UNA BUENA ENSEÑANZA</t>
  </si>
  <si>
    <t xml:space="preserve"> Valor de recursos gestionados </t>
  </si>
  <si>
    <t>Gestionar recursos para estudios, diseños y diagnósticos para la cobertura plena en el servicio de alcantarillado en la zona rural.</t>
  </si>
  <si>
    <t>Alcantarillado - preinversiones, estudios</t>
  </si>
  <si>
    <t>A.3.11.5</t>
  </si>
  <si>
    <t>Gestionar recursos para estudios, diseños y diagnósticos para la cobertura plena en el servicio de alcantarillado en el centro poblado.</t>
  </si>
  <si>
    <t>Gestionar recursos para estudios, diseños y diagnósticos para la cobertura plena en el servicio de alcantarillado en la cabecera municipal.</t>
  </si>
  <si>
    <t xml:space="preserve"> Valor de recursos  gestionados.</t>
  </si>
  <si>
    <t>Gestionar recursos para estudios, diseños y diagnósticos para la cobertura plena en el servicio de acueducto en la zona rural.</t>
  </si>
  <si>
    <t>Acueducto - preinversiones, estudios</t>
  </si>
  <si>
    <t>A.3.10.10</t>
  </si>
  <si>
    <t>Numero de compactadores adquiridos.</t>
  </si>
  <si>
    <t>Gestionar la adquisición de 1 compactador de basura.</t>
  </si>
  <si>
    <t>Aseo - maquinaria y equipos</t>
  </si>
  <si>
    <t>A.3.12.2</t>
  </si>
  <si>
    <t>NÚMERO DE USUARIOS SUBSIDIADOS</t>
  </si>
  <si>
    <t>AUMENTAR  a  6 LOS SUBSIDIOS A LOS USUARIOS DE LOS ESTRATOS 1,2 Y 3 DEL SERVICIO DE ASEO</t>
  </si>
  <si>
    <t>ASEO - SUBSIDIOS</t>
  </si>
  <si>
    <t>A.3.12.7</t>
  </si>
  <si>
    <t>AUMENTAR  a  6 LOS SUBSIDIOS A LOS USUARIOS DE LOS ESTRATOS 1,2 Y 3 DEL SERVICIO DE ALCANTARILLADO</t>
  </si>
  <si>
    <t>ALCANTARILLADO - SUBSIDIOS</t>
  </si>
  <si>
    <t>A.3.11.8</t>
  </si>
  <si>
    <t>Porcentaje de cobertura en acueducto aumentado.</t>
  </si>
  <si>
    <t>Aumentar en 3% la cobertura en la prestación del servicio público de acueducto en el centro urbano.</t>
  </si>
  <si>
    <t>Acueducto - conducción</t>
  </si>
  <si>
    <t>A.3.10.5</t>
  </si>
  <si>
    <t>Aumentar en 1% la cobertura en la prestación del servicio público de acueducto en la cabecera municipal.</t>
  </si>
  <si>
    <t xml:space="preserve"> Numero de personas con sus condiciones de vida mejoradas. </t>
  </si>
  <si>
    <t>Mejorar la calidad de vida de 2900 Personas del municipio de Junin .</t>
  </si>
  <si>
    <t>Numero de estudios de viabilidad para la legalización de acueductos realizados.</t>
  </si>
  <si>
    <t>Realizar 5 estudios de viabilidad para legalización de acueductos en el municipio.</t>
  </si>
  <si>
    <t>Numero de estudios sobre el índice de Riesgo de la Calidad del Agua (IRCA) realizados.</t>
  </si>
  <si>
    <t>Realizar 6 estudios sobre el índice de Riesgo de la Calidad del Agua (IRCA)</t>
  </si>
  <si>
    <t>Acueducto - indice de agua no contabilizada</t>
  </si>
  <si>
    <t>A.3.10.9</t>
  </si>
  <si>
    <t>Porcentaje del Programa de Uso Eficiente y Ahorro del Agua (PUEAA) ejecutado.</t>
  </si>
  <si>
    <t>Ejecutar en un 80% el Programa de Uso Eficiente y Ahorro del Agua (PUEAA) en el municipio de Junín.</t>
  </si>
  <si>
    <t>Acueducto - formulación, implementación y acciones de fortalecimiento para la administración y operación de los servicios</t>
  </si>
  <si>
    <t>A.3.10.12</t>
  </si>
  <si>
    <t>Porcentaje del Plan de Saneamiento y Manejo de Vertimientos (PSMV) Ejecutado.</t>
  </si>
  <si>
    <t>Ejecutar en un 40% el Plan de Saneamiento y Manejo de Vertimientos (PSMV) en el municipio de Junín.</t>
  </si>
  <si>
    <t>Porcentaje del Plan Departamental de Aguas ejecutado.</t>
  </si>
  <si>
    <t>Ejecutar en un 40% el Plan Departamental de Aguas en el municipio.</t>
  </si>
  <si>
    <t>Numero de convenios para la protección de fuentes de abastecimiento hídrico gestionados.</t>
  </si>
  <si>
    <t>Gestionar por lo menos 2 convenios para la protección de fuentes de abastecimiento hídrico en el municipio.</t>
  </si>
  <si>
    <t>Plan Maestro de Acueducto y Alcantarillado formulado e implementado.</t>
  </si>
  <si>
    <t xml:space="preserve"> Implementar el Plan Maestro de Acueducto y Alcantarillado.</t>
  </si>
  <si>
    <t>Número de jornadas de mantenimiento de redes de acueducto y alcantarillado realizadas.</t>
  </si>
  <si>
    <t xml:space="preserve">Realizar 2 jornadas de mantenimiento y adecuación de redes de acueducto y alcantarillado en el municipio. ( PDA) </t>
  </si>
  <si>
    <t>Acueducto - tratamiento</t>
  </si>
  <si>
    <t>A.3.10.4</t>
  </si>
  <si>
    <t>Numero de procesos administrativos   fortalecidos</t>
  </si>
  <si>
    <t>Fortalecer en 1 los procesos administrativos del municipio</t>
  </si>
  <si>
    <t>MEJORANDO LA CALIDAD DEL SERVICIO EN  LA POBLACIÓN DE JUNÍN</t>
  </si>
  <si>
    <t>AGUA POTABLE Y SANEAMIENTO BÁSICO</t>
  </si>
  <si>
    <t>AMBIENTE NATURAL Y SERVICIOS PÚBLICOS</t>
  </si>
  <si>
    <t>Numero de Alianzas estratégicas gestionadas.</t>
  </si>
  <si>
    <t>Gestionar una alianza estrategica  con la empresa de telefonía en el municipio de Junín.</t>
  </si>
  <si>
    <t>Telefonía pública conmutada</t>
  </si>
  <si>
    <t>A.6.8</t>
  </si>
  <si>
    <t>Numero de estrategias promovidas</t>
  </si>
  <si>
    <t>Promover el desarrollo de estrategias para el fortalecimiento de la telefonía móvil</t>
  </si>
  <si>
    <t>BUENA SEÑAL</t>
  </si>
  <si>
    <t>Estudios de factibilidadrealizados.</t>
  </si>
  <si>
    <t>Realizar estudios de factibilidad para el aumento en cobertura en el servicio público de energía eléctrica en el municipio de Junín.</t>
  </si>
  <si>
    <t>Pago de convenios o contratos de suministro de energía eléctrica para el servicio de alumbrado público o para el mantenimiento o expansión del servicio de alumbrado público</t>
  </si>
  <si>
    <t>A.6.3</t>
  </si>
  <si>
    <t>Numero de mantenimientos y optimizaciones realizadas.</t>
  </si>
  <si>
    <t>Realizar 4 mantenimientos y optimizaciones al alumbrado publico del municipio de Junín.</t>
  </si>
  <si>
    <t>Mantenimiento del servicio de alumbrado público</t>
  </si>
  <si>
    <t>A.6.2.2</t>
  </si>
  <si>
    <t>Numero de espacios con buena iluminación generados</t>
  </si>
  <si>
    <t>Generar espacios con buena iluminación en el municipio</t>
  </si>
  <si>
    <t>BUENA ILUMINACIÓN</t>
  </si>
  <si>
    <t xml:space="preserve"> Estudios técnicos de viabilidad  gestionados.</t>
  </si>
  <si>
    <t>Gestionar los estudios técnicos y de viabilidad para la implementación de las redes para la prestación del servicio público de gas natural del municipio.</t>
  </si>
  <si>
    <t>Preinversion de infraestructura</t>
  </si>
  <si>
    <t>A.6.4</t>
  </si>
  <si>
    <t>Numero de estrategias desarrolladas</t>
  </si>
  <si>
    <t>Desarrollar una  estrategia que muestren la viabilidad de la implementación del servicio de gas natural</t>
  </si>
  <si>
    <t>GESTIONANDO ESTUDIOS PARA LA PRESTACIÓN DEL SERVICIO DE GAS NATURAL</t>
  </si>
  <si>
    <t>SERVICIOS PÚBLICOS DIFERENTES A APSB</t>
  </si>
  <si>
    <t>VICT</t>
  </si>
  <si>
    <t>Numero de escenarios adecuados para participar en las decisiones de política pública sobre desplazamiento forzado</t>
  </si>
  <si>
    <t>Crear 2 escenarios propicios de participación en donde estén incluidos los desplazados.</t>
  </si>
  <si>
    <t xml:space="preserve">Acciones humanitarias </t>
  </si>
  <si>
    <t xml:space="preserve">A 14,6,1 </t>
  </si>
  <si>
    <t xml:space="preserve"> Numero de Hogares   en condición de desplazados  que reciben  acompañamiento en la estrategia unidos gestionados</t>
  </si>
  <si>
    <t>Gestionar el aumento de 5 hogares condición de desplazados  que reciben  acompañamiento en la estrategia unidos que residen en el  municipio de  Junín</t>
  </si>
  <si>
    <t xml:space="preserve"> Numero de Atención de  humanitaria de  emergencia  a la población  en condición de desplazados producto del conflicto armado ampliado. </t>
  </si>
  <si>
    <t>Ampliar a  10 la atención de  humanitaria de  emergencia  a la población  en condición de desplazada producto del conflicto armado.</t>
  </si>
  <si>
    <t xml:space="preserve">Número de reparación de   las víctimas de desplazamiento aumentado. </t>
  </si>
  <si>
    <t xml:space="preserve">Aumentar  a  5 el número de reparación de   las víctimas  del de desplazamiento </t>
  </si>
  <si>
    <t xml:space="preserve"> Numero de Niños, niñas y jóvenes   víctimas del conflicto armado- desplazados entre 8 a 17 años  con tarjeta de identidad  identificados</t>
  </si>
  <si>
    <t xml:space="preserve">Identificar a 4  los niños, niñas y jóvenes   víctimas del conflicto armado- desplazados entre 8 a 17 años  con tarjeta de identidad </t>
  </si>
  <si>
    <t xml:space="preserve">Gestion social </t>
  </si>
  <si>
    <t>A 14,6,3</t>
  </si>
  <si>
    <t>Numero de Personas víctimas de conflicto armado-desplazadas   identificadas con cedula  de ciudadanía  aumentado</t>
  </si>
  <si>
    <t xml:space="preserve">Aumentar a 4 las personas víctimas de conflicto armado-desplazadas   identificadas con cedula  de ciudadanía </t>
  </si>
  <si>
    <t xml:space="preserve">Número de   hogares  cuyos ingresos que están  por encima de la  línea de pobreza aumentado. </t>
  </si>
  <si>
    <t>Aumentar  75% el  porcentaje de  hogares  cuyos ingresos que están  por encima de la  línea de pobreza</t>
  </si>
  <si>
    <t xml:space="preserve">Desarrollo economico </t>
  </si>
  <si>
    <t>A 14.6.2</t>
  </si>
  <si>
    <t>Porcentaje  de hogares  cuyos ingresos que están  por encima de la línea de  indigencia aumentado</t>
  </si>
  <si>
    <t>Aumentar en un 75 % el número   de hogares  cuyos ingresos que están  por encima de la línea de  indigencia</t>
  </si>
  <si>
    <t>Cuidado  inicial de los niños y niñas  menores de 5 años mantenido</t>
  </si>
  <si>
    <t>Mantener en un 100 % el cuidado  inicial de los niños y niñas  menores de  5 años</t>
  </si>
  <si>
    <t xml:space="preserve">Programa de proteccion integral a la primera infancia </t>
  </si>
  <si>
    <t>A 14.1.5</t>
  </si>
  <si>
    <t>número de personas con atención en seguridad social por parte del ICBF generado</t>
  </si>
  <si>
    <t>Aumentar a   8  personas la  atención en seguridad social  por parte del ICBF</t>
  </si>
  <si>
    <t>Porcentaje de seguridad alimentaria  aumentada</t>
  </si>
  <si>
    <t>Aumentar  en un  20 %  la seguridad alimentaria de la población víctima del conflicto armado-desplazada</t>
  </si>
  <si>
    <t>Alimentación Escolar</t>
  </si>
  <si>
    <t>A.1.2.10</t>
  </si>
  <si>
    <t>Total de hogares desplazados que habitan en viviendas ubicadas en zonas que no son de alto riesgo.</t>
  </si>
  <si>
    <t>Mantener   el  100% de la población desplazada no se encuentre en zonas de riesgo</t>
  </si>
  <si>
    <t xml:space="preserve">RECONOCIENDO  DERECHOS </t>
  </si>
  <si>
    <t xml:space="preserve"> Numero de Programa de atención  psicosocial a las  víctimas del conflicto armado- desplazados generado. </t>
  </si>
  <si>
    <t xml:space="preserve">Realizar 1  programa de atención  psicosocial a las víctimas del conflicto armado- desplazados. </t>
  </si>
  <si>
    <t>Numero de Condiciones de  habitabilidad mejoradas</t>
  </si>
  <si>
    <t xml:space="preserve">Mejorar en un  70 %  las  condiciones de  habitabilidad </t>
  </si>
  <si>
    <t>Habitat</t>
  </si>
  <si>
    <t xml:space="preserve">A 14,6,4 </t>
  </si>
  <si>
    <t>Numero de procesos de  legalización de predios ejecutados</t>
  </si>
  <si>
    <t>Realizar 10 los procesos de legalización de predios.</t>
  </si>
  <si>
    <t xml:space="preserve">Numero de Hogares  víctimas del  conflicto armado- desplazados con servicios  públicos generados. </t>
  </si>
  <si>
    <t>Generar que  7 hogares  víctimas del  conflicto armado- desplazados dispongan de los servicios de acueducto, alcantarillado y energía.</t>
  </si>
  <si>
    <t>6 personas  identificadas</t>
  </si>
  <si>
    <t>Número de personas identificadas</t>
  </si>
  <si>
    <t xml:space="preserve">garantizar el 100% el goce efectivo de derechos de la poblacion victima del desplazamiento forzado por la violencia </t>
  </si>
  <si>
    <t>Todos con hogares y adecuados  para vivir.</t>
  </si>
  <si>
    <t>POBLACIÓN VICTIMAS Y DESPLAZADOS</t>
  </si>
  <si>
    <t>MUJERES</t>
  </si>
  <si>
    <t>Numero de capacitaciones realizadas</t>
  </si>
  <si>
    <t xml:space="preserve">Realizar tres  (3) capacitaciones sobre el respeto, la igualdad  y el reconocimiento de   los derechos de la mujer y la violencia contra ella </t>
  </si>
  <si>
    <t>ATENCIÓN A GRUPOS VULNERABLES - PROMOCIÓN SOCIAL</t>
  </si>
  <si>
    <t>A.14</t>
  </si>
  <si>
    <t>Realizar tres  (3) capacitaciones sobre el respeto, la igualdad  y el reconocimiento de   los derechos  los DDHH a 30%población.</t>
  </si>
  <si>
    <t xml:space="preserve">% de población que conoce y respeta  la  equidad de genero y  los derechos humanos </t>
  </si>
  <si>
    <t xml:space="preserve">Generar conocimiento y respeto sobre  la equidad de genero  y el respeto de los derechos humanos al 30% de la poblacion  </t>
  </si>
  <si>
    <t>PROMOCION DE LOS DERECHOS HUMANOS Y EL RESPETO POR LA MUJER</t>
  </si>
  <si>
    <t>Primera infancia y madres de familia</t>
  </si>
  <si>
    <t>porcentaje de mortalidad materna.</t>
  </si>
  <si>
    <t>Mantener en 0% la tasa de mortalidad en madres gestantes.</t>
  </si>
  <si>
    <t>Programa de atención integral a la primera infancia -PAIPI</t>
  </si>
  <si>
    <t>A.14.1.5</t>
  </si>
  <si>
    <t>DISCAPACITADOS</t>
  </si>
  <si>
    <t>Numero de encuentros realizados</t>
  </si>
  <si>
    <t xml:space="preserve">Realizar (1) encuentro cultural anual  con el nombre de NO A LA IN – DIFERENCIA  que promueva la  integración e inclusión social y el reconocimiento de los derechos de los discapacitados por parte de toda la población </t>
  </si>
  <si>
    <t>"El Discapacitado parte de nuestra Sociedad "</t>
  </si>
  <si>
    <t>A.14.7</t>
  </si>
  <si>
    <t>Numero de programas de rehabilitación creados</t>
  </si>
  <si>
    <t>Gestionar la creación de un programa de atención en salud para la población discapacitada.</t>
  </si>
  <si>
    <t xml:space="preserve">3 Hogares comunitarios Fami del ICBF </t>
  </si>
  <si>
    <t>MADRES GESTANTES Y LACTANTES</t>
  </si>
  <si>
    <t>Numero de Hogares comunitarios FAMI con apoyo alimenticio gestionados</t>
  </si>
  <si>
    <t xml:space="preserve">Gestionar apoyo alimenticio  por parte de la alcaldía para los (3) Hogares Comunitarios FAMI del municipio </t>
  </si>
  <si>
    <t>PROTECCIÓN INTEGRAL A LA PRIMERA INFANCIA</t>
  </si>
  <si>
    <t>A.14.1</t>
  </si>
  <si>
    <t xml:space="preserve">Numero de capacitaciones en  centros hospitalarios realizadas </t>
  </si>
  <si>
    <t>Realizar 4 capacitaciones en cada uno de los centros hospitalarios a las madres gestantes y lactantes sobre los cuidados y hábitos necesarios vitales para su salud.</t>
  </si>
  <si>
    <t xml:space="preserve">Porcentaje de objetivos del milenio cumplidos </t>
  </si>
  <si>
    <t xml:space="preserve"> Cumplir en un 50%  con  los objetivos de desarrollo del milenio  en (#1)pobreza, (#3)genero y (#5)salud materna contribuyendo a su bienestar y calidad de vida </t>
  </si>
  <si>
    <t>PROTEGER NUESTROS DISCAPACITADOS, MADRES GESTANTES Y LACTANTES, Y JEFES DE HOGAR JUNINENSES</t>
  </si>
  <si>
    <t>295 beneficiarios en el programa de semillas de amor de  protección social al adulto mayor PPSAM</t>
  </si>
  <si>
    <t>ADULTOS MAYORES</t>
  </si>
  <si>
    <t xml:space="preserve"> Numero de beneficiarios  en el programa PROTECCIÓN SOCIAL AL ADULTO MAYOR – PPSAM nuevos </t>
  </si>
  <si>
    <t>Ampliar en 20 los beneficiarios del  programa  de  PROTECCIÓN SOCIAL AL ADULTO MAYOR – PPSAM</t>
  </si>
  <si>
    <t>ATENCIÓN Y APOYO AL ADULTO MAYOR</t>
  </si>
  <si>
    <t>A.14.4</t>
  </si>
  <si>
    <t xml:space="preserve"> 200 beneficiaros  en el programa  Mercados Adulto mayor Juan Luis Londoño de la Cuesta</t>
  </si>
  <si>
    <t xml:space="preserve">Numero de beneficiarios en el programa Mercados Adulto mayor Juan Luis Londoño de la Cuesta nuevos </t>
  </si>
  <si>
    <t>Aumentar  en 20   los  beneficiarios  del programa  Mercados Adulto mayor Juan Luis Londoño de la Cuesta</t>
  </si>
  <si>
    <t>565 familias beneficiadas</t>
  </si>
  <si>
    <t>FAMILIAS VULNERABLES</t>
  </si>
  <si>
    <t xml:space="preserve">Porcentaje de familias beneficiadas </t>
  </si>
  <si>
    <t xml:space="preserve">Mantener en un 100% la cobertura del programa familias en acción </t>
  </si>
  <si>
    <t>A.14.13</t>
  </si>
  <si>
    <t xml:space="preserve">114 de los beneficiarios de RED UNIDOS son mujeres jefes de hogar </t>
  </si>
  <si>
    <t>MUJERES JEFE DE HOGAR</t>
  </si>
  <si>
    <t>numero de beneficiarios  RED UNIDOS  que son mujeres jefes de hogar aumentado</t>
  </si>
  <si>
    <t xml:space="preserve">gestionar el aumento a 151  beneficiarios mujeres jefes de hogar  de RED UNIDOS </t>
  </si>
  <si>
    <t>PROGRAMAS DISEÑADOS  PARA LA SUPERACIÓN DE LA POBREZA  EXTREMA EN EL MARCO DE LA RED JUNTOS - FAMILIAS EN ACCIÓN</t>
  </si>
  <si>
    <t xml:space="preserve">6 programas sociales para los niños y niñas de 0 a 5 años y  4 programas para el adulto mayor </t>
  </si>
  <si>
    <t xml:space="preserve">POBLACION VULNERABLE </t>
  </si>
  <si>
    <t xml:space="preserve">Numero de programas sociales dirigidos a la población de primera infancia y adultos mayores mantenidos </t>
  </si>
  <si>
    <t>Dar continuidad a los 6  programas dirigidos a la población de primera infancia y los 4  programas dirigidos a la población adulto mayor</t>
  </si>
  <si>
    <t>Niños menores de 5 años</t>
  </si>
  <si>
    <t xml:space="preserve">Porcentaje de niños  atendidos por programas integrales </t>
  </si>
  <si>
    <t>Aumentar el numero de niños atendidos en el programa de atención integral a la primera infancia en un 25 %.</t>
  </si>
  <si>
    <t xml:space="preserve">Programas sociales en funcionamiento </t>
  </si>
  <si>
    <t xml:space="preserve">Mantener los 13 programas sociales en busca de mejorar la calidad de vida de la población vulnerable </t>
  </si>
  <si>
    <t>ATENCIÓN INTEGRAL A NUESTRAS FAMILIAS,  LA PRIMERA INFANCIA  LA FAMILIA Y EL ADULTO MAYOR</t>
  </si>
  <si>
    <t>POBLACIÓN VULNERABLE</t>
  </si>
  <si>
    <t>Numero de Jóvenes consumidores de drogas.</t>
  </si>
  <si>
    <t>Hacer 4 campanas para prevenir el consumo de drogas.</t>
  </si>
  <si>
    <t>Protección integral a la adolescencia</t>
  </si>
  <si>
    <t>A.14.3</t>
  </si>
  <si>
    <t>Numero de campañas realizadas.</t>
  </si>
  <si>
    <t>Promover por medio de dos campañas la importancia de la educación que involucre a padre, niños, niñas y adolescentes en edad escolar.</t>
  </si>
  <si>
    <t>Hacer 4 campanas para prevenir el abuso infantil.</t>
  </si>
  <si>
    <t>Numero de actividades Realizadas</t>
  </si>
  <si>
    <t xml:space="preserve">Garantizar por medio de 8  actividades la promoción de los derechos de los niños y promover ambientes sin violencia y saludables </t>
  </si>
  <si>
    <t>POR UNA VIDA LIBRE DE VIOLENCIA Y DROGAS</t>
  </si>
  <si>
    <t>Jóvenves</t>
  </si>
  <si>
    <t>Numero de concejos de juventud.</t>
  </si>
  <si>
    <t>Crear un concejo de juventud.</t>
  </si>
  <si>
    <t>Protección integral a la primera infancia</t>
  </si>
  <si>
    <t xml:space="preserve">Numero de espacios creados para promover la participación juvenil </t>
  </si>
  <si>
    <t>Fomentar la participación juvenil en el municipio por medio de un espacio de decisión</t>
  </si>
  <si>
    <t>PARTICIPANDO EN LA TOMA DE DECISIONES</t>
  </si>
  <si>
    <t>Primera infancia</t>
  </si>
  <si>
    <t>porcentaje de nacidos con registro civil municipal.</t>
  </si>
  <si>
    <t>Mantener la cobertura de registros civiles al 100% de los nacidos en el municipio.</t>
  </si>
  <si>
    <t>Primera infancia y adolescentes</t>
  </si>
  <si>
    <t>Porcentaje de tarjetas de identidad actualizadas.</t>
  </si>
  <si>
    <t>Mantener la Actualización de  tarjetas de  identidad en un 100%.</t>
  </si>
  <si>
    <t>Porcentaje de niños con identidad (registro civil -tarjeta de identidad)</t>
  </si>
  <si>
    <t>Garantizar que el 100% de los niños, niñas y adolescentes tengan una identidad</t>
  </si>
  <si>
    <t>POR UNA IDENTIDAD ASEGURADA</t>
  </si>
  <si>
    <t>Numero de programas.</t>
  </si>
  <si>
    <t>Promover 2 programas de educación nutricional para padres y madres.</t>
  </si>
  <si>
    <t>Promover 3 programas de educación nutricional para niños entre 5 y 17 años.</t>
  </si>
  <si>
    <t>índice de morbilidad por grupo etario (primera infancia, infancia y adolescencia)</t>
  </si>
  <si>
    <t xml:space="preserve">Reducir al 5% la  morbilidad de la población de 0 a 17 años </t>
  </si>
  <si>
    <t>SALUDABLE SE VIVE MEJOR</t>
  </si>
  <si>
    <t>INFANCIA Y ADOLESCENCIA</t>
  </si>
  <si>
    <t>2 Escuelas de  formación  artística</t>
  </si>
  <si>
    <t>MM</t>
  </si>
  <si>
    <t>Número de escuelas de formación conservadas</t>
  </si>
  <si>
    <t xml:space="preserve">Conserva las 2 escuelas de formación artística con las que cuenta el municipio. </t>
  </si>
  <si>
    <t>Construcción, mantenimiento y adecuación de la infraestructura artística y cultural</t>
  </si>
  <si>
    <t>A.5.5</t>
  </si>
  <si>
    <t xml:space="preserve">Porcentaje  de personas inscritas en procesos de formación artística y de creación cultural fomentado. </t>
  </si>
  <si>
    <t>Fomentar en un 30 % los procesos de formación artística y de creación cultural.</t>
  </si>
  <si>
    <t>No existencia de  Biblioteca Municipal.</t>
  </si>
  <si>
    <t>Espacio  creado  en la casa  cultural.</t>
  </si>
  <si>
    <t>Crear  1 espacio  en la casa de la  cultura del municipio  para el funcionamiento de la biblioteca.</t>
  </si>
  <si>
    <t>Cero casos presentados.</t>
  </si>
  <si>
    <t>Numero de tertulias literarias realizadas</t>
  </si>
  <si>
    <t>Realizar 3 tertulias  literarias en el  municipio de  Junín</t>
  </si>
  <si>
    <t>Fomento, apoyo y difusión de eventos y expresiones artísticas y culturales</t>
  </si>
  <si>
    <t>A.5.1</t>
  </si>
  <si>
    <t>___</t>
  </si>
  <si>
    <t>Porcentaje de  procesos de  lectura y la escritura  que  incentiven la  investigación  y aprendizaje cultural generado.</t>
  </si>
  <si>
    <t>Generar   en un  15% procesos de  lectura y la escritura  que  incentiven la  investigación  y aprendizaje cultural.</t>
  </si>
  <si>
    <t>FORTALECIMIENTO DE NUESTRA CULTURA</t>
  </si>
  <si>
    <t>52 personas entre, jóvenes, niñas y niños y adultos del sector urbanos  inscritos en la modalidad de teatro.</t>
  </si>
  <si>
    <t>Numero de  jóvenes, adultos y  niños  participantes de la  modalidad de teatro ampliado.</t>
  </si>
  <si>
    <t>Aumentar a 40 jóvenes,  niños, niñas , adultos   la participación en la  modalidad de teatro en el  municipio Junín Cundinamarca.</t>
  </si>
  <si>
    <t>Escuelas que cuentan con el programa de semilleros danzantes, ESCUELA NORMAL SUPERIOR DE JUNIN  en la sede de primaria, la ESCUELA RURAL VOLCÁN NEGRO y la INSTITUCIÓN EDUCATIVA RURAL NUESTRA  SEÑORA DEL CARMEN  en la sede de primaria Buenos Aires.</t>
  </si>
  <si>
    <t>Programa de semilleros danzantes   en las escuelas  del municipio  extendido.</t>
  </si>
  <si>
    <t>Extender  a 4 escuelas del municipio de  Junín el  programa de semillero danzantes.</t>
  </si>
  <si>
    <t xml:space="preserve">  _____</t>
  </si>
  <si>
    <t xml:space="preserve">Festivales culturales realizados. </t>
  </si>
  <si>
    <t>Realizar  de 4 festivales culturales</t>
  </si>
  <si>
    <t>Numero de niños vinculados.</t>
  </si>
  <si>
    <t>Aumentar la cobertura  de niños a programas artísticos lúdicos y culturales a 300 niños.</t>
  </si>
  <si>
    <t xml:space="preserve">180 niños, niñas  y  jóvenes   inscritos en la  modalidad de danza folclórica colombiana </t>
  </si>
  <si>
    <t>Primera infancia e Infancia</t>
  </si>
  <si>
    <t>Numero  de  niños, niñas y  jóvenes en la  modalidad de  danza folklórica de colombiana aumentado.</t>
  </si>
  <si>
    <t>Aumentar  a 45   la  participación de  niños, niñas y  jóvenes  en la modalidad de danza  folclórica.</t>
  </si>
  <si>
    <t>Porcentaje de apropiación social del Patrimonio Cultural  fortalecido</t>
  </si>
  <si>
    <t xml:space="preserve">Fortalecer  en un 25 % la apropiación social del Patrimonio Cultural. </t>
  </si>
  <si>
    <t>CULTURA: PATRIMONIO,  ARTE Y EXPRESIÓN.</t>
  </si>
  <si>
    <t>CULTURA</t>
  </si>
  <si>
    <t>Primera unfancia e Infancia</t>
  </si>
  <si>
    <t>numero de espacios  adecuados</t>
  </si>
  <si>
    <t>Adecuar 1 espacio para la construcción de un parque  infantil.</t>
  </si>
  <si>
    <t>Construcción, mantenimiento y/o adecuación de los escenarios deportivos y recreativos</t>
  </si>
  <si>
    <t>A.4.2</t>
  </si>
  <si>
    <t xml:space="preserve">8  eventos deportivos. </t>
  </si>
  <si>
    <t xml:space="preserve">numero Eventos deportivos apoyados. </t>
  </si>
  <si>
    <t>Apoyar 10  eventos deportivos   en  prueba atlética,  copa futsal, copa navideña, juegos comunales  y  torneos noches juninenses.</t>
  </si>
  <si>
    <t>Fomento, desarrollo y práctica del deporte, la recreación y el aprovechamiento del tiempo libre</t>
  </si>
  <si>
    <t>A.4.1</t>
  </si>
  <si>
    <t xml:space="preserve">cuatro escuelas  deportivas </t>
  </si>
  <si>
    <t xml:space="preserve">numero de Escuelas  de formación deportiva creada. </t>
  </si>
  <si>
    <t xml:space="preserve"> Crear  1  escuela  de formación deportiva. </t>
  </si>
  <si>
    <t xml:space="preserve">26  escenarios deportivos. </t>
  </si>
  <si>
    <t xml:space="preserve">numero Construcciónes  gestionadas. </t>
  </si>
  <si>
    <t>Gestionar la construcción o adecuación  de 3 escenarios deportivos</t>
  </si>
  <si>
    <t xml:space="preserve"> 6 escenarios deportivos   en mal estado.</t>
  </si>
  <si>
    <t xml:space="preserve">numero de Escenarios deportivos dotados. </t>
  </si>
  <si>
    <t xml:space="preserve"> Dotar  6   escenarios deportivos</t>
  </si>
  <si>
    <t>Dotación de escenarios deportivos e implementos para la practica del deporte</t>
  </si>
  <si>
    <t>A.4.3</t>
  </si>
  <si>
    <t>Numero de mantenimientos a exonerarías deportivos  realizados.</t>
  </si>
  <si>
    <t>Realizar mantenimiento  a 16 escenarios deportivos</t>
  </si>
  <si>
    <t xml:space="preserve">3 Escuelas de  formación. </t>
  </si>
  <si>
    <t xml:space="preserve">Numero de  mantenimientos  en las escuelas de  formación realizados. </t>
  </si>
  <si>
    <t xml:space="preserve"> Realizar  4 mantenimientos a  las tres escuelas de  formación existentes.</t>
  </si>
  <si>
    <t xml:space="preserve">Porcentaje  de  elementos deportivos  dotados. </t>
  </si>
  <si>
    <t>Dotar en un 35 %  diferentes elementos deportivos como balones de futbol, baloncesto, voleibol, mallas, petos y demás que contribuyan a mejorar la capacidad de las escuelas deportivas.</t>
  </si>
  <si>
    <t>Porcentaje de espacios, implementos y eventos  de recreación  y deporte  generado.</t>
  </si>
  <si>
    <t xml:space="preserve">Garantizar  un  80% de espacios , implementos   y eventos   de recreacion  y el deporte para el municipio de Junin Cundinamarca. </t>
  </si>
  <si>
    <t>PONGAMOS EN MARCHA EL DEPORTE</t>
  </si>
  <si>
    <t xml:space="preserve">poblacion adulta mayor </t>
  </si>
  <si>
    <t>numero de proyectos formulados</t>
  </si>
  <si>
    <t>Formular un proyecto de recreación y actividades libres para el adulto mayor casa de hogar del anciano semillas de experiencia</t>
  </si>
  <si>
    <t>78 participantes de la tercera edad  que hacen parte del  programas  de semillas de amor</t>
  </si>
  <si>
    <t>Numero de  adultos mayores    del programa semillas de amor  aumentado.</t>
  </si>
  <si>
    <t>Aumentar  en 4   los beneficiarios  del  programa  semillas de amor.</t>
  </si>
  <si>
    <t xml:space="preserve">18 % de niños de veredas  beneficiarios de la celebración del día del  niño. </t>
  </si>
  <si>
    <t>porcentaje de  beneficiarios de la celebración  del  día del niño incrementado.</t>
  </si>
  <si>
    <t xml:space="preserve">Incrementar en un 10 %  los niños que participan en  la celebración  anual  </t>
  </si>
  <si>
    <t xml:space="preserve">3  escuelas  deportivas </t>
  </si>
  <si>
    <t xml:space="preserve">numero de escuelas de  formación   fortalecidas. </t>
  </si>
  <si>
    <t>fortalecer las tres escuelas de formación en el cuatrienio</t>
  </si>
  <si>
    <t>11 eventos  deportivos.</t>
  </si>
  <si>
    <t xml:space="preserve">numero Eventos deportivos realizados. </t>
  </si>
  <si>
    <t xml:space="preserve">realizar 40 eventos deportivos </t>
  </si>
  <si>
    <t>Aumentar la cobertura  de niños a programas artísticos de recreación y deporte a 400 niños.</t>
  </si>
  <si>
    <t>340 jóvenes en  edades de  12 a 17 años  inscritos en los  juegos intercolegiados.</t>
  </si>
  <si>
    <t>Número de  jóvenes participantes de los  juegos intercolegiados aumentado</t>
  </si>
  <si>
    <t>Aumentar a 500 la participación   de los  jóvenes en los  juegos intercolegiados y escolares</t>
  </si>
  <si>
    <t>87%  de desarrollo de los  juegos intercolegiados</t>
  </si>
  <si>
    <t>Porcentaje de desarrollo de  los  juegos intercolegiados  incrementado.</t>
  </si>
  <si>
    <t>Incrementar  en un 4%   el desarrollo de los  juegos intercolegiados, escolares  y   participación en sus  fases  zonales.</t>
  </si>
  <si>
    <t xml:space="preserve">Porcentaje de  participación de  la población en   actividades deportivas  y recreativas  aumentado.  </t>
  </si>
  <si>
    <t>Aumentar la participación  en un  45 %  de  la población en las actividades deportivas y recreativas.</t>
  </si>
  <si>
    <t>POR EL DEPORTE Y LA RECREACIÓN EN EL MUNICIPIO DE JUNÍN</t>
  </si>
  <si>
    <t>RECREACIÓN Y DEPORTE</t>
  </si>
  <si>
    <t xml:space="preserve">MUJERES </t>
  </si>
  <si>
    <t>Numero de capacitaciones para formar a la mujer sobre liderazgo político, gobierno y participación ciudadana  realizadas.</t>
  </si>
  <si>
    <t>Realizar  (2) capacitaciones para formar a la mujer sobre liderazgo político, gobierno y participación ciudadana</t>
  </si>
  <si>
    <t xml:space="preserve">CAPACITACIÓN A LA COMUNIDAD SOBRE PARTICIPACIÓN EN LA GESTIÓN PÚBLICA </t>
  </si>
  <si>
    <t>A.16.3</t>
  </si>
  <si>
    <t xml:space="preserve">porcentaje de mujeres participes </t>
  </si>
  <si>
    <t xml:space="preserve">Generar la participación ciudadana y politica  de la mujer en temas de interés publico para la población </t>
  </si>
  <si>
    <t>PARTICIPACIÓN EN EQUIDAD DE GENERO</t>
  </si>
  <si>
    <t xml:space="preserve">Numero de rendición de cuentas anuales realizadas </t>
  </si>
  <si>
    <t>Realizar por lo menos (1)  rendiciones de cuentas anual con cada una de las dependencias de la Administración Municipal.</t>
  </si>
  <si>
    <t>PROCESOS DE ELECCIÓN DE CIUDADANOS A LOS ESPACIOS DE PARTICIPACIÓN CIUDADANA</t>
  </si>
  <si>
    <t>A.16.2</t>
  </si>
  <si>
    <t xml:space="preserve">Numero de mecanismos de participación realizados </t>
  </si>
  <si>
    <t>Realizar 4 rendiciones de cuentas, que permitan a la administración lograr fortalecimiento institucional y transparencia de su gestión.</t>
  </si>
  <si>
    <t>JUNÍN, GOBIERNO TRANSPARENTE</t>
  </si>
  <si>
    <t xml:space="preserve">Numero de frentes comunitarios de solidaridad creados </t>
  </si>
  <si>
    <t>Crear (2) frentes comunitarios de solidaridad en convenio con la policía nacional</t>
  </si>
  <si>
    <t>Numero de veedurías ciudadanas creadas</t>
  </si>
  <si>
    <t xml:space="preserve">Gestionar la creación de  (2) veedurías ciudadanas en temas de gran importancia para la comunidad como Salud, Servicios Públicos y medio ambiente </t>
  </si>
  <si>
    <t>Numero de consejos municipales de paz y convivencia ciudadana creados</t>
  </si>
  <si>
    <t xml:space="preserve">Gestionar la creación de  (1) consejo municipal de paz y convivencia ciudadana </t>
  </si>
  <si>
    <t>numero de consejos municipales de cultura creados</t>
  </si>
  <si>
    <t xml:space="preserve">Gestionar la creación d(1) consejo municipal de  cultura </t>
  </si>
  <si>
    <t>numero de consejos municipales de protección ambiental creados</t>
  </si>
  <si>
    <t xml:space="preserve">Gestionar la creación de (1) consejo municipal de protección ambiental </t>
  </si>
  <si>
    <t>numero de consejos municipales de seguridad social creados</t>
  </si>
  <si>
    <t>Gestionar la creación de (1) consejo municipal de seguridad social</t>
  </si>
  <si>
    <t xml:space="preserve">numero de consejos municipales de desarrollo rural creados </t>
  </si>
  <si>
    <t>Gestionar la creación de(1) consejo municipal de desarrollo rural</t>
  </si>
  <si>
    <t>numero de comités en atención ala población discapacitada y adulto mayor creados</t>
  </si>
  <si>
    <t xml:space="preserve">Gestionar la creación de(1) comité  Atención a la Discapacidad y adultos mayores </t>
  </si>
  <si>
    <t>JAC</t>
  </si>
  <si>
    <t>numero de juntas de acción comunal capacitadas</t>
  </si>
  <si>
    <t xml:space="preserve">Capacitar a las 26 juntas de acción comunal </t>
  </si>
  <si>
    <t>PROGRAMAS DE CAPACITACIÓN, ASESORÍA Y ASISTENCIA TÉCNICA PARA CONSOLIDAR PROCESOS DE PARTICIPACIÓN CIUDADANA Y CONTROL SOCIAL</t>
  </si>
  <si>
    <t>A.16.1</t>
  </si>
  <si>
    <t xml:space="preserve">Porcentaje (%) población capacitada en  mecanismos de participación ciudadana  y comunidad </t>
  </si>
  <si>
    <t xml:space="preserve">Capacitar al 30% de la población  sobre mecanismos de participación ciudadana y comunitaria </t>
  </si>
  <si>
    <t xml:space="preserve">Numero de organizaciones comunitarias fortalecidas </t>
  </si>
  <si>
    <t xml:space="preserve">Fortalecer la participación de las 12  organizaciones existentes mediante la capacitación activa y líder </t>
  </si>
  <si>
    <t>PARTICIPACIÓN CIUDADANA DÍA A DÍA</t>
  </si>
  <si>
    <t>PARTICIPACIÓN CIUDADANA</t>
  </si>
  <si>
    <t>Parques  remodelados</t>
  </si>
  <si>
    <t>Realizar cuatro (4) actividades que involucren temas de seguridad y colaboración.</t>
  </si>
  <si>
    <t>Gstos destinados a generar ambientes que propicien la seguridad</t>
  </si>
  <si>
    <t>A.18.4.6</t>
  </si>
  <si>
    <t>Número de dotaciones realizadas</t>
  </si>
  <si>
    <t>Realizar 4 dotaciones  a las instituciones de justicia y seguridad</t>
  </si>
  <si>
    <t>Fondo de seguridad</t>
  </si>
  <si>
    <t>A.18.5</t>
  </si>
  <si>
    <t>Número de gestiones realizadas</t>
  </si>
  <si>
    <t>Gestionar la adquisición de cámaras de circuito cerrado de televisión, alarmas y cámaras de seguridad</t>
  </si>
  <si>
    <t>A.18.4</t>
  </si>
  <si>
    <t xml:space="preserve">Número de planes integral de convivencia y seguridad ciudadana elaborados                                                                                                             </t>
  </si>
  <si>
    <t>Realizar  1   plan integral de convivencia y seguridad ciudadana (PICSC)</t>
  </si>
  <si>
    <t>Desarrollo del plan integral de seguridad</t>
  </si>
  <si>
    <t>A.18.4.7</t>
  </si>
  <si>
    <t>Número de planes de prevención y protección en derechos humanos y derecho internacional</t>
  </si>
  <si>
    <t>Elaborar 1 plan de prevención  y protección en derechos humanos y derecho internacional humanitario</t>
  </si>
  <si>
    <t>Plan de acción de derechos humanos</t>
  </si>
  <si>
    <t>A.18,8</t>
  </si>
  <si>
    <t>Porcentaje de personas atendidas</t>
  </si>
  <si>
    <t>Proteger al 100%  Juninenses en su vida, integridad, libertad y patrimonio económico, por medio de la reducción y sanción del delito, el temor a la violencia y la promoción de la convivencia.</t>
  </si>
  <si>
    <t>JUNÍN, SIEMPRE SEGURA</t>
  </si>
  <si>
    <t>JUSTICIA - SEGURIDAD Y CONVIVENCIA CIUDADANA</t>
  </si>
  <si>
    <t>Numero de Proyectos de espacio publico en el EOT</t>
  </si>
  <si>
    <t xml:space="preserve">Formular 1 proyecto de Espacio publico </t>
  </si>
  <si>
    <t>A,7,8</t>
  </si>
  <si>
    <t xml:space="preserve"> Numero de andenes construidos</t>
  </si>
  <si>
    <t>Mejorar 300 metros de andenes peatonales</t>
  </si>
  <si>
    <t>Metros de espacio publico construido</t>
  </si>
  <si>
    <t>Mejorar 300 metros de espacio publico</t>
  </si>
  <si>
    <t>MEJORANDO EL ESPACIO PÙBLICO</t>
  </si>
  <si>
    <t>Numero de viviendas construidas</t>
  </si>
  <si>
    <t xml:space="preserve">Creación de 60 vivienda de interés social </t>
  </si>
  <si>
    <t>Subsisdios para la adquisición de VIS</t>
  </si>
  <si>
    <t>A,7.1</t>
  </si>
  <si>
    <t>Numero de proyectos de habilitación del suelo para vivienda</t>
  </si>
  <si>
    <t>Formular 1 proyecto para la habilitación de suelo en el EOT</t>
  </si>
  <si>
    <t xml:space="preserve">Construcción de  60 viviendas de interés social en el municipio </t>
  </si>
  <si>
    <t>UNA VIVIENDA ES UNA VIDA FELIZ</t>
  </si>
  <si>
    <t>Numero de viviendas mejoradas</t>
  </si>
  <si>
    <t>Mejorar  (254) Viviendas</t>
  </si>
  <si>
    <t>Subsidios para el mejoramiento de vivienda</t>
  </si>
  <si>
    <t>A,7,2</t>
  </si>
  <si>
    <t xml:space="preserve">  Porcentaje Subsidios de  vivienda para las familias   en condición de desplazamiento forzado generado. </t>
  </si>
  <si>
    <t>Aumentar en  un 70%  subsidios de vivienda para las familias en condición de desplazamiento forzado como consecuencia del conflicto armado.</t>
  </si>
  <si>
    <t>Porcentaje de materiales  dotados</t>
  </si>
  <si>
    <t>Dotar en un  55% materiales adecuados  para  vivienda  nueva o usada  para las familias en condición de desplazamiento forzado como consecuencia del conflicto armado</t>
  </si>
  <si>
    <t>Numero de proyectos  para mejoramiento</t>
  </si>
  <si>
    <t>Formular 1 proyecto para el mejoramiento cualitativo de vivienda en el Municipio de Junín.</t>
  </si>
  <si>
    <t xml:space="preserve">Promover el mejoramiento de 127 viviendas </t>
  </si>
  <si>
    <t>MEJORA TU HOGAR, MEJORA TU VIDA</t>
  </si>
  <si>
    <t>VIVIENDA</t>
  </si>
  <si>
    <t>Cifras a 2010</t>
  </si>
  <si>
    <t>Fecha de las cifras del plan de salud publica</t>
  </si>
  <si>
    <t>Actualizar el plan de salud publica a cifras y estrategias de 2012</t>
  </si>
  <si>
    <t>Monitoreo y evaluación</t>
  </si>
  <si>
    <t>A,2,2.9.2</t>
  </si>
  <si>
    <t>Sistema de información que de cuenta del avance municipal frente a indicadores de salud</t>
  </si>
  <si>
    <t xml:space="preserve">
Fortalecer el Sistema de Información territorial en Salud que permita evaluar el avance municipal en salud
</t>
  </si>
  <si>
    <t>Realizar 8 capacitaciones en métodos anticonceptivos y formas de planificación.</t>
  </si>
  <si>
    <t>Salud sexual y reproductiva</t>
  </si>
  <si>
    <t>A,2,2,2</t>
  </si>
  <si>
    <t>Menores de 5 años</t>
  </si>
  <si>
    <t>MR</t>
  </si>
  <si>
    <t>Porcentaje de niños menores de 5 años en condición de desnutrición.</t>
  </si>
  <si>
    <t>Disminuir en un 2% la tasa de desnutrición en niños menores de 5 años</t>
  </si>
  <si>
    <t>Nutrición</t>
  </si>
  <si>
    <t>A,2,2.7</t>
  </si>
  <si>
    <t>Menores de 1 año</t>
  </si>
  <si>
    <t>Porcentaje de niños menores de 1 año vacunados.</t>
  </si>
  <si>
    <t>Aumentar el promedio en 15% de vacunación en menores de 1 año.</t>
  </si>
  <si>
    <t>Programa Ampliado de Inmunización</t>
  </si>
  <si>
    <t>A,2,2.1.1</t>
  </si>
  <si>
    <t>Número de campañas de vacunación a niños menores o iguales de 1 año incluidos en el RUPD</t>
  </si>
  <si>
    <t>Realizar 4 campañas de vacunación a niños menores de 1 año incluidos en el rupd</t>
  </si>
  <si>
    <t>Numero de políticas formuladas.</t>
  </si>
  <si>
    <t>Formular 3 políticas intersectoriales con impacto en salud.</t>
  </si>
  <si>
    <t>Acciones de planeación, priorización y gestion intersectorial</t>
  </si>
  <si>
    <t>A.2.2.9.1</t>
  </si>
  <si>
    <t>Porcentaje de la población afiliada al régimen Subsidiado de salud.</t>
  </si>
  <si>
    <t>Mantener en un 21% la población afiliada al régimen contributivo de salud.</t>
  </si>
  <si>
    <t>Número de personas afiliadas al sistema de seguridad social aumentado.</t>
  </si>
  <si>
    <t xml:space="preserve">Aumentar  a 8 el  número de personas en condición de de desplazamiento  afiliadas a el sistema de seguridad social en salud </t>
  </si>
  <si>
    <t>Afiliación al regimen subsidiado</t>
  </si>
  <si>
    <t>A,2,1,1</t>
  </si>
  <si>
    <t>Porcentaje de la población afiliada al régimen contributivo de salud.</t>
  </si>
  <si>
    <t>Aumentar en un 1% la población afiliada al régimen subsidiado de salud.</t>
  </si>
  <si>
    <t>4.7%</t>
  </si>
  <si>
    <t>Pimera infancia y adolescentes</t>
  </si>
  <si>
    <t>Índice de cobertura de niños de 0a 17 años.</t>
  </si>
  <si>
    <t xml:space="preserve">Aumentar en 3%. la cobertura del sistema de seguridad social para la población de niños, niñas y adolecentes que no están en ningún régimen </t>
  </si>
  <si>
    <t xml:space="preserve">Numero de personas  con sistema de seguridad social en salud. </t>
  </si>
  <si>
    <t xml:space="preserve">Garantizar que 6641 personas  cuente  con el sistema de seguridad social en salud. </t>
  </si>
  <si>
    <t>SALUD AL ALCANCE DE TODOS</t>
  </si>
  <si>
    <t>SALUD</t>
  </si>
  <si>
    <t>Numero de programas educativos orientados al aprendizaje del manejo rural y agropecuario creados</t>
  </si>
  <si>
    <t>Crear 1 programa  educativo,  orientado al aprendizaje del manejo rural y agropecuario característico del municipio</t>
  </si>
  <si>
    <t>COMPETENCIAS LABORALES
GENERALES Y FORMACIÓN
PARA EL TRABAJO Y EL
DESARROLLO HUMANO</t>
  </si>
  <si>
    <t>A.1.7.1</t>
  </si>
  <si>
    <t>Estudiantes de grado 11</t>
  </si>
  <si>
    <t>Número de jóvenes de grados  11 capacitados en técnicas y refuerzos tendientes a mejorar la calidad educativa en las pruebas de SABER</t>
  </si>
  <si>
    <t>Promover la Capacitación el 80% de los estudiantes de 11 grado en las pruebas saber Icfes.</t>
  </si>
  <si>
    <t>Numero de programas en ingles diseñados</t>
  </si>
  <si>
    <t>Diseñar un (1)  programa de de ingles para Junin  Bilingüe</t>
  </si>
  <si>
    <t>Bachilleres academicos</t>
  </si>
  <si>
    <t>Porcentaje de alumnos graduados de bachillerato que acceden a otro tipo de educación posterior.</t>
  </si>
  <si>
    <t>Garantizar que por lo menos el 10% de los graduados bachilleres accedan a otro nivel educativo.</t>
  </si>
  <si>
    <t>________</t>
  </si>
  <si>
    <t xml:space="preserve">Numero de estudiantes preparados. </t>
  </si>
  <si>
    <t xml:space="preserve">Preparar  A 350 estudiantes   en temas  de ingles, agropecuarios  y pruebas saber  icfes  en el  cuatrenio. </t>
  </si>
  <si>
    <t>PENSANDO EL FUTURO</t>
  </si>
  <si>
    <t>102 computadores</t>
  </si>
  <si>
    <t>Instituciones educativas</t>
  </si>
  <si>
    <t>Numero de computadores en las sedes educativas.</t>
  </si>
  <si>
    <t>Dotar los 30 planteles educativos con 70 computadores mas.</t>
  </si>
  <si>
    <t xml:space="preserve">dotacion </t>
  </si>
  <si>
    <t>A.1.5.3</t>
  </si>
  <si>
    <t>30 instituciones</t>
  </si>
  <si>
    <t>Porcentaje de instituciones educativas que se encuentran en buen estado físico.</t>
  </si>
  <si>
    <t>Mantener en optimas condiciones las  30 de las instituciones educativas.</t>
  </si>
  <si>
    <t>Mantenimiento de infraestructura educativa</t>
  </si>
  <si>
    <t>A.1.2.3</t>
  </si>
  <si>
    <t>Niños en edad escolar</t>
  </si>
  <si>
    <t>Porcentaje de instituciones educativas beneficiadas con la dotación de material didáctico</t>
  </si>
  <si>
    <t>Aumentar la dotación de los implementos necesarios para la enseñanza (pupitres, tizas, tableros, etc.), en el 100 % de los planteles.</t>
  </si>
  <si>
    <t xml:space="preserve">30 instituciones </t>
  </si>
  <si>
    <t xml:space="preserve">Numero  de instituciones fortalecidas </t>
  </si>
  <si>
    <t>Fortalecer 30  instituciones educativas a traves de la dotacion de implementos basicos para el ejercicio educativo</t>
  </si>
  <si>
    <t>TODOS A LAS AULAS</t>
  </si>
  <si>
    <t>__</t>
  </si>
  <si>
    <t>Poblacion mayor a 15 años</t>
  </si>
  <si>
    <t>Numero de convenios</t>
  </si>
  <si>
    <t>Gestionar 4 convenios para la alfabetización</t>
  </si>
  <si>
    <t xml:space="preserve">77 Personas en condicion de  analfabetismo,entre  edades de 15 a 24 años.  </t>
  </si>
  <si>
    <t xml:space="preserve">Numero de personas  en condicion de analfabetismo disminuidas. </t>
  </si>
  <si>
    <t xml:space="preserve">Disminuir en   38 personas la tasa de analfabetismo . </t>
  </si>
  <si>
    <t>7 instituciones educativas con servicios de  internet.</t>
  </si>
  <si>
    <t>Población escolar</t>
  </si>
  <si>
    <t>servicio de internet en las  instituciones educativas aumentado</t>
  </si>
  <si>
    <t xml:space="preserve">Aumentar en un 9  el servicio a  internet en las instituciones educativas. </t>
  </si>
  <si>
    <t>Conectividad</t>
  </si>
  <si>
    <t>A.1.4.3</t>
  </si>
  <si>
    <t>Numero de  instituciones  educativas  que disponen de servicio de  internet conservado.</t>
  </si>
  <si>
    <t>Conservar en un 100 %  el número de las  instituciones  educativas que disponen del servicio   de internet.</t>
  </si>
  <si>
    <t>Servicio de internet</t>
  </si>
  <si>
    <t>A.1.2.6.4</t>
  </si>
  <si>
    <t>Porcentaje de asistencia escolar aumentado</t>
  </si>
  <si>
    <t xml:space="preserve">Aumentar  en  un  40 % de asistencia  escolar  de  población en edad escolar víctimas del conflicto armado- desplazados. </t>
  </si>
  <si>
    <t>Numero de beneficiados con alimentación escolar aumentados.</t>
  </si>
  <si>
    <t>Aumentar en 40 los cupos de beneficiarios con alimentación escolar.</t>
  </si>
  <si>
    <t>99.9%</t>
  </si>
  <si>
    <t>Porcentaje de beneficiados con transporte escolar</t>
  </si>
  <si>
    <t>Mantener en un 99.9%% la cobertura de transporte escolar en el municipio de Junín.</t>
  </si>
  <si>
    <t>Transporte escolar</t>
  </si>
  <si>
    <t>A.1.2.7</t>
  </si>
  <si>
    <t xml:space="preserve">867 de  nivel de cobertura en educacion; de los cuales 83 hace parte de educacion preescolar, 545 de  Basica primaria  y 239  de Media  vocacional. </t>
  </si>
  <si>
    <t xml:space="preserve">Numero de  cobertura  en educacion   aumentado. </t>
  </si>
  <si>
    <t xml:space="preserve">Aumentar en 300  la cobertura en educación (Preescolar,  Básica primaria  y Media vocacional.) </t>
  </si>
  <si>
    <t>APOSTÁNDOLE A LA EDUCACIÓN</t>
  </si>
  <si>
    <t>EDUCACIÓN</t>
  </si>
  <si>
    <t>DESARROLLO SOCIAL Y CULTURAL</t>
  </si>
  <si>
    <t xml:space="preserve">FUNCIONARIO ENCARGADO DE LA META </t>
  </si>
  <si>
    <t xml:space="preserve">RECURSOS EJECUTADOS 2015 (MILES DE PESOS) </t>
  </si>
  <si>
    <t xml:space="preserve">OTROS INGRESOS </t>
  </si>
  <si>
    <t xml:space="preserve">APORTES TRANSFERENCIAS COFINANCIACION DEPARTAMENTO  </t>
  </si>
  <si>
    <t xml:space="preserve">APORTES TRANSFERENCIAS COFINANCIACION NACION </t>
  </si>
  <si>
    <t xml:space="preserve">REGALIAS </t>
  </si>
  <si>
    <t xml:space="preserve">CREDITO </t>
  </si>
  <si>
    <t>SGP OTROS SECTORES</t>
  </si>
  <si>
    <t>SGP  ESPECIFICO</t>
  </si>
  <si>
    <t>INGRESOS CORRIENTES DE LIBRE DESTINACION (RECURSO PROPIO)</t>
  </si>
  <si>
    <t>RECURSOS PROGRAMADOS  2015 (MILES DE PESOS)</t>
  </si>
  <si>
    <t xml:space="preserve">RECURSOS EJECUTADOS 2014 (MILES DE PESOS) </t>
  </si>
  <si>
    <t>RECURSOS PROGRAMADOS  2014 (MILES DE PESOS)</t>
  </si>
  <si>
    <t xml:space="preserve">RECURSOS EJECUTADOS 2013 (MILES DE PESOS) </t>
  </si>
  <si>
    <t>RECURSOS PROGRAMADOS  2013 (MILES DE PESOS)</t>
  </si>
  <si>
    <t xml:space="preserve">RECURSOS EJECUTADOS 2012 (MILES DE PESOS) </t>
  </si>
  <si>
    <t>RECURSOS PROGRAMADOS  2012 (MILES DE PESOS)</t>
  </si>
  <si>
    <t>RECURSOS PROGRAMADOS CUATRIENIO (MILES DE PESOS)</t>
  </si>
  <si>
    <t>VALOR EJECUTADO INDICADOR PRODUCTO  2015</t>
  </si>
  <si>
    <t>VALOR PROGRAMADO INDICADOR PRODUCTO  2015</t>
  </si>
  <si>
    <t>PONDERADOR META DE PRODUCTO 2015 (%)</t>
  </si>
  <si>
    <t>VALOR EJECUTADO INDICADOR PRODUCTO  2014</t>
  </si>
  <si>
    <t>VALOR PROGRAMADO INDICADOR PRODUCTO  2014</t>
  </si>
  <si>
    <t>PONDERADOR META DE PRODUCTO 2014 (%)</t>
  </si>
  <si>
    <t>VALOR EJECUTADO INDICADOR PRODUCTO  2013</t>
  </si>
  <si>
    <t>VALOR PROGRAMADO INDICADOR PRODUCTO  2013</t>
  </si>
  <si>
    <t>PONDERADOR META DE PRODUCTO 2013 (%)</t>
  </si>
  <si>
    <t>VALOR EJECUTADO INDICADOR PRODUCTO  2012</t>
  </si>
  <si>
    <t>VALOR PROGRAMADO INDICADOR PRODUCTO  2012</t>
  </si>
  <si>
    <t>PONDERADOR META DE PRODUCTO 2012 (%)</t>
  </si>
  <si>
    <t>PONDERADOR META DE PRODUCTO CUATRIENIO (%)</t>
  </si>
  <si>
    <t>VALOR ESPERADO DEL INDICADOR PRODUCTO CUATRIENIO</t>
  </si>
  <si>
    <t>LINEA BASE INDICADOR PRODUCTO DIC. 2011</t>
  </si>
  <si>
    <t>POBLACION OBJETIVO</t>
  </si>
  <si>
    <t>TIPO DE META</t>
  </si>
  <si>
    <t>NOMBRE DEL INDICADOR META DE PRODUCTO</t>
  </si>
  <si>
    <t>DESCRIPCION META DE PRODUCTO</t>
  </si>
  <si>
    <t>PROYECTOS</t>
  </si>
  <si>
    <t>CODIGO FUT</t>
  </si>
  <si>
    <t>No M.P</t>
  </si>
  <si>
    <t>VALOR DEL INDICADOR DE RESULTADO VIGENCIA 2015</t>
  </si>
  <si>
    <t>VALOR DEL INDICADOR DE RESULTADO VIGENCIA 2013</t>
  </si>
  <si>
    <t>PONDERADOR META DE RESULTADO CUATRIENIO (%)</t>
  </si>
  <si>
    <t>VALOR ESPERADO RESULTADO CUATRIENIO</t>
  </si>
  <si>
    <t>LINEA BASE DIC. 2011</t>
  </si>
  <si>
    <t>NOMBRE DEL INDICADOR META DE RESULTADO</t>
  </si>
  <si>
    <t>DESCRIPCION META DE RESULTADO</t>
  </si>
  <si>
    <t>No M. R.</t>
  </si>
  <si>
    <t>PROGRAMA</t>
  </si>
  <si>
    <t>PONDERADOR SECTOR (%)</t>
  </si>
  <si>
    <t>SECTOR</t>
  </si>
  <si>
    <t>PONDERADOR DIMENSIÓN/EJE (%)</t>
  </si>
  <si>
    <t xml:space="preserve">DIMENSION/ EJE </t>
  </si>
  <si>
    <t>PLAN INDICATIVO 2012 - 2015</t>
  </si>
  <si>
    <t>MUNICIPIO DE JUNÍN CUNDINAMARCA</t>
  </si>
  <si>
    <t>PLAN DE DESARROLLO "¡POR EL RESCATE DE LOS VALORES… JUNÍN HACIA ADELANTE!"</t>
  </si>
  <si>
    <t xml:space="preserve">Actualizar   en un 100%  la información, el servicio y trámites que estén disponibles  en la pagina oficial de la alcaldía. </t>
  </si>
  <si>
    <t>3 veredas con servicio de  internet y 70%  de cobertura  en telefonía  móvil.</t>
  </si>
  <si>
    <t xml:space="preserve">Porcentaje  de ofertas  de servicios de   comunicación que potencialicen la calidad del  mismo fomentadas. </t>
  </si>
  <si>
    <t xml:space="preserve"> Fomentar  en un 15 %   ofertas  de servicios de   comunicación que potencialicen la calidad del  mismo.</t>
  </si>
  <si>
    <t>Implementar en un 5% la  prestación del servicio de  internet a las veredas del  municipio.</t>
  </si>
  <si>
    <t>TIC'S</t>
  </si>
  <si>
    <t>Gestionar el mantenimiento de parques municipales.</t>
  </si>
  <si>
    <t>Recursos para la construcción de metros de placa huella gestionados.</t>
  </si>
  <si>
    <t>Promover por el fortalecimiento del 80% de las vías de municipio</t>
  </si>
  <si>
    <t>Desarrollar medios que permitan mayor acceso de la población al transporte</t>
  </si>
  <si>
    <t>TURISMO</t>
  </si>
  <si>
    <t>10 productos agrícolas</t>
  </si>
  <si>
    <t>Gestionar la adquisición de 2 maquinarias pesadas para agrucultura</t>
  </si>
  <si>
    <t>Gestionar los estudios tecnicos para la cosntrucción de un 1 distrito de riego</t>
  </si>
  <si>
    <t>Porcentaje de visitas a productores municipales</t>
  </si>
  <si>
    <t>Aumentar en un 10% las visitas a productores municipales</t>
  </si>
  <si>
    <t>Generar por lo menos una capacitación municipal al año sobre los riesgos posibles derivados de los ríos y quebradas de mayor impacto</t>
  </si>
  <si>
    <t>Establecer por lo menos un convenio con el cuerpo de bomberos y la defensa civil.</t>
  </si>
  <si>
    <t>Numero de muertos</t>
  </si>
  <si>
    <t>Presentar cero muertos por desastre</t>
  </si>
  <si>
    <t>E.O.T año 2001</t>
  </si>
  <si>
    <t>Predios adquiridos</t>
  </si>
  <si>
    <t>Numero de viviendas gestionadas.</t>
  </si>
  <si>
    <t>Gestionar la construcción de viviendas</t>
  </si>
  <si>
    <t>Porcentaje de hectáreas reforestadas</t>
  </si>
  <si>
    <t>Aumentar en un 4% las hectáreas reforestadas</t>
  </si>
  <si>
    <t>Institucionalizar una semana del medio ambiente</t>
  </si>
  <si>
    <t>Numero de mediciones realizadas</t>
  </si>
  <si>
    <t>Realizar dos mediciones de la calidad del aire</t>
  </si>
  <si>
    <t>Aseo - proyecto de tratamiento y aprovechanmiento de resicuos sólidos</t>
  </si>
  <si>
    <t>Promover en un 20% el desarrollo de técnicas de manejo de residuos sólidos</t>
  </si>
  <si>
    <t xml:space="preserve"> Valor de recursos para estudios, diseños y diagnósticos para la cobertura plena en el servicio de alcantarillado en la zona rural.</t>
  </si>
  <si>
    <t xml:space="preserve"> Valor de recursos para estudios, diseños y diagnósticos para la cobertura plena en el servicio de alcantarillado en el centro poblado.</t>
  </si>
  <si>
    <t xml:space="preserve"> Valor de recursos para estudios, diseños y diagnósticos para la cobertura plena en el servicio de alcantarillado en la cabecera municipal.</t>
  </si>
  <si>
    <t xml:space="preserve"> Valor de recursos para estudios, diseños y diagnósticos para la cobertura plena en el servicio de acueducto en la zona rural gestionados.</t>
  </si>
  <si>
    <t>Porcentaje mejorado</t>
  </si>
  <si>
    <t>Mejorar la calidad de vida del 25% de la población</t>
  </si>
  <si>
    <t>Porcentaje fortalecido</t>
  </si>
  <si>
    <t>Fortalecer en un 40% los procesos administrativos del municipio</t>
  </si>
  <si>
    <t>Realizar 2 jornadas de mantenimiento y adecuación de redes de acueducto y alcantarillado en el municipio.</t>
  </si>
  <si>
    <t>Mejorar la calidad del servicio en un 70%</t>
  </si>
  <si>
    <t>MEJORANDO LA CALIDAD DE VIDA DE LA POBLACIÓN DE JUNÍN</t>
  </si>
  <si>
    <t>Gestionar alianzas estratégicas con la empresa de telefonía en el municipio de Junín.</t>
  </si>
  <si>
    <t>Estudio de factibilidad para el aumento en cobertura en el servicio público de energía eléctrica realizados.</t>
  </si>
  <si>
    <t>Realizar un estudio  de factibilidad para el aumento en cobertura en el servicio público de energía eléctrica en el municipio de Junín.</t>
  </si>
  <si>
    <t xml:space="preserve"> Estudios técnicos de viabilidad  para la implementación de las redes para la prestación del servicio público de gas natural del municipio gestionados.</t>
  </si>
  <si>
    <t>Desarrollar las estrategias que muestren la viabilidad de la implementación del servicio de gas natural</t>
  </si>
  <si>
    <t>Concertando, aportando y   construyendo  juntos.</t>
  </si>
  <si>
    <t>Hogares condición de desplazados  que reciben  acompañamiento en la estrategia unidos aumentado.</t>
  </si>
  <si>
    <t>Aumentar  a 5  hogares condición de desplazados  que reciben  acompañamiento en la estrategia unidos que residen en el  municipio de  Junín</t>
  </si>
  <si>
    <t xml:space="preserve">Atención de  humanitaria de  emergencia  a la población  en condición de desplazados producto del conflicto armado ampliado. </t>
  </si>
  <si>
    <t>Ayuda y emergencia.</t>
  </si>
  <si>
    <t xml:space="preserve">Cero </t>
  </si>
  <si>
    <t xml:space="preserve">Reconociendo derechos </t>
  </si>
  <si>
    <t>Niños, niñas y jóvenes   víctimas del conflicto armado- desplazados entre 8 a 17 años  con tarjeta de identidad  identificados</t>
  </si>
  <si>
    <t>4  personas con cedula de ciudadanía</t>
  </si>
  <si>
    <t>Personas víctimas de conflicto armado-desplazadas   identificadas con cedula  de ciudadanía  aumentado</t>
  </si>
  <si>
    <t xml:space="preserve">Identidad </t>
  </si>
  <si>
    <t>Cero  hogares por encima de la línea de pobreza</t>
  </si>
  <si>
    <t>Cero hogares por encima de la línea de indigencia</t>
  </si>
  <si>
    <t>Con oportunidad</t>
  </si>
  <si>
    <t>Niños y niñas protegidos</t>
  </si>
  <si>
    <t>ALIMENTANDO.</t>
  </si>
  <si>
    <t>Proteccion integral a la niñez</t>
  </si>
  <si>
    <t xml:space="preserve">A 14. 2 </t>
  </si>
  <si>
    <t>visionando el  futuro con educacion.</t>
  </si>
  <si>
    <t xml:space="preserve"> cero</t>
  </si>
  <si>
    <t xml:space="preserve">Programa de atención  psicosocial a las  víctimas del conflicto armado- desplazados generado. </t>
  </si>
  <si>
    <t>cero</t>
  </si>
  <si>
    <t>fortalecimiento de la red frio del programa ampliado de inmunizaciones PAI</t>
  </si>
  <si>
    <t>A 14.1.6</t>
  </si>
  <si>
    <t>6 personas afiliadas</t>
  </si>
  <si>
    <t xml:space="preserve">Por un Junín sin enfermedades. </t>
  </si>
  <si>
    <t>Cero</t>
  </si>
  <si>
    <t xml:space="preserve">Subsidios de  vivienda para las familias   en condición de desplazamiento forzado generado. </t>
  </si>
  <si>
    <t>Condiciones de  habitabilidad mejoradas</t>
  </si>
  <si>
    <t>Reconocimiento de los derechos fundamentales a la población víctima del conflicto generado.</t>
  </si>
  <si>
    <t xml:space="preserve">Garantizar que la población víctimas del conflicto armado los derechos de salud y educacion para una mejor calidad de vida </t>
  </si>
  <si>
    <t>1 Predio legalizado</t>
  </si>
  <si>
    <t xml:space="preserve">Cero hogares </t>
  </si>
  <si>
    <t xml:space="preserve">Hogares  víctimas del  conflicto armado- desplazados con servicios  públicos generados. </t>
  </si>
  <si>
    <t>1  hogar cuenta con materiales adecuados</t>
  </si>
  <si>
    <t xml:space="preserve">garantizar el goce efectivo de derechos de la poblacion victima del desplazamiento forzadp por la violencia </t>
  </si>
  <si>
    <t xml:space="preserve">ENTORNO FAMILIAR Y SOCIAL </t>
  </si>
  <si>
    <t>A.2.4.13.2</t>
  </si>
  <si>
    <t>PROMOCIÑON DE LOS DERECHOS HUMANOS Y EL RESPETO POR LA MUJER</t>
  </si>
  <si>
    <t>4 programas sociales para reducir la pobreza, beneficiar a madres y mujeres</t>
  </si>
  <si>
    <t xml:space="preserve">Numero de objetivos del milenio cumplidos </t>
  </si>
  <si>
    <t xml:space="preserve">Numero de familias beneficiadas </t>
  </si>
  <si>
    <t xml:space="preserve">38% (114)de los beneficiarios de RED UNIDOS son mujeres jefes de hogar </t>
  </si>
  <si>
    <t>porcentaje % de beneficiarios  RED UNIDOS  que son mujeres jefes de hogar aumentado</t>
  </si>
  <si>
    <t xml:space="preserve">gestionar el aumento a un 50% (151)  los beneficiarios mujeres jefes de hogar  de RED UNIDOS </t>
  </si>
  <si>
    <t>Dar continuidad  en un 100% a los 6  programas dirigidos a la población de primera infancia y los 4  programas dirigidos a la población adulto mayor</t>
  </si>
  <si>
    <t>Aumentar el numero de niños atendidos en el programa de atención integral en un 25 %.</t>
  </si>
  <si>
    <t xml:space="preserve">Mantener el 100% de los programas sociales en busca de mejorar la calidad de vida de la población vulnerable </t>
  </si>
  <si>
    <t>Numero de nacidos con registro civil municipal.</t>
  </si>
  <si>
    <t>Promover por medio de 3 campanas la planificación familiar.</t>
  </si>
  <si>
    <t>Promover por medio de dos campana la importancia de la educación que involucre a padre, niños, niñas y adolescentes en edad escolar.</t>
  </si>
  <si>
    <t>Aumentar la cobertura del sistema de seguridad social para la población de niños, niñas y adolecentes que no están en ningún régimen reduciendo el 3%.</t>
  </si>
  <si>
    <t xml:space="preserve">Porcentaje de Niños, niñas y adolescentes cubiertos </t>
  </si>
  <si>
    <t>Garantizar el 98.3% de la población entre  0-17 años este  asegurada</t>
  </si>
  <si>
    <t>PORQUE TODOS ESTEMOS ASEGURADOS</t>
  </si>
  <si>
    <t>Porcentaje de morbilidad por síndrome febril.</t>
  </si>
  <si>
    <t>Bajar los tasa de morbilidad en niños y niñas entre 6 y 10 años por síndrome febril en un 2%.</t>
  </si>
  <si>
    <t>Porcentaje de morbilidad por EDA.</t>
  </si>
  <si>
    <t>Bajar los tasa de morbilidad en menores de 5 anos por EDA en un 1%.</t>
  </si>
  <si>
    <t>Porcentaje de morbilidad por infección respiratoria aguda.</t>
  </si>
  <si>
    <t>Bajar los tasa de morbilidad en menores de un año por infección respiratoria aguda hasta un 1%.</t>
  </si>
  <si>
    <t>Porcentaje de morbilidad por neumonía adquirida.</t>
  </si>
  <si>
    <t>Bajar los tasa de morbilidad en menores de un año por neumonía adquirida hasta un  1%.</t>
  </si>
  <si>
    <t>Porcentaje de morbilidad por bronquitis.</t>
  </si>
  <si>
    <t>Bajar los tasa de morbilidad  en menores de un año por bronquitis en un 1%.</t>
  </si>
  <si>
    <t xml:space="preserve">Reducir el índice de morbilidad de la población de 0 a 17 años </t>
  </si>
  <si>
    <t>Porcentaje de  mortalidad en niños menores de 5 años.</t>
  </si>
  <si>
    <t>Mantener en 0% la tasa de mortalidad  en niños menores de 5 años.</t>
  </si>
  <si>
    <t>Porcentaje de mortalidad de madres y niños</t>
  </si>
  <si>
    <t>Reducir a 0% la mortalidad en niños y madres</t>
  </si>
  <si>
    <t>VIVOS LOS NIÑOS Y LAS MAMAS</t>
  </si>
  <si>
    <t>Formación, capacitación e investigación artística y cultural</t>
  </si>
  <si>
    <t>A.5.2</t>
  </si>
  <si>
    <t>232  personas  inscritos en procesos de  formación artística y de creación  cultural.</t>
  </si>
  <si>
    <t xml:space="preserve">Número de personas inscritas en procesos de formación artística y de creación cultural fomentado. </t>
  </si>
  <si>
    <t xml:space="preserve"> $ 7.132.044 
</t>
  </si>
  <si>
    <t xml:space="preserve"> $ 21.825.319 
</t>
  </si>
  <si>
    <t>N.A</t>
  </si>
  <si>
    <t>Predio adecuado</t>
  </si>
  <si>
    <t xml:space="preserve">Eventos deportivos apoyados. </t>
  </si>
  <si>
    <t xml:space="preserve"> Escuela  de formación deportiva creada. </t>
  </si>
  <si>
    <t xml:space="preserve"> Construcción de  3 escenarios deportivos   gestionados. </t>
  </si>
  <si>
    <t xml:space="preserve">Escenarios deportivos dotados. </t>
  </si>
  <si>
    <t>60%  de  niños,  jóvenes  y adultos  mayores  inscritos en la  modalidad de deporte</t>
  </si>
  <si>
    <t>Porcentaje en deporte  en  niños, jóvenes  y adultos  mayores  del  municipio  promovido.</t>
  </si>
  <si>
    <t>Promover  en un 25 %  el deporte  en los niños, jóvenes  y adultos  mayores  del  municipio.</t>
  </si>
  <si>
    <t xml:space="preserve">Numero de  sostenimientos  en las escuelas de  formación realizados. </t>
  </si>
  <si>
    <t xml:space="preserve"> Realizar  4 sostenimiento a  las tres escuelas de  formación existentes.</t>
  </si>
  <si>
    <t xml:space="preserve">1 proyecto de  juegos  autóctonos para la  tercera edad. </t>
  </si>
  <si>
    <t xml:space="preserve">  Proyecto de  recreación  y  actividades  libres  para el  adulto  mayor cada de hogar  del anciano  semillas de experiencia formulado.  </t>
  </si>
  <si>
    <t>6 programas deportivos.</t>
  </si>
  <si>
    <t xml:space="preserve">Porcentaje  de programas en actividades físicas que incentiven la participación fomentada </t>
  </si>
  <si>
    <t>Fomentar en un 30%  programas en actividades físicas que incentiven  la participación.</t>
  </si>
  <si>
    <t>Aumentar  en un 5%  los beneficiarios  del  programa  semillas de amor.</t>
  </si>
  <si>
    <t>6641 juninenses</t>
  </si>
  <si>
    <t xml:space="preserve">Incrementar en un 10 %  la celebración  anual  del  niño   en el  municipio </t>
  </si>
  <si>
    <t xml:space="preserve">escuelas de  formación   fortalecidas. </t>
  </si>
  <si>
    <t xml:space="preserve">Eventos deportivos realizados. </t>
  </si>
  <si>
    <t xml:space="preserve">8 eventos deportivos </t>
  </si>
  <si>
    <t>Porcentaje de  eventos deportivos que  incentiven el desarrollo  de destrezas  deportivas en el  municipio fomentado.</t>
  </si>
  <si>
    <t>Fomentar en una 70 % eventos  deportivos que  incentiven  el desarrollo de  destrezas deportivas   en el  municipio de  Junín.</t>
  </si>
  <si>
    <t>26  escenarios deportivos</t>
  </si>
  <si>
    <t>Porcentaje de espacios de recreación  y deporte  generado.</t>
  </si>
  <si>
    <t>Generar un 23 % de  espacios  de recreación  y  deporte.</t>
  </si>
  <si>
    <t xml:space="preserve">generar la participación ciudadana y politica  de la mujer en temas de interés publico para la población </t>
  </si>
  <si>
    <t>crear (2) frentes comunitarios de solidaridad en convenio con la policía nacional</t>
  </si>
  <si>
    <t xml:space="preserve">gestionar la creación de  (2) veedurías ciudadanas en temas de gran importancia para la comunidad como Salud, Servicios Públicos y medio ambiente </t>
  </si>
  <si>
    <t xml:space="preserve">gestionar la creación de  (1) consejo municipal de paz y convivencia ciudadana </t>
  </si>
  <si>
    <t xml:space="preserve">gestionar la creación d(1) consejo municipal de  cultura </t>
  </si>
  <si>
    <t xml:space="preserve">gestionar la creación de (1) consejo municipal de protección ambiental </t>
  </si>
  <si>
    <t>gestionar la creación de (1) consejo municipal de seguridad social</t>
  </si>
  <si>
    <t>gestionar la creación de(1) consejo municipal de desarrollo rural</t>
  </si>
  <si>
    <t xml:space="preserve">gestionar la creación de(1) comité  Atención a la Discapacidad y adultos mayores </t>
  </si>
  <si>
    <t xml:space="preserve">capacitar a las 26 juntas de acción comunal </t>
  </si>
  <si>
    <t xml:space="preserve">12 organizaciones comunitarias </t>
  </si>
  <si>
    <t xml:space="preserve">porcentaje de poblacion capacitada </t>
  </si>
  <si>
    <t xml:space="preserve">Generar conocimiento  en el 30% población sobre los  mecanismos de participación ciudadana y su aplicación  </t>
  </si>
  <si>
    <t>100% de cobertura y atencion en seguridad y justicia</t>
  </si>
  <si>
    <t>Número de personas atendidas</t>
  </si>
  <si>
    <t>Proteger a los Juninenses en su vida, integridad, libertad y patrimonio económico, por medio de la reducción y sanción del delito, el temor a la violencia y la promoción de la convivencia. En un 100%</t>
  </si>
  <si>
    <t>Andenes construidos</t>
  </si>
  <si>
    <t>300 metros de espacio publico mejorado</t>
  </si>
  <si>
    <t>60 viviendas de interes social construidas</t>
  </si>
  <si>
    <t xml:space="preserve">Mejorar en un 50% (254) las viviendas que necesitan mejoramiento </t>
  </si>
  <si>
    <t>127 viviendas mejoradas</t>
  </si>
  <si>
    <t>1 sistema de informacion territorial en salud</t>
  </si>
  <si>
    <t>Salud infantil</t>
  </si>
  <si>
    <t>A,2,2.1</t>
  </si>
  <si>
    <t>Mantener en un 0% la tasa de mortalidad  en niños menores de 5 años</t>
  </si>
  <si>
    <t>100% de indicadores del plan de salud actualizado</t>
  </si>
  <si>
    <t>20% de indicadores del plan de salud actualizados</t>
  </si>
  <si>
    <t>1 plan de salud publica ajustado y actualizado</t>
  </si>
  <si>
    <t>Plan Decenal de Salud Pública con enfoque diferencial formulado en el segundo semestre del 2012 e implementado de acuerdo a las directrices que para el efecto expedirá el Ministerio de Salud y Protección Social.</t>
  </si>
  <si>
    <t>Ajustar 1 plan decenal de salud publica</t>
  </si>
  <si>
    <t>Porcentaje de la población vinculada a  salud.</t>
  </si>
  <si>
    <t>Disminuir en un 1% las personas vinculadas a  la salud.</t>
  </si>
  <si>
    <t>100% de afiliación</t>
  </si>
  <si>
    <t>Porcentaje de población afiliada al SGSSS</t>
  </si>
  <si>
    <t>Asegurar el 100% la población afiliada al SGSSS</t>
  </si>
  <si>
    <t>Promoción de capacitación para el empleo</t>
  </si>
  <si>
    <t>A.13.2</t>
  </si>
  <si>
    <t>Fondos destinados a becas subsidios y creditos y becas de estudios universitarios</t>
  </si>
  <si>
    <t>A.13.8</t>
  </si>
  <si>
    <t>52,91 puntaje promedio de ICFES</t>
  </si>
  <si>
    <t>Puntaje promedio en pruebas ICFES</t>
  </si>
  <si>
    <t>Aumentar en 0.7 puntos el promedio de resultado en pruebas ices</t>
  </si>
  <si>
    <t>Dotación institucional de material y medios pedagogicos</t>
  </si>
  <si>
    <t>A.1.2.5</t>
  </si>
  <si>
    <t>Aumentar la dotación de los implementos necesarios para la enseñanza (pupitres, tizas, tableros, etc.), en el 75 % de los planteles.</t>
  </si>
  <si>
    <t>5,57% de deserción escolar</t>
  </si>
  <si>
    <t>Porcentaje de deserción escolar</t>
  </si>
  <si>
    <t>Disminuir el fenómeno de deserción escolar en 2%</t>
  </si>
  <si>
    <t>7,40% tasa de analfabetismo</t>
  </si>
  <si>
    <t>Porcentaje de población en condición de analfabetismo</t>
  </si>
  <si>
    <t>Disminuir la tasa de analfabetismo en un 4%</t>
  </si>
  <si>
    <t xml:space="preserve">Aumentar en un 10 %  el servicio a  internet en las instituciones educativas. </t>
  </si>
  <si>
    <t>Mantener en optimas condiciones el 99% de las instituciones educativas.</t>
  </si>
  <si>
    <t>64,15% de cobertura</t>
  </si>
  <si>
    <t>Porcentaje de cobertura en media vocacional</t>
  </si>
  <si>
    <t>Aumentar  en 15% la cobertura en educación media vocacional</t>
  </si>
  <si>
    <t>100% de cobertura</t>
  </si>
  <si>
    <t>Porcentaje de cobertura en secundaria</t>
  </si>
  <si>
    <t>Mantener en 100% la cobertura en educación  secundaria</t>
  </si>
  <si>
    <t>89,82% de cobertura</t>
  </si>
  <si>
    <t xml:space="preserve">Porcentaje de cobertura en básica primaria </t>
  </si>
  <si>
    <t>Aumentar en 10% la cobertura en educación básica primaria</t>
  </si>
  <si>
    <t>48,14% de cobertura</t>
  </si>
  <si>
    <t>Porcentaje de cobertura en preescolar</t>
  </si>
  <si>
    <t>Aumentar en un 20% la cobertura en educación preescolar</t>
  </si>
  <si>
    <t>ENTIDAD RESPONSABLE</t>
  </si>
  <si>
    <t>SGP PROPOSITO GENERAL FORZOSA INVERSION</t>
  </si>
  <si>
    <t xml:space="preserve">SGP  ESPECIFICO (educación, salud, Agua potable, alimentación escolar) </t>
  </si>
  <si>
    <t>INGRESOS CORRIENTES DE LIBRE DESTINACION (SGP)</t>
  </si>
  <si>
    <t>RECURSOS PROGRAMADOS VIGENCIA 2012 (MILES DE PESOS)</t>
  </si>
  <si>
    <t>VALOR ESPERADO CUATRENIO</t>
  </si>
  <si>
    <t>PONDERADOR DIMENSION/EJE (%)</t>
  </si>
  <si>
    <t>PLAN OPERATIVO ANUAL DE INVERSION 2012</t>
  </si>
  <si>
    <t>PLAN DE DESARROLLO: "¡POR EL RESCATE DE LOS VALORES… JUNÍN HACIA ADELANTE!" 2012-2015</t>
  </si>
  <si>
    <t>COMPONENTE DE EFICACIA - PLAN DE ACCIÒN - VIGENCIA  2012</t>
  </si>
  <si>
    <t>TOTAL SECTOR:</t>
  </si>
  <si>
    <t xml:space="preserve">OBJETIVO DEL EJE / DIMENSIÓN: </t>
  </si>
  <si>
    <t>PROGRAMA:                       XXXXXXXXXXXX</t>
  </si>
  <si>
    <t>OBJETIVOS:                              XXXXXXXXXXXXXXXX.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</si>
  <si>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</si>
  <si>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</si>
  <si>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</si>
  <si>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</si>
  <si>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</si>
  <si>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</si>
  <si>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</si>
  <si>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</si>
  <si>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</si>
  <si>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</si>
  <si>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</si>
  <si>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</si>
  <si>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</si>
  <si>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</si>
  <si>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</si>
  <si>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</si>
  <si>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</si>
  <si>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</si>
  <si>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</si>
  <si>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</si>
  <si>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</si>
  <si>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</si>
  <si>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</si>
  <si>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</si>
  <si>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</si>
  <si>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</si>
  <si>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</si>
  <si>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</si>
  <si>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</si>
  <si>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</si>
  <si>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</si>
  <si>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</si>
  <si>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</si>
  <si>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</si>
  <si>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</si>
  <si>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</si>
  <si>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</si>
  <si>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</si>
  <si>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>EJE: DESARROLLO SOCIAL Y CULTURAL</t>
  </si>
  <si>
    <t>SECTOR :EDUCACIÓN</t>
  </si>
  <si>
    <t>AUMENTAR EN 300  LA COBERTURA EN EDUCACIÓN (PREESCOLAR,  BÁSICA PRIMARIA  Y MEDIA VOCACIONAL.)</t>
  </si>
  <si>
    <t>NUMERO DE  COBERTURA  EN EDUCACION   AUMENTADO.</t>
  </si>
  <si>
    <t>MANTENER EN UN 99.9%% LA COBERTURA DE TRANSPORTE ESCOLAR EN EL MUNICIPIO DE JUNÍN.</t>
  </si>
  <si>
    <t>PORCENTAJE DE BENEFICIADOS CON TRANSPORTE ESCOLAR</t>
  </si>
  <si>
    <t>AUMENTAR EN 40 LOS CUPOS DE BENEFICIARIOS CON ALIMENTACIÓN ESCOLAR.</t>
  </si>
  <si>
    <t>NUMERO DE BENEFICIADOS CON ALIMENTACIÓN ESCOLAR AUMENTADOS.</t>
  </si>
  <si>
    <t>ALIMENTACIÓN ESCOLAR</t>
  </si>
  <si>
    <t>AUMENTAR  EN  UN  40 % DE ASISTENCIA  ESCOLAR  DE  POBLACIÓN EN EDAD ESCOLAR VÍCTIMAS DEL CONFLICTO ARMADO- DESPLAZADOS.</t>
  </si>
  <si>
    <t>PORCENTAJE DE ASISTENCIA ESCOLAR AUMENTADO</t>
  </si>
  <si>
    <t>AUMENTAR LA COBERTURA EDUCATIVA EN BASICA SECUNDARIA  EN 10% DURANTE EL PERIDO DE GOBIERNO</t>
  </si>
  <si>
    <t>PROGRAMA:                       APOSTANDOLE A LA EDUCACIÓN</t>
  </si>
  <si>
    <t>PORCENTAJE DE COBERTURA EN BASICA SECUNDARIA .</t>
  </si>
  <si>
    <t>CONSERVAR EN  9   EL NÚMERO DE LAS  INSTITUCIONES  EDUCATIVAS QUE DISPONEN DEL SERVICIO   DE INTERNET.</t>
  </si>
  <si>
    <t>NUMERO DE  INSTITUCIONES  EDUCATIVAS  QUE DISPONEN DE SERVICIO DE  INTERNET CONSERVADO.</t>
  </si>
  <si>
    <t xml:space="preserve">AUMENTAR A 9  EL SERVICIO  A  INTERNET  EN LAS INSTITUCIONES. </t>
  </si>
  <si>
    <t>SERVICIO DE INTERNET EN LAS  INSTITUCIONES EDUCATIVAS AUMENTADO</t>
  </si>
  <si>
    <t>DISMINUIR EN   38 PERSONAS LA TASA DE ANALFABETISMO.</t>
  </si>
  <si>
    <t>NUMERO DE PERSONAS  EN CONDICION DE ANALFABETISMO DISMINUIDAS.</t>
  </si>
  <si>
    <t>GESTIONAR 4 CONVENIOS PARA LA ALFABETIZACIÓN</t>
  </si>
  <si>
    <t>NUMERO DE CONVENIOS</t>
  </si>
  <si>
    <t>PROGRAMA:                       TODOS A LAS AULAS</t>
  </si>
  <si>
    <t>FORTALECER 30  INSTITUCIONES EDUCATIVAS A TRAVES DE LA DOTACION DE IMPLEMENTOS BASICOS PARA EL EJERCICIO EDUCATIVO</t>
  </si>
  <si>
    <t>NUMERO  DE INSTITUCIONES FORTALECIDAS</t>
  </si>
  <si>
    <t>MANTENER EN OPTIMAS CONDICIONES LAS 30 INSTITUCIONES EDUCATIVAS.</t>
  </si>
  <si>
    <t>PORCENTAJE DE INSTITUCIONES EDUCATIVAS QUE SE ENCUENTRAN EN BUEN ESTADO FÍSICO.</t>
  </si>
  <si>
    <t>DOTAR LOS 30 PLANTELES EDUCATIVOS CON 70 COMPUTADORES MAS</t>
  </si>
  <si>
    <t>NUMERO DE COMPUTADORES EN LAS SEDES EDUCATIVAS.</t>
  </si>
  <si>
    <t>AUMENTAR LA DOTACIÓN DE LOS IMPLEMENTOS NECESARIOS PARA LA ENSEÑANZA (PUPITRES, TIZAS, TABLEROS, ETC.), EN EL 75 % DE LOS PLANTELES.</t>
  </si>
  <si>
    <t>PORCENTAJE DE INSTITUCIONES EDUCATIVAS BENEFICIADAS CON LA DOTACIÓN DE MATERIAL DIDÁCTICO</t>
  </si>
  <si>
    <t>PROGRAMA:                       PENSANDO EL FUTURO</t>
  </si>
  <si>
    <t>PREPARAR  A 350 ESTUDIANTES   EN TEMAS  DE INGLES, AGROPECUARIOS  Y PRUEBAS SABER  ICFES  EN EL  CUATRENIO.</t>
  </si>
  <si>
    <t>NUMERO DE ESTUDIANTES PREPARADOS.</t>
  </si>
  <si>
    <t>GARANTIZAR QUE POR LO MENOS EL 10% DE LOS GRADUADOS BACHILLERES ACCEDAN A OTRO NIVEL EDUCATIVO.</t>
  </si>
  <si>
    <t>PORCENTAJE DE ALUMNOS GRADUADOS DE BACHILLERATO QUE ACCEDEN A OTRO TIPO DE EDUCACIÓN POSTERIOR.</t>
  </si>
  <si>
    <t>DISEÑAR UN (1)  PROGRAMA DE DE INGLES PARA JUNIN  BILINGÜE</t>
  </si>
  <si>
    <t>NUMERO DE PROGRAMAS EN INGLES DISEÑADOS</t>
  </si>
  <si>
    <t>PROMOVER LA CAPACITACIÓN EL 80% DE LOS ESTUDIANTES DE 11 GRADO EN LAS PRUEBAS SABER ICFES.</t>
  </si>
  <si>
    <t>NÚMERO DE JÓVENES DE GRADOS  11 CAPACITADOS EN TÉCNICAS Y REFUERZOS TENDIENTES A MEJORAR LA CALIDAD EDUCATIVA EN LAS PRUEBAS DE SABER</t>
  </si>
  <si>
    <t>CREAR 1 PROGRAMA  EDUCATIVO,  ORIENTADO AL APRENDIZAJE DEL MANEJO RURAL Y AGROPECUARIO CARACTERÍSTICO DEL MUNICIPIO</t>
  </si>
  <si>
    <t>NUMERO DE PROGRAMAS EDUCATIVOS ORIENTADOS AL APRENDIZAJE DEL MANEJO RURAL Y AGROPECUARIO CREADOS</t>
  </si>
  <si>
    <t>SECTOR : SALUD</t>
  </si>
  <si>
    <t>PROGRAMA:                      SALUD AL ALCANCE DE TODOS</t>
  </si>
  <si>
    <t>GARANTIZAR QUE 6641 PERSONAS  CUENTE  CON EL SISTEMA DE SEGURIDAD SOCIAL EN SALUD</t>
  </si>
  <si>
    <t>NUMERO DE PERSONAS  CON SISTEMA DE SEGURIDAD SOCIAL EN SALUD</t>
  </si>
  <si>
    <t>AUMENTAR LA COBERTURA DEL SISTEMA DE SEGURIDAD SOCIAL PARA LA POBLACIÓN DE NIÑOS, NIÑAS Y ADOLECENTES QUE NO ESTÁN EN NINGÚN RÉGIMEN REDUCIENDO EL 3%.</t>
  </si>
  <si>
    <t>ÍNDICE DE COBERTURA DE NIÑOS DE 0A 17 AÑOS</t>
  </si>
  <si>
    <t>AUMENTAR EN UN 1% LA POBLACIÓN AFILIADA AL RÉGIMEN SUBSIDIADO DE SALUD.</t>
  </si>
  <si>
    <t>PORCENTAJE DE LA POBLACIÓN AFILIADA AL RÉGIMEN SUBSISDIADO  DE SALUD.</t>
  </si>
  <si>
    <t>AUMENTAR  A 8 EL  NÚMERO DE PERSONAS EN CONDICIÓN DE DE DESPLAZAMIENTO  AFILIADAS A EL SISTEMA DE SEGURIDAD SOCIAL EN SALUD</t>
  </si>
  <si>
    <t>NÚMERO DE PERSONAS AFILIADAS AL SISTEMA DE SEGURIDAD SOCIAL AUMENTADO</t>
  </si>
  <si>
    <t>MANTENER EN UN 21% LA POBLACIÓN AFILIADA AL RÉGIMEN CONTRIBUTIVO DE SALUD.</t>
  </si>
  <si>
    <t>PORCENTAJE DE LA POBLACIÓN AFILIADA AL RÉGIMEN  CONTRIBUTIVO DE SALUD.</t>
  </si>
  <si>
    <t>FORMULAR 3 POLÍTICAS INTERSECTORIALES CON IMPACTO EN SALUD.</t>
  </si>
  <si>
    <t>NUMERO DE POLÍTICAS FORMULADAS.</t>
  </si>
  <si>
    <t>MANTENER EN 0 LA MORTALIDAD INFANTIL EN TODOS LOS CASOS</t>
  </si>
  <si>
    <t>NUMERO DE CASOS DE MORTALIDAD INFANTIL</t>
  </si>
  <si>
    <t>REALIZAR 4 CAMPAÑAS DE VACUNACIÓN A NIÑOS MENORES DE 1 AÑO INCLUIDOS EN EL RUPD</t>
  </si>
  <si>
    <t>NÚMERO DE CAMPAÑAS DE VACUNACIÓN A NIÑOS MENORES O IGUALES DE 1 AÑO INCLUIDOS EN EL RUPD</t>
  </si>
  <si>
    <t>AUMENTAR EL PROMEDIO EN 15% DE VACUNACIÓN EN MENORES DE 1 AÑO.</t>
  </si>
  <si>
    <t>PORCENTAJE DE NIÑOS MENORES DE 1 AÑO VACUNADOS.</t>
  </si>
  <si>
    <t>DISMINUIR EN UN 2% LA TASA DE DESNUTRICIÓN EN NIÑOS MENORES DE 5 AÑOS</t>
  </si>
  <si>
    <t>PORCENTAJE DE NIÑOS MENORES DE 5 AÑOS EN CONDICIÓN DE DESNUTRICIÓN.</t>
  </si>
  <si>
    <t>REALIZAR 8 CAPACITACIONES EN MÉTODOS ANTICONCEPTIVOS Y FORMAS DE PLANIFICACIÓN.</t>
  </si>
  <si>
    <t>NUMERO DE CAPACITACIONES REALIZADAS</t>
  </si>
  <si>
    <t>FORTALECER EL SISTEMA DE INFORMACIÓN TERRITORIAL EN SALUD QUE PERMITA EVALUAR EL AVANCE MUNICIPAL EN SALUD..</t>
  </si>
  <si>
    <t>SISTEMA DE INFORMACIÓN QUE DE CUENTA DEL AVANCE MUNICIPAL FRENTE A INDICADORES DE SALUD</t>
  </si>
  <si>
    <t>ACTUALIZAR EL PLAN DE SALUD PUBLICA A CIFRAS Y ESTRATEGIAS DE 2012</t>
  </si>
  <si>
    <t>FECHA DE LAS CIFRAS DEL PLAN DE SALUD PUBLICA</t>
  </si>
  <si>
    <t>CIFRAS  a 2010</t>
  </si>
  <si>
    <t>SECTOR : VIVIENDA</t>
  </si>
  <si>
    <t>PROGRAMA:                  MEJORA TU HOGAR, MEJORA TU VIDA</t>
  </si>
  <si>
    <t xml:space="preserve">PROMOVER EL MEJORAMIENTO DE 127 VIVIENDAS </t>
  </si>
  <si>
    <t>NUMERO DE VIVIENDAS MEJORADAS</t>
  </si>
  <si>
    <t>FORMULAR 1 PROYECTO PARA EL MEJORAMIENTO CUALITATIVO DE VIVIENDA EN EL MUNICIPIO DE JUNÍN</t>
  </si>
  <si>
    <t>NUMERO DE PROYECTOS  PARA MEJORAMIENTO</t>
  </si>
  <si>
    <t>DOTAR EN UN  55% MATERIALES ADECUADOS  PARA  VIVIENDA  NUEVA O USADA  PARA LAS FAMILIAS EN CONDICIÓN DE DESPLAZAMIENTO FORZADO COMO CONSECUENCIA DEL CONFLICTO ARMADO</t>
  </si>
  <si>
    <t>PORCENTAJE DE MATERIALES  DOTADOS</t>
  </si>
  <si>
    <t>AUMENTAR EN  UN 70%  SUBSIDIOS DE VIVIENDA PARA LAS FAMILIAS EN CONDICIÓN DE DESPLAZAMIENTO FORZADO COMO CONSECUENCIA DEL CONFLICTO ARMADO.</t>
  </si>
  <si>
    <t>SUBSIDIOS DE  VIVIENDA PARA LAS FAMILIAS   EN CONDICIÓN DE DESPLAZAMIENTO FORZADO GENERADO.</t>
  </si>
  <si>
    <t>MEJORAR  (254) VIVIENDAS</t>
  </si>
  <si>
    <t>PROGRAMA:                       UNA VIVIENDA ES UNA VIDA FELIZ</t>
  </si>
  <si>
    <t xml:space="preserve">CONSTRUCCIÓN DE  60 VIVIENDAS DE INTERÉS SOCIAL EN EL MUNICIPIO </t>
  </si>
  <si>
    <t>NUMERO DE VIVIENDAS CONSTRUIDAS</t>
  </si>
  <si>
    <t>FORMULAR 1 PROYECTO PARA LA HABILITACIÓN DE SUELO EN EL EOT</t>
  </si>
  <si>
    <t>NUMERO DE PROYECTOS DE HABILITACIÓN DEL SUELO PARA VIVIENDA</t>
  </si>
  <si>
    <t>CREACIÓN DE 60 VIVIENDA DE INTERÉS SOCIAL</t>
  </si>
  <si>
    <t>PROGRAMA:                       MEJORANDO EL ESPACIO PÚBLICO</t>
  </si>
  <si>
    <t>MEJORAR 300 METROS DE ESPACIO PUBLICO</t>
  </si>
  <si>
    <t>METROS DE ESPACIO PUBLICO CONSTRUIDO</t>
  </si>
  <si>
    <t>300 METROS</t>
  </si>
  <si>
    <t>MEJORAR 300 METROS DE ANDENES PEATONALES</t>
  </si>
  <si>
    <t>ANDENES CONSTRUIDOS</t>
  </si>
  <si>
    <t xml:space="preserve">
FORMULAR 1 PROYECTO DE ESPACIO PUBLICO</t>
  </si>
  <si>
    <t>NUMERO DE PROYECTOS DE ESPACIO PUBLICO EN EL EOT</t>
  </si>
  <si>
    <t>SECTOR :JUSTICIA - SEGURIDAD Y CONVIVENCIA CIUDADANA</t>
  </si>
  <si>
    <t xml:space="preserve">EJE: DESARROLLO SOCIAL Y CULTURAL </t>
  </si>
  <si>
    <t>PROGRAMA:                      JUNIN, SIEMPRE SEGURA</t>
  </si>
  <si>
    <t>PROTEGER A LOS JUNINENSES EN SU VIDA, INTEGRIDAD, LIBERTAD Y PATRIMONIO ECONÓMICO, POR MEDIO DE LA REDUCCIÓN Y SANCIÓN DEL DELITO, EL TEMOR A LA VIOLENCIA Y LA PROMOCIÓN DE LA CONVIVENCIA. EN UN 100%</t>
  </si>
  <si>
    <t>NÚMERO DE PERSONAS ATENDIDAS</t>
  </si>
  <si>
    <t>ELABORAR 1 PLAN DE PREVENCIÓN  Y PROTECCIÓN EN DERECHOS HUMANOS Y DERECHO INTERNACIONAL HUMANITARIO</t>
  </si>
  <si>
    <t>NÚMERO DE PLANES DE PREVENCIÓN Y PROTECCIÓN EN DERECHOS HUMANOS Y DERECHO INTERNACIONAL</t>
  </si>
  <si>
    <t>REALIZAR  1   PLAN INTEGRAL DE CONVIVENCIA Y SEGURIDAD CIUDADANA (PICSC)</t>
  </si>
  <si>
    <t xml:space="preserve">NÚMERO DE PLANES INTEGRAL DE CONVIVENCIA Y SEGURIDAD CIUDADANA ELABORADOS   </t>
  </si>
  <si>
    <t>GESTIONAR LA ADQUISICIÓN DE CÁMARAS DE CIRCUITO CERRADO DE TELEVISIÓN, ALARMAS Y CÁMARAS DE SEGURIDAD</t>
  </si>
  <si>
    <t>NÚMERO DE GESTIONES REALIZADAS</t>
  </si>
  <si>
    <t>REALIZAR 4 DOTACIONES  A LAS INSTITUCIONES DE JUSTICIA Y SEGURIDAD</t>
  </si>
  <si>
    <t>NÚMERO DE DOTACIONES REALIZADAS</t>
  </si>
  <si>
    <t>REALIZAR CUATRO (4) ACTIVIDADES QUE INVOLUCREN TEMAS DE SEGURIDAD Y COLABORACIÓN.</t>
  </si>
  <si>
    <t>PARQUES  REMODELADOS</t>
  </si>
  <si>
    <t>SECTOR : PARTICIPACIÓN CIUDADANA</t>
  </si>
  <si>
    <t xml:space="preserve">PROGRAMA:                    PARTICIPACIÓN CIUDADANAN DÍA A DÍA    </t>
  </si>
  <si>
    <t>FORTALECER LA PARTICIPACIÓN DE LAS 12  ORGANIZACIONES EXISTENTES MEDIANTE LA CAPACITACIÓN ACTIVA Y LÍDER</t>
  </si>
  <si>
    <t>NUMERO DE ORGANIZACIONES COMUNITARIAS FORTALECIDAS</t>
  </si>
  <si>
    <t>CAPACITAR A L 30%DE LA POBLACIÓN  SOBRE MECANISMOS DE PARTICIPACIÓN CIUDADANA Y COMUNITARIA</t>
  </si>
  <si>
    <t>PORCENTAJE (%) POBLACIÓN CAPACITADA EN  MECANISMOS DE PARTICIPACIÓN CIUDADANA  Y COMUNIDAD</t>
  </si>
  <si>
    <t xml:space="preserve">CAPACITAR A LAS 26 JUNTAS DE ACCIÓN COMUNAL </t>
  </si>
  <si>
    <t>NUMERO DE JUNTAS DE ACCIÓN COMUNAL CAPACITADAS</t>
  </si>
  <si>
    <t xml:space="preserve">GESTIONAR LA CREACIÓN DE(1) COMITÉ  ATENCIÓN A LA DISCAPACIDAD Y ADULTOS MAYORES </t>
  </si>
  <si>
    <t>NUMERO DE COMITÉS EN ATENCIÓN ALA POBLACIÓN DISCAPACITADA Y ADULTO MAYOR CREADOS</t>
  </si>
  <si>
    <t>GESTIONAR LA CREACIÓN DE(1) CONSEJO MUNICIPAL DE DESARROLLO RURAL</t>
  </si>
  <si>
    <t xml:space="preserve">NUMERO DE CONSEJOS MUNICIPALES DE DESARROLLO RURAL CREADOS </t>
  </si>
  <si>
    <t>GESTIONAR LA CREACIÓN DE (1) CONSEJO MUNICIPAL DE SEGURIDAD SOCIAL</t>
  </si>
  <si>
    <t>NUMERO DE CONSEJOS MUNICIPALES DE SEGURIDAD SOCIAL CREADOS</t>
  </si>
  <si>
    <t xml:space="preserve">GESTIONAR LA CREACIÓN DE (1) CONSEJO MUNICIPAL DE PROTECCIÓN AMBIENTAL </t>
  </si>
  <si>
    <t>NUMERO DE CONSEJOS MUNICIPALES DE PROTECCIÓN AMBIENTAL CREADOS</t>
  </si>
  <si>
    <t xml:space="preserve">GESTIONAR LA CREACIÓN D(1) CONSEJO MUNICIPAL DE  CULTURA </t>
  </si>
  <si>
    <t>NUMERO DE CONSEJOS MUNICIPALES DE CULTURA CREADOS</t>
  </si>
  <si>
    <t xml:space="preserve">GESTIONAR LA CREACIÓN DE  (1) CONSEJO MUNICIPAL DE PAZ Y CONVIVENCIA CIUDADANA </t>
  </si>
  <si>
    <t>NUMERO DE CONSEJOS MUNICIPALES DE PAZ Y CONVIVENCIA CIUDADANA CREADOS</t>
  </si>
  <si>
    <t xml:space="preserve">GESTIONAR LA CREACIÓN DE  (2) VEEDURÍAS CIUDADANAS EN TEMAS DE GRAN IMPORTANCIA PARA LA COMUNIDAD COMO SALUD, SERVICIOS PÚBLICOS Y MEDIO AMBIENTE </t>
  </si>
  <si>
    <t>NUMERO DE VEEDURÍAS CIUDADANAS CREADAS</t>
  </si>
  <si>
    <t>CREAR (2) FRENTES COMUNITARIOS DE SOLIDARIDAD EN CONVENIO CON LA POLICÍA NACIONAL</t>
  </si>
  <si>
    <t xml:space="preserve">NUMERO DE FRENTES COMUNITARIOS DE SOLIDARIDAD CREADOS </t>
  </si>
  <si>
    <t>PROGRAMA:                       JUNIN, GOBIERNO TRANSPARENTE</t>
  </si>
  <si>
    <t>REALIZAR 4 RENDICIONES DE CUENTAS, QUE PERMITAN A LA ADMINISTRACIÓN LOGRAR FORTALECIMIENTO INSTITUCIONAL Y TRANSPARENCIA DE SU GESTIÓN.</t>
  </si>
  <si>
    <t>NUMERO DE MECANISMOS DE PARTICIPACIÓN REALIZADOS</t>
  </si>
  <si>
    <t>REALIZAR POR LO MENOS (1)  RENDICIONES DE CUENTAS ANUAL CON CADA UNA DE LAS DEPENDENCIAS DE LA ADMINISTRACIÓN MUNICIPAL.</t>
  </si>
  <si>
    <t>NUMERO DE RENDICIÓN DE CUENTAS ANUALES REALIZADAS</t>
  </si>
  <si>
    <t xml:space="preserve">PROGRAMA:          PARTICIPACIÓN EN EQUIDAD DE GENERO             </t>
  </si>
  <si>
    <t>GENERAR  UN 10 %  DE PARTICIPACIÓN CIUDADANA Y POLITICA  DE LA MUJER EN TEMAS DE INTERÉS PUBLICO PARA LA POBLACIÓN</t>
  </si>
  <si>
    <t>PORCENTAJE DE MUJERES PARTICIPES</t>
  </si>
  <si>
    <t>REALIZAR  (2) CAPACITACIONES PARA FORMAR A LA MUJER SOBRE LIDERAZGO POLÍTICO, GOBIERNO Y PARTICIPACIÓN CIUDADANA</t>
  </si>
  <si>
    <t>NUMERO DE CAPACITACIONES PARA FORMAR A LA MUJER SOBRE LIDERAZGO POLÍTICO, GOBIERNO Y PARTICIPACIÓN CIUDADANA  REALIZADAS.</t>
  </si>
  <si>
    <t>SECTOR :RECREACIÓN Y DEPORTE</t>
  </si>
  <si>
    <t>PROGRAMA:                       POR EL DEPORTE Y LA RECREACIÓN EN EL MUNICIPIO DE JUNÍN</t>
  </si>
  <si>
    <t>AUMENTAR LA PARTICIPACIÓN  EN UN  45 %  DE  LA POBLACIÓN EN LAS ACTIVIDADES DEPORTIVAS Y RECREATIVAS.</t>
  </si>
  <si>
    <t xml:space="preserve">PORCENTAJE DE  PARTICIPACIÓN DE  LA POBLACIÓN EN   ACTIVIDADES DEPORTIVAS  Y RECREATIVAS  AUMENTADO.  </t>
  </si>
  <si>
    <t>INCREMENTAR  EN UN 4%   EL DESARROLLO DE LOS  JUEGOS INTERCOLEGIADOS, ESCOLARES  Y   PARTICIPACIÓN EN SUS  FASES  ZONALES.</t>
  </si>
  <si>
    <t>PORCENTAJE DE DESARROLLO DE  LOS  JUEGOS INTERCOLEGIADOS  INCREMENTADO</t>
  </si>
  <si>
    <t>AUMENTAR A 500 LA PARTICIPACIÓN   DE LOS  JÓVENES EN LOS  JUEGOS INTERCOLEGIADOS Y ESCOLARES</t>
  </si>
  <si>
    <t>NÚMERO DE  JÓVENES PARTICIPANTES DE LOS  JUEGOS INTERCOLEGIADOS AUMENTADO</t>
  </si>
  <si>
    <t>AUMENTAR LA COBERTURA  DE NIÑOS A PROGRAMAS ARTÍSTICOS DE RECREACIÓN Y DEPORTE A 400 NIÑOS.</t>
  </si>
  <si>
    <t>NUMERO DE NIÑOS VINCULADOS.</t>
  </si>
  <si>
    <t xml:space="preserve">REALIZAR 40 EVENTOS DEPORTIVOS </t>
  </si>
  <si>
    <t xml:space="preserve">EVENTOS DEPORTIVOS REALIZADOS. </t>
  </si>
  <si>
    <t>FORTALECER LAS TRES ESCUELAS DE FORMACIÓN EN EL CUATRIENIO</t>
  </si>
  <si>
    <t xml:space="preserve">NUMERO  DE ESCUELAS DE  FORMACIÓN   FORTALECIDAS. </t>
  </si>
  <si>
    <t xml:space="preserve">INCREMENTAR EN UN 10 %  LA CELEBRACIÓN  ANUAL  DEL  NIÑO   EN EL  MUNICIPIO </t>
  </si>
  <si>
    <t>PORCENTAJE DE  BENEFICIARIOS DE LA CELEBRACIÓN  DEL  DÍA DEL NIÑO INCREMENTADO.</t>
  </si>
  <si>
    <t>AUMENTAR  EN  4  LOS BENEFICIARIOS  DEL  PROGRAMA  SEMILLAS DE AMOR.</t>
  </si>
  <si>
    <t>NUMERO DE  ADULTOS MAYORES    DEL PROGRAMA SEMILLAS DE AMOR  AUMENTADO.</t>
  </si>
  <si>
    <t>FORMULAR UN PROYECTO DE RECREACIÓN Y ACTIVIDADES LIBRES PARA EL ADULTO MAYOR CASA DE HOGAR DEL ANCIANO SEMILLAS DE EXPERIENCIA</t>
  </si>
  <si>
    <t xml:space="preserve">NUMERO  DE PROYECTOS  FORMULADOS. </t>
  </si>
  <si>
    <t xml:space="preserve">PROGRAMA:                       PONGAMOS EN MARCHA EL DEPORTE </t>
  </si>
  <si>
    <t>GARANTIZAR  UN 80%  DE ESPACIOS, IMPLEMENTOS   Y EVENTOS   DE RECREACION  Y EL DEPORTE PARA EL MUNICIPIO DE JUNIN CUNDINAMARCA.</t>
  </si>
  <si>
    <t>PORCENTAJE  DE ESPACIOS, IMPLEMENTOS Y EVENTOS  DE RECREACIÓN  Y DEPORTE  GENERADO.</t>
  </si>
  <si>
    <t>DOTAR EN UN 35 %  DIFERENTES ELEMENTOS DEPORTIVOS COMO BALONES DE FUTBOL, BALONCESTO, VOLEIBOL, MALLAS, PETOS Y DEMÁS QUE CONTRIBUYAN A MEJORAR LA CAPACIDAD DE LAS ESCUELAS DEPORTIVAS.</t>
  </si>
  <si>
    <t xml:space="preserve">PORCENTAJE  DE  ELEMENTOS DEPORTIVOS  DOTADOS. </t>
  </si>
  <si>
    <t xml:space="preserve"> REALIZAR  4 MANTENIMIENTOS  A  LAS TRES ESCUELAS DE  FORMACIÓN EXISTENTES.</t>
  </si>
  <si>
    <t xml:space="preserve">NUMERO DE   MANTENIMIENTOS  EN LAS ESCUELAS DE  FORMACIÓN REALIZADOS. </t>
  </si>
  <si>
    <t>REALIZAR MANTENIMIENTO  A 16 ESCENARIOS DEPORTIVOS</t>
  </si>
  <si>
    <t>NUMERO DE MANTENIMIENTOS A EXONERARÍAS DEPORTIVOS  REALIZADOS.</t>
  </si>
  <si>
    <t>DOTAR  6   ESCENARIOS DEPORTIVOS</t>
  </si>
  <si>
    <t xml:space="preserve">NUMERO  DE ESCENARIOS DEPORTIVOS DOTADOS. </t>
  </si>
  <si>
    <t>GESTIONAR LA CONSTRUCCIÓN O ADECUACIÓN  DE 3 ESCENARIOS DEPORTIVOS</t>
  </si>
  <si>
    <t xml:space="preserve">NUMERO DE CONSTRUCCIONES  GESTIONADAS </t>
  </si>
  <si>
    <t xml:space="preserve"> CREAR  1  ESCUELA  DE FORMACIÓN DEPORTIVA. </t>
  </si>
  <si>
    <t xml:space="preserve">  NUMERO DE  ESCUELAS   DE FORMACIÓN DEPORTIVA CREADA. </t>
  </si>
  <si>
    <t>APOYAR 10  EVENTOS DEPORTIVOS   EN  PRUEBA ATLÉTICA,  COPA FUTSAL, COPA NAVIDEÑA, JUEGOS COMUNALES  Y  TORNEOS NOCHES JUNINENSES.</t>
  </si>
  <si>
    <t xml:space="preserve">NUMERO  EVENTOS DEPORTIVOS APOYADOS. </t>
  </si>
  <si>
    <t>ADECUAR 1 ESPACIO PARA LA CONSTRUCCIÓN DE UN PARQUE  INFANTIL.</t>
  </si>
  <si>
    <t>NUMERO DE ESPACIOS ADECUADOS</t>
  </si>
  <si>
    <t>SECTOR : CULTURA</t>
  </si>
  <si>
    <t>PROGRAMA:                       PATRIMONIO,  ARTE Y EXPRESIÓN.</t>
  </si>
  <si>
    <t>FORTALECER  EN UN 25 % LA APROPIACIÓN SOCIAL DEL PATRIMONIO CULTURAL.</t>
  </si>
  <si>
    <t>PORCENTAJE DE APROPIACIÓN SOCIAL DEL PATRIMONIO CULTURAL  FORTALECIDO</t>
  </si>
  <si>
    <t>AUMENTAR  A 45   LA  PARTICIPACIÓN DE  NIÑOS, NIÑAS Y  JÓVENES  EN LA MODALIDAD DE DANZA  FOLCLÓRICA.</t>
  </si>
  <si>
    <t>NUMERO  DE  NIÑOS, NIÑAS Y  JÓVENES EN LA  MODALIDAD DE  DANZA FOLKLÓRICA DE COLOMBIANA AUMENTADO.</t>
  </si>
  <si>
    <t>AUMENTAR LA COBERTURA  DE NIÑOS A PROGRAMAS ARTÍSTICOS LÚDICOS Y CULTURALES A 300 NIÑOS.</t>
  </si>
  <si>
    <t>REALIZAR  DE 4 FESTIVALES CULTURALES</t>
  </si>
  <si>
    <t xml:space="preserve">FESTIVALES CULTURALES REALIZADOS. </t>
  </si>
  <si>
    <t>EXTENDER  A 4 ESCUELAS DEL MUNICIPIO DE  JUNÍN EL  PROGRAMA DE SEMILLERO DANZANTES.</t>
  </si>
  <si>
    <t>PROGRAMA DE SEMILLEROS DANZANTES   EN LAS ESCUELAS  DEL MUNICIPIO  EXTENDIDO.</t>
  </si>
  <si>
    <t>AUMENTAR A 40 JÓVENES,  NIÑOS, NIÑAS , ADULTOS   LA PARTICIPACIÓN EN LA  MODALIDAD DE TEATRO EN EL  MUNICIPIO JUNÍN CUNDINAMARCA.</t>
  </si>
  <si>
    <t>NUMERO DE  JÓVENES, ADULTOS Y  NIÑOS  PARTICIPANTES DE LA  MODALIDAD DE TEATRO AMPLIADO.</t>
  </si>
  <si>
    <t>PROGRAMA:                    FORTALECIMIENTO DE NUESTRA CULTURA</t>
  </si>
  <si>
    <t>GENERAR   EN UN  15% PROCESOS DE  LECTURA Y LA ESCRITURA  QUE  INCENTIVEN LA  INVESTIGACIÓN  Y APRENDIZAJE CULTURAL.</t>
  </si>
  <si>
    <t>PORCENTAJE DE  PROCESOS DE  LECTURA Y LA ESCRITURA  QUE  INCENTIVEN LA  INVESTIGACIÓN  Y APRENDIZAJE CULTURAL GENERADO.</t>
  </si>
  <si>
    <t>REALIZAR 3 TERTULIAS  LITERARIAS EN EL  MUNICIPIO DE  JUNÍN</t>
  </si>
  <si>
    <t>NUMERO DE TERTULIAS LITERARIAS REALIZADAS</t>
  </si>
  <si>
    <t>CREAR  1 ESPACIO  EN LA CASA DE LA  CULTURA DEL MUNICIPIO  PARA EL FUNCIONAMIENTO DE LA BIBLIOTECA.</t>
  </si>
  <si>
    <t>ESPACIO  CREADO  EN LA CASA  CULTURAL.</t>
  </si>
  <si>
    <t>PROGRAMA:                       FORTALECIMIENTO DE NUESTRA CULTURA</t>
  </si>
  <si>
    <t>FOMENTAR EN UN 30 % LOS PROCESOS DE FORMACIÓN ARTÍSTICA Y DE CREACIÓN CULTURAL.</t>
  </si>
  <si>
    <t>PORCENTAJE DE PERSONAS INSCRITAS EN PROCESOS DE FORMACIÓN ARTÍSTICA Y DE CREACIÓN CULTURAL FOMENTADO.</t>
  </si>
  <si>
    <t>CONSERVA LAS 2 ESCUELAS DE FORMACIÓN ARTÍSTICA CON LAS QUE CUENTA EL MUNICIPIO</t>
  </si>
  <si>
    <t>NÚMERO DE ESCUELAS DE FORMACIÓN CONSERVADAS.</t>
  </si>
  <si>
    <t>SECTOR : INFANCIA Y ADOLECENCIA</t>
  </si>
  <si>
    <t>PROGRAMA:                     SALUDABLE SE VIVE MEJOR</t>
  </si>
  <si>
    <t>REDUCIR AL 5% LA  MORBILIDAD DE LA POBLACIÓN DE 0 A 17 AÑOS</t>
  </si>
  <si>
    <t>ÍNDICE DE MORBILIDAD POR GRUPO ETARIO (PRIMERA INFANCIA, INFANCIA Y ADOLESCENCIA)</t>
  </si>
  <si>
    <t>PROMOVER 3 PROGRAMAS DE EDUCACIÓN NUTRICIONAL PARA NIÑOS ENTRE 5 Y 17 AÑOS.</t>
  </si>
  <si>
    <t xml:space="preserve"> NUMERO DE PROGRAMAS </t>
  </si>
  <si>
    <t>PROMOVER 2 PROGRAMAS DE EDUCACIÓN NUTRICIONAL PARA PADRES Y MADRES.</t>
  </si>
  <si>
    <t xml:space="preserve">NUMERO  DE  PROGRAMAS </t>
  </si>
  <si>
    <t>PROGRAMA:                      POR UNA IDENTIDAD ASEGURADA</t>
  </si>
  <si>
    <t>GARANTIZAR QUE EL 100% DE LOS NIÑOS, NIÑAS Y ADOLESCENTES TENGAN UNA IDENTIDAD</t>
  </si>
  <si>
    <t>PORCENTAJE DE NIÑOS CON IDENTIDAD (REGISTRO CIVIL -TARJETA DE IDENTIDAD)</t>
  </si>
  <si>
    <t>MANTENER LA ACTUALIZACIÓN DE  TARJETAS DE  IDENTIDAD EN UN 100%.</t>
  </si>
  <si>
    <t>PORCENTAJE DE TARJETAS DE IDENTIDAD ACTUALIZADAS.</t>
  </si>
  <si>
    <t>MANTENER LA COBERTURA DE REGISTROS CIVILES AL 100% DE LOS NACIDOS EN EL MUNICIPIO.</t>
  </si>
  <si>
    <t>NUMERO DE NACIDOS CON REGISTRO CIVIL MUNICIPAL.</t>
  </si>
  <si>
    <t xml:space="preserve">PROGRAMA:                      PARTICIPANDO EN LA TOMA DE DECISIONES </t>
  </si>
  <si>
    <t>FOMENTAR LA PARTICIPACIÓN JUVENIL EN EL MUNICIPIO POR MEDIO DE UN ESPACIO DE DECISIÓN</t>
  </si>
  <si>
    <t>NUMERO DE ESPACIOS CREADOS PARA PROMOVER LA PARTICIPACIÓN JUVENIL</t>
  </si>
  <si>
    <t>CREAR UN CONCEJO DE JUVENTUD.</t>
  </si>
  <si>
    <t>NUMERO DE CONCEJOS DE JUVENTUD.</t>
  </si>
  <si>
    <t>PROGRAMA:                       POR UNA VIDA LIBRE DE VIOLENCIA Y DROGAS</t>
  </si>
  <si>
    <t>GARANTIZAR POR MEDIO DE 8  ACTIVIDADES LA PROMOCIÓN DE LOS DERECHOS DE LOS NIÑOS Y PROMOVER AMBIENTES SIN VIOLENCIA Y SALUDABLES</t>
  </si>
  <si>
    <t>NUMERO DE ACTIVIDADES REALIZADAS</t>
  </si>
  <si>
    <t>HACER 4 CAMPANAS PARA PREVENIR EL ABUSO INFANTIL.</t>
  </si>
  <si>
    <t>NUMERO DE CAMPAÑAS REALIZADAS.</t>
  </si>
  <si>
    <t>PROMOVER POR MEDIO DE DOS CAMPAÑAS LA IMPORTANCIA DE LA EDUCACIÓN QUE INVOLUCRE A PADRE, NIÑOS, NIÑAS Y ADOLESCENTES EN EDAD ESCOLAR.</t>
  </si>
  <si>
    <t>HACER 4 CAMPANAS PARA PREVENIR EL CONSUMO DE DROGAS.</t>
  </si>
  <si>
    <t>NUMERO DE JÓVENES CONSUMIDORES DE DROGAS.</t>
  </si>
  <si>
    <t>SECTOR : POBLACIÓN VULNERABLE</t>
  </si>
  <si>
    <t>PROGRAMA:                       ATENCIÓN INTEGRAL A NUESTRAS FAMILIAS,  LA PRIMERA INFANCIA  LA FAMILIA Y EL ADULTO MAYOR</t>
  </si>
  <si>
    <t>MANTENER LOS 13 PROGRAMAS SOCIALES EN BUSCA DE MEJORAR LA CALIDAD DE VIDA DE LA POBLACIÓN VULNERABLE</t>
  </si>
  <si>
    <t>PROGRAMAS SOCIALES EN FUNCIONAMIENTO</t>
  </si>
  <si>
    <t>AUMENTAR EL NUMERO DE NIÑOS ATENDIDOS EN EL PROGRAMA DE ATENCIÓN INTEGRAL A LA PRIMERA INFANCIA EN UN 25 %.</t>
  </si>
  <si>
    <t xml:space="preserve">PORCENTAJE DE NIÑOS  ATENDIDOS POR PROGRAMAS INTEGRALES </t>
  </si>
  <si>
    <t>DAR CONTINUIDAD A LOS 6  PROGRAMAS DIRIGIDOS A LA POBLACIÓN DE PRIMERA INFANCIA Y LOS 4  PROGRAMAS DIRIGIDOS A LA POBLACIÓN ADULTO MAYOR</t>
  </si>
  <si>
    <t>NUMERO DE PROGRAMAS SOCIALES DIRIGIDOS A LA POBLACIÓN DE PRIMERA INFANCIA Y ADULTOS MAYORES MANTENIDOS</t>
  </si>
  <si>
    <t xml:space="preserve">GESTIONAR EL AUMENTO A 151  BENEFICIARIOS MUJERES JEFES DE HOGAR  DE RED UNIDOS </t>
  </si>
  <si>
    <t>NUMERO DE BENEFICIARIOS  RED UNIDOS  QUE SON MUJERES JEFES DE HOGAR AUMENTADO</t>
  </si>
  <si>
    <t xml:space="preserve">MANTENER EN UN 100% LA COBERTURA DEL PROGRAMA FAMILIAS EN ACCIÓN </t>
  </si>
  <si>
    <t xml:space="preserve">PORCENTAJE DE FAMILIAS BENEFICIADAS </t>
  </si>
  <si>
    <t>AUMENTAR  EN 20   LOS  BENEFICIARIOS  DEL PROGRAMA  MERCADOS ADULTO MAYOR JUAN LUIS LONDOÑO DE LA CUESTA</t>
  </si>
  <si>
    <t xml:space="preserve">NUMERO DE BENEFICIARIOS EN EL PROGRAMA MERCADOS ADULTO MAYOR JUAN LUIS LONDOÑO DE LA CUESTA NUEVOS </t>
  </si>
  <si>
    <t>AMPLIAR EN 20 LOS BENEFICIARIOS DEL  PROGRAMA  DE  PROTECCIÓN SOCIAL AL ADULTO MAYOR – PPSAM</t>
  </si>
  <si>
    <t xml:space="preserve"> NUMERO DE BENEFICIARIOS  EN EL PROGRAMA PROTECCIÓN SOCIAL AL ADULTO MAYOR – PPSAM NUEVOS </t>
  </si>
  <si>
    <t>PROGRAMA:                      PROTEGER NUESTROS DISCAPACITADOS, MADRES GESTANTES Y LACTANTES, Y JEFES DE HOGAR JUNINENSES</t>
  </si>
  <si>
    <t xml:space="preserve">CUMPLIR EN UN 50%  CON  LOS OBJETIVOS DE DESARROLLO DEL MILENIO  EN (#1)POBREZA, (#3)GENERO Y (#5)SALUD MATERNA CONTRIBUYENDO A SU BIENESTAR Y CALIDAD DE VIDA </t>
  </si>
  <si>
    <t xml:space="preserve">PORCENTAJE DE OBJETIVOS DEL MILENIO CUMPLIDOS </t>
  </si>
  <si>
    <t>REALIZAR 4 CAPACITACIONES EN CADA UNO DE LOS CENTROS HOSPITALARIOS A LAS MADRES GESTANTES Y LACTANTES SOBRE LOS CUIDADOS Y HÁBITOS NECESARIOS VITALES PARA SU SALUD.</t>
  </si>
  <si>
    <t xml:space="preserve">NUMERO DE CAPACITACIONES EN  CENTROS HOSPITALARIOS REALIZADAS </t>
  </si>
  <si>
    <t xml:space="preserve">GESTIONAR APOYO ALIMENTICIO  POR PARTE DE LA ALCALDÍA PARA LOS (3) HOGARES COMUNITARIOS FAMI DEL MUNICIPIO </t>
  </si>
  <si>
    <t>NUMERO DE HOGARES COMUNITARIOS FAMI CON APOYO ALIMENTICIO GESTIONADOS</t>
  </si>
  <si>
    <t>GESTIONAR LA CREACIÓN DE UN PROGRAMA DE ATENCIÓN EN SALUD PARA LA POBLACIÓN DISCAPACITADA.</t>
  </si>
  <si>
    <t>NUMERO DE PROGRAMAS DE REHABILITACIÓN CREADOS</t>
  </si>
  <si>
    <t xml:space="preserve">REALIZAR (1) ENCUENTRO CULTURAL ANUAL  CON EL NOMBRE DE NO A LA IN – DIFERENCIA  QUE PROMUEVA LA  INTEGRACIÓN E INCLUSIÓN SOCIAL Y EL RECONOCIMIENTO DE LOS DERECHOS DE LOS DISCAPACITADOS POR PARTE DE TODA LA POBLACIÓN </t>
  </si>
  <si>
    <t>NUMERO DE ENCUENTROS REALIZADOS</t>
  </si>
  <si>
    <t>PROGRAMA:                    PROMOCION DE LOS DERECHOS HUMANOS Y EL RESPETO POR LA MUJER</t>
  </si>
  <si>
    <t>GENERAR CONOCIMIENTO Y RESPETO SOBRE  LA EQUIDAD DE GENERO  Y EL RESPETO DE LOS DERECHOS HUMANOS AL 30% DE LA POBLACION</t>
  </si>
  <si>
    <t>% DE POBLACIÓN QUE CONOCE Y RESPETA  LA  EQUIDAD DE GENERO Y  LOS DERECHOS HUMANOS</t>
  </si>
  <si>
    <t>REALIZAR TRES  (3) CAPACITACIONES SOBRE EL RESPETO, LA IGUALDAD  Y EL RECONOCIMIENTO DE   LOS DERECHOS  LOS DDHH A 30%POBLACIÓN.</t>
  </si>
  <si>
    <t>SECTOR : POBLACIÓN VÍCTIMAS Y DESPLAZADOS</t>
  </si>
  <si>
    <t>PROGRAMA:                      TODOS CON HOGARES Y ADECUADOS  PARA VIVIR.</t>
  </si>
  <si>
    <t>GARANTIZAR EL 100% EL GOCE EFECTIVO DE DERECHOS DE LA POBLACION VICTIMA DEL DESPLAZAMIENTO FORZADO POR LA VIOLENCIA</t>
  </si>
  <si>
    <t>NÚMERO DE PERSONAS IDENTIFICADAS</t>
  </si>
  <si>
    <t>GENERAR QUE  7 HOGARES  VÍCTIMAS DEL  CONFLICTO ARMADO- DESPLAZADOS DISPONGAN DE LOS SERVICIOS DE ACUEDUCTO, ALCANTARILLADO Y ENERGÍA.</t>
  </si>
  <si>
    <t xml:space="preserve">HOGARES  VÍCTIMAS DEL  CONFLICTO ARMADO- DESPLAZADOS CON SERVICIOS  PÚBLICOS GENERADOS. </t>
  </si>
  <si>
    <t>REALIZAR 10 LOS PROCESOS DE LEGALIZACIÓN DE PREDIOS.</t>
  </si>
  <si>
    <t>NUMERO DE PROCESOS DE  LEGALIZACIÓN DE PREDIOS EJECUTADOS</t>
  </si>
  <si>
    <t xml:space="preserve">MEJORAR EN UN  70 %  LAS  CONDICIONES DE  HABITABILIDAD 
</t>
  </si>
  <si>
    <t>CONDICIONES DE  HABITABILIDAD MEJORADAS</t>
  </si>
  <si>
    <t>REALIZAR 1  PROGRAMA DE ATENCIÓN  PSICOSOCIAL A LAS VÍCTIMAS DEL CONFLICTO ARMADO- DESPLAZADOS.</t>
  </si>
  <si>
    <t>PROGRAMA DE ATENCIÓN  PSICOSOCIAL A LAS  VÍCTIMAS DEL CONFLICTO ARMADO- DESPLAZADOS GENERADO.</t>
  </si>
  <si>
    <t>PROGRAMA:                  RECONOCIENDO DERECHOS</t>
  </si>
  <si>
    <t>MANTENER   EL  100% DE LA POBLACIÓN DESPLAZADA NO SE ENCUENTRE EN ZONAS DE RIESGO</t>
  </si>
  <si>
    <t>TOTAL DE HOGARES DESPLAZADOS QUE HABITAN EN VIVIENDAS UBICADAS EN ZONAS QUE NO SON DE ALTO RIESGO.</t>
  </si>
  <si>
    <t>AUMENTAR  EN UN  20 %  LA SEGURIDAD ALIMENTARIA DE LA POBLACIÓN VÍCTIMA DEL CONFLICTO ARMADO-DESPLAZADA</t>
  </si>
  <si>
    <t>PORCENTAJE DE SEGURIDAD ALIMENTARIA  AUMENTADA</t>
  </si>
  <si>
    <t>AUMENTAR A   8  PERSONAS LA  ATENCIÓN EN SEGURIDAD SOCIAL  POR PARTE DEL ICBF</t>
  </si>
  <si>
    <t>NÚMERO DE PERSONAS CON ATENCIÓN EN SEGURIDAD SOCIAL POR PARTE DEL ICBF GENERADO</t>
  </si>
  <si>
    <t>MANTENER EN UN 100 % EL CUIDADO  INICIAL DE LOS NIÑOS Y NIÑAS  MENORES DE  5 AÑOS</t>
  </si>
  <si>
    <t>CUIDADO  INICIAL DE LOS NIÑOS Y NIÑAS  MENORES DE 5 AÑOS MANTENIDO</t>
  </si>
  <si>
    <t>AUMENTAR EN UN 75 % EL NÚMERO   DE HOGARES  CUYOS INGRESOS QUE ESTÁN  POR ENCIMA DE LA LÍNEA DE  INDIGENCIA</t>
  </si>
  <si>
    <t>PORCENTAJE  DE HOGARES  CUYOS INGRESOS QUE ESTÁN  POR ENCIMA DE LA LÍNEA DE  INDIGENCIA AUMENTADO</t>
  </si>
  <si>
    <t>AUMENTAR  75% EL  PORCENTAJE DE  HOGARES  CUYOS INGRESOS QUE ESTÁN  POR ENCIMA DE LA  LÍNEA DE POBREZA</t>
  </si>
  <si>
    <t xml:space="preserve">NÚMERO DE   HOGARES  CUYOS INGRESOS QUE ESTÁN  POR ENCIMA DE LA  LÍNEA DE POBREZA AUMENTADO. </t>
  </si>
  <si>
    <t xml:space="preserve">AUMENTAR A 4 LAS PERSONAS VÍCTIMAS DE CONFLICTO ARMADO-DESPLAZADAS   IDENTIFICADAS CON CEDULA  DE CIUDADANÍA </t>
  </si>
  <si>
    <t>PERSONAS VÍCTIMAS DE CONFLICTO ARMADO-DESPLAZADAS   IDENTIFICADAS CON CEDULA  DE CIUDADANÍA  AUMENTADO</t>
  </si>
  <si>
    <t xml:space="preserve">IDENTIFICAR A 4  LOS NIÑOS, NIÑAS Y JÓVENES   VÍCTIMAS DEL CONFLICTO ARMADO- DESPLAZADOS ENTRE 8 A 17 AÑOS  CON TARJETA DE IDENTIDAD </t>
  </si>
  <si>
    <t>NIÑOS, NIÑAS Y JÓVENES   VÍCTIMAS DEL CONFLICTO ARMADO- DESPLAZADOS ENTRE 8 A 17 AÑOS  CON TARJETA DE IDENTIDAD  IDENTIFICADOS</t>
  </si>
  <si>
    <t xml:space="preserve">AUMENTAR  A  5 EL NÚMERO DE REPARACIÓN DE   LAS VÍCTIMAS  DEL DE DESPLAZAMIENTO </t>
  </si>
  <si>
    <t xml:space="preserve">NÚMERO DE REPARACIÓN DE   LAS VÍCTIMAS DE DESPLAZAMIENTO AUMENTADO. </t>
  </si>
  <si>
    <t>AMPLIAR A  10 LA ATENCIÓN DE  HUMANITARIA DE  EMERGENCIA  A LA POBLACIÓN  EN CONDICIÓN DE DESPLAZADA PRODUCTO DEL CONFLICTO ARMADO.</t>
  </si>
  <si>
    <t xml:space="preserve">ATENCIÓN DE  HUMANITARIA DE  EMERGENCIA  A LA POBLACIÓN  EN CONDICIÓN DE DESPLAZADOS PRODUCTO DEL CONFLICTO ARMADO AMPLIADO. </t>
  </si>
  <si>
    <t>GESTIONAR EL AUMENTO DE 5 HOGARES CONDICIÓN DE DESPLAZADOS  QUE RECIBEN  ACOMPAÑAMIENTO EN LA ESTRATEGIA UNIDOS QUE RESIDEN EN EL  MUNICIPIO DE  JUNÍN</t>
  </si>
  <si>
    <t>HOGARES CONDICIÓN DE DESPLAZADOS  QUE RECIBEN  ACOMPAÑAMIENTO EN LA ESTRATEGIA UNIDOS GESTIONADOS</t>
  </si>
  <si>
    <t>CREAR 2 ESCENARIOS PROPICIOS DE PARTICIPACIÓN EN DONDE ESTÉN INCLUIDOS LOS DESPLAZADOS.</t>
  </si>
  <si>
    <t>NUMERO DE ESCENARIOS ADECUADOS PARA PARTICIPAR EN LAS DECISIONES DE POLÍTICA PÚBLICA SOBRE DESPLAZAMIENTO FORZADO</t>
  </si>
  <si>
    <t>SECTOR : SERVICIOS PÚBLICOS DIFERENTES A APSB</t>
  </si>
  <si>
    <t>PROGRAMA:                     GESTIONANDO ESTUDIOS PARA LA PRESTACIÓN DEL SERVICIO DE GAS NATURAL</t>
  </si>
  <si>
    <t>DESARROLLAR LAS ESTRATEGIAS QUE MUESTREN LA VIABILIDAD DE LA IMPLEMENTACIÓN DEL SERVICIO DE GAS NATURAL</t>
  </si>
  <si>
    <t>NUMERO DE ESTRATEGIAS DESARROLLADAS</t>
  </si>
  <si>
    <t>GESTIONAR LOS ESTUDIOS TÉCNICOS Y DE VIABILIDAD PARA LA IMPLEMENTACIÓN DE LAS REDES PARA LA PRESTACIÓN DEL SERVICIO PÚBLICO DE GAS NATURAL DEL MUNICIPIO.</t>
  </si>
  <si>
    <t>ESTUDIOS TÉCNICOS DE VIABILIDAD GESTIONADOS.</t>
  </si>
  <si>
    <t>PROGRAMA:                    BUENA ILUMINACIÓN</t>
  </si>
  <si>
    <t>GENERAR ESPACIOS CON BUENA ILUMINACIÓN EN EL MUNICIPIO</t>
  </si>
  <si>
    <t>NUMERO DE ESPACIOS CON BUENA ILUMINACIÓN GENERADOS</t>
  </si>
  <si>
    <t>REALIZAR 4 MANTENIMIENTOS Y OPTIMIZACIONES AL ALUMBRADO PUBLICO DEL MUNICIPIO DE JUNÍN.</t>
  </si>
  <si>
    <t>NUMERO DE MANTENIMIENTOS Y OPTIMIZACIONES REALIZADAS.</t>
  </si>
  <si>
    <t>REALIZAR  1 ESTUDIO  DE FACTIBILIDAD PARA EL AUMENTO EN COBERTURA EN EL SERVICIO PÚBLICO DE ENERGÍA ELÉCTRICA EN EL MUNICIPIO DE JUNÍN.</t>
  </si>
  <si>
    <t>ESTUDIOS DE FACTIBILIDAD PARA EL AUMENTO EN COBERTURA EN EL SERVICIO PÚBLICO DE ENERGÍA ELÉCTRICA REALIZADOS.</t>
  </si>
  <si>
    <t>PROGRAMA:                       BUENA SEÑAL</t>
  </si>
  <si>
    <t>PROMOVER EL DESARROLLO DE ESTRATEGIAS PARA EL FORTALECIMIENTO DE LA TELEFONÍA MÓVIL</t>
  </si>
  <si>
    <t>NUMERO DE ESTRATEGIAS PROMOVIDAS</t>
  </si>
  <si>
    <t>GESTIONAR UNA ALIANZA ESTRATÉGICAS CON LA EMPRESA DE TELEFONÍA EN EL MUNICIPIO DE JUNÍN.</t>
  </si>
  <si>
    <t>NUMERO DE ALIANZAS ESTRATÉGICAS GESTIONADAS.</t>
  </si>
  <si>
    <t>EJE: AMBIENTE NATURAL Y SERVICIOS PÚBLICOS</t>
  </si>
  <si>
    <t>SECTOR : AGUA POTABLE Y SANEAMIENTO BÁSICO</t>
  </si>
  <si>
    <t>PROGRAMA:                       MEJORANDO LA CALIDAD DEL SERVICIO EN  LA POBLACIÓN DE JUNÍN</t>
  </si>
  <si>
    <t>FORTALECER EN 1 LOS PROCESOS ADMINISTRATIVOS DEL MUNICIPIO</t>
  </si>
  <si>
    <t>NUMERO DE PROCESOS ADMINISTRATIVOS   FORTALECIDOS</t>
  </si>
  <si>
    <t>REALIZAR 2 JORNADAS DE MANTENIMIENTO Y ADECUACIÓN DE REDES DE ACUEDUCTO Y ALCANTARILLADO EN EL MUNICIPIO.</t>
  </si>
  <si>
    <t>NÚMERO DE JORNADAS DE MANTENIMIENTO DE REDES DE ACUEDUCTO Y ALCANTARILLADO REALIZADAS.</t>
  </si>
  <si>
    <t xml:space="preserve"> IMPLEMENTAR EL PLAN MAESTRO DE ACUEDUCTO Y ALCANTARILLADO.</t>
  </si>
  <si>
    <t>PLAN MAESTRO DE ACUEDUCTO Y ALCANTARILLADO FORMULADO E IMPLEMENTADO.</t>
  </si>
  <si>
    <t>GESTIONAR POR LO MENOS 2 CONVENIOS PARA LA PROTECCIÓN DE FUENTES DE ABASTECIMIENTO HÍDRICO EN EL MUNICIPIO.</t>
  </si>
  <si>
    <t>NUMERO DE CONVENIOS PARA LA PROTECCIÓN DE FUENTES DE ABASTECIMIENTO HÍDRICO GESTIONADOS.</t>
  </si>
  <si>
    <t>EJECUTAR EN UN 40% EL PLAN DEPARTAMENTAL DE AGUAS EN EL MUNICIPIO.</t>
  </si>
  <si>
    <t>PORCENTAJE DEL PLAN DEPARTAMENTAL DE AGUAS EJECUTADO.</t>
  </si>
  <si>
    <t>EJECUTAR EN UN 40% EL PLAN DE SANEAMIENTO Y MANEJO DE VERTIMIENTOS (PSMV) EN EL MUNICIPIO DE JUNÍN.</t>
  </si>
  <si>
    <t>PORCENTAJE DEL PLAN DE SANEAMIENTO Y MANEJO DE VERTIMIENTOS (PSMV) EJECUTADO.</t>
  </si>
  <si>
    <t>EJECUTAR EN UN 80% EL PROGRAMA DE USO EFICIENTE Y AHORRO DEL AGUA (PUEAA) EN EL MUNICIPIO DE JUNÍN.</t>
  </si>
  <si>
    <t>PORCENTAJE DEL PROGRAMA DE USO EFICIENTE Y AHORRO DEL AGUA (PUEAA) EJECUTADO.</t>
  </si>
  <si>
    <t>REALIZAR 6 ESTUDIOS SOBRE EL ÍNDICE DE RIESGO DE LA CALIDAD DEL AGUA (IRCA)</t>
  </si>
  <si>
    <t>NUMERO DE ESTUDIOS SOBRE EL ÍNDICE DE RIESGO DE LA CALIDAD DEL AGUA (IRCA) REALIZADOS.</t>
  </si>
  <si>
    <t>REALIZAR 5 ESTUDIOS DE VIABILIDAD PARA LEGALIZACIÓN DE ACUEDUCTOS EN EL MUNICIPIO.</t>
  </si>
  <si>
    <t>NUMERO DE ESTUDIOS DE VIABILIDAD PARA LA LEGALIZACIÓN DE ACUEDUCTOS REALIZADOS.</t>
  </si>
  <si>
    <t>MEJORAR LA CALIDAD DE VIDA DE 2900 PERSONAS DEL MUNICIPIO DE JUNIN .</t>
  </si>
  <si>
    <t>NUMERO DE PERSONAS CON SUS CONDICIONES DE VIDA MEJORADAS.</t>
  </si>
  <si>
    <t>AUMENTAR EN 1% LA COBERTURA EN LA PRESTACIÓN DEL SERVICIO PÚBLICO DE ACUEDUCTO EN LA CABECERA MUNICIPAL.</t>
  </si>
  <si>
    <t>PORCENTAJE DE COBERTURA EN ACUEDUCTO AUMENTADO.</t>
  </si>
  <si>
    <t>AUMENTAR EN 3% LA COBERTURA EN LA PRESTACIÓN DEL SERVICIO PÚBLICO DE ACUEDUCTO EN EL CENTRO URBANO.</t>
  </si>
  <si>
    <t>AUMENTAR A  6 SUBSIDIOS A LOS USUARIOS DE LOS ESTRATOS 1,2 Y 3 DEL SERVICIO DE ALCANTARILLADO</t>
  </si>
  <si>
    <t>AUMENTAR A 6  LOS SUBSIDIOS A LOS USUARIOS DE LOS ESTRATOS 1,2 Y 3 DEL SERVICIO DE ASEO</t>
  </si>
  <si>
    <t>GESTIONAR LA ADQUISICIÓN DE 1 COMPACTADOR DE BASURA.</t>
  </si>
  <si>
    <t>NUMERO DE COMPACTADORES ADQUIRIDOS.</t>
  </si>
  <si>
    <t>GESTIONAR RECURSOS PARA ESTUDIOS, DISEÑOS Y DIAGNÓSTICOS PARA LA COBERTURA PLENA EN EL SERVICIO DE ACUEDUCTO EN LA ZONA RURAL.</t>
  </si>
  <si>
    <t>VALOR DE RECURSOS  GESTIONADOS.</t>
  </si>
  <si>
    <t>GESTIONAR RECURSOS PARA ESTUDIOS, DISEÑOS Y DIAGNÓSTICOS PARA LA COBERTURA PLENA EN EL SERVICIO DE ALCANTARILLADO EN LA CABECERA MUNICIPAL.</t>
  </si>
  <si>
    <t xml:space="preserve"> VALOR DE RECURSOS GESTIONADOS </t>
  </si>
  <si>
    <t>GESTIONAR RECURSOS PARA ESTUDIOS, DISEÑOS Y DIAGNÓSTICOS PARA LA COBERTURA PLENA EN EL SERVICIO DE ALCANTARILLADO EN EL CENTRO POBLADO.</t>
  </si>
  <si>
    <t>GESTIONAR RECURSOS PARA ESTUDIOS, DISEÑOS Y DIAGNÓSTICOS PARA LA COBERTURA PLENA EN EL SERVICIO DE ALCANTARILLADO EN LA ZONA RURAL.</t>
  </si>
  <si>
    <t>PROGRAMA:                       UNA BUENA ENSEÑANZA</t>
  </si>
  <si>
    <t>PROMOVER EN 1328 PERSONAS EL  DESARROLLO DE TÉCNICAS DE MANEJO DE RESIDUOS SÓLIDOS</t>
  </si>
  <si>
    <t>NUMERO  DE  DESARROLLO DE TÉCNICAS DE MANEJO DE RESIDUOS SÓLIDOS PROMOVIDAS</t>
  </si>
  <si>
    <t>REALIZAR 8 CAMPAÑAS DE CAPACITACIÓN PARA LA POBLACIÓN EN TÉCNICAS DE RECICLAJE Y EL MANEJO DE RESIDUOS SÓLIDOS.</t>
  </si>
  <si>
    <t xml:space="preserve">NÚMERO DE CAMPAÑAS DE CAPACITACIÓN REALIZADAS. </t>
  </si>
  <si>
    <t>ENTREGAR 26 UNIDADES SANITARIAS.</t>
  </si>
  <si>
    <t>NUMERO DE UNIDADES SANITARIAS ENTREGADAS.</t>
  </si>
  <si>
    <t>EJECUTAR EN UN 60% EL PLAN DE GESTIÓN INTEGRAL DE RESIDUOS SÓLIDOS (PGIRS)  EN EL MUNICIPIO DE JUNÍN.</t>
  </si>
  <si>
    <t>PORCENTAJE DEL PLAN DE GESTIÓN INTEGRAL DE RESIDUOS SÓLIDOS (PGIRS) EJECUTADO.</t>
  </si>
  <si>
    <t>AUMENTAR EN UN 10% LA COBERTURA EN RECOLECCIÓN DE RESIDUOS SÓLIDOS EN EL MUNICIPIO.</t>
  </si>
  <si>
    <t>PORCENTAJE DE COBERTURA EN RECOLECCIÓN DE RESIDUOS SÓLIDOS AUMENTADO.</t>
  </si>
  <si>
    <t>GESTIONAR UN CONVENIO CON UNA EMPRESA PARA EL MANEJO DE RESIDUOS PELIGROSOS.</t>
  </si>
  <si>
    <t>NUMERO DE CONVENIOS GESTIONADOS.</t>
  </si>
  <si>
    <t>FORMULAR UN PROYECTO DE APROVECHAMIENTO DE RESIDUOS SÓLIDOS EN EL MUNICIPIO DE JUNÍN.</t>
  </si>
  <si>
    <t>NUMERO DE PROYECTOS DE APROVECHAMIENTO DE RESIDUOS SÓLIDOS FORMULADOS.</t>
  </si>
  <si>
    <t>SECTOR : MEDIO AMBIENTE</t>
  </si>
  <si>
    <t>PROGRAMA:                       PROGRESO AMBIENTAL EN JUNIN</t>
  </si>
  <si>
    <t>REALIZAR 10 ESTRATEGIAS PARA EL APROVECHAMIENTO Y CONSERVACION DEL MEDIO AMBIENTE</t>
  </si>
  <si>
    <t>NUMERO DE ESTRATEGIAS REALIZADAS</t>
  </si>
  <si>
    <t>ESTABLECER POR LO MENOS DOS RUTAS DE TURISMO ECOLÓGICO EN EL MUNICIPIO POR ATRACTIVOS AMBIENTALES</t>
  </si>
  <si>
    <t>NÚMERO DE RUTAS DE TURISMO ECOLÓGICO</t>
  </si>
  <si>
    <t>CHINGAZA Y RESERVA BIOLÓGICA DE CARPANTA, PRINCIPALES ATRACTIVOS  AMBIENTALES</t>
  </si>
  <si>
    <t xml:space="preserve">INSTITUCIONALIZAR UNA SEMANA DEL MEDIO AMBIENTE ANUALMENTE. </t>
  </si>
  <si>
    <t>NUMERO DE SEMANAS DEL MEDIO AMBIENTE INSTITUCIONALIZADAS</t>
  </si>
  <si>
    <t>AUMENTAR EN 2 LAS HECTÁREAS REFORESTADAS</t>
  </si>
  <si>
    <t>NUMERO  DE HECTÁREAS REFORESTADAS</t>
  </si>
  <si>
    <t>GESTIONAR LA ADQUISICIÓN DE TRES PREDIOS EN ZONAS DE RESERVA PARA PROTECCIÓN HÍDRICA</t>
  </si>
  <si>
    <t>PREDIOS ADQUIRIDOS</t>
  </si>
  <si>
    <t>REALIZAR POR LO MENOS 2 JORNADA ANUAL DE RECUPERACIÓN DEL ESPACIO PÚBLICO EN LOS CAÑOS DE AGUA LIMPIA</t>
  </si>
  <si>
    <t>NUMERO DE JORNADAS ANUALES DE RECUPERACIÓN DEL ESPACIO PÚBLICO</t>
  </si>
  <si>
    <t>ACTUALIZAR EL E.O.T MUNICIPAL</t>
  </si>
  <si>
    <t>NUMERO DE EOT ACTUALIZADOS</t>
  </si>
  <si>
    <t>GESTIONAR UN PROYECTO AMBIENTALES PARA EL DESARROLLO MINERO</t>
  </si>
  <si>
    <t>NUMERO DE PROYECTOS GESTIONADOS</t>
  </si>
  <si>
    <t>SECTOR : PLANEACIÓN Y GESTIÓN DEL RIESGO</t>
  </si>
  <si>
    <t>PROGRAMA:                       JUNTOS SIN RIESGO</t>
  </si>
  <si>
    <t>ACTUALIZAR EL PLAN LOCAL DE EMERGENCIA Y CONTINGENCIAS PLEC´S</t>
  </si>
  <si>
    <t>NUMERO DE PLEC'S ACTUALIZADOS</t>
  </si>
  <si>
    <t>PLAN LOCAL DE EMERGENCIA Y CONTINGENCIAS PLEC´S 2011</t>
  </si>
  <si>
    <t>ACTUALIZAR EL PLAN LOCAL DE EMERGENCIA Y CONTINGENCIAS PLEC´S, TENIENDO EN CUENTA LA GUÍA METODOLÓGICA PROPUESTA POR LA DIRECCIÓN DE GESTIÓN DEL RIESGO DEL MINISTERIO DEL INTERIOR Y DE JUSTICIA</t>
  </si>
  <si>
    <t>REALIZAR, POR LO MENOS UNA CAPACITACIÓN ANUAL EN LA ADMINISTRACIÓN MUNICIPAL EN MATERIA DE GESTIÓN DEL RIESGO, CON EL APOYO DEL COMITÉ LOCAL DE ATENCIÓN Y PREVENCIÓN DE DESASTRES.</t>
  </si>
  <si>
    <t xml:space="preserve">NUMERO DE CAPACITACIONES A LA ADMINISTRACIÓN MUNICIPAL EN MATERIA DE ATENCIÓN Y PREVENCIÓN DE RIESGOS </t>
  </si>
  <si>
    <t>PRESENTAR CERO MUERTOS POR DESASTRE</t>
  </si>
  <si>
    <t>NUMERO DE MUERTOS</t>
  </si>
  <si>
    <t>ESTABLECERUN CONVENIO CON EL CUERPO DE BOMBEROS Y LA DEFENSA CIVIL.</t>
  </si>
  <si>
    <t>NUMERO DE CONVENIOS ESTABLECIDOS</t>
  </si>
  <si>
    <t>ATENDER A TODOS LOS AFECTADOS POR CAUSA DE DESASTRE NATURAL</t>
  </si>
  <si>
    <t>NUMERO DE ATENDIDOS POR CAUSA DE DESASTRE</t>
  </si>
  <si>
    <t>GENERAR  UNA CAPACITACIÓN MUNICIPAL AL AÑO SOBRE LOS RIESGOS POSIBLES DERIVADOS DE LOS RÍOS Y QUEBRADAS DE MAYOR IMPACTO</t>
  </si>
  <si>
    <t>NUMERO DE CAPACITACIONES ANUALES</t>
  </si>
  <si>
    <t>FORTALECER EL COMITÉ LOCAL DE ATENCIÓN Y PREVENCIÓN DE DESASTRES, REALIZANDO POR LO MENOS DOS REUNIONES SEMESTRALES</t>
  </si>
  <si>
    <t xml:space="preserve">NUMERO DE REUNIONES TRIMESTRALES REALIZADAS POR EL COMITÉ LOCAL DE ATENCIÓN Y PREVENCIÓN DE DESASTRES REALIZADAS. </t>
  </si>
  <si>
    <t>ELABORAR EL PLAN MUNICIPAL DE GESTIÓN DEL RIESGO</t>
  </si>
  <si>
    <t>NUMERO DE PLANES MUNICIPALES DE GESTIÓN DEL RIESGO ELABORADOS</t>
  </si>
  <si>
    <t>EJE:  PROSPERIDAD ECONOMICA</t>
  </si>
  <si>
    <t>SECTOR : AGROPECUARIO</t>
  </si>
  <si>
    <t xml:space="preserve">PROGRAMA:                       JUNIN PRODUCTIVO Y SOSTENIBLE </t>
  </si>
  <si>
    <t>AUMENTAR EN 26 LAS VISITAS A PRODUCTORES MUNICIPALES</t>
  </si>
  <si>
    <t>NUMERO DE VISITAS A PRODUCTORES MUNICIPALES</t>
  </si>
  <si>
    <t>REALIZAR 90 VISITAS TÉCNICAS A LOS PRODUCTORES AGRICULTORES DEL MUNICIPIO</t>
  </si>
  <si>
    <t>NUMERO DE VISITAS REALIZADAS A LOS PRODUCTORES AGROPECUARIOS</t>
  </si>
  <si>
    <t>REALIZAR 180 VISITAS TÉCNICAS PARA SANIDAD ANIMAL</t>
  </si>
  <si>
    <t>NUMERO DE VISITAS REALIZADAS EN SANIDAD ANIMAL</t>
  </si>
  <si>
    <t>GENERAR 4 CAPACITACIONES A LOS PRODUCTORES MUNICIPALES EN BUENAS PRACTICAS AGROPECUARIAS.</t>
  </si>
  <si>
    <t>NUMERO DE CAPACITACIONES A LOS PRODUCTORES</t>
  </si>
  <si>
    <t xml:space="preserve"> REALIZAR  LOS ESTUDIOS TECNICOS PARA LA COSNTRUCCIÓN DE UN 1 DISTRITO DE RIEGO</t>
  </si>
  <si>
    <t>NUMERO DE ESTUDIOS GESTIONADO</t>
  </si>
  <si>
    <t>INVOLUCRAR EL 60% DE LA POBLACION EN LA GESTION AGROPECUARIA</t>
  </si>
  <si>
    <t>PORCENTAJE DE LA POBLACION INVOLUCRADA EN LA GESTION AMBIENTAL</t>
  </si>
  <si>
    <t>GENERAR  UNA JORNADA SEMESTRAL DE EDUCACIÓN AGRÍCOLA EN LAS INSTITUCIONES EDUCATIVAS DE EDUCACIÓN MEDIA DEL MUNICIPIO</t>
  </si>
  <si>
    <t>NUMERO DE JORNADAS DE EDUCACIÓN AGRÍCOLA EN LAS INSTITUCIONES EDUCATIVAS CON EDUCACIÓN MEDIA</t>
  </si>
  <si>
    <t>CREAR UN VIVERO DE ESPECIES NATIVAS</t>
  </si>
  <si>
    <t>NUMERO DE VIVEROS CREADOS</t>
  </si>
  <si>
    <t>GESTIONAR LA ADQUISICIÓN DE 2 MAQUINARIAS PESADAS PARA AGRUCULTURA</t>
  </si>
  <si>
    <t>NUMERO DE MAQUINARIA PESADA ADQUIRIDA</t>
  </si>
  <si>
    <t xml:space="preserve">APOYAR Y ASESORAR LA IMPLEMENTACIÓN DE POR LO MENOS UNA EMPRESA AGROINDUSTRIAL </t>
  </si>
  <si>
    <t>NUMERO DE EMPRESAS AGROINDUSTRIALES APOYADAS Y ASESORADAS</t>
  </si>
  <si>
    <t>DESARROLLAR 16 FERIAS GANADERAS EN EL MUNICIPIO</t>
  </si>
  <si>
    <t>NUMERO DE FERIAS GANADERAS DESARROLLADAS</t>
  </si>
  <si>
    <t>CREAR UN FONDO PARA PEQUEÑOS PRODUCTORES MUNICIPALES</t>
  </si>
  <si>
    <t>NUMERO DE FONDOS CREADOS</t>
  </si>
  <si>
    <t>CUBRIR EL 100% DE PRODUCTOS AGRÍCOLAS CON PROYECTOS DE DESARROLLO</t>
  </si>
  <si>
    <t>PORCENTAJE DE PRODUCTOS AGRÍCOLAS CUBIERTOS</t>
  </si>
  <si>
    <t>DESARROLLAR UN PROGRAMA DE SEGURIDAD ALIMENTARIA INTEGRAL</t>
  </si>
  <si>
    <t>NUMERO DE PROGRAMAS DE SEGURIDAD ALIMENTARIA DESARROLLADOS</t>
  </si>
  <si>
    <t>AUMENTAR EN UN 10% LAS VISITAS EN EL PROYECTO DE APOYO TÉCNICO PARA LA OBTENCIÓN DE CRÉDITOS AGROPECUARIOS</t>
  </si>
  <si>
    <t>PORCENTAJE DE VISITAS PARA OBTENCIÓN DE CRÉDITOS AGROPECUARIOS</t>
  </si>
  <si>
    <t>SECTOR : PROMOCIÓN DEL DESARROLLO/TURISMO</t>
  </si>
  <si>
    <t>PROGRAMA:                       JUNÍN, BUENA PERCEPCIÓN DEL TURISTA</t>
  </si>
  <si>
    <t>MEJORAR EL 70% DE LA INFRAESTRUCTURA Y PRESTACIÓN DE SERVICIOS CON ATRACTIVO TURISTICO EN EL MUNICIPIO</t>
  </si>
  <si>
    <t>REALIZAR 3 MANTENIMIENTO DE ÁREAS NATURALES DE USO TURÍSTICO.</t>
  </si>
  <si>
    <t>NUMERO DE MANTENIMIENTOS REALIZADOS EN ZONAS NATURALES</t>
  </si>
  <si>
    <t>CREACIÓN DEL COMITÉ DE TURISMO MUNICIPAL COMO ENTE DE EMPRENDIMIENTO Y CONTROL LOCAL Y REPRESENTANTE AL COMITÉ PROVINCIAL DE TURISMO.</t>
  </si>
  <si>
    <t>NUMERO DE COMITÉS DE TURISMO MUNICIPAL CREADOS</t>
  </si>
  <si>
    <t>REALIZAR 4 MANTENIMIENTOS Y ADECUACIONES AL BALNEARIO LA RIBERA.</t>
  </si>
  <si>
    <t>NUMERO DE MANTENIMIENTOS REALIZADOS EN EL BALNEARIO</t>
  </si>
  <si>
    <t>REALIZAR 3 CAPACITACIONES EN TURISMO, SENDERISMO, ECOTURISMO, TURISMO RURAL, ATENCIÓN AL CLIENTE, EMPRENDER ISMO.</t>
  </si>
  <si>
    <t>NÚMERO DE FESTIVALES GASTRONÓMICOS REALIZADOS</t>
  </si>
  <si>
    <t xml:space="preserve">IMPLEMENTAR EN UN 40% EL PLAN TURISTICO DEL MUNICIPIO </t>
  </si>
  <si>
    <t>PORCENTAJE % IMPLEMENTADO</t>
  </si>
  <si>
    <t>CREAR LA OFICINA DE TURISMO DE JUNÍN O EN DADO CASO DELIMITAR LAS FUNCIONES PERTINENTES DENTRO DE OTRA SECRETARÍA.</t>
  </si>
  <si>
    <t xml:space="preserve">NUMERO DE  OFICINAS CREADAS  O FUNCIONES DELIMITADAS </t>
  </si>
  <si>
    <t>EJE: ESPACIO DESARROLLADO</t>
  </si>
  <si>
    <t>SECTOR : INFRAESTRUCTURA VIAL</t>
  </si>
  <si>
    <t>PROGRAMA:                     JUNÍN EN BUSCA DE UNA MEJOR COMUNICACIÓN TERRESTRE</t>
  </si>
  <si>
    <t>DESARROLLAR  2 MEDIOS QUE PERMITAN MAYOR ACCESO DE LA POBLACIÓN AL TRANSPORTE.</t>
  </si>
  <si>
    <t>NUMERO DE MEDIOS DESARROLLADOS</t>
  </si>
  <si>
    <t>REALIZAR MANTENIMIENTO A 100 KM DE LAS VÍAS TERCIARIAS.</t>
  </si>
  <si>
    <t>NUMERO DE KILÓMETROS DE MANTENIMIENTOS DE LAS VÍAS TERCIARIAS REALIZADO.</t>
  </si>
  <si>
    <t>REALIZAR EL MANTENIMIENTO DE 10 KM DE VÍAS PAVIMENTADAS.</t>
  </si>
  <si>
    <t>NUMERO DE KILÓMETROS CON MANTENIMIENTO REALIZADO.</t>
  </si>
  <si>
    <t>PROMOVER POR EL FORTALECIMIENTO DEL 80% DE LAS VÍAS DE MUNICIPIO</t>
  </si>
  <si>
    <t>PORCENTAJE PROMOVIDO</t>
  </si>
  <si>
    <t>GESTIONAR RECURSOS PARA LA CONSTRUCCIÓN DE 500 METROS DE PLACA HUELLA.</t>
  </si>
  <si>
    <t>RECURSOS PARA LA CONSTRUCCIÓN DE METROS DE PLACA HUELLA GESTIONADOS.</t>
  </si>
  <si>
    <t>GESTIONAR LA CONSTRUCCIÓN DE OBRAS DE ARTE (GAVIONES, MUROS DE CONTENCIÓN, ALCANTARILLAS BOX COULVER, FILTROS, TRINCHOS) EN EL MUNICIPIO DE JUNÍN.</t>
  </si>
  <si>
    <t>NUMERO DE OBRAS DE ARTE GESTIONADAS.</t>
  </si>
  <si>
    <t>GESTIONAR QUE EL 40% DE LA POBLACIÓN SE BENEFICIE DE LOS PROCESOS DESARROLLADOS</t>
  </si>
  <si>
    <t>PORCENTAJE GESTIONADO</t>
  </si>
  <si>
    <t>EJECUTAR 1 PROYECTO DE SEÑALIZACIÓN DE LAS VÍAS DEL MUNICIPIO DE JUNÍN.</t>
  </si>
  <si>
    <t>NUMERO DE PROYECTOS DE SEÑALIZACIÓN EJECUTADOS.</t>
  </si>
  <si>
    <t>GESTIONAR RECURSOS PARA LA CONSTRUCCIÓN Y MANTENIMIENTOS DE PUENTES.</t>
  </si>
  <si>
    <t>VALOR DE RECURSOS PARA LA CONSTRUCCIÓN Y MANTENIMIENTOS DE PUENTES GESTIONADOS.</t>
  </si>
  <si>
    <t>REALIZAR 3 MANTENIMIENTO A LA MAQUINARIA DEL MUNICIPIO DE JUNÍN.</t>
  </si>
  <si>
    <t>NUMERO DE MANTENIMIENTOS A LA MAQUINARIA  REALIZADOS.</t>
  </si>
  <si>
    <t>GESTIONAR LOS RECURSOS PARA LA PAVIMENTACIÓN DE 240 METROS DE VÍAS RURALES.</t>
  </si>
  <si>
    <t>VALOR DE RECURSOS PARA LA PAVIMENTACIÓN DE 240 METROS DE VÍAS RURALES GESTIONADOS.</t>
  </si>
  <si>
    <t>REALIZAR LA APERTURA DE 100 KILÓMETROS DE VÍAS RURALES.</t>
  </si>
  <si>
    <t>NUMERO DE KILÓMETROS DE APERTURA DE VÍAS RURALES REALIZADOS.</t>
  </si>
  <si>
    <t xml:space="preserve">GESTIONAR LA REPARACIÓN DE LA MAQUINARIA CON LA QUE CUENTA EL MUNICIPIO DE JUNÍN </t>
  </si>
  <si>
    <t>NUMERO DE REPARACIONES A LA MAQUINARIA GESTIONADA.</t>
  </si>
  <si>
    <t>GESTIONAR RECURSOS PARA EL MANTENIMIENTO DE LOS CAMINOS VEREDALES.</t>
  </si>
  <si>
    <t>VALOR RECURSOS PARA EL MANTENIMIENTO DE LOS CAMINOS VEREDALES GESTIONADOS.</t>
  </si>
  <si>
    <t>REALIZAR 4 JORNADAS DE CAPACITACIÓN Y PREVENCIÓN DE ACCIDENTES DE TRÁNSITO EN LA VÍA.</t>
  </si>
  <si>
    <t>NUMERO DE JORNADAS DE CAPACITACIÓN Y PREVENCIÓN REALIZADAS.</t>
  </si>
  <si>
    <t>SECTOR : FORTALECIMIENTO INSTITUCIONAL</t>
  </si>
  <si>
    <t>PROGRAMA:                       MODERNIZACIÓN DE LA ADMINISTRACIÓN</t>
  </si>
  <si>
    <t>MEJORAR EL ÍNDICE DE DESEMPEÑO INTEGRAL MUNICIPAL</t>
  </si>
  <si>
    <t>PORCENTAJE %DESEMPEÑO INTEGRAL DEL MUICIPIO MEJORADO</t>
  </si>
  <si>
    <t>REALIZAR EL ESTUDIO TÉCNICO DE RESTRUCTURACIÓN ADMINISTRATIVA</t>
  </si>
  <si>
    <t>REORGANIZACIÓN ADMINISTRATIVA</t>
  </si>
  <si>
    <t>REALIZAR 4 CAPACITACIONES ANUAL A FUNCIONARIOS DE LA ADMINISTRACIÓN</t>
  </si>
  <si>
    <t>NÚMERO DE CAPACITACIONES REALIZADAS</t>
  </si>
  <si>
    <t>MEJORAR EL CONTROL DE LA ENTIDAD  TERRITORIAL</t>
  </si>
  <si>
    <t>PORCENTAJE DE IMPLEMENTACION DEL MECI</t>
  </si>
  <si>
    <t>IMPLEMENTAR AL 100% EL MECI</t>
  </si>
  <si>
    <t>% DE IMPLEMENTACIÓN</t>
  </si>
  <si>
    <t>GESTIONAR 4 CONVENIOS AL AÑO CON ENTIDADES INTERNACIONALES, NACIONALES, DEPARTAMENTALES Y MUNICIPALES Y CONTRATOS PLAN</t>
  </si>
  <si>
    <t>NUMERO DE CONVENIOS GESTIONADOS</t>
  </si>
  <si>
    <t>ACTUALIZAR  LAS TABLAS DE RETENCIÓN DOCUMENTAL</t>
  </si>
  <si>
    <t>NÚMERO DE ACTUALIZACIONES</t>
  </si>
  <si>
    <t>PROGRAMA:                    FORTALECIMIENTO FISCAL</t>
  </si>
  <si>
    <t>MEJORAR EL DESEMPEÑO FISCAL EN UN 5%</t>
  </si>
  <si>
    <t xml:space="preserve">DESEMPEÑO   FISCAL </t>
  </si>
  <si>
    <t>GESTIONAR 2 PROYECTOS PARA EL SANEAMIENTO DEL PASIVO DEL MUNICIPIO</t>
  </si>
  <si>
    <t xml:space="preserve">NUMERO DE PROYECTOS GESTIONADOS </t>
  </si>
  <si>
    <t>REALIZAR EL PLAN DE RECAUDOS TRIBUTARIOS</t>
  </si>
  <si>
    <t>NÚMERO DE PLANES DE RECAUDOS REALIZADOS</t>
  </si>
  <si>
    <t>SECTOR : EQUIPAMENTO MUNICIPAL</t>
  </si>
  <si>
    <t>PROGRAMA:                     MANTENIENDO EL MEJORAMIENTO Y FUNCIONAMIENTO DEL EQUIPAMIENTO MUNICIPAL</t>
  </si>
  <si>
    <t>AMPLIAR Y/O MANTENER LA INFRAESTRUCTURA DE FÍSICA DE LAS DEPENDENCIAS ADMINISTRATIVAS DEL MUNICIPIO Y BIENES DE USO PÚBLICO DE PROPIEDAD DEL MUNICIPIO EN UN 100%</t>
  </si>
  <si>
    <t>PORCENTAJE DE LA INFRAESTRUCTURA Y BIENES DE USO PUBLICO EN BUEN ESTADO</t>
  </si>
  <si>
    <t>REALIZAR 3 CONSTRUCCIONES, ADECUACIONES O  MANTENIMIENTOS AL PALACIO MUNICIPAL.</t>
  </si>
  <si>
    <t>NÚMERO DE CONSTUCIONES, ADECUACIONES O MANTENIMIENTOS REALIZADOS.</t>
  </si>
  <si>
    <t>REALIZAR 2 MANTENIMIENTOS DA LOS ESPACIOS MUNICIPALES.</t>
  </si>
  <si>
    <t>NÚMERO DE MANTENIMIENTOS REALIZADOS.</t>
  </si>
  <si>
    <t xml:space="preserve">DOTAR EN MATERIAL BIBLIOGRÁFICO, DE CONSULTA Y DIDÁCTICO A   LA BIBLIOTECA MUNICIPAL . </t>
  </si>
  <si>
    <t xml:space="preserve">NUMERO DE DOTACIONES REALIZADAS </t>
  </si>
  <si>
    <t xml:space="preserve">GESTIONAR EL  FUNCIONAMIENTO DE LA  (1) EMISORA MUNICIPAL </t>
  </si>
  <si>
    <t xml:space="preserve">NUMERO DE EMISORAS FUNCIONANDO </t>
  </si>
  <si>
    <t>DOTAR 3 OFICINAS DE EQUIPOS Y REDES</t>
  </si>
  <si>
    <t>NÚMERO DE DOTACIONES Y MANTENIMIENTOS</t>
  </si>
  <si>
    <t>ADECUACIÓN, MANTENIMIENTO Y DOTACIÓN DEL ARCHIVO.</t>
  </si>
  <si>
    <t xml:space="preserve">NÚMERO DE ADECUACIONES, MANTENIMIENTO Y DOTACIONES REALIZADOS.                                                                                                          </t>
  </si>
  <si>
    <t>REALIZAR 2 MANTENIMIENTOS A CASA DEL HOGAR DEL ANCIANO.</t>
  </si>
  <si>
    <t>GESTIONAR UN VEHICULO AUTOMOTOR PARA EL MUNICIPIO.</t>
  </si>
  <si>
    <t>NUMERO DE VEHICULOS GESTIONADOS</t>
  </si>
  <si>
    <t>REALIZAR  EL MANTENIMIENTO DE PARQUES MUNICIPALES.</t>
  </si>
  <si>
    <t>NUMERO DE PARQUES  REMODELADOS.</t>
  </si>
  <si>
    <t>EJE: SOCIAL</t>
  </si>
  <si>
    <t>PROGRAMA:                       GOBIERNO EN LINEA</t>
  </si>
  <si>
    <t>SECTOR : PROMOCIÓN DEL DESARROLLO /TIC'S</t>
  </si>
  <si>
    <t xml:space="preserve">GENERAR UN 15 %  EN HERRAMIENTAS INFORMÁTICAS QUE  PROPICIEN EL ACCESO   A LAS   REDES DE INFORMACIÓN  </t>
  </si>
  <si>
    <t>PORCENTAJE  EN HERRAMIENTAS INFORMÁTICAS QUE  PROPICIEN EL ACCESO   A LAS   REDES DE INFORMACIÓN    GENERADAS.</t>
  </si>
  <si>
    <t>IMPLEMENTAR EN 10  LA  PRESTACIÓN DEL SERVICIO DE  INTERNET 2 VEREDAS DEL  MUNICIPIO.</t>
  </si>
  <si>
    <t>PRESTACIÓN DEL SERVICIO  DE INTERNET  EN  LAS VEREDAS IMPLEMENTADO.</t>
  </si>
  <si>
    <t>AUMENTAR EN UN 12% LA COBERTURA  DE LA TELEFONÍA  MÓVIL EN EL TERRITORIO DE  JUNÍN.</t>
  </si>
  <si>
    <t>COBERTURA  DE TELEFONÍA  MÓVIL AUMENTADO.</t>
  </si>
  <si>
    <t xml:space="preserve"> INSTALAR EN UN 70% CADA UNA DE LAS FASES DEL  GOBIERNO EN LÍNEA EN EL MUNICIPIO DE JUNÍN CUNDINAMARCA.</t>
  </si>
  <si>
    <t>FASES DEL  GOBIERNO EN LÍNEA  INSTALADOS</t>
  </si>
  <si>
    <t>IMPLEMENTAR HASTA UN  70 %    DE LAS FASES   DEL  GOBIERNO EN LÍNEA, LLEGANDO  HASTA LA QUINTA FASE DENOMINADA   DEMOCRACIA EN LÍNEA.</t>
  </si>
  <si>
    <t>PORCENTAJE DE LAS FASES   DEL  GOBIERNO EN LÍNEA, LLEGANDO  HASTA LA QUINTA FASE DENOMINADA   DEMOCRACIA EN LÍNEA  IMPLEMENTADA.</t>
  </si>
  <si>
    <t xml:space="preserve">ACTUALIZAR   EN UN  15%  LA INFORMACIÓN, EL SERVICIO Y TRÁMITES QUE ESTÉN DISPONIBLES  EN LA PAGINA OFICIAL DE LA ALCALDÍA. </t>
  </si>
  <si>
    <t xml:space="preserve"> PORCENTAJE  DE INFORMACIÓN, SERVICIOS  Y TRÁMITES DISPONIBLES EN LÍNEA ACTUALIZADOS. </t>
  </si>
  <si>
    <t xml:space="preserve">PROGRAMA:                    SI A LA RED  </t>
  </si>
  <si>
    <t xml:space="preserve">PROPORCIONAR EN UN 30 %    IMPLEMENTOS  BÁSICOS PARA EL ACCESO A LAS TECNOLOGÍAS DE  INFORMACIÓN.  </t>
  </si>
  <si>
    <t>PORCENTAJE  DE IMPLEMENTOS  BÁSICOS PARA EL ACCESO A LAS TECNOLOGÍAS DE  INFORMACIÓN PROPORCIONADAS.</t>
  </si>
  <si>
    <t>GESTIONAR LA AMPLIACION    EN UN 25 %   LA COBERTURA DE LA TELEVISIÓN POR CABLE</t>
  </si>
  <si>
    <t>PORCENTAJE   EN COBERTURA DE LA TELEVISIÓN POR CABLE AMPLIADO.</t>
  </si>
  <si>
    <t xml:space="preserve">PROYECTOS INTEGRALES DE CIENCIA, TECNOLOGÍA E INNOVACIÓN </t>
  </si>
</sst>
</file>

<file path=xl/styles.xml><?xml version="1.0" encoding="utf-8"?>
<styleSheet xmlns="http://schemas.openxmlformats.org/spreadsheetml/2006/main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000%"/>
    <numFmt numFmtId="166" formatCode="_(&quot;$&quot;\ * #,##0_);_(&quot;$&quot;\ * \(#,##0\);_(&quot;$&quot;\ * &quot;-&quot;??_);_(@_)"/>
    <numFmt numFmtId="167" formatCode="0.000%"/>
    <numFmt numFmtId="168" formatCode="_(&quot;$&quot;\ * #,##0.0000000_);_(&quot;$&quot;\ * \(#,##0.0000000\);_(&quot;$&quot;\ * &quot;-&quot;??_);_(@_)"/>
    <numFmt numFmtId="169" formatCode="0.0%"/>
    <numFmt numFmtId="170" formatCode="_([$€]\ * #,##0.00_);_([$€]\ * \(#,##0.00\);_([$€]\ * &quot;-&quot;??_);_(@_)"/>
    <numFmt numFmtId="171" formatCode="_ * #,##0_ ;_ * \-#,##0_ ;_ * &quot;-&quot;_ ;_ @_ "/>
    <numFmt numFmtId="172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CCC0DA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</cellStyleXfs>
  <cellXfs count="11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2" borderId="6" xfId="3" applyFont="1" applyFill="1" applyBorder="1" applyAlignment="1">
      <alignment horizontal="center" vertical="center" wrapText="1"/>
    </xf>
    <xf numFmtId="44" fontId="2" fillId="2" borderId="7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165" fontId="3" fillId="2" borderId="7" xfId="4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2" fillId="2" borderId="13" xfId="3" applyFont="1" applyFill="1" applyBorder="1" applyAlignment="1">
      <alignment horizontal="center" vertical="center" wrapText="1"/>
    </xf>
    <xf numFmtId="44" fontId="2" fillId="2" borderId="14" xfId="3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165" fontId="3" fillId="2" borderId="14" xfId="4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44" fontId="2" fillId="8" borderId="1" xfId="3" applyFont="1" applyFill="1" applyBorder="1" applyAlignment="1">
      <alignment horizontal="center" vertical="center"/>
    </xf>
    <xf numFmtId="44" fontId="2" fillId="8" borderId="2" xfId="3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9" fontId="2" fillId="8" borderId="2" xfId="2" applyFont="1" applyFill="1" applyBorder="1" applyAlignment="1">
      <alignment horizontal="center" vertical="center"/>
    </xf>
    <xf numFmtId="165" fontId="3" fillId="8" borderId="2" xfId="2" applyNumberFormat="1" applyFont="1" applyFill="1" applyBorder="1" applyAlignment="1">
      <alignment horizontal="center" vertical="center" wrapText="1"/>
    </xf>
    <xf numFmtId="165" fontId="3" fillId="8" borderId="2" xfId="0" applyNumberFormat="1" applyFont="1" applyFill="1" applyBorder="1" applyAlignment="1">
      <alignment horizontal="center" vertical="center" wrapText="1"/>
    </xf>
    <xf numFmtId="9" fontId="2" fillId="8" borderId="2" xfId="2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44" fontId="2" fillId="8" borderId="6" xfId="3" applyFont="1" applyFill="1" applyBorder="1" applyAlignment="1">
      <alignment horizontal="center" vertical="center"/>
    </xf>
    <xf numFmtId="44" fontId="2" fillId="8" borderId="7" xfId="3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9" fontId="2" fillId="8" borderId="7" xfId="2" applyFont="1" applyFill="1" applyBorder="1" applyAlignment="1">
      <alignment horizontal="center" vertical="center"/>
    </xf>
    <xf numFmtId="165" fontId="3" fillId="8" borderId="7" xfId="2" applyNumberFormat="1" applyFont="1" applyFill="1" applyBorder="1" applyAlignment="1">
      <alignment horizontal="center" vertical="center" wrapText="1"/>
    </xf>
    <xf numFmtId="165" fontId="3" fillId="8" borderId="7" xfId="0" applyNumberFormat="1" applyFont="1" applyFill="1" applyBorder="1" applyAlignment="1">
      <alignment horizontal="center" vertical="center" wrapText="1"/>
    </xf>
    <xf numFmtId="9" fontId="2" fillId="8" borderId="7" xfId="2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" fontId="2" fillId="8" borderId="7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4" fontId="2" fillId="8" borderId="6" xfId="3" applyFont="1" applyFill="1" applyBorder="1" applyAlignment="1">
      <alignment horizontal="center" vertical="center" wrapText="1"/>
    </xf>
    <xf numFmtId="44" fontId="2" fillId="8" borderId="7" xfId="3" applyFont="1" applyFill="1" applyBorder="1" applyAlignment="1">
      <alignment horizontal="center" vertical="center" wrapText="1"/>
    </xf>
    <xf numFmtId="44" fontId="2" fillId="8" borderId="13" xfId="3" applyFont="1" applyFill="1" applyBorder="1" applyAlignment="1">
      <alignment horizontal="center" vertical="center"/>
    </xf>
    <xf numFmtId="44" fontId="2" fillId="8" borderId="14" xfId="3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165" fontId="3" fillId="8" borderId="14" xfId="2" applyNumberFormat="1" applyFont="1" applyFill="1" applyBorder="1" applyAlignment="1">
      <alignment horizontal="center" vertical="center" wrapText="1"/>
    </xf>
    <xf numFmtId="165" fontId="3" fillId="8" borderId="14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44" fontId="2" fillId="11" borderId="1" xfId="3" applyFont="1" applyFill="1" applyBorder="1" applyAlignment="1">
      <alignment horizontal="center" vertical="center" wrapText="1"/>
    </xf>
    <xf numFmtId="44" fontId="2" fillId="11" borderId="2" xfId="3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5" fontId="3" fillId="11" borderId="2" xfId="4" applyNumberFormat="1" applyFont="1" applyFill="1" applyBorder="1" applyAlignment="1">
      <alignment horizontal="center" vertical="center" wrapText="1"/>
    </xf>
    <xf numFmtId="165" fontId="3" fillId="11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" fontId="3" fillId="11" borderId="2" xfId="0" applyNumberFormat="1" applyFont="1" applyFill="1" applyBorder="1" applyAlignment="1">
      <alignment horizontal="center" vertical="center"/>
    </xf>
    <xf numFmtId="44" fontId="2" fillId="11" borderId="6" xfId="3" applyFont="1" applyFill="1" applyBorder="1" applyAlignment="1">
      <alignment horizontal="center" vertical="center" wrapText="1"/>
    </xf>
    <xf numFmtId="44" fontId="2" fillId="11" borderId="7" xfId="3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165" fontId="3" fillId="11" borderId="7" xfId="4" applyNumberFormat="1" applyFont="1" applyFill="1" applyBorder="1" applyAlignment="1">
      <alignment horizontal="center" vertical="center" wrapText="1"/>
    </xf>
    <xf numFmtId="165" fontId="3" fillId="11" borderId="7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1" fontId="3" fillId="11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11" borderId="7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44" fontId="2" fillId="11" borderId="17" xfId="3" applyFont="1" applyFill="1" applyBorder="1" applyAlignment="1">
      <alignment horizontal="center" vertical="center" wrapText="1"/>
    </xf>
    <xf numFmtId="44" fontId="2" fillId="11" borderId="12" xfId="3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165" fontId="3" fillId="11" borderId="11" xfId="4" applyNumberFormat="1" applyFont="1" applyFill="1" applyBorder="1" applyAlignment="1">
      <alignment horizontal="center" vertical="center" wrapText="1"/>
    </xf>
    <xf numFmtId="165" fontId="3" fillId="11" borderId="11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44" fontId="2" fillId="11" borderId="13" xfId="3" applyFont="1" applyFill="1" applyBorder="1" applyAlignment="1">
      <alignment horizontal="center" vertical="center" wrapText="1"/>
    </xf>
    <xf numFmtId="44" fontId="2" fillId="11" borderId="14" xfId="3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165" fontId="3" fillId="11" borderId="14" xfId="4" applyNumberFormat="1" applyFont="1" applyFill="1" applyBorder="1" applyAlignment="1">
      <alignment horizontal="center" vertical="center" wrapText="1"/>
    </xf>
    <xf numFmtId="165" fontId="3" fillId="11" borderId="14" xfId="0" applyNumberFormat="1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1" fontId="3" fillId="11" borderId="14" xfId="0" applyNumberFormat="1" applyFont="1" applyFill="1" applyBorder="1" applyAlignment="1">
      <alignment horizontal="center" vertical="center" wrapText="1"/>
    </xf>
    <xf numFmtId="44" fontId="2" fillId="14" borderId="1" xfId="3" applyFont="1" applyFill="1" applyBorder="1" applyAlignment="1">
      <alignment horizontal="center" vertical="center"/>
    </xf>
    <xf numFmtId="44" fontId="2" fillId="14" borderId="2" xfId="3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1" fontId="2" fillId="14" borderId="2" xfId="0" applyNumberFormat="1" applyFont="1" applyFill="1" applyBorder="1" applyAlignment="1">
      <alignment horizontal="center" vertical="center"/>
    </xf>
    <xf numFmtId="165" fontId="3" fillId="14" borderId="2" xfId="2" applyNumberFormat="1" applyFont="1" applyFill="1" applyBorder="1" applyAlignment="1">
      <alignment horizontal="center" vertical="center" wrapText="1"/>
    </xf>
    <xf numFmtId="165" fontId="3" fillId="14" borderId="2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/>
    </xf>
    <xf numFmtId="44" fontId="2" fillId="14" borderId="6" xfId="3" applyFont="1" applyFill="1" applyBorder="1" applyAlignment="1">
      <alignment horizontal="center" vertical="center"/>
    </xf>
    <xf numFmtId="44" fontId="2" fillId="14" borderId="7" xfId="3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9" fontId="2" fillId="14" borderId="7" xfId="2" applyFont="1" applyFill="1" applyBorder="1" applyAlignment="1">
      <alignment horizontal="center" vertical="center"/>
    </xf>
    <xf numFmtId="165" fontId="3" fillId="14" borderId="7" xfId="2" applyNumberFormat="1" applyFont="1" applyFill="1" applyBorder="1" applyAlignment="1">
      <alignment horizontal="center" vertical="center" wrapText="1"/>
    </xf>
    <xf numFmtId="165" fontId="3" fillId="14" borderId="7" xfId="0" applyNumberFormat="1" applyFont="1" applyFill="1" applyBorder="1" applyAlignment="1">
      <alignment horizontal="center" vertical="center" wrapText="1"/>
    </xf>
    <xf numFmtId="9" fontId="2" fillId="14" borderId="7" xfId="2" applyNumberFormat="1" applyFont="1" applyFill="1" applyBorder="1" applyAlignment="1">
      <alignment horizontal="center" vertical="center" wrapText="1"/>
    </xf>
    <xf numFmtId="1" fontId="2" fillId="14" borderId="7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1" fontId="3" fillId="14" borderId="7" xfId="0" applyNumberFormat="1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9" fontId="2" fillId="14" borderId="7" xfId="0" applyNumberFormat="1" applyFont="1" applyFill="1" applyBorder="1" applyAlignment="1">
      <alignment horizontal="center" vertical="center" wrapText="1"/>
    </xf>
    <xf numFmtId="2" fontId="2" fillId="14" borderId="7" xfId="0" applyNumberFormat="1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 wrapText="1"/>
    </xf>
    <xf numFmtId="44" fontId="2" fillId="14" borderId="13" xfId="3" applyFont="1" applyFill="1" applyBorder="1" applyAlignment="1">
      <alignment horizontal="center" vertical="center"/>
    </xf>
    <xf numFmtId="44" fontId="2" fillId="14" borderId="14" xfId="3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1" fontId="2" fillId="14" borderId="14" xfId="0" applyNumberFormat="1" applyFont="1" applyFill="1" applyBorder="1" applyAlignment="1">
      <alignment horizontal="center" vertical="center"/>
    </xf>
    <xf numFmtId="165" fontId="3" fillId="14" borderId="14" xfId="2" applyNumberFormat="1" applyFont="1" applyFill="1" applyBorder="1" applyAlignment="1">
      <alignment horizontal="center" vertical="center" wrapText="1"/>
    </xf>
    <xf numFmtId="165" fontId="3" fillId="14" borderId="14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44" fontId="2" fillId="16" borderId="1" xfId="3" applyFont="1" applyFill="1" applyBorder="1" applyAlignment="1">
      <alignment horizontal="center" vertical="center" wrapText="1"/>
    </xf>
    <xf numFmtId="44" fontId="2" fillId="16" borderId="2" xfId="3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165" fontId="3" fillId="16" borderId="2" xfId="4" applyNumberFormat="1" applyFont="1" applyFill="1" applyBorder="1" applyAlignment="1">
      <alignment horizontal="center" vertical="center" wrapText="1"/>
    </xf>
    <xf numFmtId="165" fontId="3" fillId="16" borderId="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vertical="center"/>
    </xf>
    <xf numFmtId="44" fontId="2" fillId="16" borderId="6" xfId="3" applyFont="1" applyFill="1" applyBorder="1" applyAlignment="1">
      <alignment horizontal="center" vertical="center" wrapText="1"/>
    </xf>
    <xf numFmtId="44" fontId="2" fillId="16" borderId="7" xfId="3" applyFont="1" applyFill="1" applyBorder="1" applyAlignment="1">
      <alignment horizontal="center" vertical="center" wrapText="1"/>
    </xf>
    <xf numFmtId="44" fontId="2" fillId="16" borderId="7" xfId="3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 wrapText="1"/>
    </xf>
    <xf numFmtId="9" fontId="2" fillId="16" borderId="7" xfId="0" applyNumberFormat="1" applyFont="1" applyFill="1" applyBorder="1" applyAlignment="1">
      <alignment horizontal="center" vertical="center" wrapText="1"/>
    </xf>
    <xf numFmtId="165" fontId="3" fillId="16" borderId="7" xfId="4" applyNumberFormat="1" applyFont="1" applyFill="1" applyBorder="1" applyAlignment="1">
      <alignment horizontal="center" vertical="center" wrapText="1"/>
    </xf>
    <xf numFmtId="165" fontId="3" fillId="16" borderId="7" xfId="0" applyNumberFormat="1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44" fontId="2" fillId="16" borderId="13" xfId="3" applyFont="1" applyFill="1" applyBorder="1" applyAlignment="1">
      <alignment horizontal="center" vertical="center" wrapText="1"/>
    </xf>
    <xf numFmtId="44" fontId="2" fillId="16" borderId="14" xfId="3" applyFont="1" applyFill="1" applyBorder="1" applyAlignment="1">
      <alignment horizontal="center" vertical="center" wrapText="1"/>
    </xf>
    <xf numFmtId="44" fontId="2" fillId="16" borderId="14" xfId="3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165" fontId="3" fillId="16" borderId="14" xfId="4" applyNumberFormat="1" applyFont="1" applyFill="1" applyBorder="1" applyAlignment="1">
      <alignment horizontal="center" vertical="center" wrapText="1"/>
    </xf>
    <xf numFmtId="165" fontId="3" fillId="16" borderId="14" xfId="0" applyNumberFormat="1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44" fontId="2" fillId="8" borderId="1" xfId="3" applyFont="1" applyFill="1" applyBorder="1" applyAlignment="1">
      <alignment horizontal="center" vertical="center" wrapText="1"/>
    </xf>
    <xf numFmtId="44" fontId="2" fillId="8" borderId="2" xfId="3" applyFont="1" applyFill="1" applyBorder="1" applyAlignment="1">
      <alignment horizontal="center" vertical="center" wrapText="1"/>
    </xf>
    <xf numFmtId="9" fontId="2" fillId="8" borderId="2" xfId="0" applyNumberFormat="1" applyFont="1" applyFill="1" applyBorder="1" applyAlignment="1">
      <alignment horizontal="center" vertical="center" wrapText="1"/>
    </xf>
    <xf numFmtId="165" fontId="3" fillId="8" borderId="2" xfId="4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9" fontId="2" fillId="8" borderId="7" xfId="0" applyNumberFormat="1" applyFont="1" applyFill="1" applyBorder="1" applyAlignment="1">
      <alignment horizontal="center" vertical="center" wrapText="1"/>
    </xf>
    <xf numFmtId="165" fontId="3" fillId="8" borderId="7" xfId="4" applyNumberFormat="1" applyFont="1" applyFill="1" applyBorder="1" applyAlignment="1">
      <alignment horizontal="center" vertical="center" wrapText="1"/>
    </xf>
    <xf numFmtId="44" fontId="2" fillId="8" borderId="13" xfId="3" applyFont="1" applyFill="1" applyBorder="1" applyAlignment="1">
      <alignment horizontal="center" vertical="center" wrapText="1"/>
    </xf>
    <xf numFmtId="44" fontId="2" fillId="8" borderId="14" xfId="3" applyFont="1" applyFill="1" applyBorder="1" applyAlignment="1">
      <alignment horizontal="center" vertical="center" wrapText="1"/>
    </xf>
    <xf numFmtId="165" fontId="3" fillId="8" borderId="14" xfId="4" applyNumberFormat="1" applyFont="1" applyFill="1" applyBorder="1" applyAlignment="1">
      <alignment horizontal="center" vertical="center" wrapText="1"/>
    </xf>
    <xf numFmtId="9" fontId="2" fillId="11" borderId="2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11" borderId="14" xfId="0" quotePrefix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44" fontId="2" fillId="14" borderId="1" xfId="3" applyFont="1" applyFill="1" applyBorder="1" applyAlignment="1">
      <alignment horizontal="center" vertical="center" wrapText="1"/>
    </xf>
    <xf numFmtId="44" fontId="2" fillId="14" borderId="2" xfId="3" applyFont="1" applyFill="1" applyBorder="1" applyAlignment="1">
      <alignment horizontal="center" vertical="center" wrapText="1"/>
    </xf>
    <xf numFmtId="165" fontId="3" fillId="14" borderId="2" xfId="4" applyNumberFormat="1" applyFont="1" applyFill="1" applyBorder="1" applyAlignment="1">
      <alignment horizontal="center" vertical="center" wrapText="1"/>
    </xf>
    <xf numFmtId="44" fontId="2" fillId="14" borderId="20" xfId="3" applyFont="1" applyFill="1" applyBorder="1" applyAlignment="1">
      <alignment horizontal="center" vertical="center" wrapText="1"/>
    </xf>
    <xf numFmtId="44" fontId="2" fillId="14" borderId="11" xfId="3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165" fontId="3" fillId="14" borderId="11" xfId="4" applyNumberFormat="1" applyFont="1" applyFill="1" applyBorder="1" applyAlignment="1">
      <alignment horizontal="center" vertical="center" wrapText="1"/>
    </xf>
    <xf numFmtId="165" fontId="3" fillId="14" borderId="11" xfId="0" applyNumberFormat="1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44" fontId="2" fillId="14" borderId="6" xfId="3" applyFont="1" applyFill="1" applyBorder="1" applyAlignment="1">
      <alignment horizontal="center" vertical="center" wrapText="1"/>
    </xf>
    <xf numFmtId="44" fontId="2" fillId="14" borderId="7" xfId="3" applyFont="1" applyFill="1" applyBorder="1" applyAlignment="1">
      <alignment horizontal="center" vertical="center" wrapText="1"/>
    </xf>
    <xf numFmtId="165" fontId="3" fillId="14" borderId="7" xfId="4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14" borderId="7" xfId="0" quotePrefix="1" applyFont="1" applyFill="1" applyBorder="1" applyAlignment="1">
      <alignment horizontal="center" vertical="center" wrapText="1"/>
    </xf>
    <xf numFmtId="44" fontId="2" fillId="14" borderId="13" xfId="3" applyFont="1" applyFill="1" applyBorder="1" applyAlignment="1">
      <alignment horizontal="center" vertical="center" wrapText="1"/>
    </xf>
    <xf numFmtId="44" fontId="2" fillId="14" borderId="14" xfId="3" applyFont="1" applyFill="1" applyBorder="1" applyAlignment="1">
      <alignment horizontal="center" vertical="center" wrapText="1"/>
    </xf>
    <xf numFmtId="165" fontId="3" fillId="14" borderId="14" xfId="4" applyNumberFormat="1" applyFont="1" applyFill="1" applyBorder="1" applyAlignment="1">
      <alignment horizontal="center" vertical="center" wrapText="1"/>
    </xf>
    <xf numFmtId="1" fontId="3" fillId="14" borderId="14" xfId="0" applyNumberFormat="1" applyFont="1" applyFill="1" applyBorder="1" applyAlignment="1">
      <alignment horizontal="center" vertical="center" wrapText="1"/>
    </xf>
    <xf numFmtId="44" fontId="2" fillId="16" borderId="1" xfId="3" applyFont="1" applyFill="1" applyBorder="1" applyAlignment="1">
      <alignment horizontal="center" vertical="center"/>
    </xf>
    <xf numFmtId="44" fontId="2" fillId="16" borderId="2" xfId="3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9" fontId="2" fillId="16" borderId="2" xfId="2" applyFont="1" applyFill="1" applyBorder="1" applyAlignment="1">
      <alignment horizontal="center" vertical="center"/>
    </xf>
    <xf numFmtId="165" fontId="3" fillId="16" borderId="2" xfId="2" applyNumberFormat="1" applyFont="1" applyFill="1" applyBorder="1" applyAlignment="1">
      <alignment horizontal="center" vertical="center" wrapText="1"/>
    </xf>
    <xf numFmtId="1" fontId="2" fillId="16" borderId="7" xfId="2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44" fontId="2" fillId="16" borderId="6" xfId="3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1" fontId="2" fillId="16" borderId="7" xfId="2" applyNumberFormat="1" applyFont="1" applyFill="1" applyBorder="1" applyAlignment="1">
      <alignment horizontal="center" vertical="center"/>
    </xf>
    <xf numFmtId="165" fontId="3" fillId="16" borderId="7" xfId="2" applyNumberFormat="1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1" fontId="3" fillId="16" borderId="7" xfId="0" applyNumberFormat="1" applyFont="1" applyFill="1" applyBorder="1" applyAlignment="1">
      <alignment horizontal="center" vertical="center" wrapText="1"/>
    </xf>
    <xf numFmtId="0" fontId="5" fillId="16" borderId="7" xfId="0" applyNumberFormat="1" applyFont="1" applyFill="1" applyBorder="1" applyAlignment="1">
      <alignment horizontal="center" vertical="center" wrapText="1"/>
    </xf>
    <xf numFmtId="9" fontId="2" fillId="16" borderId="7" xfId="2" applyFont="1" applyFill="1" applyBorder="1" applyAlignment="1">
      <alignment horizontal="center" vertical="center"/>
    </xf>
    <xf numFmtId="10" fontId="2" fillId="16" borderId="7" xfId="0" applyNumberFormat="1" applyFont="1" applyFill="1" applyBorder="1" applyAlignment="1">
      <alignment horizontal="center" vertical="center" wrapText="1"/>
    </xf>
    <xf numFmtId="1" fontId="2" fillId="16" borderId="7" xfId="0" applyNumberFormat="1" applyFont="1" applyFill="1" applyBorder="1" applyAlignment="1">
      <alignment horizontal="center" vertical="center"/>
    </xf>
    <xf numFmtId="9" fontId="2" fillId="16" borderId="7" xfId="2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10" fontId="2" fillId="20" borderId="7" xfId="2" applyNumberFormat="1" applyFont="1" applyFill="1" applyBorder="1" applyAlignment="1">
      <alignment horizontal="center" vertical="center"/>
    </xf>
    <xf numFmtId="165" fontId="3" fillId="20" borderId="7" xfId="2" applyNumberFormat="1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/>
    </xf>
    <xf numFmtId="165" fontId="3" fillId="20" borderId="7" xfId="0" applyNumberFormat="1" applyFont="1" applyFill="1" applyBorder="1" applyAlignment="1">
      <alignment horizontal="center" vertical="center" wrapText="1"/>
    </xf>
    <xf numFmtId="9" fontId="2" fillId="20" borderId="7" xfId="0" applyNumberFormat="1" applyFont="1" applyFill="1" applyBorder="1" applyAlignment="1">
      <alignment horizontal="center" vertical="center" wrapText="1"/>
    </xf>
    <xf numFmtId="10" fontId="2" fillId="20" borderId="7" xfId="0" applyNumberFormat="1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1" fontId="3" fillId="20" borderId="7" xfId="0" applyNumberFormat="1" applyFont="1" applyFill="1" applyBorder="1" applyAlignment="1">
      <alignment horizontal="center" vertical="center" wrapText="1"/>
    </xf>
    <xf numFmtId="0" fontId="5" fillId="20" borderId="7" xfId="0" applyNumberFormat="1" applyFont="1" applyFill="1" applyBorder="1" applyAlignment="1">
      <alignment horizontal="center" vertical="center" wrapText="1"/>
    </xf>
    <xf numFmtId="10" fontId="2" fillId="16" borderId="7" xfId="2" applyNumberFormat="1" applyFont="1" applyFill="1" applyBorder="1" applyAlignment="1">
      <alignment horizontal="center" vertical="center"/>
    </xf>
    <xf numFmtId="9" fontId="2" fillId="21" borderId="7" xfId="0" applyNumberFormat="1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44" fontId="2" fillId="16" borderId="13" xfId="3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1" fontId="2" fillId="16" borderId="14" xfId="0" applyNumberFormat="1" applyFont="1" applyFill="1" applyBorder="1" applyAlignment="1">
      <alignment horizontal="center" vertical="center"/>
    </xf>
    <xf numFmtId="165" fontId="3" fillId="16" borderId="14" xfId="2" applyNumberFormat="1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1" fontId="3" fillId="16" borderId="14" xfId="0" applyNumberFormat="1" applyFont="1" applyFill="1" applyBorder="1" applyAlignment="1">
      <alignment horizontal="center" vertical="center" wrapText="1"/>
    </xf>
    <xf numFmtId="0" fontId="5" fillId="16" borderId="14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7" xfId="2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9" fontId="3" fillId="8" borderId="7" xfId="0" applyNumberFormat="1" applyFont="1" applyFill="1" applyBorder="1" applyAlignment="1">
      <alignment horizontal="center" vertical="center" wrapText="1"/>
    </xf>
    <xf numFmtId="9" fontId="2" fillId="8" borderId="14" xfId="0" applyNumberFormat="1" applyFont="1" applyFill="1" applyBorder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 vertical="center"/>
    </xf>
    <xf numFmtId="166" fontId="6" fillId="11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166" fontId="6" fillId="11" borderId="6" xfId="0" applyNumberFormat="1" applyFont="1" applyFill="1" applyBorder="1" applyAlignment="1">
      <alignment horizontal="center" vertical="center"/>
    </xf>
    <xf numFmtId="166" fontId="6" fillId="11" borderId="7" xfId="0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9" fontId="6" fillId="11" borderId="7" xfId="0" applyNumberFormat="1" applyFont="1" applyFill="1" applyBorder="1" applyAlignment="1">
      <alignment horizontal="center" vertical="center"/>
    </xf>
    <xf numFmtId="9" fontId="6" fillId="11" borderId="7" xfId="0" applyNumberFormat="1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9" fontId="2" fillId="14" borderId="7" xfId="2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/>
    </xf>
    <xf numFmtId="44" fontId="2" fillId="14" borderId="13" xfId="5" applyFont="1" applyFill="1" applyBorder="1" applyAlignment="1">
      <alignment horizontal="center" vertical="center" wrapText="1"/>
    </xf>
    <xf numFmtId="44" fontId="2" fillId="14" borderId="14" xfId="5" applyFont="1" applyFill="1" applyBorder="1" applyAlignment="1">
      <alignment horizontal="center" vertical="center" wrapText="1"/>
    </xf>
    <xf numFmtId="10" fontId="2" fillId="14" borderId="14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/>
    </xf>
    <xf numFmtId="1" fontId="2" fillId="16" borderId="2" xfId="0" applyNumberFormat="1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 wrapText="1"/>
    </xf>
    <xf numFmtId="1" fontId="2" fillId="16" borderId="7" xfId="0" applyNumberFormat="1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44" fontId="2" fillId="11" borderId="2" xfId="3" applyFont="1" applyFill="1" applyBorder="1" applyAlignment="1">
      <alignment horizontal="center" vertical="center" textRotation="90"/>
    </xf>
    <xf numFmtId="44" fontId="2" fillId="11" borderId="2" xfId="3" applyFont="1" applyFill="1" applyBorder="1" applyAlignment="1">
      <alignment horizontal="center" vertical="center"/>
    </xf>
    <xf numFmtId="44" fontId="2" fillId="11" borderId="7" xfId="3" applyFont="1" applyFill="1" applyBorder="1" applyAlignment="1">
      <alignment horizontal="center" vertical="center"/>
    </xf>
    <xf numFmtId="0" fontId="2" fillId="11" borderId="7" xfId="0" applyNumberFormat="1" applyFont="1" applyFill="1" applyBorder="1" applyAlignment="1">
      <alignment horizontal="center" vertical="center" wrapText="1"/>
    </xf>
    <xf numFmtId="0" fontId="2" fillId="11" borderId="7" xfId="0" quotePrefix="1" applyFont="1" applyFill="1" applyBorder="1" applyAlignment="1">
      <alignment horizontal="center" vertical="center" wrapText="1"/>
    </xf>
    <xf numFmtId="168" fontId="2" fillId="11" borderId="7" xfId="3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 wrapText="1"/>
    </xf>
    <xf numFmtId="44" fontId="2" fillId="11" borderId="6" xfId="3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165" fontId="3" fillId="11" borderId="7" xfId="2" applyNumberFormat="1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44" fontId="2" fillId="11" borderId="14" xfId="3" applyFont="1" applyFill="1" applyBorder="1" applyAlignment="1">
      <alignment horizontal="center" vertical="center"/>
    </xf>
    <xf numFmtId="9" fontId="2" fillId="11" borderId="14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9" fontId="2" fillId="14" borderId="11" xfId="0" applyNumberFormat="1" applyFont="1" applyFill="1" applyBorder="1" applyAlignment="1">
      <alignment horizontal="center" vertical="center" wrapText="1"/>
    </xf>
    <xf numFmtId="9" fontId="2" fillId="14" borderId="2" xfId="0" applyNumberFormat="1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9" fontId="2" fillId="14" borderId="14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44" fontId="2" fillId="16" borderId="1" xfId="5" applyFont="1" applyFill="1" applyBorder="1" applyAlignment="1">
      <alignment horizontal="center" vertical="center" wrapText="1"/>
    </xf>
    <xf numFmtId="44" fontId="2" fillId="16" borderId="2" xfId="5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44" fontId="2" fillId="16" borderId="6" xfId="5" applyFont="1" applyFill="1" applyBorder="1" applyAlignment="1">
      <alignment horizontal="center" vertical="center" wrapText="1"/>
    </xf>
    <xf numFmtId="44" fontId="2" fillId="16" borderId="7" xfId="5" applyFont="1" applyFill="1" applyBorder="1" applyAlignment="1">
      <alignment horizontal="center" vertical="center" wrapText="1"/>
    </xf>
    <xf numFmtId="44" fontId="2" fillId="16" borderId="13" xfId="5" applyFont="1" applyFill="1" applyBorder="1" applyAlignment="1">
      <alignment horizontal="center" vertical="center" wrapText="1"/>
    </xf>
    <xf numFmtId="44" fontId="2" fillId="16" borderId="14" xfId="5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44" fontId="2" fillId="8" borderId="1" xfId="5" applyFont="1" applyFill="1" applyBorder="1" applyAlignment="1">
      <alignment horizontal="center" vertical="center" wrapText="1"/>
    </xf>
    <xf numFmtId="44" fontId="2" fillId="8" borderId="2" xfId="5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44" fontId="2" fillId="8" borderId="6" xfId="5" applyFont="1" applyFill="1" applyBorder="1" applyAlignment="1">
      <alignment horizontal="center" vertical="center" wrapText="1"/>
    </xf>
    <xf numFmtId="44" fontId="2" fillId="8" borderId="7" xfId="5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166" fontId="6" fillId="8" borderId="6" xfId="0" applyNumberFormat="1" applyFont="1" applyFill="1" applyBorder="1" applyAlignment="1">
      <alignment horizontal="center" vertical="center"/>
    </xf>
    <xf numFmtId="166" fontId="6" fillId="8" borderId="7" xfId="0" applyNumberFormat="1" applyFont="1" applyFill="1" applyBorder="1" applyAlignment="1">
      <alignment horizontal="center" vertical="center"/>
    </xf>
    <xf numFmtId="9" fontId="6" fillId="8" borderId="7" xfId="0" applyNumberFormat="1" applyFont="1" applyFill="1" applyBorder="1" applyAlignment="1">
      <alignment horizontal="center" vertical="center"/>
    </xf>
    <xf numFmtId="9" fontId="6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166" fontId="6" fillId="8" borderId="13" xfId="0" applyNumberFormat="1" applyFont="1" applyFill="1" applyBorder="1" applyAlignment="1">
      <alignment horizontal="center" vertical="center"/>
    </xf>
    <xf numFmtId="166" fontId="6" fillId="8" borderId="14" xfId="0" applyNumberFormat="1" applyFont="1" applyFill="1" applyBorder="1" applyAlignment="1">
      <alignment horizontal="center" vertical="center"/>
    </xf>
    <xf numFmtId="9" fontId="6" fillId="8" borderId="14" xfId="0" applyNumberFormat="1" applyFont="1" applyFill="1" applyBorder="1" applyAlignment="1">
      <alignment horizontal="center" vertical="center"/>
    </xf>
    <xf numFmtId="9" fontId="6" fillId="8" borderId="14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44" fontId="2" fillId="8" borderId="13" xfId="5" applyFont="1" applyFill="1" applyBorder="1" applyAlignment="1">
      <alignment horizontal="center" vertical="center" wrapText="1"/>
    </xf>
    <xf numFmtId="44" fontId="2" fillId="8" borderId="14" xfId="5" applyFont="1" applyFill="1" applyBorder="1" applyAlignment="1">
      <alignment horizontal="center" vertical="center" wrapText="1"/>
    </xf>
    <xf numFmtId="44" fontId="2" fillId="11" borderId="1" xfId="5" applyFont="1" applyFill="1" applyBorder="1" applyAlignment="1">
      <alignment horizontal="center" vertical="center" wrapText="1"/>
    </xf>
    <xf numFmtId="44" fontId="2" fillId="11" borderId="2" xfId="5" applyFont="1" applyFill="1" applyBorder="1" applyAlignment="1">
      <alignment horizontal="center" vertical="center" wrapText="1"/>
    </xf>
    <xf numFmtId="165" fontId="3" fillId="11" borderId="2" xfId="2" applyNumberFormat="1" applyFont="1" applyFill="1" applyBorder="1" applyAlignment="1">
      <alignment horizontal="center" vertical="center" wrapText="1"/>
    </xf>
    <xf numFmtId="44" fontId="2" fillId="11" borderId="6" xfId="5" applyFont="1" applyFill="1" applyBorder="1" applyAlignment="1">
      <alignment horizontal="center" vertical="center" wrapText="1"/>
    </xf>
    <xf numFmtId="44" fontId="2" fillId="11" borderId="7" xfId="5" applyFont="1" applyFill="1" applyBorder="1" applyAlignment="1">
      <alignment horizontal="center" vertical="center" wrapText="1"/>
    </xf>
    <xf numFmtId="10" fontId="2" fillId="11" borderId="7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4" fontId="2" fillId="11" borderId="13" xfId="5" applyFont="1" applyFill="1" applyBorder="1" applyAlignment="1">
      <alignment horizontal="center" vertical="center" wrapText="1"/>
    </xf>
    <xf numFmtId="44" fontId="2" fillId="11" borderId="14" xfId="5" applyFont="1" applyFill="1" applyBorder="1" applyAlignment="1">
      <alignment horizontal="center" vertical="center" wrapText="1"/>
    </xf>
    <xf numFmtId="10" fontId="2" fillId="11" borderId="7" xfId="2" applyNumberFormat="1" applyFont="1" applyFill="1" applyBorder="1" applyAlignment="1">
      <alignment horizontal="center" vertical="center"/>
    </xf>
    <xf numFmtId="169" fontId="2" fillId="11" borderId="7" xfId="0" applyNumberFormat="1" applyFont="1" applyFill="1" applyBorder="1" applyAlignment="1">
      <alignment horizontal="center" vertical="center" wrapText="1"/>
    </xf>
    <xf numFmtId="44" fontId="2" fillId="14" borderId="1" xfId="5" applyFont="1" applyFill="1" applyBorder="1" applyAlignment="1">
      <alignment horizontal="center" vertical="center" wrapText="1"/>
    </xf>
    <xf numFmtId="44" fontId="2" fillId="14" borderId="2" xfId="5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/>
    </xf>
    <xf numFmtId="44" fontId="2" fillId="14" borderId="6" xfId="5" applyFont="1" applyFill="1" applyBorder="1" applyAlignment="1">
      <alignment horizontal="center" vertical="center" wrapText="1"/>
    </xf>
    <xf numFmtId="44" fontId="2" fillId="14" borderId="7" xfId="5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165" fontId="3" fillId="14" borderId="7" xfId="2" applyNumberFormat="1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4" fontId="3" fillId="28" borderId="15" xfId="0" applyNumberFormat="1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4" fontId="3" fillId="30" borderId="15" xfId="0" applyNumberFormat="1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31" borderId="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36" borderId="7" xfId="0" applyFont="1" applyFill="1" applyBorder="1" applyAlignment="1">
      <alignment horizontal="center" vertical="center"/>
    </xf>
    <xf numFmtId="44" fontId="13" fillId="36" borderId="7" xfId="3" applyFont="1" applyFill="1" applyBorder="1" applyAlignment="1">
      <alignment horizontal="center" vertical="center"/>
    </xf>
    <xf numFmtId="0" fontId="13" fillId="36" borderId="6" xfId="0" applyFont="1" applyFill="1" applyBorder="1" applyAlignment="1">
      <alignment horizontal="center" vertical="center"/>
    </xf>
    <xf numFmtId="9" fontId="2" fillId="36" borderId="7" xfId="0" applyNumberFormat="1" applyFont="1" applyFill="1" applyBorder="1" applyAlignment="1">
      <alignment horizontal="center" vertical="center" wrapText="1"/>
    </xf>
    <xf numFmtId="0" fontId="2" fillId="36" borderId="7" xfId="0" applyFont="1" applyFill="1" applyBorder="1" applyAlignment="1">
      <alignment horizontal="center" vertical="center" wrapText="1"/>
    </xf>
    <xf numFmtId="0" fontId="3" fillId="37" borderId="7" xfId="0" applyFont="1" applyFill="1" applyBorder="1" applyAlignment="1">
      <alignment horizontal="center" vertical="center" wrapText="1"/>
    </xf>
    <xf numFmtId="0" fontId="3" fillId="38" borderId="7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44" fontId="13" fillId="36" borderId="12" xfId="3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44" fontId="13" fillId="8" borderId="2" xfId="12" applyFont="1" applyFill="1" applyBorder="1" applyAlignment="1">
      <alignment horizontal="center" vertical="center"/>
    </xf>
    <xf numFmtId="166" fontId="13" fillId="8" borderId="2" xfId="12" applyNumberFormat="1" applyFont="1" applyFill="1" applyBorder="1" applyAlignment="1">
      <alignment horizontal="center" vertical="center"/>
    </xf>
    <xf numFmtId="9" fontId="13" fillId="8" borderId="2" xfId="2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44" fontId="13" fillId="8" borderId="7" xfId="12" applyFont="1" applyFill="1" applyBorder="1" applyAlignment="1">
      <alignment horizontal="center" vertical="center"/>
    </xf>
    <xf numFmtId="9" fontId="13" fillId="8" borderId="7" xfId="2" applyFont="1" applyFill="1" applyBorder="1" applyAlignment="1">
      <alignment horizontal="center" vertical="center"/>
    </xf>
    <xf numFmtId="166" fontId="13" fillId="8" borderId="7" xfId="12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44" fontId="13" fillId="8" borderId="14" xfId="12" applyFont="1" applyFill="1" applyBorder="1" applyAlignment="1">
      <alignment horizontal="center" vertical="center"/>
    </xf>
    <xf numFmtId="166" fontId="13" fillId="8" borderId="14" xfId="12" applyNumberFormat="1" applyFont="1" applyFill="1" applyBorder="1" applyAlignment="1">
      <alignment horizontal="center" vertical="center"/>
    </xf>
    <xf numFmtId="1" fontId="13" fillId="8" borderId="14" xfId="0" applyNumberFormat="1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66" fontId="13" fillId="11" borderId="11" xfId="3" applyNumberFormat="1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1" fontId="3" fillId="11" borderId="11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166" fontId="13" fillId="11" borderId="7" xfId="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11" borderId="6" xfId="3" applyNumberFormat="1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166" fontId="13" fillId="11" borderId="12" xfId="3" applyNumberFormat="1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" fontId="3" fillId="11" borderId="12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44" fontId="13" fillId="14" borderId="2" xfId="12" applyFont="1" applyFill="1" applyBorder="1" applyAlignment="1">
      <alignment horizontal="center" vertical="center"/>
    </xf>
    <xf numFmtId="166" fontId="13" fillId="14" borderId="2" xfId="12" applyNumberFormat="1" applyFont="1" applyFill="1" applyBorder="1" applyAlignment="1">
      <alignment horizontal="center" vertical="center"/>
    </xf>
    <xf numFmtId="1" fontId="13" fillId="14" borderId="2" xfId="0" applyNumberFormat="1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44" fontId="13" fillId="14" borderId="7" xfId="12" applyFont="1" applyFill="1" applyBorder="1" applyAlignment="1">
      <alignment horizontal="center" vertical="center"/>
    </xf>
    <xf numFmtId="9" fontId="13" fillId="14" borderId="7" xfId="2" applyFont="1" applyFill="1" applyBorder="1" applyAlignment="1">
      <alignment horizontal="center" vertical="center"/>
    </xf>
    <xf numFmtId="2" fontId="13" fillId="14" borderId="7" xfId="0" applyNumberFormat="1" applyFont="1" applyFill="1" applyBorder="1" applyAlignment="1">
      <alignment horizontal="center" vertical="center"/>
    </xf>
    <xf numFmtId="166" fontId="13" fillId="14" borderId="7" xfId="12" applyNumberFormat="1" applyFont="1" applyFill="1" applyBorder="1" applyAlignment="1">
      <alignment horizontal="center" vertical="center"/>
    </xf>
    <xf numFmtId="1" fontId="13" fillId="14" borderId="7" xfId="0" applyNumberFormat="1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44" fontId="13" fillId="14" borderId="14" xfId="12" applyFont="1" applyFill="1" applyBorder="1" applyAlignment="1">
      <alignment horizontal="center" vertical="center"/>
    </xf>
    <xf numFmtId="166" fontId="13" fillId="14" borderId="14" xfId="12" applyNumberFormat="1" applyFont="1" applyFill="1" applyBorder="1" applyAlignment="1">
      <alignment horizontal="center" vertical="center"/>
    </xf>
    <xf numFmtId="1" fontId="13" fillId="14" borderId="14" xfId="0" applyNumberFormat="1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66" fontId="13" fillId="36" borderId="11" xfId="3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 wrapText="1"/>
    </xf>
    <xf numFmtId="166" fontId="13" fillId="36" borderId="7" xfId="3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166" fontId="13" fillId="36" borderId="14" xfId="3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166" fontId="13" fillId="8" borderId="2" xfId="5" applyNumberFormat="1" applyFont="1" applyFill="1" applyBorder="1" applyAlignment="1">
      <alignment horizontal="center" vertical="center" wrapText="1"/>
    </xf>
    <xf numFmtId="166" fontId="13" fillId="8" borderId="7" xfId="5" applyNumberFormat="1" applyFont="1" applyFill="1" applyBorder="1" applyAlignment="1">
      <alignment horizontal="center" vertical="center" wrapText="1"/>
    </xf>
    <xf numFmtId="166" fontId="13" fillId="8" borderId="14" xfId="5" applyNumberFormat="1" applyFont="1" applyFill="1" applyBorder="1" applyAlignment="1">
      <alignment horizontal="center" vertical="center" wrapText="1"/>
    </xf>
    <xf numFmtId="166" fontId="13" fillId="11" borderId="1" xfId="5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166" fontId="13" fillId="11" borderId="2" xfId="5" applyNumberFormat="1" applyFont="1" applyFill="1" applyBorder="1" applyAlignment="1">
      <alignment horizontal="center" vertical="center" wrapText="1"/>
    </xf>
    <xf numFmtId="3" fontId="13" fillId="11" borderId="2" xfId="0" applyNumberFormat="1" applyFont="1" applyFill="1" applyBorder="1" applyAlignment="1">
      <alignment horizontal="center" vertical="center" wrapText="1"/>
    </xf>
    <xf numFmtId="166" fontId="13" fillId="11" borderId="6" xfId="5" applyNumberFormat="1" applyFont="1" applyFill="1" applyBorder="1" applyAlignment="1">
      <alignment horizontal="center" vertical="center"/>
    </xf>
    <xf numFmtId="166" fontId="13" fillId="11" borderId="7" xfId="5" applyNumberFormat="1" applyFont="1" applyFill="1" applyBorder="1" applyAlignment="1">
      <alignment horizontal="center" vertical="center" wrapText="1"/>
    </xf>
    <xf numFmtId="3" fontId="13" fillId="11" borderId="7" xfId="0" applyNumberFormat="1" applyFont="1" applyFill="1" applyBorder="1" applyAlignment="1">
      <alignment horizontal="center" vertical="center" wrapText="1"/>
    </xf>
    <xf numFmtId="166" fontId="13" fillId="11" borderId="13" xfId="5" applyNumberFormat="1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166" fontId="13" fillId="11" borderId="14" xfId="5" applyNumberFormat="1" applyFont="1" applyFill="1" applyBorder="1" applyAlignment="1">
      <alignment horizontal="center" vertical="center" wrapText="1"/>
    </xf>
    <xf numFmtId="3" fontId="13" fillId="11" borderId="14" xfId="0" applyNumberFormat="1" applyFont="1" applyFill="1" applyBorder="1" applyAlignment="1">
      <alignment horizontal="center" vertical="center" wrapText="1"/>
    </xf>
    <xf numFmtId="166" fontId="13" fillId="14" borderId="2" xfId="5" applyNumberFormat="1" applyFont="1" applyFill="1" applyBorder="1" applyAlignment="1">
      <alignment horizontal="center" vertical="center" wrapText="1"/>
    </xf>
    <xf numFmtId="166" fontId="13" fillId="14" borderId="7" xfId="5" applyNumberFormat="1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66" fontId="13" fillId="14" borderId="12" xfId="5" applyNumberFormat="1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1" fontId="3" fillId="14" borderId="12" xfId="0" applyNumberFormat="1" applyFont="1" applyFill="1" applyBorder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/>
    </xf>
    <xf numFmtId="44" fontId="13" fillId="36" borderId="2" xfId="12" applyFont="1" applyFill="1" applyBorder="1" applyAlignment="1">
      <alignment horizontal="center" vertical="center"/>
    </xf>
    <xf numFmtId="166" fontId="13" fillId="36" borderId="2" xfId="12" applyNumberFormat="1" applyFont="1" applyFill="1" applyBorder="1" applyAlignment="1">
      <alignment horizontal="center" vertical="center"/>
    </xf>
    <xf numFmtId="9" fontId="13" fillId="36" borderId="2" xfId="2" applyFont="1" applyFill="1" applyBorder="1" applyAlignment="1">
      <alignment horizontal="center" vertical="center"/>
    </xf>
    <xf numFmtId="0" fontId="13" fillId="36" borderId="2" xfId="12" applyNumberFormat="1" applyFont="1" applyFill="1" applyBorder="1" applyAlignment="1">
      <alignment horizontal="center" vertical="center"/>
    </xf>
    <xf numFmtId="9" fontId="2" fillId="36" borderId="2" xfId="0" applyNumberFormat="1" applyFont="1" applyFill="1" applyBorder="1" applyAlignment="1">
      <alignment horizontal="center" vertical="center" wrapText="1"/>
    </xf>
    <xf numFmtId="0" fontId="5" fillId="36" borderId="2" xfId="0" applyNumberFormat="1" applyFont="1" applyFill="1" applyBorder="1" applyAlignment="1">
      <alignment horizontal="center" vertical="center" wrapText="1"/>
    </xf>
    <xf numFmtId="1" fontId="3" fillId="36" borderId="2" xfId="0" applyNumberFormat="1" applyFont="1" applyFill="1" applyBorder="1" applyAlignment="1">
      <alignment horizontal="center" vertical="center" wrapText="1"/>
    </xf>
    <xf numFmtId="44" fontId="13" fillId="36" borderId="7" xfId="12" applyFont="1" applyFill="1" applyBorder="1" applyAlignment="1">
      <alignment horizontal="center" vertical="center"/>
    </xf>
    <xf numFmtId="0" fontId="13" fillId="36" borderId="7" xfId="12" applyNumberFormat="1" applyFont="1" applyFill="1" applyBorder="1" applyAlignment="1">
      <alignment horizontal="center" vertical="center"/>
    </xf>
    <xf numFmtId="9" fontId="2" fillId="36" borderId="7" xfId="2" applyFont="1" applyFill="1" applyBorder="1" applyAlignment="1">
      <alignment horizontal="center" vertical="center" wrapText="1"/>
    </xf>
    <xf numFmtId="0" fontId="5" fillId="36" borderId="7" xfId="0" applyNumberFormat="1" applyFont="1" applyFill="1" applyBorder="1" applyAlignment="1">
      <alignment horizontal="center" vertical="center" wrapText="1"/>
    </xf>
    <xf numFmtId="1" fontId="3" fillId="36" borderId="7" xfId="0" applyNumberFormat="1" applyFont="1" applyFill="1" applyBorder="1" applyAlignment="1">
      <alignment horizontal="center" vertical="center" wrapText="1"/>
    </xf>
    <xf numFmtId="166" fontId="13" fillId="36" borderId="7" xfId="12" applyNumberFormat="1" applyFont="1" applyFill="1" applyBorder="1" applyAlignment="1">
      <alignment horizontal="center" vertical="center"/>
    </xf>
    <xf numFmtId="9" fontId="13" fillId="36" borderId="7" xfId="2" applyFont="1" applyFill="1" applyBorder="1" applyAlignment="1">
      <alignment horizontal="center" vertical="center"/>
    </xf>
    <xf numFmtId="1" fontId="13" fillId="36" borderId="7" xfId="12" applyNumberFormat="1" applyFont="1" applyFill="1" applyBorder="1" applyAlignment="1">
      <alignment horizontal="center" vertical="center"/>
    </xf>
    <xf numFmtId="0" fontId="2" fillId="36" borderId="7" xfId="0" applyNumberFormat="1" applyFont="1" applyFill="1" applyBorder="1" applyAlignment="1">
      <alignment horizontal="center" vertical="center" wrapText="1"/>
    </xf>
    <xf numFmtId="44" fontId="13" fillId="36" borderId="14" xfId="12" applyFont="1" applyFill="1" applyBorder="1" applyAlignment="1">
      <alignment horizontal="center" vertical="center"/>
    </xf>
    <xf numFmtId="166" fontId="13" fillId="36" borderId="14" xfId="12" applyNumberFormat="1" applyFont="1" applyFill="1" applyBorder="1" applyAlignment="1">
      <alignment horizontal="center" vertical="center"/>
    </xf>
    <xf numFmtId="1" fontId="13" fillId="36" borderId="14" xfId="12" applyNumberFormat="1" applyFont="1" applyFill="1" applyBorder="1" applyAlignment="1">
      <alignment horizontal="center" vertical="center"/>
    </xf>
    <xf numFmtId="0" fontId="13" fillId="36" borderId="14" xfId="12" applyNumberFormat="1" applyFont="1" applyFill="1" applyBorder="1" applyAlignment="1">
      <alignment horizontal="center" vertical="center"/>
    </xf>
    <xf numFmtId="0" fontId="5" fillId="36" borderId="14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9" fontId="2" fillId="36" borderId="14" xfId="0" applyNumberFormat="1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44" fontId="13" fillId="8" borderId="11" xfId="12" applyFont="1" applyFill="1" applyBorder="1" applyAlignment="1">
      <alignment horizontal="center" vertical="center"/>
    </xf>
    <xf numFmtId="44" fontId="13" fillId="8" borderId="11" xfId="0" applyNumberFormat="1" applyFont="1" applyFill="1" applyBorder="1" applyAlignment="1">
      <alignment horizontal="center" vertical="center"/>
    </xf>
    <xf numFmtId="9" fontId="2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66" fontId="13" fillId="8" borderId="7" xfId="0" applyNumberFormat="1" applyFont="1" applyFill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 wrapText="1"/>
    </xf>
    <xf numFmtId="1" fontId="13" fillId="8" borderId="7" xfId="2" applyNumberFormat="1" applyFont="1" applyFill="1" applyBorder="1" applyAlignment="1">
      <alignment horizontal="center" vertical="center"/>
    </xf>
    <xf numFmtId="44" fontId="13" fillId="8" borderId="14" xfId="0" applyNumberFormat="1" applyFont="1" applyFill="1" applyBorder="1" applyAlignment="1">
      <alignment horizontal="center" vertical="center"/>
    </xf>
    <xf numFmtId="44" fontId="13" fillId="11" borderId="11" xfId="3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44" fontId="13" fillId="11" borderId="7" xfId="3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44" fontId="13" fillId="11" borderId="14" xfId="3" applyFont="1" applyFill="1" applyBorder="1" applyAlignment="1">
      <alignment horizontal="center" vertical="center"/>
    </xf>
    <xf numFmtId="9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/>
    </xf>
    <xf numFmtId="166" fontId="13" fillId="14" borderId="2" xfId="3" applyNumberFormat="1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166" fontId="13" fillId="14" borderId="7" xfId="3" applyNumberFormat="1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 wrapText="1"/>
    </xf>
    <xf numFmtId="166" fontId="13" fillId="14" borderId="12" xfId="0" applyNumberFormat="1" applyFont="1" applyFill="1" applyBorder="1" applyAlignment="1">
      <alignment horizontal="center" vertical="center"/>
    </xf>
    <xf numFmtId="166" fontId="13" fillId="14" borderId="12" xfId="3" applyNumberFormat="1" applyFont="1" applyFill="1" applyBorder="1" applyAlignment="1">
      <alignment horizontal="center" vertical="center"/>
    </xf>
    <xf numFmtId="9" fontId="13" fillId="14" borderId="12" xfId="0" applyNumberFormat="1" applyFont="1" applyFill="1" applyBorder="1" applyAlignment="1">
      <alignment horizontal="center" vertical="center"/>
    </xf>
    <xf numFmtId="10" fontId="2" fillId="14" borderId="12" xfId="0" applyNumberFormat="1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/>
    </xf>
    <xf numFmtId="166" fontId="13" fillId="36" borderId="2" xfId="0" applyNumberFormat="1" applyFont="1" applyFill="1" applyBorder="1" applyAlignment="1">
      <alignment horizontal="center" vertical="center"/>
    </xf>
    <xf numFmtId="1" fontId="13" fillId="36" borderId="2" xfId="0" applyNumberFormat="1" applyFont="1" applyFill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/>
    </xf>
    <xf numFmtId="166" fontId="13" fillId="36" borderId="7" xfId="0" applyNumberFormat="1" applyFont="1" applyFill="1" applyBorder="1" applyAlignment="1">
      <alignment horizontal="center" vertical="center"/>
    </xf>
    <xf numFmtId="1" fontId="13" fillId="36" borderId="7" xfId="0" applyNumberFormat="1" applyFont="1" applyFill="1" applyBorder="1" applyAlignment="1">
      <alignment horizontal="center" vertical="center"/>
    </xf>
    <xf numFmtId="0" fontId="5" fillId="36" borderId="7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/>
    </xf>
    <xf numFmtId="166" fontId="13" fillId="36" borderId="7" xfId="12" applyNumberFormat="1" applyFont="1" applyFill="1" applyBorder="1" applyAlignment="1">
      <alignment vertical="center"/>
    </xf>
    <xf numFmtId="1" fontId="2" fillId="36" borderId="7" xfId="0" applyNumberFormat="1" applyFont="1" applyFill="1" applyBorder="1" applyAlignment="1">
      <alignment horizontal="center" vertical="center" wrapText="1"/>
    </xf>
    <xf numFmtId="1" fontId="2" fillId="36" borderId="7" xfId="2" applyNumberFormat="1" applyFont="1" applyFill="1" applyBorder="1" applyAlignment="1">
      <alignment horizontal="center" vertical="center" wrapText="1"/>
    </xf>
    <xf numFmtId="9" fontId="13" fillId="36" borderId="7" xfId="0" applyNumberFormat="1" applyFont="1" applyFill="1" applyBorder="1" applyAlignment="1">
      <alignment horizontal="center" vertical="center"/>
    </xf>
    <xf numFmtId="10" fontId="13" fillId="36" borderId="7" xfId="2" applyNumberFormat="1" applyFont="1" applyFill="1" applyBorder="1" applyAlignment="1">
      <alignment horizontal="center" vertical="center"/>
    </xf>
    <xf numFmtId="169" fontId="2" fillId="36" borderId="7" xfId="0" applyNumberFormat="1" applyFont="1" applyFill="1" applyBorder="1" applyAlignment="1">
      <alignment horizontal="center" vertical="center" wrapText="1"/>
    </xf>
    <xf numFmtId="166" fontId="13" fillId="36" borderId="14" xfId="0" applyNumberFormat="1" applyFont="1" applyFill="1" applyBorder="1" applyAlignment="1">
      <alignment horizontal="center" vertical="center"/>
    </xf>
    <xf numFmtId="10" fontId="13" fillId="36" borderId="14" xfId="2" applyNumberFormat="1" applyFont="1" applyFill="1" applyBorder="1" applyAlignment="1">
      <alignment horizontal="center" vertical="center"/>
    </xf>
    <xf numFmtId="9" fontId="2" fillId="36" borderId="14" xfId="2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166" fontId="13" fillId="8" borderId="11" xfId="5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44" fontId="13" fillId="14" borderId="2" xfId="3" applyFont="1" applyFill="1" applyBorder="1" applyAlignment="1">
      <alignment horizontal="center" vertical="center"/>
    </xf>
    <xf numFmtId="44" fontId="13" fillId="14" borderId="7" xfId="3" applyFont="1" applyFill="1" applyBorder="1" applyAlignment="1">
      <alignment horizontal="center" vertical="center"/>
    </xf>
    <xf numFmtId="44" fontId="13" fillId="14" borderId="14" xfId="3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 vertical="center" wrapText="1"/>
    </xf>
    <xf numFmtId="166" fontId="13" fillId="8" borderId="2" xfId="0" applyNumberFormat="1" applyFont="1" applyFill="1" applyBorder="1" applyAlignment="1">
      <alignment horizontal="center" vertical="center"/>
    </xf>
    <xf numFmtId="166" fontId="13" fillId="8" borderId="14" xfId="0" applyNumberFormat="1" applyFont="1" applyFill="1" applyBorder="1" applyAlignment="1">
      <alignment horizontal="center" vertical="center"/>
    </xf>
    <xf numFmtId="166" fontId="13" fillId="11" borderId="2" xfId="0" applyNumberFormat="1" applyFont="1" applyFill="1" applyBorder="1" applyAlignment="1">
      <alignment horizontal="center" vertical="center"/>
    </xf>
    <xf numFmtId="166" fontId="13" fillId="11" borderId="2" xfId="12" applyNumberFormat="1" applyFont="1" applyFill="1" applyBorder="1" applyAlignment="1">
      <alignment horizontal="center" vertical="center"/>
    </xf>
    <xf numFmtId="165" fontId="2" fillId="11" borderId="2" xfId="4" applyNumberFormat="1" applyFont="1" applyFill="1" applyBorder="1" applyAlignment="1">
      <alignment horizontal="center" vertical="center" wrapText="1"/>
    </xf>
    <xf numFmtId="166" fontId="13" fillId="11" borderId="7" xfId="0" applyNumberFormat="1" applyFont="1" applyFill="1" applyBorder="1" applyAlignment="1">
      <alignment horizontal="center" vertical="center"/>
    </xf>
    <xf numFmtId="166" fontId="13" fillId="11" borderId="7" xfId="12" applyNumberFormat="1" applyFont="1" applyFill="1" applyBorder="1" applyAlignment="1">
      <alignment horizontal="center" vertical="center"/>
    </xf>
    <xf numFmtId="166" fontId="13" fillId="11" borderId="14" xfId="0" applyNumberFormat="1" applyFont="1" applyFill="1" applyBorder="1" applyAlignment="1">
      <alignment horizontal="center" vertical="center"/>
    </xf>
    <xf numFmtId="166" fontId="13" fillId="11" borderId="14" xfId="12" applyNumberFormat="1" applyFont="1" applyFill="1" applyBorder="1" applyAlignment="1">
      <alignment horizontal="center" vertical="center"/>
    </xf>
    <xf numFmtId="166" fontId="13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166" fontId="13" fillId="14" borderId="7" xfId="0" applyNumberFormat="1" applyFont="1" applyFill="1" applyBorder="1" applyAlignment="1">
      <alignment horizontal="center" vertical="center"/>
    </xf>
    <xf numFmtId="10" fontId="2" fillId="14" borderId="7" xfId="0" applyNumberFormat="1" applyFont="1" applyFill="1" applyBorder="1" applyAlignment="1">
      <alignment horizontal="center" vertical="center" wrapText="1"/>
    </xf>
    <xf numFmtId="166" fontId="13" fillId="14" borderId="14" xfId="0" applyNumberFormat="1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4" fontId="3" fillId="24" borderId="8" xfId="0" applyNumberFormat="1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4" fontId="3" fillId="26" borderId="8" xfId="0" applyNumberFormat="1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4" fontId="3" fillId="28" borderId="8" xfId="0" applyNumberFormat="1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4" fontId="3" fillId="30" borderId="8" xfId="0" applyNumberFormat="1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40" borderId="43" xfId="0" applyFont="1" applyFill="1" applyBorder="1" applyAlignment="1">
      <alignment horizontal="center" vertical="center" wrapText="1"/>
    </xf>
    <xf numFmtId="3" fontId="17" fillId="41" borderId="21" xfId="0" applyNumberFormat="1" applyFont="1" applyFill="1" applyBorder="1" applyAlignment="1" applyProtection="1">
      <alignment horizontal="center" vertical="center" textRotation="90" wrapText="1"/>
    </xf>
    <xf numFmtId="3" fontId="17" fillId="43" borderId="11" xfId="0" applyNumberFormat="1" applyFont="1" applyFill="1" applyBorder="1" applyAlignment="1" applyProtection="1">
      <alignment horizontal="center" vertical="center" textRotation="90" wrapText="1"/>
    </xf>
    <xf numFmtId="3" fontId="17" fillId="41" borderId="11" xfId="0" applyNumberFormat="1" applyFont="1" applyFill="1" applyBorder="1" applyAlignment="1" applyProtection="1">
      <alignment horizontal="center" vertical="center" textRotation="90" wrapText="1"/>
    </xf>
    <xf numFmtId="3" fontId="17" fillId="43" borderId="20" xfId="0" applyNumberFormat="1" applyFont="1" applyFill="1" applyBorder="1" applyAlignment="1" applyProtection="1">
      <alignment horizontal="center" vertical="center" textRotation="90" wrapText="1"/>
    </xf>
    <xf numFmtId="0" fontId="17" fillId="13" borderId="30" xfId="0" applyFont="1" applyFill="1" applyBorder="1" applyAlignment="1">
      <alignment horizontal="center" vertical="center" wrapText="1"/>
    </xf>
    <xf numFmtId="3" fontId="17" fillId="13" borderId="30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29" xfId="0" applyNumberFormat="1" applyFont="1" applyFill="1" applyBorder="1" applyAlignment="1">
      <alignment horizontal="center" vertical="center" textRotation="90"/>
    </xf>
    <xf numFmtId="0" fontId="17" fillId="13" borderId="29" xfId="0" applyFont="1" applyFill="1" applyBorder="1" applyAlignment="1">
      <alignment horizontal="center" vertical="center" textRotation="90"/>
    </xf>
    <xf numFmtId="0" fontId="17" fillId="13" borderId="53" xfId="0" applyFont="1" applyFill="1" applyBorder="1" applyAlignment="1">
      <alignment horizontal="center" vertical="center" textRotation="90"/>
    </xf>
    <xf numFmtId="44" fontId="17" fillId="41" borderId="30" xfId="1" applyNumberFormat="1" applyFont="1" applyFill="1" applyBorder="1" applyAlignment="1">
      <alignment horizontal="center" vertical="center" textRotation="90"/>
    </xf>
    <xf numFmtId="44" fontId="17" fillId="41" borderId="29" xfId="1" applyNumberFormat="1" applyFont="1" applyFill="1" applyBorder="1" applyAlignment="1">
      <alignment horizontal="center" vertical="center" textRotation="90"/>
    </xf>
    <xf numFmtId="44" fontId="17" fillId="41" borderId="53" xfId="1" applyNumberFormat="1" applyFont="1" applyFill="1" applyBorder="1" applyAlignment="1">
      <alignment horizontal="center" vertical="center" textRotation="90"/>
    </xf>
    <xf numFmtId="0" fontId="17" fillId="42" borderId="54" xfId="0" applyFont="1" applyFill="1" applyBorder="1" applyAlignment="1">
      <alignment horizontal="center" vertical="center" textRotation="90"/>
    </xf>
    <xf numFmtId="0" fontId="17" fillId="42" borderId="29" xfId="0" applyFont="1" applyFill="1" applyBorder="1" applyAlignment="1">
      <alignment horizontal="center" vertical="center" textRotation="90"/>
    </xf>
    <xf numFmtId="0" fontId="17" fillId="42" borderId="53" xfId="0" applyFont="1" applyFill="1" applyBorder="1" applyAlignment="1">
      <alignment horizontal="center" vertical="center" textRotation="90" wrapText="1"/>
    </xf>
    <xf numFmtId="0" fontId="17" fillId="44" borderId="24" xfId="0" applyFont="1" applyFill="1" applyBorder="1" applyAlignment="1">
      <alignment horizontal="center" vertical="center"/>
    </xf>
    <xf numFmtId="0" fontId="17" fillId="44" borderId="15" xfId="0" applyFont="1" applyFill="1" applyBorder="1" applyAlignment="1">
      <alignment horizontal="center" vertical="center" wrapText="1"/>
    </xf>
    <xf numFmtId="171" fontId="17" fillId="44" borderId="47" xfId="0" applyNumberFormat="1" applyFont="1" applyFill="1" applyBorder="1" applyAlignment="1">
      <alignment horizontal="center" vertical="center" wrapText="1"/>
    </xf>
    <xf numFmtId="0" fontId="17" fillId="44" borderId="24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 applyProtection="1">
      <alignment horizontal="center" vertical="center" textRotation="90" wrapText="1"/>
      <protection locked="0"/>
    </xf>
    <xf numFmtId="0" fontId="17" fillId="44" borderId="28" xfId="0" applyFont="1" applyFill="1" applyBorder="1" applyAlignment="1" applyProtection="1">
      <alignment horizontal="center" vertical="center" textRotation="90" wrapText="1"/>
      <protection locked="0"/>
    </xf>
    <xf numFmtId="44" fontId="17" fillId="41" borderId="30" xfId="1" applyNumberFormat="1" applyFont="1" applyFill="1" applyBorder="1" applyAlignment="1" applyProtection="1">
      <alignment horizontal="center" vertical="center" textRotation="90" wrapText="1"/>
      <protection locked="0"/>
    </xf>
    <xf numFmtId="44" fontId="17" fillId="45" borderId="29" xfId="1" applyNumberFormat="1" applyFont="1" applyFill="1" applyBorder="1" applyAlignment="1" applyProtection="1">
      <alignment horizontal="center" vertical="center" textRotation="90" wrapText="1"/>
      <protection locked="0"/>
    </xf>
    <xf numFmtId="44" fontId="17" fillId="41" borderId="29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42" borderId="15" xfId="0" applyFont="1" applyFill="1" applyBorder="1" applyAlignment="1" applyProtection="1">
      <alignment horizontal="center" vertical="center" textRotation="90" wrapText="1"/>
      <protection locked="0"/>
    </xf>
    <xf numFmtId="0" fontId="17" fillId="42" borderId="15" xfId="0" applyFont="1" applyFill="1" applyBorder="1" applyAlignment="1" applyProtection="1">
      <alignment horizontal="center" vertical="center" wrapText="1"/>
      <protection locked="0"/>
    </xf>
    <xf numFmtId="0" fontId="17" fillId="42" borderId="28" xfId="0" applyFont="1" applyFill="1" applyBorder="1" applyAlignment="1">
      <alignment horizontal="center" vertical="center" wrapText="1"/>
    </xf>
    <xf numFmtId="0" fontId="17" fillId="46" borderId="30" xfId="0" applyFont="1" applyFill="1" applyBorder="1" applyAlignment="1">
      <alignment horizontal="center" vertical="center" wrapText="1"/>
    </xf>
    <xf numFmtId="0" fontId="17" fillId="46" borderId="5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47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7" fillId="46" borderId="29" xfId="0" applyNumberFormat="1" applyFont="1" applyFill="1" applyBorder="1" applyAlignment="1">
      <alignment horizontal="center" vertical="center" textRotation="90" wrapText="1"/>
    </xf>
    <xf numFmtId="0" fontId="17" fillId="46" borderId="29" xfId="0" applyFont="1" applyFill="1" applyBorder="1" applyAlignment="1">
      <alignment horizontal="center" vertical="center" textRotation="90" wrapText="1"/>
    </xf>
    <xf numFmtId="0" fontId="17" fillId="46" borderId="53" xfId="0" applyFont="1" applyFill="1" applyBorder="1" applyAlignment="1">
      <alignment horizontal="center" vertical="center" wrapText="1"/>
    </xf>
    <xf numFmtId="172" fontId="17" fillId="6" borderId="30" xfId="11" applyNumberFormat="1" applyFont="1" applyFill="1" applyBorder="1" applyAlignment="1" applyProtection="1">
      <alignment horizontal="center" vertical="center" textRotation="90" wrapText="1"/>
      <protection locked="0"/>
    </xf>
    <xf numFmtId="3" fontId="17" fillId="6" borderId="29" xfId="0" applyNumberFormat="1" applyFont="1" applyFill="1" applyBorder="1" applyAlignment="1" applyProtection="1">
      <alignment horizontal="center" vertical="center" textRotation="90" wrapText="1"/>
      <protection locked="0"/>
    </xf>
    <xf numFmtId="172" fontId="17" fillId="0" borderId="29" xfId="11" applyNumberFormat="1" applyFont="1" applyBorder="1" applyAlignment="1">
      <alignment horizontal="center" vertical="center" textRotation="90"/>
    </xf>
    <xf numFmtId="3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7" borderId="29" xfId="0" applyFont="1" applyFill="1" applyBorder="1" applyAlignment="1">
      <alignment horizontal="center" vertical="center" textRotation="90" wrapText="1"/>
    </xf>
    <xf numFmtId="0" fontId="17" fillId="46" borderId="29" xfId="0" applyFont="1" applyFill="1" applyBorder="1" applyAlignment="1" applyProtection="1">
      <alignment horizontal="center" vertical="center" textRotation="90" wrapText="1"/>
      <protection locked="0"/>
    </xf>
    <xf numFmtId="0" fontId="17" fillId="46" borderId="53" xfId="0" applyFont="1" applyFill="1" applyBorder="1" applyAlignment="1">
      <alignment horizontal="center" vertical="center" textRotation="90" wrapText="1"/>
    </xf>
    <xf numFmtId="3" fontId="17" fillId="44" borderId="15" xfId="0" applyNumberFormat="1" applyFont="1" applyFill="1" applyBorder="1" applyAlignment="1">
      <alignment horizontal="center" vertical="center" textRotation="90" wrapText="1"/>
    </xf>
    <xf numFmtId="0" fontId="17" fillId="48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  <protection locked="0"/>
    </xf>
    <xf numFmtId="0" fontId="17" fillId="0" borderId="53" xfId="0" applyFont="1" applyFill="1" applyBorder="1" applyAlignment="1" applyProtection="1">
      <alignment horizontal="center" vertical="center" textRotation="90" wrapText="1"/>
      <protection locked="0"/>
    </xf>
    <xf numFmtId="3" fontId="17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8" borderId="29" xfId="0" applyFont="1" applyFill="1" applyBorder="1" applyAlignment="1">
      <alignment horizontal="center" vertical="center" textRotation="90" wrapText="1"/>
    </xf>
    <xf numFmtId="0" fontId="17" fillId="0" borderId="5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8" borderId="7" xfId="18" applyFont="1" applyFill="1" applyBorder="1" applyAlignment="1">
      <alignment horizontal="center" vertical="center" wrapText="1"/>
    </xf>
    <xf numFmtId="0" fontId="20" fillId="8" borderId="7" xfId="18" applyNumberFormat="1" applyFont="1" applyFill="1" applyBorder="1" applyAlignment="1">
      <alignment horizontal="center" vertical="center" wrapText="1"/>
    </xf>
    <xf numFmtId="0" fontId="20" fillId="49" borderId="7" xfId="18" applyFont="1" applyFill="1" applyBorder="1" applyAlignment="1">
      <alignment horizontal="center" vertical="center" wrapText="1"/>
    </xf>
    <xf numFmtId="0" fontId="20" fillId="49" borderId="57" xfId="18" applyFont="1" applyFill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46" borderId="29" xfId="0" applyNumberFormat="1" applyFont="1" applyFill="1" applyBorder="1" applyAlignment="1">
      <alignment horizontal="center" vertical="center" textRotation="90" wrapText="1"/>
    </xf>
    <xf numFmtId="0" fontId="17" fillId="50" borderId="3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10" fontId="21" fillId="8" borderId="7" xfId="0" applyNumberFormat="1" applyFont="1" applyFill="1" applyBorder="1" applyAlignment="1">
      <alignment horizontal="center" vertical="center" wrapText="1"/>
    </xf>
    <xf numFmtId="9" fontId="20" fillId="8" borderId="7" xfId="18" applyNumberFormat="1" applyFont="1" applyFill="1" applyBorder="1" applyAlignment="1">
      <alignment horizontal="center" vertical="center" wrapText="1"/>
    </xf>
    <xf numFmtId="4" fontId="20" fillId="8" borderId="7" xfId="18" applyNumberFormat="1" applyFont="1" applyFill="1" applyBorder="1" applyAlignment="1">
      <alignment horizontal="center" vertical="center" wrapText="1"/>
    </xf>
    <xf numFmtId="0" fontId="16" fillId="43" borderId="0" xfId="0" applyFont="1" applyFill="1" applyAlignment="1">
      <alignment horizontal="center" vertical="center"/>
    </xf>
    <xf numFmtId="0" fontId="17" fillId="43" borderId="30" xfId="0" applyFont="1" applyFill="1" applyBorder="1" applyAlignment="1">
      <alignment horizontal="center" vertical="center" wrapText="1"/>
    </xf>
    <xf numFmtId="0" fontId="17" fillId="43" borderId="54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0" fontId="17" fillId="51" borderId="29" xfId="0" applyFont="1" applyFill="1" applyBorder="1" applyAlignment="1">
      <alignment horizontal="center" vertical="center" wrapText="1"/>
    </xf>
    <xf numFmtId="0" fontId="20" fillId="43" borderId="57" xfId="18" applyFont="1" applyFill="1" applyBorder="1" applyAlignment="1">
      <alignment horizontal="center" vertical="center" wrapText="1"/>
    </xf>
    <xf numFmtId="10" fontId="20" fillId="43" borderId="7" xfId="18" applyNumberFormat="1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textRotation="90" wrapText="1"/>
    </xf>
    <xf numFmtId="0" fontId="17" fillId="43" borderId="53" xfId="0" applyFont="1" applyFill="1" applyBorder="1" applyAlignment="1">
      <alignment horizontal="center" vertical="center" wrapText="1"/>
    </xf>
    <xf numFmtId="172" fontId="17" fillId="43" borderId="30" xfId="11" applyNumberFormat="1" applyFont="1" applyFill="1" applyBorder="1" applyAlignment="1" applyProtection="1">
      <alignment horizontal="center" vertical="center" textRotation="90" wrapText="1"/>
      <protection locked="0"/>
    </xf>
    <xf numFmtId="3" fontId="17" fillId="43" borderId="29" xfId="0" applyNumberFormat="1" applyFont="1" applyFill="1" applyBorder="1" applyAlignment="1" applyProtection="1">
      <alignment horizontal="center" vertical="center" textRotation="90" wrapText="1"/>
      <protection locked="0"/>
    </xf>
    <xf numFmtId="172" fontId="17" fillId="43" borderId="29" xfId="11" applyNumberFormat="1" applyFont="1" applyFill="1" applyBorder="1" applyAlignment="1">
      <alignment horizontal="center" vertical="center" textRotation="90"/>
    </xf>
    <xf numFmtId="3" fontId="17" fillId="43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51" borderId="29" xfId="0" applyFont="1" applyFill="1" applyBorder="1" applyAlignment="1">
      <alignment horizontal="center" vertical="center" textRotation="90" wrapText="1"/>
    </xf>
    <xf numFmtId="0" fontId="17" fillId="43" borderId="29" xfId="0" applyFont="1" applyFill="1" applyBorder="1" applyAlignment="1" applyProtection="1">
      <alignment horizontal="center" vertical="center" textRotation="90" wrapText="1"/>
      <protection locked="0"/>
    </xf>
    <xf numFmtId="0" fontId="17" fillId="43" borderId="53" xfId="0" applyFont="1" applyFill="1" applyBorder="1" applyAlignment="1">
      <alignment horizontal="center" vertical="center" textRotation="90" wrapText="1"/>
    </xf>
    <xf numFmtId="0" fontId="0" fillId="43" borderId="0" xfId="0" applyFill="1"/>
    <xf numFmtId="0" fontId="20" fillId="43" borderId="7" xfId="18" applyFont="1" applyFill="1" applyBorder="1" applyAlignment="1">
      <alignment horizontal="center" vertical="center" wrapText="1"/>
    </xf>
    <xf numFmtId="2" fontId="17" fillId="43" borderId="29" xfId="0" applyNumberFormat="1" applyFont="1" applyFill="1" applyBorder="1" applyAlignment="1">
      <alignment horizontal="center" vertical="center"/>
    </xf>
    <xf numFmtId="3" fontId="17" fillId="43" borderId="29" xfId="0" applyNumberFormat="1" applyFont="1" applyFill="1" applyBorder="1" applyAlignment="1">
      <alignment horizontal="center" vertical="center" textRotation="90" wrapText="1"/>
    </xf>
    <xf numFmtId="0" fontId="17" fillId="43" borderId="53" xfId="0" applyFont="1" applyFill="1" applyBorder="1" applyAlignment="1" applyProtection="1">
      <alignment horizontal="center" vertical="center" textRotation="90" wrapText="1"/>
      <protection locked="0"/>
    </xf>
    <xf numFmtId="3" fontId="17" fillId="43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3" borderId="29" xfId="0" applyFont="1" applyFill="1" applyBorder="1" applyAlignment="1">
      <alignment horizontal="center" vertical="center"/>
    </xf>
    <xf numFmtId="0" fontId="7" fillId="43" borderId="7" xfId="0" applyFont="1" applyFill="1" applyBorder="1" applyAlignment="1">
      <alignment horizontal="center" vertical="center" wrapText="1"/>
    </xf>
    <xf numFmtId="0" fontId="17" fillId="43" borderId="51" xfId="0" applyFont="1" applyFill="1" applyBorder="1" applyAlignment="1">
      <alignment horizontal="center" vertical="center" wrapText="1"/>
    </xf>
    <xf numFmtId="10" fontId="17" fillId="43" borderId="29" xfId="0" applyNumberFormat="1" applyFont="1" applyFill="1" applyBorder="1" applyAlignment="1">
      <alignment horizontal="center" vertical="center"/>
    </xf>
    <xf numFmtId="0" fontId="20" fillId="8" borderId="11" xfId="18" applyFont="1" applyFill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/>
    </xf>
    <xf numFmtId="0" fontId="21" fillId="49" borderId="7" xfId="0" applyFont="1" applyFill="1" applyBorder="1" applyAlignment="1">
      <alignment horizontal="center" vertical="center" wrapText="1"/>
    </xf>
    <xf numFmtId="0" fontId="21" fillId="49" borderId="57" xfId="0" applyFont="1" applyFill="1" applyBorder="1" applyAlignment="1">
      <alignment horizontal="center" vertical="center" wrapText="1"/>
    </xf>
    <xf numFmtId="10" fontId="20" fillId="49" borderId="7" xfId="0" applyNumberFormat="1" applyFont="1" applyFill="1" applyBorder="1" applyAlignment="1">
      <alignment horizontal="center" vertical="center" wrapText="1"/>
    </xf>
    <xf numFmtId="0" fontId="20" fillId="49" borderId="7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center" vertical="center" wrapText="1"/>
    </xf>
    <xf numFmtId="0" fontId="21" fillId="43" borderId="57" xfId="0" applyFont="1" applyFill="1" applyBorder="1" applyAlignment="1">
      <alignment horizontal="left" vertical="center" wrapText="1"/>
    </xf>
    <xf numFmtId="0" fontId="20" fillId="43" borderId="7" xfId="0" applyFont="1" applyFill="1" applyBorder="1" applyAlignment="1">
      <alignment horizontal="center" vertical="center" wrapText="1"/>
    </xf>
    <xf numFmtId="0" fontId="5" fillId="43" borderId="7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left" vertical="center" wrapText="1"/>
    </xf>
    <xf numFmtId="9" fontId="17" fillId="43" borderId="29" xfId="0" applyNumberFormat="1" applyFont="1" applyFill="1" applyBorder="1" applyAlignment="1">
      <alignment horizontal="center" vertical="center" wrapText="1"/>
    </xf>
    <xf numFmtId="9" fontId="17" fillId="43" borderId="29" xfId="0" applyNumberFormat="1" applyFont="1" applyFill="1" applyBorder="1" applyAlignment="1">
      <alignment horizontal="center" vertical="center"/>
    </xf>
    <xf numFmtId="10" fontId="20" fillId="43" borderId="7" xfId="0" applyNumberFormat="1" applyFont="1" applyFill="1" applyBorder="1" applyAlignment="1">
      <alignment horizontal="center" vertical="center" wrapText="1"/>
    </xf>
    <xf numFmtId="9" fontId="17" fillId="43" borderId="29" xfId="0" applyNumberFormat="1" applyFont="1" applyFill="1" applyBorder="1" applyAlignment="1">
      <alignment horizontal="center" vertical="center" textRotation="90" wrapText="1"/>
    </xf>
    <xf numFmtId="0" fontId="21" fillId="43" borderId="57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9" fontId="20" fillId="43" borderId="7" xfId="0" applyNumberFormat="1" applyFont="1" applyFill="1" applyBorder="1" applyAlignment="1">
      <alignment horizontal="center" vertical="center" wrapText="1"/>
    </xf>
    <xf numFmtId="0" fontId="20" fillId="43" borderId="11" xfId="18" applyFont="1" applyFill="1" applyBorder="1" applyAlignment="1">
      <alignment horizontal="center" vertical="center" wrapText="1"/>
    </xf>
    <xf numFmtId="10" fontId="20" fillId="43" borderId="7" xfId="18" applyNumberFormat="1" applyFont="1" applyFill="1" applyBorder="1" applyAlignment="1">
      <alignment horizontal="center" vertical="center"/>
    </xf>
    <xf numFmtId="0" fontId="21" fillId="52" borderId="7" xfId="0" applyFont="1" applyFill="1" applyBorder="1" applyAlignment="1">
      <alignment horizontal="center" vertical="center" wrapText="1"/>
    </xf>
    <xf numFmtId="9" fontId="17" fillId="13" borderId="29" xfId="0" applyNumberFormat="1" applyFont="1" applyFill="1" applyBorder="1" applyAlignment="1">
      <alignment horizontal="center" vertical="center" textRotation="90"/>
    </xf>
    <xf numFmtId="0" fontId="21" fillId="43" borderId="12" xfId="0" applyFont="1" applyFill="1" applyBorder="1" applyAlignment="1">
      <alignment horizontal="center" vertical="center" wrapText="1"/>
    </xf>
    <xf numFmtId="9" fontId="17" fillId="13" borderId="29" xfId="0" applyNumberFormat="1" applyFont="1" applyFill="1" applyBorder="1" applyAlignment="1" applyProtection="1">
      <alignment horizontal="center" vertical="center" wrapText="1"/>
      <protection locked="0"/>
    </xf>
    <xf numFmtId="10" fontId="20" fillId="8" borderId="7" xfId="2" applyNumberFormat="1" applyFont="1" applyFill="1" applyBorder="1" applyAlignment="1">
      <alignment horizontal="center" vertical="center" wrapText="1"/>
    </xf>
    <xf numFmtId="0" fontId="20" fillId="43" borderId="8" xfId="18" applyFont="1" applyFill="1" applyBorder="1" applyAlignment="1">
      <alignment horizontal="center" vertical="center" wrapText="1"/>
    </xf>
    <xf numFmtId="0" fontId="20" fillId="43" borderId="12" xfId="18" applyFont="1" applyFill="1" applyBorder="1" applyAlignment="1">
      <alignment horizontal="center" vertical="center" wrapText="1"/>
    </xf>
    <xf numFmtId="10" fontId="21" fillId="49" borderId="7" xfId="0" applyNumberFormat="1" applyFont="1" applyFill="1" applyBorder="1" applyAlignment="1">
      <alignment horizontal="center" vertical="center" wrapText="1"/>
    </xf>
    <xf numFmtId="9" fontId="20" fillId="49" borderId="7" xfId="2" applyFont="1" applyFill="1" applyBorder="1" applyAlignment="1">
      <alignment horizontal="center" vertical="center" wrapText="1"/>
    </xf>
    <xf numFmtId="0" fontId="20" fillId="8" borderId="7" xfId="18" applyFont="1" applyFill="1" applyBorder="1" applyAlignment="1">
      <alignment horizontal="left" vertical="center" wrapText="1"/>
    </xf>
    <xf numFmtId="0" fontId="22" fillId="43" borderId="7" xfId="0" applyFont="1" applyFill="1" applyBorder="1" applyAlignment="1">
      <alignment horizontal="center" vertical="center" wrapText="1"/>
    </xf>
    <xf numFmtId="0" fontId="22" fillId="43" borderId="57" xfId="0" applyFont="1" applyFill="1" applyBorder="1" applyAlignment="1">
      <alignment horizontal="center" vertical="center" wrapText="1"/>
    </xf>
    <xf numFmtId="0" fontId="20" fillId="43" borderId="7" xfId="18" applyFont="1" applyFill="1" applyBorder="1" applyAlignment="1">
      <alignment horizontal="left" vertical="center" wrapText="1"/>
    </xf>
    <xf numFmtId="0" fontId="20" fillId="43" borderId="40" xfId="18" applyFont="1" applyFill="1" applyBorder="1" applyAlignment="1">
      <alignment horizontal="center" vertical="center" wrapText="1"/>
    </xf>
    <xf numFmtId="0" fontId="20" fillId="8" borderId="7" xfId="18" applyNumberFormat="1" applyFont="1" applyFill="1" applyBorder="1" applyAlignment="1">
      <alignment horizontal="center" vertical="center"/>
    </xf>
    <xf numFmtId="0" fontId="21" fillId="43" borderId="40" xfId="0" applyFont="1" applyFill="1" applyBorder="1" applyAlignment="1">
      <alignment horizontal="center" vertical="center" wrapText="1"/>
    </xf>
    <xf numFmtId="10" fontId="20" fillId="43" borderId="12" xfId="0" applyNumberFormat="1" applyFont="1" applyFill="1" applyBorder="1" applyAlignment="1">
      <alignment horizontal="center" vertical="center" wrapText="1"/>
    </xf>
    <xf numFmtId="4" fontId="20" fillId="8" borderId="7" xfId="18" applyNumberFormat="1" applyFont="1" applyFill="1" applyBorder="1" applyAlignment="1">
      <alignment horizontal="center" vertical="center"/>
    </xf>
    <xf numFmtId="9" fontId="17" fillId="1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9" fontId="2" fillId="11" borderId="8" xfId="0" applyNumberFormat="1" applyFont="1" applyFill="1" applyBorder="1" applyAlignment="1">
      <alignment horizontal="center" vertical="center" wrapText="1"/>
    </xf>
    <xf numFmtId="9" fontId="2" fillId="11" borderId="3" xfId="0" applyNumberFormat="1" applyFont="1" applyFill="1" applyBorder="1" applyAlignment="1">
      <alignment horizontal="center" vertical="center" wrapText="1"/>
    </xf>
    <xf numFmtId="165" fontId="3" fillId="11" borderId="11" xfId="2" applyNumberFormat="1" applyFont="1" applyFill="1" applyBorder="1" applyAlignment="1">
      <alignment horizontal="center" vertical="center" wrapText="1"/>
    </xf>
    <xf numFmtId="165" fontId="3" fillId="11" borderId="8" xfId="2" applyNumberFormat="1" applyFont="1" applyFill="1" applyBorder="1" applyAlignment="1">
      <alignment horizontal="center" vertical="center" wrapText="1"/>
    </xf>
    <xf numFmtId="165" fontId="3" fillId="11" borderId="3" xfId="2" applyNumberFormat="1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165" fontId="3" fillId="14" borderId="15" xfId="2" applyNumberFormat="1" applyFont="1" applyFill="1" applyBorder="1" applyAlignment="1">
      <alignment horizontal="center" vertical="center" wrapText="1"/>
    </xf>
    <xf numFmtId="165" fontId="3" fillId="14" borderId="8" xfId="2" applyNumberFormat="1" applyFont="1" applyFill="1" applyBorder="1" applyAlignment="1">
      <alignment horizontal="center" vertical="center" wrapText="1"/>
    </xf>
    <xf numFmtId="165" fontId="3" fillId="14" borderId="3" xfId="2" applyNumberFormat="1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1" borderId="7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11" borderId="12" xfId="0" applyNumberFormat="1" applyFont="1" applyFill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9" fontId="2" fillId="14" borderId="11" xfId="0" applyNumberFormat="1" applyFont="1" applyFill="1" applyBorder="1" applyAlignment="1">
      <alignment horizontal="center" vertical="center" wrapText="1"/>
    </xf>
    <xf numFmtId="9" fontId="2" fillId="14" borderId="8" xfId="0" applyNumberFormat="1" applyFont="1" applyFill="1" applyBorder="1" applyAlignment="1">
      <alignment horizontal="center" vertical="center" wrapText="1"/>
    </xf>
    <xf numFmtId="9" fontId="2" fillId="14" borderId="12" xfId="0" applyNumberFormat="1" applyFont="1" applyFill="1" applyBorder="1" applyAlignment="1">
      <alignment horizontal="center" vertical="center" wrapText="1"/>
    </xf>
    <xf numFmtId="0" fontId="2" fillId="14" borderId="11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165" fontId="3" fillId="14" borderId="11" xfId="2" applyNumberFormat="1" applyFont="1" applyFill="1" applyBorder="1" applyAlignment="1">
      <alignment horizontal="center" vertical="center" wrapText="1"/>
    </xf>
    <xf numFmtId="165" fontId="3" fillId="14" borderId="12" xfId="2" applyNumberFormat="1" applyFont="1" applyFill="1" applyBorder="1" applyAlignment="1">
      <alignment horizontal="center" vertical="center" wrapText="1"/>
    </xf>
    <xf numFmtId="9" fontId="2" fillId="16" borderId="11" xfId="0" applyNumberFormat="1" applyFont="1" applyFill="1" applyBorder="1" applyAlignment="1">
      <alignment horizontal="center" vertical="center" wrapText="1"/>
    </xf>
    <xf numFmtId="9" fontId="2" fillId="16" borderId="8" xfId="0" applyNumberFormat="1" applyFont="1" applyFill="1" applyBorder="1" applyAlignment="1">
      <alignment horizontal="center" vertical="center" wrapText="1"/>
    </xf>
    <xf numFmtId="165" fontId="3" fillId="16" borderId="11" xfId="2" applyNumberFormat="1" applyFont="1" applyFill="1" applyBorder="1" applyAlignment="1">
      <alignment horizontal="center" vertical="center" wrapText="1"/>
    </xf>
    <xf numFmtId="165" fontId="3" fillId="16" borderId="8" xfId="2" applyNumberFormat="1" applyFont="1" applyFill="1" applyBorder="1" applyAlignment="1">
      <alignment horizontal="center" vertical="center" wrapText="1"/>
    </xf>
    <xf numFmtId="9" fontId="2" fillId="11" borderId="7" xfId="0" applyNumberFormat="1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44" fontId="2" fillId="2" borderId="7" xfId="3" applyFont="1" applyFill="1" applyBorder="1" applyAlignment="1">
      <alignment horizontal="center" vertical="center" wrapText="1"/>
    </xf>
    <xf numFmtId="44" fontId="2" fillId="2" borderId="2" xfId="3" applyFont="1" applyFill="1" applyBorder="1" applyAlignment="1">
      <alignment horizontal="center" vertical="center" wrapText="1"/>
    </xf>
    <xf numFmtId="44" fontId="2" fillId="2" borderId="6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2" borderId="7" xfId="4" applyNumberFormat="1" applyFont="1" applyFill="1" applyBorder="1" applyAlignment="1">
      <alignment horizontal="center" vertical="center" wrapText="1"/>
    </xf>
    <xf numFmtId="165" fontId="3" fillId="2" borderId="2" xfId="4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11" borderId="7" xfId="2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center" vertical="center" wrapText="1"/>
    </xf>
    <xf numFmtId="165" fontId="3" fillId="2" borderId="11" xfId="2" applyNumberFormat="1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9" fontId="2" fillId="11" borderId="2" xfId="0" applyNumberFormat="1" applyFont="1" applyFill="1" applyBorder="1" applyAlignment="1">
      <alignment horizontal="center" vertical="center" wrapText="1"/>
    </xf>
    <xf numFmtId="165" fontId="3" fillId="11" borderId="2" xfId="2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10" fontId="3" fillId="8" borderId="14" xfId="0" applyNumberFormat="1" applyFont="1" applyFill="1" applyBorder="1" applyAlignment="1">
      <alignment horizontal="center" vertical="center"/>
    </xf>
    <xf numFmtId="10" fontId="3" fillId="8" borderId="12" xfId="0" applyNumberFormat="1" applyFont="1" applyFill="1" applyBorder="1" applyAlignment="1">
      <alignment horizontal="center" vertical="center"/>
    </xf>
    <xf numFmtId="10" fontId="3" fillId="8" borderId="7" xfId="0" applyNumberFormat="1" applyFont="1" applyFill="1" applyBorder="1" applyAlignment="1">
      <alignment horizontal="center" vertical="center"/>
    </xf>
    <xf numFmtId="10" fontId="3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167" fontId="3" fillId="11" borderId="15" xfId="0" applyNumberFormat="1" applyFont="1" applyFill="1" applyBorder="1" applyAlignment="1">
      <alignment horizontal="center" vertical="center"/>
    </xf>
    <xf numFmtId="167" fontId="3" fillId="11" borderId="8" xfId="0" applyNumberFormat="1" applyFont="1" applyFill="1" applyBorder="1" applyAlignment="1">
      <alignment horizontal="center" vertical="center"/>
    </xf>
    <xf numFmtId="167" fontId="3" fillId="11" borderId="3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0" fontId="3" fillId="16" borderId="14" xfId="0" applyNumberFormat="1" applyFont="1" applyFill="1" applyBorder="1" applyAlignment="1">
      <alignment horizontal="center" vertical="center" wrapText="1"/>
    </xf>
    <xf numFmtId="10" fontId="3" fillId="16" borderId="7" xfId="0" applyNumberFormat="1" applyFont="1" applyFill="1" applyBorder="1" applyAlignment="1">
      <alignment horizontal="center" vertical="center" wrapText="1"/>
    </xf>
    <xf numFmtId="10" fontId="3" fillId="16" borderId="2" xfId="0" applyNumberFormat="1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9" fontId="2" fillId="16" borderId="14" xfId="0" applyNumberFormat="1" applyFont="1" applyFill="1" applyBorder="1" applyAlignment="1">
      <alignment horizontal="center" vertical="center" wrapText="1"/>
    </xf>
    <xf numFmtId="165" fontId="3" fillId="11" borderId="12" xfId="2" applyNumberFormat="1" applyFont="1" applyFill="1" applyBorder="1" applyAlignment="1">
      <alignment horizontal="center" vertical="center" wrapText="1"/>
    </xf>
    <xf numFmtId="165" fontId="3" fillId="8" borderId="7" xfId="2" applyNumberFormat="1" applyFont="1" applyFill="1" applyBorder="1" applyAlignment="1">
      <alignment horizontal="center" vertical="center" wrapText="1"/>
    </xf>
    <xf numFmtId="165" fontId="3" fillId="8" borderId="2" xfId="2" applyNumberFormat="1" applyFont="1" applyFill="1" applyBorder="1" applyAlignment="1">
      <alignment horizontal="center" vertical="center" wrapText="1"/>
    </xf>
    <xf numFmtId="165" fontId="3" fillId="8" borderId="14" xfId="2" applyNumberFormat="1" applyFont="1" applyFill="1" applyBorder="1" applyAlignment="1">
      <alignment horizontal="center" vertical="center" wrapText="1"/>
    </xf>
    <xf numFmtId="165" fontId="3" fillId="8" borderId="12" xfId="2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165" fontId="3" fillId="14" borderId="7" xfId="2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10" fontId="3" fillId="14" borderId="14" xfId="0" applyNumberFormat="1" applyFont="1" applyFill="1" applyBorder="1" applyAlignment="1">
      <alignment horizontal="center" vertical="center"/>
    </xf>
    <xf numFmtId="10" fontId="3" fillId="14" borderId="7" xfId="0" applyNumberFormat="1" applyFont="1" applyFill="1" applyBorder="1" applyAlignment="1">
      <alignment horizontal="center" vertical="center"/>
    </xf>
    <xf numFmtId="10" fontId="3" fillId="14" borderId="2" xfId="0" applyNumberFormat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10" fontId="2" fillId="14" borderId="7" xfId="0" applyNumberFormat="1" applyFont="1" applyFill="1" applyBorder="1" applyAlignment="1">
      <alignment horizontal="center" vertical="center" wrapText="1"/>
    </xf>
    <xf numFmtId="0" fontId="2" fillId="14" borderId="14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9" fontId="6" fillId="11" borderId="7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165" fontId="3" fillId="14" borderId="2" xfId="2" applyNumberFormat="1" applyFont="1" applyFill="1" applyBorder="1" applyAlignment="1">
      <alignment horizontal="center" vertical="center" wrapText="1"/>
    </xf>
    <xf numFmtId="9" fontId="2" fillId="14" borderId="7" xfId="0" applyNumberFormat="1" applyFont="1" applyFill="1" applyBorder="1" applyAlignment="1">
      <alignment horizontal="center" vertical="center" wrapText="1"/>
    </xf>
    <xf numFmtId="9" fontId="2" fillId="14" borderId="2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165" fontId="3" fillId="11" borderId="15" xfId="2" applyNumberFormat="1" applyFont="1" applyFill="1" applyBorder="1" applyAlignment="1">
      <alignment horizontal="center" vertical="center" wrapText="1"/>
    </xf>
    <xf numFmtId="165" fontId="3" fillId="16" borderId="15" xfId="2" applyNumberFormat="1" applyFont="1" applyFill="1" applyBorder="1" applyAlignment="1">
      <alignment horizontal="center" vertical="center" wrapText="1"/>
    </xf>
    <xf numFmtId="165" fontId="3" fillId="16" borderId="12" xfId="2" applyNumberFormat="1" applyFont="1" applyFill="1" applyBorder="1" applyAlignment="1">
      <alignment horizontal="center" vertical="center" wrapText="1"/>
    </xf>
    <xf numFmtId="9" fontId="6" fillId="11" borderId="15" xfId="0" applyNumberFormat="1" applyFont="1" applyFill="1" applyBorder="1" applyAlignment="1">
      <alignment horizontal="center" vertical="center" wrapText="1"/>
    </xf>
    <xf numFmtId="9" fontId="6" fillId="11" borderId="8" xfId="0" applyNumberFormat="1" applyFont="1" applyFill="1" applyBorder="1" applyAlignment="1">
      <alignment horizontal="center" vertical="center" wrapText="1"/>
    </xf>
    <xf numFmtId="9" fontId="6" fillId="11" borderId="12" xfId="0" applyNumberFormat="1" applyFont="1" applyFill="1" applyBorder="1" applyAlignment="1">
      <alignment horizontal="center" vertical="center" wrapText="1"/>
    </xf>
    <xf numFmtId="0" fontId="2" fillId="16" borderId="15" xfId="0" applyNumberFormat="1" applyFont="1" applyFill="1" applyBorder="1" applyAlignment="1">
      <alignment horizontal="center" vertical="center" wrapText="1"/>
    </xf>
    <xf numFmtId="0" fontId="2" fillId="16" borderId="8" xfId="0" applyNumberFormat="1" applyFont="1" applyFill="1" applyBorder="1" applyAlignment="1">
      <alignment horizontal="center" vertical="center" wrapText="1"/>
    </xf>
    <xf numFmtId="0" fontId="2" fillId="16" borderId="12" xfId="0" applyNumberFormat="1" applyFont="1" applyFill="1" applyBorder="1" applyAlignment="1">
      <alignment horizontal="center" vertical="center" wrapText="1"/>
    </xf>
    <xf numFmtId="165" fontId="3" fillId="8" borderId="11" xfId="2" applyNumberFormat="1" applyFont="1" applyFill="1" applyBorder="1" applyAlignment="1">
      <alignment horizontal="center" vertical="center" wrapText="1"/>
    </xf>
    <xf numFmtId="0" fontId="2" fillId="16" borderId="2" xfId="0" applyNumberFormat="1" applyFont="1" applyFill="1" applyBorder="1" applyAlignment="1">
      <alignment horizontal="center" vertical="center" wrapText="1"/>
    </xf>
    <xf numFmtId="165" fontId="3" fillId="16" borderId="7" xfId="2" applyNumberFormat="1" applyFont="1" applyFill="1" applyBorder="1" applyAlignment="1">
      <alignment horizontal="center" vertical="center" wrapText="1"/>
    </xf>
    <xf numFmtId="165" fontId="3" fillId="16" borderId="2" xfId="2" applyNumberFormat="1" applyFont="1" applyFill="1" applyBorder="1" applyAlignment="1">
      <alignment horizontal="center" vertical="center" wrapText="1"/>
    </xf>
    <xf numFmtId="0" fontId="2" fillId="16" borderId="7" xfId="2" applyNumberFormat="1" applyFont="1" applyFill="1" applyBorder="1" applyAlignment="1">
      <alignment horizontal="center" vertical="center" wrapText="1"/>
    </xf>
    <xf numFmtId="0" fontId="2" fillId="16" borderId="2" xfId="2" applyNumberFormat="1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10" fontId="3" fillId="18" borderId="19" xfId="0" applyNumberFormat="1" applyFont="1" applyFill="1" applyBorder="1" applyAlignment="1">
      <alignment horizontal="center" vertical="center" wrapText="1"/>
    </xf>
    <xf numFmtId="10" fontId="3" fillId="18" borderId="10" xfId="0" applyNumberFormat="1" applyFont="1" applyFill="1" applyBorder="1" applyAlignment="1">
      <alignment horizontal="center" vertical="center" wrapText="1"/>
    </xf>
    <xf numFmtId="10" fontId="3" fillId="18" borderId="5" xfId="0" applyNumberFormat="1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0" fontId="3" fillId="6" borderId="19" xfId="0" applyNumberFormat="1" applyFont="1" applyFill="1" applyBorder="1" applyAlignment="1">
      <alignment horizontal="center" vertical="center" wrapText="1"/>
    </xf>
    <xf numFmtId="10" fontId="3" fillId="6" borderId="10" xfId="0" applyNumberFormat="1" applyFont="1" applyFill="1" applyBorder="1" applyAlignment="1">
      <alignment horizontal="center" vertical="center" wrapText="1"/>
    </xf>
    <xf numFmtId="10" fontId="3" fillId="6" borderId="5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44" fontId="2" fillId="14" borderId="7" xfId="5" applyFont="1" applyFill="1" applyBorder="1" applyAlignment="1">
      <alignment horizontal="center" vertical="center" wrapText="1"/>
    </xf>
    <xf numFmtId="165" fontId="3" fillId="14" borderId="7" xfId="0" applyNumberFormat="1" applyFont="1" applyFill="1" applyBorder="1" applyAlignment="1">
      <alignment horizontal="center" vertical="center" wrapText="1"/>
    </xf>
    <xf numFmtId="165" fontId="3" fillId="14" borderId="7" xfId="4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4" borderId="15" xfId="0" applyNumberFormat="1" applyFont="1" applyFill="1" applyBorder="1" applyAlignment="1">
      <alignment horizontal="center" vertical="center" wrapText="1"/>
    </xf>
    <xf numFmtId="0" fontId="2" fillId="14" borderId="12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9" fontId="6" fillId="11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9" fontId="6" fillId="11" borderId="8" xfId="0" applyNumberFormat="1" applyFont="1" applyFill="1" applyBorder="1" applyAlignment="1">
      <alignment horizontal="center" vertical="center"/>
    </xf>
    <xf numFmtId="9" fontId="6" fillId="11" borderId="12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165" fontId="3" fillId="11" borderId="14" xfId="2" applyNumberFormat="1" applyFont="1" applyFill="1" applyBorder="1" applyAlignment="1">
      <alignment horizontal="center" vertical="center" wrapText="1"/>
    </xf>
    <xf numFmtId="9" fontId="2" fillId="11" borderId="14" xfId="0" applyNumberFormat="1" applyFont="1" applyFill="1" applyBorder="1" applyAlignment="1">
      <alignment horizontal="center" vertical="center" wrapText="1"/>
    </xf>
    <xf numFmtId="9" fontId="2" fillId="11" borderId="12" xfId="0" applyNumberFormat="1" applyFont="1" applyFill="1" applyBorder="1" applyAlignment="1">
      <alignment horizontal="center" vertical="center" wrapText="1"/>
    </xf>
    <xf numFmtId="44" fontId="2" fillId="14" borderId="6" xfId="5" applyFont="1" applyFill="1" applyBorder="1" applyAlignment="1">
      <alignment horizontal="center" vertical="center" wrapText="1"/>
    </xf>
    <xf numFmtId="165" fontId="3" fillId="16" borderId="14" xfId="2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9" fontId="2" fillId="16" borderId="7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9" fontId="2" fillId="14" borderId="7" xfId="2" applyFont="1" applyFill="1" applyBorder="1" applyAlignment="1">
      <alignment horizontal="center" vertical="center" wrapText="1"/>
    </xf>
    <xf numFmtId="165" fontId="3" fillId="2" borderId="14" xfId="2" applyNumberFormat="1" applyFont="1" applyFill="1" applyBorder="1" applyAlignment="1">
      <alignment horizontal="center" vertical="center" wrapText="1"/>
    </xf>
    <xf numFmtId="165" fontId="3" fillId="2" borderId="7" xfId="2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2" fillId="11" borderId="14" xfId="2" applyFont="1" applyFill="1" applyBorder="1" applyAlignment="1">
      <alignment horizontal="center" vertical="center" wrapText="1"/>
    </xf>
    <xf numFmtId="9" fontId="2" fillId="11" borderId="12" xfId="2" applyFont="1" applyFill="1" applyBorder="1" applyAlignment="1">
      <alignment horizontal="center" vertical="center" wrapText="1"/>
    </xf>
    <xf numFmtId="9" fontId="2" fillId="11" borderId="7" xfId="2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9" fontId="2" fillId="8" borderId="7" xfId="0" applyNumberFormat="1" applyFont="1" applyFill="1" applyBorder="1" applyAlignment="1">
      <alignment horizontal="center" vertical="center" wrapText="1"/>
    </xf>
    <xf numFmtId="9" fontId="2" fillId="8" borderId="14" xfId="0" applyNumberFormat="1" applyFont="1" applyFill="1" applyBorder="1" applyAlignment="1">
      <alignment horizontal="center" vertical="center" wrapText="1"/>
    </xf>
    <xf numFmtId="9" fontId="2" fillId="8" borderId="12" xfId="0" applyNumberFormat="1" applyFont="1" applyFill="1" applyBorder="1" applyAlignment="1">
      <alignment horizontal="center" vertical="center" wrapText="1"/>
    </xf>
    <xf numFmtId="165" fontId="3" fillId="14" borderId="14" xfId="2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2" fillId="14" borderId="2" xfId="2" applyFont="1" applyFill="1" applyBorder="1" applyAlignment="1">
      <alignment horizontal="center" vertical="center" wrapText="1"/>
    </xf>
    <xf numFmtId="1" fontId="2" fillId="14" borderId="14" xfId="0" applyNumberFormat="1" applyFont="1" applyFill="1" applyBorder="1" applyAlignment="1">
      <alignment horizontal="center" vertical="center" wrapText="1"/>
    </xf>
    <xf numFmtId="1" fontId="2" fillId="14" borderId="7" xfId="0" applyNumberFormat="1" applyFont="1" applyFill="1" applyBorder="1" applyAlignment="1">
      <alignment horizontal="center" vertical="center" wrapText="1"/>
    </xf>
    <xf numFmtId="1" fontId="2" fillId="14" borderId="14" xfId="2" applyNumberFormat="1" applyFont="1" applyFill="1" applyBorder="1" applyAlignment="1">
      <alignment horizontal="center" vertical="center" wrapText="1"/>
    </xf>
    <xf numFmtId="1" fontId="2" fillId="14" borderId="7" xfId="2" applyNumberFormat="1" applyFont="1" applyFill="1" applyBorder="1" applyAlignment="1">
      <alignment horizontal="center" vertical="center" wrapText="1"/>
    </xf>
    <xf numFmtId="9" fontId="2" fillId="8" borderId="14" xfId="2" applyFont="1" applyFill="1" applyBorder="1" applyAlignment="1">
      <alignment horizontal="center" vertical="center" wrapText="1"/>
    </xf>
    <xf numFmtId="9" fontId="2" fillId="8" borderId="7" xfId="2" applyFont="1" applyFill="1" applyBorder="1" applyAlignment="1">
      <alignment horizontal="center" vertical="center" wrapText="1"/>
    </xf>
    <xf numFmtId="9" fontId="2" fillId="8" borderId="2" xfId="2" applyFont="1" applyFill="1" applyBorder="1" applyAlignment="1">
      <alignment horizontal="center" vertical="center" wrapText="1"/>
    </xf>
    <xf numFmtId="10" fontId="3" fillId="2" borderId="14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16" borderId="14" xfId="0" applyNumberFormat="1" applyFont="1" applyFill="1" applyBorder="1" applyAlignment="1">
      <alignment horizontal="center" vertical="center"/>
    </xf>
    <xf numFmtId="10" fontId="3" fillId="16" borderId="7" xfId="0" applyNumberFormat="1" applyFont="1" applyFill="1" applyBorder="1" applyAlignment="1">
      <alignment horizontal="center" vertical="center"/>
    </xf>
    <xf numFmtId="10" fontId="3" fillId="16" borderId="2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0" fontId="3" fillId="11" borderId="14" xfId="0" applyNumberFormat="1" applyFont="1" applyFill="1" applyBorder="1" applyAlignment="1">
      <alignment horizontal="center" vertical="center"/>
    </xf>
    <xf numFmtId="10" fontId="3" fillId="11" borderId="7" xfId="0" applyNumberFormat="1" applyFont="1" applyFill="1" applyBorder="1" applyAlignment="1">
      <alignment horizontal="center" vertical="center"/>
    </xf>
    <xf numFmtId="10" fontId="3" fillId="11" borderId="2" xfId="0" applyNumberFormat="1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 wrapText="1"/>
    </xf>
    <xf numFmtId="10" fontId="3" fillId="11" borderId="12" xfId="0" applyNumberFormat="1" applyFont="1" applyFill="1" applyBorder="1" applyAlignment="1">
      <alignment horizontal="center" vertical="center"/>
    </xf>
    <xf numFmtId="10" fontId="3" fillId="14" borderId="11" xfId="0" applyNumberFormat="1" applyFont="1" applyFill="1" applyBorder="1" applyAlignment="1">
      <alignment horizontal="center" vertical="center"/>
    </xf>
    <xf numFmtId="10" fontId="3" fillId="11" borderId="15" xfId="0" applyNumberFormat="1" applyFont="1" applyFill="1" applyBorder="1" applyAlignment="1">
      <alignment horizontal="center" vertical="center"/>
    </xf>
    <xf numFmtId="10" fontId="3" fillId="11" borderId="8" xfId="0" applyNumberFormat="1" applyFont="1" applyFill="1" applyBorder="1" applyAlignment="1">
      <alignment horizontal="center" vertical="center"/>
    </xf>
    <xf numFmtId="10" fontId="3" fillId="11" borderId="3" xfId="0" applyNumberFormat="1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 wrapText="1"/>
    </xf>
    <xf numFmtId="10" fontId="3" fillId="16" borderId="15" xfId="0" applyNumberFormat="1" applyFont="1" applyFill="1" applyBorder="1" applyAlignment="1">
      <alignment horizontal="center" vertical="center"/>
    </xf>
    <xf numFmtId="10" fontId="3" fillId="16" borderId="8" xfId="0" applyNumberFormat="1" applyFont="1" applyFill="1" applyBorder="1" applyAlignment="1">
      <alignment horizontal="center" vertical="center"/>
    </xf>
    <xf numFmtId="10" fontId="3" fillId="16" borderId="3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13" fillId="36" borderId="6" xfId="3" applyFont="1" applyFill="1" applyBorder="1" applyAlignment="1">
      <alignment horizontal="center" vertical="center"/>
    </xf>
    <xf numFmtId="44" fontId="13" fillId="36" borderId="1" xfId="3" applyFont="1" applyFill="1" applyBorder="1" applyAlignment="1">
      <alignment horizontal="center" vertical="center"/>
    </xf>
    <xf numFmtId="44" fontId="13" fillId="36" borderId="7" xfId="3" applyFont="1" applyFill="1" applyBorder="1" applyAlignment="1">
      <alignment horizontal="center" vertical="center"/>
    </xf>
    <xf numFmtId="44" fontId="13" fillId="36" borderId="2" xfId="3" applyFont="1" applyFill="1" applyBorder="1" applyAlignment="1">
      <alignment horizontal="center" vertical="center"/>
    </xf>
    <xf numFmtId="0" fontId="2" fillId="36" borderId="7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vertical="center" wrapText="1"/>
    </xf>
    <xf numFmtId="9" fontId="2" fillId="36" borderId="7" xfId="0" applyNumberFormat="1" applyFont="1" applyFill="1" applyBorder="1" applyAlignment="1">
      <alignment horizontal="center" vertical="center" wrapText="1"/>
    </xf>
    <xf numFmtId="9" fontId="2" fillId="36" borderId="2" xfId="0" applyNumberFormat="1" applyFont="1" applyFill="1" applyBorder="1" applyAlignment="1">
      <alignment horizontal="center" vertical="center" wrapText="1"/>
    </xf>
    <xf numFmtId="44" fontId="13" fillId="36" borderId="8" xfId="3" applyFont="1" applyFill="1" applyBorder="1" applyAlignment="1">
      <alignment horizontal="center" vertical="center"/>
    </xf>
    <xf numFmtId="44" fontId="13" fillId="36" borderId="12" xfId="3" applyFont="1" applyFill="1" applyBorder="1" applyAlignment="1">
      <alignment horizontal="center" vertical="center"/>
    </xf>
    <xf numFmtId="44" fontId="13" fillId="36" borderId="11" xfId="3" applyFont="1" applyFill="1" applyBorder="1" applyAlignment="1">
      <alignment horizontal="center" vertical="center"/>
    </xf>
    <xf numFmtId="44" fontId="13" fillId="36" borderId="3" xfId="3" applyFont="1" applyFill="1" applyBorder="1" applyAlignment="1">
      <alignment horizontal="center" vertical="center"/>
    </xf>
    <xf numFmtId="166" fontId="13" fillId="8" borderId="14" xfId="12" applyNumberFormat="1" applyFont="1" applyFill="1" applyBorder="1" applyAlignment="1">
      <alignment horizontal="center" vertical="center"/>
    </xf>
    <xf numFmtId="166" fontId="13" fillId="8" borderId="7" xfId="12" applyNumberFormat="1" applyFont="1" applyFill="1" applyBorder="1" applyAlignment="1">
      <alignment horizontal="center" vertical="center"/>
    </xf>
    <xf numFmtId="166" fontId="13" fillId="8" borderId="2" xfId="12" applyNumberFormat="1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center" vertical="center" wrapText="1"/>
    </xf>
    <xf numFmtId="0" fontId="3" fillId="38" borderId="7" xfId="0" applyFont="1" applyFill="1" applyBorder="1" applyAlignment="1">
      <alignment horizontal="center" vertical="center" wrapText="1"/>
    </xf>
    <xf numFmtId="0" fontId="3" fillId="38" borderId="2" xfId="0" applyFont="1" applyFill="1" applyBorder="1" applyAlignment="1">
      <alignment horizontal="center" vertical="center" wrapText="1"/>
    </xf>
    <xf numFmtId="165" fontId="2" fillId="11" borderId="7" xfId="4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10" fontId="2" fillId="36" borderId="7" xfId="0" applyNumberFormat="1" applyFont="1" applyFill="1" applyBorder="1" applyAlignment="1">
      <alignment horizontal="center" vertical="center" wrapText="1"/>
    </xf>
    <xf numFmtId="165" fontId="2" fillId="11" borderId="14" xfId="4" applyNumberFormat="1" applyFont="1" applyFill="1" applyBorder="1" applyAlignment="1">
      <alignment horizontal="center" vertical="center" wrapText="1"/>
    </xf>
    <xf numFmtId="9" fontId="2" fillId="14" borderId="14" xfId="0" applyNumberFormat="1" applyFont="1" applyFill="1" applyBorder="1" applyAlignment="1">
      <alignment horizontal="center" vertical="center" wrapText="1"/>
    </xf>
    <xf numFmtId="44" fontId="13" fillId="14" borderId="14" xfId="12" applyNumberFormat="1" applyFont="1" applyFill="1" applyBorder="1" applyAlignment="1">
      <alignment horizontal="center" vertical="center"/>
    </xf>
    <xf numFmtId="44" fontId="13" fillId="14" borderId="7" xfId="12" applyNumberFormat="1" applyFont="1" applyFill="1" applyBorder="1" applyAlignment="1">
      <alignment horizontal="center" vertical="center"/>
    </xf>
    <xf numFmtId="44" fontId="13" fillId="14" borderId="2" xfId="12" applyNumberFormat="1" applyFont="1" applyFill="1" applyBorder="1" applyAlignment="1">
      <alignment horizontal="center" vertical="center"/>
    </xf>
    <xf numFmtId="166" fontId="13" fillId="36" borderId="7" xfId="12" applyNumberFormat="1" applyFont="1" applyFill="1" applyBorder="1" applyAlignment="1">
      <alignment horizontal="center" vertical="center"/>
    </xf>
    <xf numFmtId="166" fontId="13" fillId="36" borderId="2" xfId="12" applyNumberFormat="1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36" borderId="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0" fontId="3" fillId="36" borderId="15" xfId="0" applyNumberFormat="1" applyFont="1" applyFill="1" applyBorder="1" applyAlignment="1">
      <alignment horizontal="center" vertical="center"/>
    </xf>
    <xf numFmtId="10" fontId="3" fillId="36" borderId="8" xfId="0" applyNumberFormat="1" applyFont="1" applyFill="1" applyBorder="1" applyAlignment="1">
      <alignment horizontal="center" vertical="center"/>
    </xf>
    <xf numFmtId="10" fontId="3" fillId="36" borderId="3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10" fontId="3" fillId="11" borderId="11" xfId="0" applyNumberFormat="1" applyFont="1" applyFill="1" applyBorder="1" applyAlignment="1">
      <alignment horizontal="center" vertical="center"/>
    </xf>
    <xf numFmtId="9" fontId="2" fillId="36" borderId="14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0" fontId="3" fillId="36" borderId="14" xfId="0" applyNumberFormat="1" applyFont="1" applyFill="1" applyBorder="1" applyAlignment="1">
      <alignment horizontal="center" vertical="center"/>
    </xf>
    <xf numFmtId="10" fontId="3" fillId="36" borderId="7" xfId="0" applyNumberFormat="1" applyFont="1" applyFill="1" applyBorder="1" applyAlignment="1">
      <alignment horizontal="center" vertical="center"/>
    </xf>
    <xf numFmtId="10" fontId="3" fillId="36" borderId="11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0" fontId="3" fillId="36" borderId="2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10" fontId="3" fillId="14" borderId="12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9" fontId="6" fillId="11" borderId="14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0" fontId="3" fillId="8" borderId="11" xfId="0" applyNumberFormat="1" applyFont="1" applyFill="1" applyBorder="1" applyAlignment="1">
      <alignment horizontal="center" vertical="center"/>
    </xf>
    <xf numFmtId="167" fontId="3" fillId="11" borderId="14" xfId="0" applyNumberFormat="1" applyFont="1" applyFill="1" applyBorder="1" applyAlignment="1">
      <alignment horizontal="center" vertical="center"/>
    </xf>
    <xf numFmtId="167" fontId="3" fillId="11" borderId="7" xfId="0" applyNumberFormat="1" applyFont="1" applyFill="1" applyBorder="1" applyAlignment="1">
      <alignment horizontal="center" vertical="center"/>
    </xf>
    <xf numFmtId="167" fontId="3" fillId="11" borderId="11" xfId="0" applyNumberFormat="1" applyFont="1" applyFill="1" applyBorder="1" applyAlignment="1">
      <alignment horizontal="center" vertical="center"/>
    </xf>
    <xf numFmtId="10" fontId="3" fillId="36" borderId="14" xfId="0" applyNumberFormat="1" applyFont="1" applyFill="1" applyBorder="1" applyAlignment="1">
      <alignment horizontal="center" vertical="center" wrapText="1"/>
    </xf>
    <xf numFmtId="10" fontId="3" fillId="36" borderId="7" xfId="0" applyNumberFormat="1" applyFont="1" applyFill="1" applyBorder="1" applyAlignment="1">
      <alignment horizontal="center" vertical="center" wrapText="1"/>
    </xf>
    <xf numFmtId="10" fontId="3" fillId="36" borderId="2" xfId="0" applyNumberFormat="1" applyFont="1" applyFill="1" applyBorder="1" applyAlignment="1">
      <alignment horizontal="center" vertical="center" wrapText="1"/>
    </xf>
    <xf numFmtId="166" fontId="13" fillId="11" borderId="7" xfId="5" applyNumberFormat="1" applyFont="1" applyFill="1" applyBorder="1" applyAlignment="1">
      <alignment horizontal="center" vertical="center" wrapText="1"/>
    </xf>
    <xf numFmtId="166" fontId="13" fillId="11" borderId="2" xfId="5" applyNumberFormat="1" applyFont="1" applyFill="1" applyBorder="1" applyAlignment="1">
      <alignment horizontal="center" vertical="center" wrapText="1"/>
    </xf>
    <xf numFmtId="166" fontId="13" fillId="14" borderId="7" xfId="12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13" fillId="11" borderId="14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66" fontId="13" fillId="14" borderId="11" xfId="3" applyNumberFormat="1" applyFont="1" applyFill="1" applyBorder="1" applyAlignment="1">
      <alignment horizontal="center" vertical="center"/>
    </xf>
    <xf numFmtId="166" fontId="13" fillId="14" borderId="3" xfId="3" applyNumberFormat="1" applyFont="1" applyFill="1" applyBorder="1" applyAlignment="1">
      <alignment horizontal="center" vertical="center"/>
    </xf>
    <xf numFmtId="166" fontId="13" fillId="36" borderId="15" xfId="3" applyNumberFormat="1" applyFont="1" applyFill="1" applyBorder="1" applyAlignment="1">
      <alignment horizontal="center" vertical="center"/>
    </xf>
    <xf numFmtId="166" fontId="13" fillId="36" borderId="8" xfId="3" applyNumberFormat="1" applyFont="1" applyFill="1" applyBorder="1" applyAlignment="1">
      <alignment horizontal="center" vertical="center"/>
    </xf>
    <xf numFmtId="166" fontId="13" fillId="36" borderId="12" xfId="3" applyNumberFormat="1" applyFont="1" applyFill="1" applyBorder="1" applyAlignment="1">
      <alignment horizontal="center" vertical="center"/>
    </xf>
    <xf numFmtId="166" fontId="13" fillId="36" borderId="11" xfId="3" applyNumberFormat="1" applyFont="1" applyFill="1" applyBorder="1" applyAlignment="1">
      <alignment horizontal="center" vertical="center"/>
    </xf>
    <xf numFmtId="166" fontId="13" fillId="11" borderId="8" xfId="3" applyNumberFormat="1" applyFont="1" applyFill="1" applyBorder="1" applyAlignment="1">
      <alignment horizontal="center" vertical="center"/>
    </xf>
    <xf numFmtId="166" fontId="13" fillId="11" borderId="12" xfId="3" applyNumberFormat="1" applyFont="1" applyFill="1" applyBorder="1" applyAlignment="1">
      <alignment horizontal="center" vertical="center"/>
    </xf>
    <xf numFmtId="166" fontId="13" fillId="11" borderId="11" xfId="3" applyNumberFormat="1" applyFont="1" applyFill="1" applyBorder="1" applyAlignment="1">
      <alignment horizontal="center" vertical="center"/>
    </xf>
    <xf numFmtId="166" fontId="13" fillId="11" borderId="14" xfId="5" applyNumberFormat="1" applyFont="1" applyFill="1" applyBorder="1" applyAlignment="1">
      <alignment horizontal="center" vertical="center" wrapText="1"/>
    </xf>
    <xf numFmtId="166" fontId="13" fillId="8" borderId="14" xfId="5" applyNumberFormat="1" applyFont="1" applyFill="1" applyBorder="1" applyAlignment="1">
      <alignment horizontal="center" vertical="center" wrapText="1"/>
    </xf>
    <xf numFmtId="166" fontId="13" fillId="8" borderId="7" xfId="5" applyNumberFormat="1" applyFont="1" applyFill="1" applyBorder="1" applyAlignment="1">
      <alignment horizontal="center" vertical="center" wrapText="1"/>
    </xf>
    <xf numFmtId="166" fontId="13" fillId="8" borderId="2" xfId="5" applyNumberFormat="1" applyFont="1" applyFill="1" applyBorder="1" applyAlignment="1">
      <alignment horizontal="center" vertical="center" wrapText="1"/>
    </xf>
    <xf numFmtId="166" fontId="13" fillId="14" borderId="12" xfId="5" applyNumberFormat="1" applyFont="1" applyFill="1" applyBorder="1" applyAlignment="1">
      <alignment horizontal="center" vertical="center" wrapText="1"/>
    </xf>
    <xf numFmtId="166" fontId="13" fillId="14" borderId="7" xfId="5" applyNumberFormat="1" applyFont="1" applyFill="1" applyBorder="1" applyAlignment="1">
      <alignment horizontal="center" vertical="center" wrapText="1"/>
    </xf>
    <xf numFmtId="166" fontId="13" fillId="14" borderId="2" xfId="5" applyNumberFormat="1" applyFont="1" applyFill="1" applyBorder="1" applyAlignment="1">
      <alignment horizontal="center" vertical="center" wrapText="1"/>
    </xf>
    <xf numFmtId="166" fontId="13" fillId="8" borderId="11" xfId="5" applyNumberFormat="1" applyFont="1" applyFill="1" applyBorder="1" applyAlignment="1">
      <alignment horizontal="center" vertical="center" wrapText="1"/>
    </xf>
    <xf numFmtId="166" fontId="13" fillId="14" borderId="8" xfId="3" applyNumberFormat="1" applyFont="1" applyFill="1" applyBorder="1" applyAlignment="1">
      <alignment horizontal="center" vertical="center"/>
    </xf>
    <xf numFmtId="166" fontId="13" fillId="14" borderId="12" xfId="3" applyNumberFormat="1" applyFont="1" applyFill="1" applyBorder="1" applyAlignment="1">
      <alignment horizontal="center" vertical="center"/>
    </xf>
    <xf numFmtId="166" fontId="13" fillId="36" borderId="14" xfId="12" applyNumberFormat="1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horizontal="center" vertical="center" wrapText="1"/>
    </xf>
    <xf numFmtId="166" fontId="13" fillId="14" borderId="15" xfId="12" applyNumberFormat="1" applyFont="1" applyFill="1" applyBorder="1" applyAlignment="1">
      <alignment horizontal="center" vertical="center"/>
    </xf>
    <xf numFmtId="166" fontId="13" fillId="14" borderId="8" xfId="12" applyNumberFormat="1" applyFont="1" applyFill="1" applyBorder="1" applyAlignment="1">
      <alignment horizontal="center" vertical="center"/>
    </xf>
    <xf numFmtId="166" fontId="13" fillId="14" borderId="12" xfId="12" applyNumberFormat="1" applyFont="1" applyFill="1" applyBorder="1" applyAlignment="1">
      <alignment horizontal="center" vertical="center"/>
    </xf>
    <xf numFmtId="166" fontId="13" fillId="14" borderId="11" xfId="12" applyNumberFormat="1" applyFont="1" applyFill="1" applyBorder="1" applyAlignment="1">
      <alignment horizontal="center" vertical="center"/>
    </xf>
    <xf numFmtId="166" fontId="13" fillId="14" borderId="3" xfId="12" applyNumberFormat="1" applyFont="1" applyFill="1" applyBorder="1" applyAlignment="1">
      <alignment horizontal="center" vertical="center"/>
    </xf>
    <xf numFmtId="166" fontId="13" fillId="11" borderId="15" xfId="12" applyNumberFormat="1" applyFont="1" applyFill="1" applyBorder="1" applyAlignment="1">
      <alignment horizontal="center" vertical="center"/>
    </xf>
    <xf numFmtId="166" fontId="13" fillId="11" borderId="8" xfId="12" applyNumberFormat="1" applyFont="1" applyFill="1" applyBorder="1" applyAlignment="1">
      <alignment horizontal="center" vertical="center"/>
    </xf>
    <xf numFmtId="166" fontId="13" fillId="11" borderId="3" xfId="12" applyNumberFormat="1" applyFont="1" applyFill="1" applyBorder="1" applyAlignment="1">
      <alignment horizontal="center" vertical="center"/>
    </xf>
    <xf numFmtId="166" fontId="13" fillId="8" borderId="11" xfId="12" applyNumberFormat="1" applyFont="1" applyFill="1" applyBorder="1" applyAlignment="1">
      <alignment horizontal="center" vertical="center"/>
    </xf>
    <xf numFmtId="166" fontId="13" fillId="8" borderId="12" xfId="12" applyNumberFormat="1" applyFont="1" applyFill="1" applyBorder="1" applyAlignment="1">
      <alignment horizontal="center" vertical="center"/>
    </xf>
    <xf numFmtId="166" fontId="13" fillId="8" borderId="3" xfId="12" applyNumberFormat="1" applyFont="1" applyFill="1" applyBorder="1" applyAlignment="1">
      <alignment horizontal="center" vertical="center"/>
    </xf>
    <xf numFmtId="166" fontId="13" fillId="36" borderId="15" xfId="12" applyNumberFormat="1" applyFont="1" applyFill="1" applyBorder="1" applyAlignment="1">
      <alignment horizontal="center" vertical="center"/>
    </xf>
    <xf numFmtId="166" fontId="13" fillId="36" borderId="8" xfId="12" applyNumberFormat="1" applyFont="1" applyFill="1" applyBorder="1" applyAlignment="1">
      <alignment horizontal="center" vertical="center"/>
    </xf>
    <xf numFmtId="166" fontId="13" fillId="36" borderId="3" xfId="12" applyNumberFormat="1" applyFont="1" applyFill="1" applyBorder="1" applyAlignment="1">
      <alignment horizontal="center" vertical="center"/>
    </xf>
    <xf numFmtId="0" fontId="17" fillId="42" borderId="28" xfId="0" applyFont="1" applyFill="1" applyBorder="1" applyAlignment="1" applyProtection="1">
      <alignment horizontal="center" vertical="center" textRotation="90" wrapText="1"/>
    </xf>
    <xf numFmtId="0" fontId="17" fillId="42" borderId="31" xfId="0" applyFont="1" applyFill="1" applyBorder="1" applyAlignment="1" applyProtection="1">
      <alignment horizontal="center" vertical="center" textRotation="90" wrapText="1"/>
    </xf>
    <xf numFmtId="3" fontId="17" fillId="13" borderId="51" xfId="0" applyNumberFormat="1" applyFont="1" applyFill="1" applyBorder="1" applyAlignment="1">
      <alignment horizontal="center" vertical="center" wrapText="1"/>
    </xf>
    <xf numFmtId="3" fontId="17" fillId="13" borderId="52" xfId="0" applyNumberFormat="1" applyFont="1" applyFill="1" applyBorder="1" applyAlignment="1">
      <alignment horizontal="center" vertical="center" wrapText="1"/>
    </xf>
    <xf numFmtId="3" fontId="17" fillId="41" borderId="19" xfId="0" applyNumberFormat="1" applyFont="1" applyFill="1" applyBorder="1" applyAlignment="1" applyProtection="1">
      <alignment horizontal="center" vertical="center" wrapText="1"/>
    </xf>
    <xf numFmtId="3" fontId="17" fillId="41" borderId="42" xfId="0" applyNumberFormat="1" applyFont="1" applyFill="1" applyBorder="1" applyAlignment="1" applyProtection="1">
      <alignment horizontal="center" vertical="center" wrapText="1"/>
    </xf>
    <xf numFmtId="3" fontId="17" fillId="41" borderId="49" xfId="0" applyNumberFormat="1" applyFont="1" applyFill="1" applyBorder="1" applyAlignment="1" applyProtection="1">
      <alignment horizontal="center" vertical="center" wrapText="1"/>
    </xf>
    <xf numFmtId="3" fontId="17" fillId="42" borderId="27" xfId="0" applyNumberFormat="1" applyFont="1" applyFill="1" applyBorder="1" applyAlignment="1" applyProtection="1">
      <alignment horizontal="center" vertical="center" textRotation="90" wrapText="1"/>
    </xf>
    <xf numFmtId="3" fontId="17" fillId="42" borderId="26" xfId="0" applyNumberFormat="1" applyFont="1" applyFill="1" applyBorder="1" applyAlignment="1" applyProtection="1">
      <alignment horizontal="center" vertical="center" textRotation="90" wrapText="1"/>
    </xf>
    <xf numFmtId="0" fontId="17" fillId="42" borderId="15" xfId="0" applyFont="1" applyFill="1" applyBorder="1" applyAlignment="1" applyProtection="1">
      <alignment horizontal="center" vertical="center" textRotation="90" wrapText="1"/>
    </xf>
    <xf numFmtId="0" fontId="17" fillId="42" borderId="8" xfId="0" applyFont="1" applyFill="1" applyBorder="1" applyAlignment="1" applyProtection="1">
      <alignment horizontal="center" vertical="center" textRotation="90" wrapText="1"/>
    </xf>
    <xf numFmtId="10" fontId="17" fillId="42" borderId="15" xfId="0" applyNumberFormat="1" applyFont="1" applyFill="1" applyBorder="1" applyAlignment="1" applyProtection="1">
      <alignment horizontal="center" vertical="center" textRotation="90" wrapText="1"/>
    </xf>
    <xf numFmtId="10" fontId="17" fillId="42" borderId="8" xfId="0" applyNumberFormat="1" applyFont="1" applyFill="1" applyBorder="1" applyAlignment="1" applyProtection="1">
      <alignment horizontal="center" vertical="center" textRotation="90" wrapText="1"/>
    </xf>
    <xf numFmtId="3" fontId="17" fillId="41" borderId="48" xfId="0" applyNumberFormat="1" applyFont="1" applyFill="1" applyBorder="1" applyAlignment="1" applyProtection="1">
      <alignment horizontal="center" vertical="center" wrapText="1"/>
    </xf>
    <xf numFmtId="0" fontId="17" fillId="13" borderId="24" xfId="0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  <protection locked="0"/>
    </xf>
    <xf numFmtId="4" fontId="17" fillId="13" borderId="15" xfId="0" applyNumberFormat="1" applyFont="1" applyFill="1" applyBorder="1" applyAlignment="1" applyProtection="1">
      <alignment horizontal="center" vertical="center" textRotation="90" wrapText="1"/>
    </xf>
    <xf numFmtId="4" fontId="17" fillId="13" borderId="8" xfId="0" applyNumberFormat="1" applyFont="1" applyFill="1" applyBorder="1" applyAlignment="1" applyProtection="1">
      <alignment horizontal="center" vertical="center" textRotation="90" wrapText="1"/>
    </xf>
    <xf numFmtId="0" fontId="17" fillId="13" borderId="15" xfId="0" applyFont="1" applyFill="1" applyBorder="1" applyAlignment="1" applyProtection="1">
      <alignment horizontal="center" vertical="center" textRotation="90" wrapText="1"/>
    </xf>
    <xf numFmtId="0" fontId="17" fillId="13" borderId="8" xfId="0" applyFont="1" applyFill="1" applyBorder="1" applyAlignment="1" applyProtection="1">
      <alignment horizontal="center" vertical="center" textRotation="90" wrapText="1"/>
    </xf>
    <xf numFmtId="0" fontId="17" fillId="13" borderId="15" xfId="0" applyFont="1" applyFill="1" applyBorder="1" applyAlignment="1">
      <alignment horizontal="center" vertical="center" textRotation="90" wrapText="1"/>
    </xf>
    <xf numFmtId="0" fontId="17" fillId="13" borderId="8" xfId="0" applyFont="1" applyFill="1" applyBorder="1" applyAlignment="1">
      <alignment horizontal="center" vertical="center" textRotation="90" wrapText="1"/>
    </xf>
    <xf numFmtId="0" fontId="17" fillId="13" borderId="28" xfId="0" applyFont="1" applyFill="1" applyBorder="1" applyAlignment="1">
      <alignment horizontal="center" vertical="center" textRotation="90" wrapText="1"/>
    </xf>
    <xf numFmtId="0" fontId="17" fillId="13" borderId="31" xfId="0" applyFont="1" applyFill="1" applyBorder="1" applyAlignment="1">
      <alignment horizontal="center" vertical="center" textRotation="90" wrapText="1"/>
    </xf>
    <xf numFmtId="0" fontId="17" fillId="40" borderId="5" xfId="0" applyFont="1" applyFill="1" applyBorder="1" applyAlignment="1">
      <alignment horizontal="center" vertical="center" wrapText="1"/>
    </xf>
    <xf numFmtId="0" fontId="17" fillId="40" borderId="43" xfId="0" applyFont="1" applyFill="1" applyBorder="1" applyAlignment="1">
      <alignment horizontal="center" vertical="center" wrapText="1"/>
    </xf>
    <xf numFmtId="0" fontId="17" fillId="40" borderId="44" xfId="0" applyFont="1" applyFill="1" applyBorder="1" applyAlignment="1">
      <alignment horizontal="center" vertical="center" wrapText="1"/>
    </xf>
    <xf numFmtId="3" fontId="17" fillId="40" borderId="45" xfId="0" applyNumberFormat="1" applyFont="1" applyFill="1" applyBorder="1" applyAlignment="1" applyProtection="1">
      <alignment horizontal="center" vertical="center" wrapText="1"/>
    </xf>
    <xf numFmtId="3" fontId="17" fillId="40" borderId="0" xfId="0" applyNumberFormat="1" applyFont="1" applyFill="1" applyBorder="1" applyAlignment="1" applyProtection="1">
      <alignment horizontal="center" vertical="center" wrapText="1"/>
    </xf>
    <xf numFmtId="3" fontId="17" fillId="40" borderId="26" xfId="0" applyNumberFormat="1" applyFont="1" applyFill="1" applyBorder="1" applyAlignment="1" applyProtection="1">
      <alignment horizontal="center" vertical="center" wrapText="1"/>
    </xf>
    <xf numFmtId="0" fontId="17" fillId="40" borderId="45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171" fontId="17" fillId="13" borderId="47" xfId="0" applyNumberFormat="1" applyFont="1" applyFill="1" applyBorder="1" applyAlignment="1">
      <alignment horizontal="center" vertical="center" wrapText="1"/>
    </xf>
    <xf numFmtId="171" fontId="17" fillId="13" borderId="33" xfId="0" applyNumberFormat="1" applyFont="1" applyFill="1" applyBorder="1" applyAlignment="1">
      <alignment horizontal="center" vertical="center" wrapText="1"/>
    </xf>
    <xf numFmtId="171" fontId="17" fillId="13" borderId="50" xfId="0" applyNumberFormat="1" applyFont="1" applyFill="1" applyBorder="1" applyAlignment="1">
      <alignment horizontal="center" vertical="center" wrapText="1"/>
    </xf>
    <xf numFmtId="171" fontId="17" fillId="13" borderId="36" xfId="0" applyNumberFormat="1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46" borderId="35" xfId="0" applyFont="1" applyFill="1" applyBorder="1" applyAlignment="1">
      <alignment horizontal="center" vertical="center"/>
    </xf>
    <xf numFmtId="0" fontId="17" fillId="46" borderId="36" xfId="0" applyFont="1" applyFill="1" applyBorder="1" applyAlignment="1">
      <alignment horizontal="center" vertical="center"/>
    </xf>
    <xf numFmtId="0" fontId="17" fillId="46" borderId="37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horizontal="center" vertical="center" wrapText="1"/>
    </xf>
    <xf numFmtId="0" fontId="17" fillId="40" borderId="39" xfId="0" applyFont="1" applyFill="1" applyBorder="1" applyAlignment="1">
      <alignment horizontal="center" vertical="center" wrapText="1"/>
    </xf>
    <xf numFmtId="0" fontId="17" fillId="40" borderId="40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 applyProtection="1">
      <alignment horizontal="center" vertical="center" wrapText="1"/>
      <protection locked="0"/>
    </xf>
    <xf numFmtId="0" fontId="17" fillId="40" borderId="41" xfId="0" applyFont="1" applyFill="1" applyBorder="1" applyAlignment="1" applyProtection="1">
      <alignment horizontal="center" vertical="center" wrapText="1"/>
      <protection locked="0"/>
    </xf>
    <xf numFmtId="0" fontId="17" fillId="40" borderId="42" xfId="0" applyFont="1" applyFill="1" applyBorder="1" applyAlignment="1" applyProtection="1">
      <alignment horizontal="center" vertical="center" wrapText="1"/>
      <protection locked="0"/>
    </xf>
    <xf numFmtId="0" fontId="17" fillId="40" borderId="38" xfId="0" applyFont="1" applyFill="1" applyBorder="1" applyAlignment="1" applyProtection="1">
      <alignment horizontal="center" vertical="center" wrapText="1"/>
      <protection locked="0"/>
    </xf>
    <xf numFmtId="0" fontId="17" fillId="40" borderId="39" xfId="0" applyFont="1" applyFill="1" applyBorder="1" applyAlignment="1" applyProtection="1">
      <alignment horizontal="center" vertical="center" wrapText="1"/>
      <protection locked="0"/>
    </xf>
    <xf numFmtId="0" fontId="17" fillId="40" borderId="40" xfId="0" applyFont="1" applyFill="1" applyBorder="1" applyAlignment="1" applyProtection="1">
      <alignment horizontal="center" vertical="center" wrapText="1"/>
      <protection locked="0"/>
    </xf>
  </cellXfs>
  <cellStyles count="19">
    <cellStyle name="Euro" xfId="6"/>
    <cellStyle name="Millares 2" xfId="7"/>
    <cellStyle name="Millares 2 2" xfId="8"/>
    <cellStyle name="Millares 3" xfId="9"/>
    <cellStyle name="Millares 3 2" xfId="10"/>
    <cellStyle name="Millares 4" xfId="11"/>
    <cellStyle name="Moneda" xfId="1" builtinId="4"/>
    <cellStyle name="Moneda 2" xfId="12"/>
    <cellStyle name="Moneda 2 2" xfId="3"/>
    <cellStyle name="Moneda 3" xfId="5"/>
    <cellStyle name="Normal" xfId="0" builtinId="0"/>
    <cellStyle name="Normal 10" xfId="13"/>
    <cellStyle name="Normal 12 2" xfId="14"/>
    <cellStyle name="Normal 2" xfId="18"/>
    <cellStyle name="Normal 4 2" xfId="15"/>
    <cellStyle name="Porcentaje 2" xfId="4"/>
    <cellStyle name="Porcentaje 3" xfId="16"/>
    <cellStyle name="Porcentaje 3 2" xfId="17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cundinamarca.gov.co/Users/Javier/Desktop/participacion%20poblacion%20v%20fortalecimiento%20turismo%20y%20tics%20Ang%20Jun&#237;n%20Plan%20Indicativo%20-%20POAI%20-%20Plan%20Acci&#243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OAI 2012"/>
      <sheetName val="PLAN ACCIÓN - EDUCACIÓN"/>
      <sheetName val="PLAN ACCIÓN - SALUD"/>
      <sheetName val="PLAN ACCIÓN - VIVIENDA"/>
      <sheetName val="PLAN ACCIÓN - SEGURIDAD Y CONVI"/>
      <sheetName val="PLAN ACCIÓN - RECREACIÓN Y DEPO"/>
      <sheetName val="PLAN ACCIÓN - CULTURA"/>
      <sheetName val="PLAN ACCIÓN - INFANCIA Y ADOLES"/>
      <sheetName val="PLAN ACCIÓN - VICTIMAS CONFLICT"/>
      <sheetName val="PLAN ACCIÓN - SSPP DIFERENTES"/>
      <sheetName val="PLAN ACCIÓN - AGUA POTABLE Y SB"/>
      <sheetName val="PLAN ACCIÓN - MEDIO AMBIENTE"/>
      <sheetName val="PLAN ACCIÓN - GESTIÓN RIESGO"/>
      <sheetName val="PLAN ACCIÓN - AGROPECUARIO"/>
      <sheetName val="PLAN ACCIÓN - INFRAESTRUCT VIAL"/>
      <sheetName val="PLAN ACCIÓN - EQUIPAMIENTO MUNI"/>
      <sheetName val="PLAN ACCIÓN - BASE"/>
    </sheetNames>
    <sheetDataSet>
      <sheetData sheetId="0">
        <row r="40">
          <cell r="E40">
            <v>2.0587229681071862E-3</v>
          </cell>
        </row>
        <row r="93">
          <cell r="E93">
            <v>2.9581050566984009E-2</v>
          </cell>
        </row>
        <row r="174">
          <cell r="E174">
            <v>3.0940006992185558E-3</v>
          </cell>
        </row>
        <row r="192">
          <cell r="E192">
            <v>6.9020694430835987E-3</v>
          </cell>
        </row>
        <row r="208">
          <cell r="E208">
            <v>1.8683387811883135E-3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212"/>
  <sheetViews>
    <sheetView topLeftCell="D6" zoomScale="50" zoomScaleNormal="50" workbookViewId="0">
      <pane xSplit="1" ySplit="1" topLeftCell="O42" activePane="bottomRight" state="frozen"/>
      <selection activeCell="D6" sqref="D6"/>
      <selection pane="topRight" activeCell="E6" sqref="E6"/>
      <selection pane="bottomLeft" activeCell="D7" sqref="D7"/>
      <selection pane="bottomRight" activeCell="Q57" sqref="Q57"/>
    </sheetView>
  </sheetViews>
  <sheetFormatPr baseColWidth="10" defaultRowHeight="15.75"/>
  <cols>
    <col min="1" max="1" width="11.42578125" style="1"/>
    <col min="2" max="7" width="33.5703125" style="2" customWidth="1"/>
    <col min="8" max="8" width="37.7109375" style="1" customWidth="1"/>
    <col min="9" max="9" width="33.85546875" style="1" customWidth="1"/>
    <col min="10" max="10" width="15.5703125" style="1" customWidth="1"/>
    <col min="11" max="11" width="20.140625" style="1" customWidth="1"/>
    <col min="12" max="12" width="34" style="2" customWidth="1"/>
    <col min="13" max="13" width="26.85546875" style="1" customWidth="1"/>
    <col min="14" max="14" width="42.42578125" style="1" customWidth="1"/>
    <col min="15" max="15" width="17.7109375" style="3" customWidth="1"/>
    <col min="16" max="16" width="35" style="2" customWidth="1"/>
    <col min="17" max="17" width="84.85546875" style="2" customWidth="1"/>
    <col min="18" max="19" width="14.42578125" style="2" customWidth="1"/>
    <col min="20" max="20" width="73.5703125" style="1" customWidth="1"/>
    <col min="21" max="21" width="38.42578125" style="1" customWidth="1"/>
    <col min="22" max="22" width="11.42578125" style="1" customWidth="1"/>
    <col min="23" max="23" width="21" style="1" customWidth="1"/>
    <col min="24" max="24" width="22.28515625" style="1" customWidth="1"/>
    <col min="25" max="25" width="38.7109375" style="1" customWidth="1"/>
    <col min="26" max="26" width="33.42578125" style="2" customWidth="1"/>
    <col min="27" max="27" width="24.5703125" style="2" customWidth="1"/>
    <col min="28" max="28" width="24.5703125" style="1" customWidth="1"/>
    <col min="29" max="29" width="18.85546875" style="1" customWidth="1"/>
    <col min="30" max="30" width="23.140625" style="2" customWidth="1"/>
    <col min="31" max="31" width="23.140625" style="1" customWidth="1"/>
    <col min="32" max="32" width="18.85546875" style="1" customWidth="1"/>
    <col min="33" max="33" width="24.140625" style="2" customWidth="1"/>
    <col min="34" max="34" width="23.85546875" style="1" customWidth="1"/>
    <col min="35" max="35" width="18.85546875" style="1" customWidth="1"/>
    <col min="36" max="36" width="22.85546875" style="2" customWidth="1"/>
    <col min="37" max="37" width="24.28515625" style="1" customWidth="1"/>
    <col min="38" max="38" width="18.85546875" style="1" customWidth="1"/>
    <col min="39" max="39" width="39.140625" style="1" customWidth="1"/>
    <col min="40" max="40" width="44.42578125" style="1" customWidth="1"/>
    <col min="41" max="41" width="47.28515625" style="1" customWidth="1"/>
    <col min="42" max="42" width="24.85546875" style="1" customWidth="1"/>
    <col min="43" max="43" width="32.7109375" style="1" customWidth="1"/>
    <col min="44" max="44" width="13.7109375" style="1" customWidth="1"/>
    <col min="45" max="45" width="15.140625" style="1" customWidth="1"/>
    <col min="46" max="46" width="40.42578125" style="1" customWidth="1"/>
    <col min="47" max="47" width="26.5703125" style="1" customWidth="1"/>
    <col min="48" max="48" width="21" style="1" customWidth="1"/>
    <col min="49" max="49" width="41.28515625" style="1" customWidth="1"/>
    <col min="50" max="50" width="40.28515625" style="1" customWidth="1"/>
    <col min="51" max="51" width="47.28515625" style="1" customWidth="1"/>
    <col min="52" max="52" width="24.85546875" style="1" customWidth="1"/>
    <col min="53" max="53" width="32.7109375" style="1" customWidth="1"/>
    <col min="54" max="54" width="13.7109375" style="1" customWidth="1"/>
    <col min="55" max="55" width="15.140625" style="1" customWidth="1"/>
    <col min="56" max="56" width="40.42578125" style="1" customWidth="1"/>
    <col min="57" max="57" width="26.5703125" style="1" customWidth="1"/>
    <col min="58" max="58" width="25.42578125" style="1" customWidth="1"/>
    <col min="59" max="59" width="41.28515625" style="1" customWidth="1"/>
    <col min="60" max="60" width="39.140625" style="1" bestFit="1" customWidth="1"/>
    <col min="61" max="61" width="47.28515625" style="1" customWidth="1"/>
    <col min="62" max="62" width="24.85546875" style="1" customWidth="1"/>
    <col min="63" max="63" width="32.7109375" style="1" customWidth="1"/>
    <col min="64" max="64" width="13.7109375" style="1" customWidth="1"/>
    <col min="65" max="65" width="15.140625" style="1" customWidth="1"/>
    <col min="66" max="66" width="40.42578125" style="1" customWidth="1"/>
    <col min="67" max="67" width="26.5703125" style="1" customWidth="1"/>
    <col min="68" max="68" width="25.42578125" style="1" customWidth="1"/>
    <col min="69" max="69" width="41.28515625" style="1" customWidth="1"/>
    <col min="70" max="70" width="39.140625" style="1" bestFit="1" customWidth="1"/>
    <col min="71" max="71" width="47.28515625" style="1" customWidth="1"/>
    <col min="72" max="72" width="24.85546875" style="1" customWidth="1"/>
    <col min="73" max="73" width="32.7109375" style="1" customWidth="1"/>
    <col min="74" max="74" width="13.7109375" style="1" customWidth="1"/>
    <col min="75" max="75" width="15.140625" style="1" customWidth="1"/>
    <col min="76" max="76" width="40.42578125" style="1" customWidth="1"/>
    <col min="77" max="77" width="26.5703125" style="1" customWidth="1"/>
    <col min="78" max="78" width="25.42578125" style="1" customWidth="1"/>
    <col min="79" max="79" width="35.140625" style="1" customWidth="1"/>
    <col min="80" max="80" width="23" style="1" customWidth="1"/>
    <col min="81" max="16384" width="11.42578125" style="1"/>
  </cols>
  <sheetData>
    <row r="1" spans="2:80" ht="16.5" thickBot="1"/>
    <row r="2" spans="2:80" ht="23.25">
      <c r="B2" s="907" t="s">
        <v>893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  <c r="BC2" s="908"/>
      <c r="BD2" s="908"/>
      <c r="BE2" s="908"/>
      <c r="BF2" s="908"/>
      <c r="BG2" s="908"/>
      <c r="BH2" s="908"/>
      <c r="BI2" s="908"/>
      <c r="BJ2" s="908"/>
      <c r="BK2" s="908"/>
      <c r="BL2" s="908"/>
      <c r="BM2" s="908"/>
      <c r="BN2" s="908"/>
      <c r="BO2" s="908"/>
      <c r="BP2" s="908"/>
      <c r="BQ2" s="908"/>
      <c r="BR2" s="908"/>
      <c r="BS2" s="908"/>
      <c r="BT2" s="908"/>
      <c r="BU2" s="908"/>
      <c r="BV2" s="908"/>
      <c r="BW2" s="908"/>
      <c r="BX2" s="908"/>
      <c r="BY2" s="908"/>
      <c r="BZ2" s="908"/>
      <c r="CA2" s="908"/>
      <c r="CB2" s="909"/>
    </row>
    <row r="3" spans="2:80" ht="23.25">
      <c r="B3" s="910" t="s">
        <v>892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911"/>
      <c r="AU3" s="911"/>
      <c r="AV3" s="911"/>
      <c r="AW3" s="911"/>
      <c r="AX3" s="911"/>
      <c r="AY3" s="911"/>
      <c r="AZ3" s="911"/>
      <c r="BA3" s="911"/>
      <c r="BB3" s="911"/>
      <c r="BC3" s="911"/>
      <c r="BD3" s="911"/>
      <c r="BE3" s="911"/>
      <c r="BF3" s="911"/>
      <c r="BG3" s="911"/>
      <c r="BH3" s="911"/>
      <c r="BI3" s="911"/>
      <c r="BJ3" s="911"/>
      <c r="BK3" s="911"/>
      <c r="BL3" s="911"/>
      <c r="BM3" s="911"/>
      <c r="BN3" s="911"/>
      <c r="BO3" s="911"/>
      <c r="BP3" s="911"/>
      <c r="BQ3" s="911"/>
      <c r="BR3" s="911"/>
      <c r="BS3" s="911"/>
      <c r="BT3" s="911"/>
      <c r="BU3" s="911"/>
      <c r="BV3" s="911"/>
      <c r="BW3" s="911"/>
      <c r="BX3" s="911"/>
      <c r="BY3" s="911"/>
      <c r="BZ3" s="911"/>
      <c r="CA3" s="911"/>
      <c r="CB3" s="912"/>
    </row>
    <row r="4" spans="2:80" ht="23.25">
      <c r="B4" s="910" t="s">
        <v>891</v>
      </c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1"/>
      <c r="AY4" s="911"/>
      <c r="AZ4" s="911"/>
      <c r="BA4" s="911"/>
      <c r="BB4" s="911"/>
      <c r="BC4" s="911"/>
      <c r="BD4" s="911"/>
      <c r="BE4" s="911"/>
      <c r="BF4" s="911"/>
      <c r="BG4" s="911"/>
      <c r="BH4" s="911"/>
      <c r="BI4" s="911"/>
      <c r="BJ4" s="911"/>
      <c r="BK4" s="911"/>
      <c r="BL4" s="911"/>
      <c r="BM4" s="911"/>
      <c r="BN4" s="911"/>
      <c r="BO4" s="911"/>
      <c r="BP4" s="911"/>
      <c r="BQ4" s="911"/>
      <c r="BR4" s="911"/>
      <c r="BS4" s="911"/>
      <c r="BT4" s="911"/>
      <c r="BU4" s="911"/>
      <c r="BV4" s="911"/>
      <c r="BW4" s="911"/>
      <c r="BX4" s="911"/>
      <c r="BY4" s="911"/>
      <c r="BZ4" s="911"/>
      <c r="CA4" s="911"/>
      <c r="CB4" s="912"/>
    </row>
    <row r="5" spans="2:80" ht="16.5" thickBot="1">
      <c r="B5" s="913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  <c r="AS5" s="914"/>
      <c r="AT5" s="914"/>
      <c r="AU5" s="914"/>
      <c r="AV5" s="914"/>
      <c r="AW5" s="914"/>
      <c r="AX5" s="914"/>
      <c r="AY5" s="914"/>
      <c r="AZ5" s="914"/>
      <c r="BA5" s="914"/>
      <c r="BB5" s="914"/>
      <c r="BC5" s="914"/>
      <c r="BD5" s="914"/>
      <c r="BE5" s="914"/>
      <c r="BF5" s="914"/>
      <c r="BG5" s="914"/>
      <c r="BH5" s="914"/>
      <c r="BI5" s="914"/>
      <c r="BJ5" s="914"/>
      <c r="BK5" s="914"/>
      <c r="BL5" s="914"/>
      <c r="BM5" s="914"/>
      <c r="BN5" s="914"/>
      <c r="BO5" s="914"/>
      <c r="BP5" s="914"/>
      <c r="BQ5" s="914"/>
      <c r="BR5" s="914"/>
      <c r="BS5" s="914"/>
      <c r="BT5" s="914"/>
      <c r="BU5" s="914"/>
      <c r="BV5" s="914"/>
      <c r="BW5" s="914"/>
      <c r="BX5" s="914"/>
      <c r="BY5" s="914"/>
      <c r="BZ5" s="914"/>
      <c r="CA5" s="914"/>
      <c r="CB5" s="915"/>
    </row>
    <row r="6" spans="2:80" s="2" customFormat="1" ht="99.75" customHeight="1" thickBot="1">
      <c r="B6" s="353" t="s">
        <v>890</v>
      </c>
      <c r="C6" s="352" t="s">
        <v>889</v>
      </c>
      <c r="D6" s="351" t="s">
        <v>888</v>
      </c>
      <c r="E6" s="351" t="s">
        <v>887</v>
      </c>
      <c r="F6" s="350" t="s">
        <v>886</v>
      </c>
      <c r="G6" s="348" t="s">
        <v>885</v>
      </c>
      <c r="H6" s="349" t="s">
        <v>884</v>
      </c>
      <c r="I6" s="348" t="s">
        <v>883</v>
      </c>
      <c r="J6" s="348" t="s">
        <v>882</v>
      </c>
      <c r="K6" s="348" t="s">
        <v>881</v>
      </c>
      <c r="L6" s="348" t="s">
        <v>880</v>
      </c>
      <c r="M6" s="348" t="s">
        <v>879</v>
      </c>
      <c r="N6" s="348" t="s">
        <v>878</v>
      </c>
      <c r="O6" s="347" t="s">
        <v>877</v>
      </c>
      <c r="P6" s="347" t="s">
        <v>876</v>
      </c>
      <c r="Q6" s="346" t="s">
        <v>875</v>
      </c>
      <c r="R6" s="344"/>
      <c r="S6" s="344"/>
      <c r="T6" s="344" t="s">
        <v>874</v>
      </c>
      <c r="U6" s="344" t="s">
        <v>873</v>
      </c>
      <c r="V6" s="344" t="s">
        <v>872</v>
      </c>
      <c r="W6" s="344" t="s">
        <v>871</v>
      </c>
      <c r="X6" s="344" t="s">
        <v>870</v>
      </c>
      <c r="Y6" s="344" t="s">
        <v>869</v>
      </c>
      <c r="Z6" s="344" t="s">
        <v>868</v>
      </c>
      <c r="AA6" s="345" t="s">
        <v>867</v>
      </c>
      <c r="AB6" s="342" t="s">
        <v>866</v>
      </c>
      <c r="AC6" s="342" t="s">
        <v>865</v>
      </c>
      <c r="AD6" s="340" t="s">
        <v>864</v>
      </c>
      <c r="AE6" s="340" t="s">
        <v>863</v>
      </c>
      <c r="AF6" s="340" t="s">
        <v>862</v>
      </c>
      <c r="AG6" s="338" t="s">
        <v>861</v>
      </c>
      <c r="AH6" s="338" t="s">
        <v>860</v>
      </c>
      <c r="AI6" s="338" t="s">
        <v>859</v>
      </c>
      <c r="AJ6" s="336" t="s">
        <v>858</v>
      </c>
      <c r="AK6" s="336" t="s">
        <v>857</v>
      </c>
      <c r="AL6" s="336" t="s">
        <v>856</v>
      </c>
      <c r="AM6" s="344" t="s">
        <v>855</v>
      </c>
      <c r="AN6" s="342" t="s">
        <v>854</v>
      </c>
      <c r="AO6" s="343" t="s">
        <v>847</v>
      </c>
      <c r="AP6" s="343" t="s">
        <v>846</v>
      </c>
      <c r="AQ6" s="343" t="s">
        <v>845</v>
      </c>
      <c r="AR6" s="343" t="s">
        <v>844</v>
      </c>
      <c r="AS6" s="343" t="s">
        <v>843</v>
      </c>
      <c r="AT6" s="343" t="s">
        <v>842</v>
      </c>
      <c r="AU6" s="343" t="s">
        <v>841</v>
      </c>
      <c r="AV6" s="343" t="s">
        <v>840</v>
      </c>
      <c r="AW6" s="342" t="s">
        <v>853</v>
      </c>
      <c r="AX6" s="340" t="s">
        <v>852</v>
      </c>
      <c r="AY6" s="341" t="s">
        <v>847</v>
      </c>
      <c r="AZ6" s="341" t="s">
        <v>846</v>
      </c>
      <c r="BA6" s="341" t="s">
        <v>845</v>
      </c>
      <c r="BB6" s="341" t="s">
        <v>844</v>
      </c>
      <c r="BC6" s="341" t="s">
        <v>843</v>
      </c>
      <c r="BD6" s="341" t="s">
        <v>842</v>
      </c>
      <c r="BE6" s="341" t="s">
        <v>841</v>
      </c>
      <c r="BF6" s="341" t="s">
        <v>840</v>
      </c>
      <c r="BG6" s="340" t="s">
        <v>851</v>
      </c>
      <c r="BH6" s="338" t="s">
        <v>850</v>
      </c>
      <c r="BI6" s="339" t="s">
        <v>847</v>
      </c>
      <c r="BJ6" s="339" t="s">
        <v>846</v>
      </c>
      <c r="BK6" s="339" t="s">
        <v>845</v>
      </c>
      <c r="BL6" s="339" t="s">
        <v>844</v>
      </c>
      <c r="BM6" s="339" t="s">
        <v>843</v>
      </c>
      <c r="BN6" s="339" t="s">
        <v>842</v>
      </c>
      <c r="BO6" s="339" t="s">
        <v>841</v>
      </c>
      <c r="BP6" s="339" t="s">
        <v>840</v>
      </c>
      <c r="BQ6" s="338" t="s">
        <v>849</v>
      </c>
      <c r="BR6" s="336" t="s">
        <v>848</v>
      </c>
      <c r="BS6" s="337" t="s">
        <v>847</v>
      </c>
      <c r="BT6" s="337" t="s">
        <v>846</v>
      </c>
      <c r="BU6" s="337" t="s">
        <v>845</v>
      </c>
      <c r="BV6" s="337" t="s">
        <v>844</v>
      </c>
      <c r="BW6" s="337" t="s">
        <v>843</v>
      </c>
      <c r="BX6" s="337" t="s">
        <v>842</v>
      </c>
      <c r="BY6" s="337" t="s">
        <v>841</v>
      </c>
      <c r="BZ6" s="337" t="s">
        <v>840</v>
      </c>
      <c r="CA6" s="336" t="s">
        <v>839</v>
      </c>
      <c r="CB6" s="335" t="s">
        <v>838</v>
      </c>
    </row>
    <row r="7" spans="2:80" ht="30" customHeight="1">
      <c r="B7" s="901" t="s">
        <v>837</v>
      </c>
      <c r="C7" s="871" t="e">
        <f>SUM(E7:E119)</f>
        <v>#REF!</v>
      </c>
      <c r="D7" s="887" t="s">
        <v>836</v>
      </c>
      <c r="E7" s="831">
        <f>SUM(L7:L20)</f>
        <v>0</v>
      </c>
      <c r="F7" s="834" t="s">
        <v>835</v>
      </c>
      <c r="G7" s="728">
        <v>1</v>
      </c>
      <c r="H7" s="738" t="s">
        <v>834</v>
      </c>
      <c r="I7" s="719" t="s">
        <v>833</v>
      </c>
      <c r="J7" s="919" t="s">
        <v>832</v>
      </c>
      <c r="K7" s="919">
        <v>1167</v>
      </c>
      <c r="L7" s="722"/>
      <c r="M7" s="919">
        <v>1100</v>
      </c>
      <c r="N7" s="919">
        <v>1167</v>
      </c>
      <c r="O7" s="123">
        <v>1</v>
      </c>
      <c r="P7" s="333" t="s">
        <v>831</v>
      </c>
      <c r="Q7" s="334" t="s">
        <v>830</v>
      </c>
      <c r="R7" s="333"/>
      <c r="S7" s="333"/>
      <c r="T7" s="122" t="s">
        <v>829</v>
      </c>
      <c r="U7" s="122" t="s">
        <v>828</v>
      </c>
      <c r="V7" s="122" t="s">
        <v>540</v>
      </c>
      <c r="W7" s="122" t="s">
        <v>799</v>
      </c>
      <c r="X7" s="278" t="s">
        <v>827</v>
      </c>
      <c r="Y7" s="252">
        <v>0.999</v>
      </c>
      <c r="Z7" s="121">
        <f>IF(AM7,100%/(SUM($AM$7:$AM$209))*AM7,0.0001%)</f>
        <v>3.9528188366241737E-2</v>
      </c>
      <c r="AA7" s="183">
        <f>(100%/(SUM($AN$7:$AN$20))*AN7)*(SUM($Z$7:$Z$20))</f>
        <v>4.7327134357422987E-2</v>
      </c>
      <c r="AB7" s="252">
        <v>0.999</v>
      </c>
      <c r="AC7" s="122"/>
      <c r="AD7" s="183">
        <f>(100%/(SUM($AX$7:$AX$20))*AX7)*(SUM($Z$7:$Z$20))</f>
        <v>3.6344473645693716E-2</v>
      </c>
      <c r="AE7" s="252">
        <v>0.999</v>
      </c>
      <c r="AF7" s="122"/>
      <c r="AG7" s="183">
        <f>(100%/(SUM($BH$7:$BH$20))*BH7)*(SUM($Z$7:$Z$20))</f>
        <v>3.5774928975267989E-2</v>
      </c>
      <c r="AH7" s="252">
        <v>0.999</v>
      </c>
      <c r="AI7" s="122"/>
      <c r="AJ7" s="183">
        <f>(100%/(SUM($BR$7:$BR$20))*BR7)*(SUM($Z$7:$Z$20))</f>
        <v>3.5774928897556582E-2</v>
      </c>
      <c r="AK7" s="252">
        <v>0.999</v>
      </c>
      <c r="AL7" s="122"/>
      <c r="AM7" s="251">
        <f>SUM(AN7,AX7,BH7,BR7)</f>
        <v>443975549</v>
      </c>
      <c r="AN7" s="251">
        <f>SUM(AO7:AV7)</f>
        <v>167000000</v>
      </c>
      <c r="AO7" s="251">
        <v>80000000</v>
      </c>
      <c r="AP7" s="251">
        <v>87000000</v>
      </c>
      <c r="AQ7" s="251">
        <v>0</v>
      </c>
      <c r="AR7" s="251">
        <v>0</v>
      </c>
      <c r="AS7" s="251">
        <v>0</v>
      </c>
      <c r="AT7" s="251">
        <v>0</v>
      </c>
      <c r="AU7" s="251">
        <v>0</v>
      </c>
      <c r="AV7" s="251">
        <v>0</v>
      </c>
      <c r="AW7" s="251">
        <v>0</v>
      </c>
      <c r="AX7" s="251">
        <f>SUM(AY7:BF7)</f>
        <v>89610000</v>
      </c>
      <c r="AY7" s="251"/>
      <c r="AZ7" s="251">
        <v>89610000</v>
      </c>
      <c r="BA7" s="251"/>
      <c r="BB7" s="251"/>
      <c r="BC7" s="251"/>
      <c r="BD7" s="251"/>
      <c r="BE7" s="251"/>
      <c r="BF7" s="251"/>
      <c r="BG7" s="251"/>
      <c r="BH7" s="251">
        <f>SUM(BI7:BP7)</f>
        <v>92298300</v>
      </c>
      <c r="BI7" s="251"/>
      <c r="BJ7" s="251">
        <v>92298300</v>
      </c>
      <c r="BK7" s="251"/>
      <c r="BL7" s="251"/>
      <c r="BM7" s="251"/>
      <c r="BN7" s="251"/>
      <c r="BO7" s="251"/>
      <c r="BP7" s="251"/>
      <c r="BQ7" s="251"/>
      <c r="BR7" s="251">
        <f>SUM(BS7:BZ7)</f>
        <v>95067249</v>
      </c>
      <c r="BS7" s="251"/>
      <c r="BT7" s="251">
        <v>95067249</v>
      </c>
      <c r="BU7" s="251"/>
      <c r="BV7" s="251"/>
      <c r="BW7" s="251"/>
      <c r="BX7" s="251"/>
      <c r="BY7" s="251"/>
      <c r="BZ7" s="251"/>
      <c r="CA7" s="251"/>
      <c r="CB7" s="250"/>
    </row>
    <row r="8" spans="2:80" ht="30" customHeight="1">
      <c r="B8" s="902"/>
      <c r="C8" s="872"/>
      <c r="D8" s="888"/>
      <c r="E8" s="832"/>
      <c r="F8" s="830"/>
      <c r="G8" s="729"/>
      <c r="H8" s="720"/>
      <c r="I8" s="720"/>
      <c r="J8" s="749"/>
      <c r="K8" s="749"/>
      <c r="L8" s="723"/>
      <c r="M8" s="749"/>
      <c r="N8" s="749"/>
      <c r="O8" s="830">
        <v>2</v>
      </c>
      <c r="P8" s="916" t="s">
        <v>425</v>
      </c>
      <c r="Q8" s="917" t="s">
        <v>424</v>
      </c>
      <c r="R8" s="326"/>
      <c r="S8" s="326"/>
      <c r="T8" s="825" t="s">
        <v>826</v>
      </c>
      <c r="U8" s="825" t="s">
        <v>825</v>
      </c>
      <c r="V8" s="825" t="s">
        <v>181</v>
      </c>
      <c r="W8" s="825" t="s">
        <v>799</v>
      </c>
      <c r="X8" s="825">
        <v>1434</v>
      </c>
      <c r="Y8" s="825">
        <v>40</v>
      </c>
      <c r="Z8" s="905">
        <f>IF(AM8,100%/(SUM($AM$7:$AM$209))*AM8,0.0001%)</f>
        <v>6.5989862492863011E-3</v>
      </c>
      <c r="AA8" s="906">
        <f>(100%/(SUM($AN$7:$AN$20))*AN8)*(SUM($Z$7:$Z$20))</f>
        <v>5.0207679135386473E-3</v>
      </c>
      <c r="AB8" s="825">
        <v>10</v>
      </c>
      <c r="AC8" s="825"/>
      <c r="AD8" s="906">
        <f>(100%/(SUM($AX$7:$AX$20))*AX8)*(SUM($Z$7:$Z$20))</f>
        <v>7.4010875170869737E-3</v>
      </c>
      <c r="AE8" s="825">
        <v>10</v>
      </c>
      <c r="AF8" s="825"/>
      <c r="AG8" s="906">
        <f>(100%/(SUM($BH$7:$BH$20))*BH8)*(SUM($Z$7:$Z$20))</f>
        <v>7.2851070246521725E-3</v>
      </c>
      <c r="AH8" s="825">
        <v>10</v>
      </c>
      <c r="AI8" s="825"/>
      <c r="AJ8" s="906">
        <f>(100%/(SUM($BR$7:$BR$20))*BR8)*(SUM($Z$7:$Z$20))</f>
        <v>7.2851070088272357E-3</v>
      </c>
      <c r="AK8" s="825">
        <v>10</v>
      </c>
      <c r="AL8" s="825"/>
      <c r="AM8" s="904">
        <f>SUM(AN8,AX8,BH8,BR8)</f>
        <v>74118968.360626012</v>
      </c>
      <c r="AN8" s="904">
        <f>SUM(AO8:AV9)</f>
        <v>17716438</v>
      </c>
      <c r="AO8" s="904">
        <v>0</v>
      </c>
      <c r="AP8" s="904">
        <v>17716438</v>
      </c>
      <c r="AQ8" s="904">
        <v>0</v>
      </c>
      <c r="AR8" s="904">
        <v>0</v>
      </c>
      <c r="AS8" s="904">
        <v>0</v>
      </c>
      <c r="AT8" s="904">
        <v>0</v>
      </c>
      <c r="AU8" s="904">
        <v>0</v>
      </c>
      <c r="AV8" s="904">
        <v>0</v>
      </c>
      <c r="AW8" s="904">
        <v>0</v>
      </c>
      <c r="AX8" s="904">
        <f>SUM(AY8:BF9)</f>
        <v>18247931.140000001</v>
      </c>
      <c r="AY8" s="904"/>
      <c r="AZ8" s="904">
        <v>18247931.140000001</v>
      </c>
      <c r="BA8" s="904"/>
      <c r="BB8" s="904"/>
      <c r="BC8" s="904"/>
      <c r="BD8" s="904"/>
      <c r="BE8" s="904"/>
      <c r="BF8" s="904"/>
      <c r="BG8" s="904"/>
      <c r="BH8" s="904">
        <f>SUM(BI8:BP9)</f>
        <v>18795369.074200001</v>
      </c>
      <c r="BI8" s="904"/>
      <c r="BJ8" s="904">
        <v>18795369.074200001</v>
      </c>
      <c r="BK8" s="904"/>
      <c r="BL8" s="904"/>
      <c r="BM8" s="904"/>
      <c r="BN8" s="904"/>
      <c r="BO8" s="904"/>
      <c r="BP8" s="904"/>
      <c r="BQ8" s="904"/>
      <c r="BR8" s="904">
        <f>SUM(BS8:CA9)</f>
        <v>19359230.146426</v>
      </c>
      <c r="BS8" s="904"/>
      <c r="BT8" s="904">
        <v>19359230.146426</v>
      </c>
      <c r="BU8" s="904"/>
      <c r="BV8" s="904"/>
      <c r="BW8" s="904"/>
      <c r="BX8" s="904"/>
      <c r="BY8" s="904"/>
      <c r="BZ8" s="904"/>
      <c r="CA8" s="904"/>
      <c r="CB8" s="931"/>
    </row>
    <row r="9" spans="2:80" ht="30" customHeight="1">
      <c r="B9" s="902"/>
      <c r="C9" s="872"/>
      <c r="D9" s="888"/>
      <c r="E9" s="832"/>
      <c r="F9" s="830"/>
      <c r="G9" s="729"/>
      <c r="H9" s="720"/>
      <c r="I9" s="720"/>
      <c r="J9" s="749"/>
      <c r="K9" s="749"/>
      <c r="L9" s="723"/>
      <c r="M9" s="749"/>
      <c r="N9" s="749"/>
      <c r="O9" s="830"/>
      <c r="P9" s="916"/>
      <c r="Q9" s="917"/>
      <c r="R9" s="326"/>
      <c r="S9" s="326"/>
      <c r="T9" s="825"/>
      <c r="U9" s="825"/>
      <c r="V9" s="825"/>
      <c r="W9" s="825"/>
      <c r="X9" s="825"/>
      <c r="Y9" s="825"/>
      <c r="Z9" s="905"/>
      <c r="AA9" s="906"/>
      <c r="AB9" s="825"/>
      <c r="AC9" s="825"/>
      <c r="AD9" s="906"/>
      <c r="AE9" s="825"/>
      <c r="AF9" s="825"/>
      <c r="AG9" s="906"/>
      <c r="AH9" s="825"/>
      <c r="AI9" s="825"/>
      <c r="AJ9" s="906"/>
      <c r="AK9" s="825"/>
      <c r="AL9" s="825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31"/>
    </row>
    <row r="10" spans="2:80" ht="30">
      <c r="B10" s="902"/>
      <c r="C10" s="872"/>
      <c r="D10" s="888"/>
      <c r="E10" s="832"/>
      <c r="F10" s="830"/>
      <c r="G10" s="730"/>
      <c r="H10" s="731"/>
      <c r="I10" s="731"/>
      <c r="J10" s="920"/>
      <c r="K10" s="920"/>
      <c r="L10" s="753"/>
      <c r="M10" s="920"/>
      <c r="N10" s="920"/>
      <c r="O10" s="115"/>
      <c r="P10" s="326"/>
      <c r="Q10" s="325"/>
      <c r="R10" s="326"/>
      <c r="S10" s="326"/>
      <c r="T10" s="332" t="s">
        <v>824</v>
      </c>
      <c r="U10" s="332" t="s">
        <v>823</v>
      </c>
      <c r="V10" s="238" t="s">
        <v>2</v>
      </c>
      <c r="W10" s="239" t="s">
        <v>393</v>
      </c>
      <c r="X10" s="243">
        <v>0.5</v>
      </c>
      <c r="Y10" s="244">
        <v>0.4</v>
      </c>
      <c r="Z10" s="71">
        <f t="shared" ref="Z10:Z41" si="0">IF(AM10,100%/(SUM($AM$7:$AM$209))*AM10,0.0001%)</f>
        <v>9.9999999999999995E-7</v>
      </c>
      <c r="AA10" s="70">
        <f>(100%/(SUM($AX$32:$AX$115))*AX10)*(SUM($Z$32:$Z$115))</f>
        <v>0</v>
      </c>
      <c r="AB10" s="243">
        <v>0.1</v>
      </c>
      <c r="AC10" s="69"/>
      <c r="AD10" s="70">
        <f>(100%/(SUM($AX$32:$AX$115))*AX10)*(SUM($Z$32:$Z$115))</f>
        <v>0</v>
      </c>
      <c r="AE10" s="243">
        <v>0.1</v>
      </c>
      <c r="AF10" s="69"/>
      <c r="AG10" s="70">
        <f>(100%/(SUM($AX$32:$AX$115))*AX10)*(SUM($Z$32:$Z$115))</f>
        <v>0</v>
      </c>
      <c r="AH10" s="243">
        <v>0.2</v>
      </c>
      <c r="AI10" s="69"/>
      <c r="AJ10" s="70">
        <f>(100%/(SUM($AX$32:$AX$115))*AX10)*(SUM($Z$32:$Z$115))</f>
        <v>0</v>
      </c>
      <c r="AK10" s="243">
        <v>0.1</v>
      </c>
      <c r="AL10" s="69"/>
      <c r="AM10" s="237">
        <f>(AN10+AX10+BH10+BR10)</f>
        <v>0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>
        <f>(AY10+AZ10+BA10+BB10+BC10+BD10+BE10+BF10)</f>
        <v>0</v>
      </c>
      <c r="AY10" s="237"/>
      <c r="AZ10" s="237"/>
      <c r="BA10" s="237"/>
      <c r="BB10" s="237"/>
      <c r="BC10" s="237"/>
      <c r="BD10" s="237"/>
      <c r="BE10" s="237"/>
      <c r="BF10" s="237"/>
      <c r="BG10" s="237"/>
      <c r="BH10" s="237">
        <f>(BI10+BJ10+BK10+BL10+BM10+BN10+BO10+BP10)</f>
        <v>0</v>
      </c>
      <c r="BI10" s="237"/>
      <c r="BJ10" s="237"/>
      <c r="BK10" s="237"/>
      <c r="BL10" s="237"/>
      <c r="BM10" s="237"/>
      <c r="BN10" s="237"/>
      <c r="BO10" s="237"/>
      <c r="BP10" s="237"/>
      <c r="BQ10" s="237"/>
      <c r="BR10" s="237">
        <f>(BS10+BT10+BU10+BV10+BW10+BX10+BY10+BZ10)</f>
        <v>0</v>
      </c>
      <c r="BS10" s="237"/>
      <c r="BT10" s="237"/>
      <c r="BU10" s="237"/>
      <c r="BV10" s="237"/>
      <c r="BW10" s="237"/>
      <c r="BX10" s="237"/>
      <c r="BY10" s="237"/>
      <c r="BZ10" s="237"/>
      <c r="CA10" s="237"/>
      <c r="CB10" s="236"/>
    </row>
    <row r="11" spans="2:80" ht="60">
      <c r="B11" s="902"/>
      <c r="C11" s="872"/>
      <c r="D11" s="888"/>
      <c r="E11" s="832"/>
      <c r="F11" s="830"/>
      <c r="G11" s="720" t="s">
        <v>213</v>
      </c>
      <c r="H11" s="720" t="s">
        <v>213</v>
      </c>
      <c r="I11" s="720" t="s">
        <v>213</v>
      </c>
      <c r="J11" s="720" t="s">
        <v>213</v>
      </c>
      <c r="K11" s="720" t="s">
        <v>213</v>
      </c>
      <c r="L11" s="720" t="s">
        <v>213</v>
      </c>
      <c r="M11" s="720" t="s">
        <v>213</v>
      </c>
      <c r="N11" s="720" t="s">
        <v>213</v>
      </c>
      <c r="O11" s="115">
        <v>4</v>
      </c>
      <c r="P11" s="326" t="s">
        <v>822</v>
      </c>
      <c r="Q11" s="325" t="s">
        <v>821</v>
      </c>
      <c r="R11" s="326"/>
      <c r="S11" s="326"/>
      <c r="T11" s="110" t="s">
        <v>820</v>
      </c>
      <c r="U11" s="110" t="s">
        <v>819</v>
      </c>
      <c r="V11" s="110" t="s">
        <v>540</v>
      </c>
      <c r="W11" s="110" t="s">
        <v>814</v>
      </c>
      <c r="X11" s="110" t="s">
        <v>813</v>
      </c>
      <c r="Y11" s="110">
        <v>7</v>
      </c>
      <c r="Z11" s="107">
        <f t="shared" si="0"/>
        <v>1.3118479362652824E-3</v>
      </c>
      <c r="AA11" s="178">
        <f t="shared" ref="AA11:AA20" si="1">(100%/(SUM($AN$7:$AN$20))*AN11)*(SUM($Z$7:$Z$20))</f>
        <v>5.6679202823261058E-4</v>
      </c>
      <c r="AB11" s="113">
        <v>1</v>
      </c>
      <c r="AC11" s="110"/>
      <c r="AD11" s="178">
        <f t="shared" ref="AD11:AD20" si="2">(100%/(SUM($AX$7:$AX$20))*AX11)*(SUM($Z$7:$Z$20))</f>
        <v>1.6710102825606304E-3</v>
      </c>
      <c r="AE11" s="113">
        <v>1</v>
      </c>
      <c r="AF11" s="110"/>
      <c r="AG11" s="178">
        <f t="shared" ref="AG11:AG20" si="3">(100%/(SUM($BH$7:$BH$20))*BH11)*(SUM($Z$7:$Z$20))</f>
        <v>1.6448243207019767E-3</v>
      </c>
      <c r="AH11" s="113">
        <v>1</v>
      </c>
      <c r="AI11" s="110"/>
      <c r="AJ11" s="178">
        <f t="shared" ref="AJ11:AJ20" si="4">(100%/(SUM($BR$7:$BR$20))*BR11)*(SUM($Z$7:$Z$20))</f>
        <v>1.6448243171290381E-3</v>
      </c>
      <c r="AK11" s="113">
        <v>1</v>
      </c>
      <c r="AL11" s="110"/>
      <c r="AM11" s="328">
        <f>SUM(AN11,AX11,BH11,BR11)</f>
        <v>14734508</v>
      </c>
      <c r="AN11" s="328">
        <f>SUM(AO11:AV11)</f>
        <v>2000000</v>
      </c>
      <c r="AO11" s="328">
        <v>2000000</v>
      </c>
      <c r="AP11" s="328"/>
      <c r="AQ11" s="328"/>
      <c r="AR11" s="328"/>
      <c r="AS11" s="328"/>
      <c r="AT11" s="328"/>
      <c r="AU11" s="328"/>
      <c r="AV11" s="328"/>
      <c r="AW11" s="328">
        <v>0</v>
      </c>
      <c r="AX11" s="328">
        <f>SUM(AY11:BF11)</f>
        <v>4120000</v>
      </c>
      <c r="AY11" s="328">
        <v>4120000</v>
      </c>
      <c r="AZ11" s="328"/>
      <c r="BA11" s="328"/>
      <c r="BB11" s="328"/>
      <c r="BC11" s="328"/>
      <c r="BD11" s="328"/>
      <c r="BE11" s="328"/>
      <c r="BF11" s="328"/>
      <c r="BG11" s="328"/>
      <c r="BH11" s="328">
        <f>SUM(BI11:BP11)</f>
        <v>4243600</v>
      </c>
      <c r="BI11" s="328">
        <v>4243600</v>
      </c>
      <c r="BJ11" s="328"/>
      <c r="BK11" s="328"/>
      <c r="BL11" s="328"/>
      <c r="BM11" s="328"/>
      <c r="BN11" s="328"/>
      <c r="BO11" s="328"/>
      <c r="BP11" s="328"/>
      <c r="BQ11" s="328"/>
      <c r="BR11" s="328">
        <f>SUM(BS11:BZ11)</f>
        <v>4370908</v>
      </c>
      <c r="BS11" s="328">
        <v>4370908</v>
      </c>
      <c r="BT11" s="328"/>
      <c r="BU11" s="328"/>
      <c r="BV11" s="328"/>
      <c r="BW11" s="328"/>
      <c r="BX11" s="328"/>
      <c r="BY11" s="328"/>
      <c r="BZ11" s="328"/>
      <c r="CA11" s="328"/>
      <c r="CB11" s="327"/>
    </row>
    <row r="12" spans="2:80" ht="60">
      <c r="B12" s="902"/>
      <c r="C12" s="872"/>
      <c r="D12" s="888"/>
      <c r="E12" s="832"/>
      <c r="F12" s="830"/>
      <c r="G12" s="731"/>
      <c r="H12" s="731"/>
      <c r="I12" s="731"/>
      <c r="J12" s="731"/>
      <c r="K12" s="731"/>
      <c r="L12" s="731"/>
      <c r="M12" s="731"/>
      <c r="N12" s="731"/>
      <c r="O12" s="115">
        <v>5</v>
      </c>
      <c r="P12" s="326" t="s">
        <v>818</v>
      </c>
      <c r="Q12" s="325" t="s">
        <v>817</v>
      </c>
      <c r="R12" s="326"/>
      <c r="S12" s="326"/>
      <c r="T12" s="110" t="s">
        <v>816</v>
      </c>
      <c r="U12" s="110" t="s">
        <v>815</v>
      </c>
      <c r="V12" s="110" t="s">
        <v>2</v>
      </c>
      <c r="W12" s="110" t="s">
        <v>814</v>
      </c>
      <c r="X12" s="110" t="s">
        <v>813</v>
      </c>
      <c r="Y12" s="109">
        <v>9</v>
      </c>
      <c r="Z12" s="107">
        <f t="shared" si="0"/>
        <v>9.4503463666865094E-4</v>
      </c>
      <c r="AA12" s="178">
        <f t="shared" si="1"/>
        <v>5.6679202823261058E-4</v>
      </c>
      <c r="AB12" s="109">
        <v>0</v>
      </c>
      <c r="AC12" s="110"/>
      <c r="AD12" s="178">
        <f t="shared" si="2"/>
        <v>0</v>
      </c>
      <c r="AE12" s="109">
        <v>1</v>
      </c>
      <c r="AF12" s="110"/>
      <c r="AG12" s="178">
        <f t="shared" si="3"/>
        <v>1.6448243207019767E-3</v>
      </c>
      <c r="AH12" s="109">
        <v>1</v>
      </c>
      <c r="AI12" s="110"/>
      <c r="AJ12" s="178">
        <f t="shared" si="4"/>
        <v>1.6448243171290381E-3</v>
      </c>
      <c r="AK12" s="109">
        <v>0</v>
      </c>
      <c r="AL12" s="110"/>
      <c r="AM12" s="328">
        <f>SUM(AN12,AX12,BH12,BR12)</f>
        <v>10614508</v>
      </c>
      <c r="AN12" s="328">
        <f>SUM(AO12:AV12)</f>
        <v>2000000</v>
      </c>
      <c r="AO12" s="328">
        <v>2000000</v>
      </c>
      <c r="AP12" s="328"/>
      <c r="AQ12" s="328"/>
      <c r="AR12" s="328"/>
      <c r="AS12" s="328"/>
      <c r="AT12" s="328"/>
      <c r="AU12" s="328"/>
      <c r="AV12" s="328"/>
      <c r="AW12" s="328">
        <v>0</v>
      </c>
      <c r="AX12" s="328"/>
      <c r="AY12" s="328">
        <v>4120000</v>
      </c>
      <c r="AZ12" s="328"/>
      <c r="BA12" s="328"/>
      <c r="BB12" s="328"/>
      <c r="BC12" s="328"/>
      <c r="BD12" s="328"/>
      <c r="BE12" s="328"/>
      <c r="BF12" s="328"/>
      <c r="BG12" s="328"/>
      <c r="BH12" s="328">
        <f>SUM(BI12:BP12)</f>
        <v>4243600</v>
      </c>
      <c r="BI12" s="328">
        <v>4243600</v>
      </c>
      <c r="BJ12" s="328"/>
      <c r="BK12" s="328"/>
      <c r="BL12" s="328"/>
      <c r="BM12" s="328"/>
      <c r="BN12" s="328"/>
      <c r="BO12" s="328"/>
      <c r="BP12" s="328"/>
      <c r="BQ12" s="328"/>
      <c r="BR12" s="328">
        <f>SUM(BS12:BZ12)</f>
        <v>4370908</v>
      </c>
      <c r="BS12" s="328">
        <v>4370908</v>
      </c>
      <c r="BT12" s="328"/>
      <c r="BU12" s="328"/>
      <c r="BV12" s="328"/>
      <c r="BW12" s="328"/>
      <c r="BX12" s="328"/>
      <c r="BY12" s="328"/>
      <c r="BZ12" s="328"/>
      <c r="CA12" s="328"/>
      <c r="CB12" s="327"/>
    </row>
    <row r="13" spans="2:80" ht="138" customHeight="1">
      <c r="B13" s="902"/>
      <c r="C13" s="872"/>
      <c r="D13" s="888"/>
      <c r="E13" s="832"/>
      <c r="F13" s="830"/>
      <c r="G13" s="115">
        <v>2</v>
      </c>
      <c r="H13" s="110" t="s">
        <v>812</v>
      </c>
      <c r="I13" s="110" t="s">
        <v>811</v>
      </c>
      <c r="J13" s="330" t="s">
        <v>810</v>
      </c>
      <c r="K13" s="110">
        <v>38</v>
      </c>
      <c r="L13" s="331"/>
      <c r="M13" s="110">
        <v>50</v>
      </c>
      <c r="N13" s="330">
        <v>38</v>
      </c>
      <c r="O13" s="115">
        <v>6</v>
      </c>
      <c r="P13" s="326" t="s">
        <v>775</v>
      </c>
      <c r="Q13" s="329" t="s">
        <v>774</v>
      </c>
      <c r="R13" s="326"/>
      <c r="S13" s="326"/>
      <c r="T13" s="110" t="s">
        <v>809</v>
      </c>
      <c r="U13" s="110" t="s">
        <v>808</v>
      </c>
      <c r="V13" s="110" t="s">
        <v>181</v>
      </c>
      <c r="W13" s="110" t="s">
        <v>807</v>
      </c>
      <c r="X13" s="110" t="s">
        <v>806</v>
      </c>
      <c r="Y13" s="110">
        <v>4</v>
      </c>
      <c r="Z13" s="107">
        <f t="shared" si="0"/>
        <v>9.9999999999999995E-7</v>
      </c>
      <c r="AA13" s="178">
        <f t="shared" si="1"/>
        <v>0</v>
      </c>
      <c r="AB13" s="110">
        <v>1</v>
      </c>
      <c r="AC13" s="110"/>
      <c r="AD13" s="178">
        <f t="shared" si="2"/>
        <v>0</v>
      </c>
      <c r="AE13" s="110">
        <v>1</v>
      </c>
      <c r="AF13" s="110"/>
      <c r="AG13" s="178">
        <f t="shared" si="3"/>
        <v>0</v>
      </c>
      <c r="AH13" s="110">
        <v>1</v>
      </c>
      <c r="AI13" s="110"/>
      <c r="AJ13" s="178">
        <f t="shared" si="4"/>
        <v>0</v>
      </c>
      <c r="AK13" s="110">
        <v>1</v>
      </c>
      <c r="AL13" s="110"/>
      <c r="AM13" s="328">
        <v>0</v>
      </c>
      <c r="AN13" s="328"/>
      <c r="AO13" s="328"/>
      <c r="AP13" s="328"/>
      <c r="AQ13" s="328"/>
      <c r="AR13" s="328"/>
      <c r="AS13" s="328"/>
      <c r="AT13" s="328"/>
      <c r="AU13" s="328"/>
      <c r="AV13" s="328"/>
      <c r="AW13" s="328">
        <v>0</v>
      </c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>
        <f>SUM(BI13:BP13)</f>
        <v>0</v>
      </c>
      <c r="BI13" s="328"/>
      <c r="BJ13" s="328"/>
      <c r="BK13" s="328"/>
      <c r="BL13" s="328"/>
      <c r="BM13" s="328"/>
      <c r="BN13" s="328"/>
      <c r="BO13" s="328"/>
      <c r="BP13" s="328"/>
      <c r="BQ13" s="328"/>
      <c r="BR13" s="328">
        <v>0</v>
      </c>
      <c r="BS13" s="328"/>
      <c r="BT13" s="328"/>
      <c r="BU13" s="328"/>
      <c r="BV13" s="328"/>
      <c r="BW13" s="328"/>
      <c r="BX13" s="328"/>
      <c r="BY13" s="328"/>
      <c r="BZ13" s="328"/>
      <c r="CA13" s="328"/>
      <c r="CB13" s="327"/>
    </row>
    <row r="14" spans="2:80" ht="45">
      <c r="B14" s="902"/>
      <c r="C14" s="872"/>
      <c r="D14" s="888"/>
      <c r="E14" s="832"/>
      <c r="F14" s="830" t="s">
        <v>805</v>
      </c>
      <c r="G14" s="830">
        <v>3</v>
      </c>
      <c r="H14" s="825" t="s">
        <v>804</v>
      </c>
      <c r="I14" s="825" t="s">
        <v>803</v>
      </c>
      <c r="J14" s="835" t="s">
        <v>802</v>
      </c>
      <c r="K14" s="825">
        <v>30</v>
      </c>
      <c r="L14" s="826"/>
      <c r="M14" s="825">
        <v>10</v>
      </c>
      <c r="N14" s="825">
        <v>30</v>
      </c>
      <c r="O14" s="115">
        <v>7</v>
      </c>
      <c r="P14" s="326" t="s">
        <v>793</v>
      </c>
      <c r="Q14" s="325" t="s">
        <v>792</v>
      </c>
      <c r="R14" s="326"/>
      <c r="S14" s="326"/>
      <c r="T14" s="110" t="s">
        <v>801</v>
      </c>
      <c r="U14" s="110" t="s">
        <v>800</v>
      </c>
      <c r="V14" s="110" t="s">
        <v>181</v>
      </c>
      <c r="W14" s="110" t="s">
        <v>799</v>
      </c>
      <c r="X14" s="110" t="s">
        <v>794</v>
      </c>
      <c r="Y14" s="110">
        <v>30</v>
      </c>
      <c r="Z14" s="107">
        <f t="shared" si="0"/>
        <v>5.5871724180275124E-3</v>
      </c>
      <c r="AA14" s="178">
        <f t="shared" si="1"/>
        <v>4.2509402117445793E-3</v>
      </c>
      <c r="AB14" s="110">
        <v>7</v>
      </c>
      <c r="AC14" s="110"/>
      <c r="AD14" s="178">
        <f t="shared" si="2"/>
        <v>6.2662885596023645E-3</v>
      </c>
      <c r="AE14" s="110">
        <v>8</v>
      </c>
      <c r="AF14" s="110"/>
      <c r="AG14" s="178">
        <f t="shared" si="3"/>
        <v>6.1680912026324131E-3</v>
      </c>
      <c r="AH14" s="110">
        <v>10</v>
      </c>
      <c r="AI14" s="110"/>
      <c r="AJ14" s="178">
        <f t="shared" si="4"/>
        <v>6.168091189233893E-3</v>
      </c>
      <c r="AK14" s="110">
        <v>5</v>
      </c>
      <c r="AL14" s="110"/>
      <c r="AM14" s="328">
        <f t="shared" ref="AM14:AM22" si="5">SUM(AN14,AX14,BH14,BR14)</f>
        <v>62754405</v>
      </c>
      <c r="AN14" s="328">
        <f>SUM(AO14:AV14)</f>
        <v>15000000</v>
      </c>
      <c r="AO14" s="328">
        <v>0</v>
      </c>
      <c r="AP14" s="328">
        <v>15000000</v>
      </c>
      <c r="AQ14" s="328">
        <v>0</v>
      </c>
      <c r="AR14" s="328">
        <v>0</v>
      </c>
      <c r="AS14" s="328">
        <v>0</v>
      </c>
      <c r="AT14" s="328">
        <v>0</v>
      </c>
      <c r="AU14" s="328">
        <v>0</v>
      </c>
      <c r="AV14" s="328">
        <v>0</v>
      </c>
      <c r="AW14" s="328">
        <v>0</v>
      </c>
      <c r="AX14" s="328">
        <v>15450000</v>
      </c>
      <c r="AY14" s="328"/>
      <c r="AZ14" s="328">
        <v>15450000</v>
      </c>
      <c r="BA14" s="328"/>
      <c r="BB14" s="328"/>
      <c r="BC14" s="328"/>
      <c r="BD14" s="328"/>
      <c r="BE14" s="328"/>
      <c r="BF14" s="328"/>
      <c r="BG14" s="328"/>
      <c r="BH14" s="328">
        <v>15913500</v>
      </c>
      <c r="BI14" s="328"/>
      <c r="BJ14" s="328">
        <v>15913500</v>
      </c>
      <c r="BK14" s="328"/>
      <c r="BL14" s="328"/>
      <c r="BM14" s="328"/>
      <c r="BN14" s="328"/>
      <c r="BO14" s="328"/>
      <c r="BP14" s="328"/>
      <c r="BQ14" s="328"/>
      <c r="BR14" s="328">
        <v>16390905</v>
      </c>
      <c r="BS14" s="328"/>
      <c r="BT14" s="328">
        <v>16390905</v>
      </c>
      <c r="BU14" s="328"/>
      <c r="BV14" s="328"/>
      <c r="BW14" s="328"/>
      <c r="BX14" s="328"/>
      <c r="BY14" s="328"/>
      <c r="BZ14" s="328"/>
      <c r="CA14" s="328"/>
      <c r="CB14" s="327"/>
    </row>
    <row r="15" spans="2:80" ht="45">
      <c r="B15" s="902"/>
      <c r="C15" s="872"/>
      <c r="D15" s="888"/>
      <c r="E15" s="832"/>
      <c r="F15" s="830"/>
      <c r="G15" s="830"/>
      <c r="H15" s="825"/>
      <c r="I15" s="825"/>
      <c r="J15" s="835"/>
      <c r="K15" s="825"/>
      <c r="L15" s="826"/>
      <c r="M15" s="825"/>
      <c r="N15" s="825"/>
      <c r="O15" s="115">
        <v>3</v>
      </c>
      <c r="P15" s="326" t="s">
        <v>798</v>
      </c>
      <c r="Q15" s="325" t="s">
        <v>797</v>
      </c>
      <c r="R15" s="326"/>
      <c r="S15" s="326"/>
      <c r="T15" s="217" t="s">
        <v>796</v>
      </c>
      <c r="U15" s="110" t="s">
        <v>795</v>
      </c>
      <c r="V15" s="110" t="s">
        <v>540</v>
      </c>
      <c r="W15" s="110" t="s">
        <v>789</v>
      </c>
      <c r="X15" s="110" t="s">
        <v>794</v>
      </c>
      <c r="Y15" s="110">
        <v>30</v>
      </c>
      <c r="Z15" s="107">
        <f t="shared" si="0"/>
        <v>1.1174344836055025E-2</v>
      </c>
      <c r="AA15" s="178">
        <f t="shared" si="1"/>
        <v>8.5018804234891585E-3</v>
      </c>
      <c r="AB15" s="110">
        <v>7</v>
      </c>
      <c r="AC15" s="110"/>
      <c r="AD15" s="178">
        <f t="shared" si="2"/>
        <v>1.2532577119204729E-2</v>
      </c>
      <c r="AE15" s="110">
        <v>8</v>
      </c>
      <c r="AF15" s="110"/>
      <c r="AG15" s="178">
        <f t="shared" si="3"/>
        <v>1.2336182405264826E-2</v>
      </c>
      <c r="AH15" s="110">
        <v>10</v>
      </c>
      <c r="AI15" s="110"/>
      <c r="AJ15" s="178">
        <f t="shared" si="4"/>
        <v>1.2336182378467786E-2</v>
      </c>
      <c r="AK15" s="110">
        <v>5</v>
      </c>
      <c r="AL15" s="110"/>
      <c r="AM15" s="328">
        <f t="shared" si="5"/>
        <v>125508810</v>
      </c>
      <c r="AN15" s="328">
        <f>SUM(AO15:AV15)</f>
        <v>30000000</v>
      </c>
      <c r="AO15" s="328">
        <v>0</v>
      </c>
      <c r="AP15" s="328">
        <v>30000000</v>
      </c>
      <c r="AQ15" s="328">
        <v>0</v>
      </c>
      <c r="AR15" s="328">
        <v>0</v>
      </c>
      <c r="AS15" s="328">
        <v>0</v>
      </c>
      <c r="AT15" s="328">
        <v>0</v>
      </c>
      <c r="AU15" s="328">
        <v>0</v>
      </c>
      <c r="AV15" s="328">
        <v>0</v>
      </c>
      <c r="AW15" s="328">
        <v>0</v>
      </c>
      <c r="AX15" s="328">
        <v>30900000</v>
      </c>
      <c r="AY15" s="328"/>
      <c r="AZ15" s="328">
        <v>30900000</v>
      </c>
      <c r="BA15" s="328"/>
      <c r="BB15" s="328"/>
      <c r="BC15" s="328"/>
      <c r="BD15" s="328"/>
      <c r="BE15" s="328"/>
      <c r="BF15" s="328"/>
      <c r="BG15" s="328"/>
      <c r="BH15" s="328">
        <f>SUM(BI15:BP15)</f>
        <v>31827000</v>
      </c>
      <c r="BI15" s="328"/>
      <c r="BJ15" s="328">
        <v>31827000</v>
      </c>
      <c r="BK15" s="328"/>
      <c r="BL15" s="328"/>
      <c r="BM15" s="328"/>
      <c r="BN15" s="328"/>
      <c r="BO15" s="328"/>
      <c r="BP15" s="328"/>
      <c r="BQ15" s="328"/>
      <c r="BR15" s="328">
        <v>32781810</v>
      </c>
      <c r="BS15" s="328"/>
      <c r="BT15" s="328">
        <v>32781810</v>
      </c>
      <c r="BU15" s="328"/>
      <c r="BV15" s="328"/>
      <c r="BW15" s="328"/>
      <c r="BX15" s="328"/>
      <c r="BY15" s="328"/>
      <c r="BZ15" s="328"/>
      <c r="CA15" s="328"/>
      <c r="CB15" s="327"/>
    </row>
    <row r="16" spans="2:80" ht="30">
      <c r="B16" s="902"/>
      <c r="C16" s="872"/>
      <c r="D16" s="888"/>
      <c r="E16" s="832"/>
      <c r="F16" s="830"/>
      <c r="G16" s="830"/>
      <c r="H16" s="825"/>
      <c r="I16" s="825"/>
      <c r="J16" s="825"/>
      <c r="K16" s="825"/>
      <c r="L16" s="826"/>
      <c r="M16" s="825"/>
      <c r="N16" s="825"/>
      <c r="O16" s="115">
        <v>8</v>
      </c>
      <c r="P16" s="326" t="s">
        <v>793</v>
      </c>
      <c r="Q16" s="325" t="s">
        <v>792</v>
      </c>
      <c r="R16" s="326"/>
      <c r="S16" s="326"/>
      <c r="T16" s="110" t="s">
        <v>791</v>
      </c>
      <c r="U16" s="110" t="s">
        <v>790</v>
      </c>
      <c r="V16" s="110" t="s">
        <v>181</v>
      </c>
      <c r="W16" s="110" t="s">
        <v>789</v>
      </c>
      <c r="X16" s="110" t="s">
        <v>788</v>
      </c>
      <c r="Y16" s="110">
        <v>70</v>
      </c>
      <c r="Z16" s="107">
        <f t="shared" si="0"/>
        <v>2.97982564574409E-4</v>
      </c>
      <c r="AA16" s="178">
        <f t="shared" si="1"/>
        <v>2.2671681129304424E-4</v>
      </c>
      <c r="AB16" s="110">
        <v>15</v>
      </c>
      <c r="AC16" s="110"/>
      <c r="AD16" s="178">
        <f t="shared" si="2"/>
        <v>3.3420205651212611E-4</v>
      </c>
      <c r="AE16" s="110">
        <v>20</v>
      </c>
      <c r="AF16" s="110"/>
      <c r="AG16" s="178">
        <f t="shared" si="3"/>
        <v>3.2896486414039537E-4</v>
      </c>
      <c r="AH16" s="110">
        <v>20</v>
      </c>
      <c r="AI16" s="110"/>
      <c r="AJ16" s="178">
        <f t="shared" si="4"/>
        <v>3.2896501395053308E-4</v>
      </c>
      <c r="AK16" s="110">
        <v>15</v>
      </c>
      <c r="AL16" s="110"/>
      <c r="AM16" s="328">
        <f t="shared" si="5"/>
        <v>3346902</v>
      </c>
      <c r="AN16" s="328">
        <f>SUM(AO16:AV16)</f>
        <v>800000</v>
      </c>
      <c r="AO16" s="328">
        <v>0</v>
      </c>
      <c r="AP16" s="328">
        <v>800000</v>
      </c>
      <c r="AQ16" s="328">
        <v>0</v>
      </c>
      <c r="AR16" s="328">
        <v>0</v>
      </c>
      <c r="AS16" s="328">
        <v>0</v>
      </c>
      <c r="AT16" s="328">
        <v>0</v>
      </c>
      <c r="AU16" s="328">
        <v>0</v>
      </c>
      <c r="AV16" s="328">
        <v>0</v>
      </c>
      <c r="AW16" s="328">
        <v>0</v>
      </c>
      <c r="AX16" s="328">
        <v>824000</v>
      </c>
      <c r="AY16" s="328"/>
      <c r="AZ16" s="328">
        <v>824000</v>
      </c>
      <c r="BA16" s="328"/>
      <c r="BB16" s="328"/>
      <c r="BC16" s="328"/>
      <c r="BD16" s="328"/>
      <c r="BE16" s="328"/>
      <c r="BF16" s="328"/>
      <c r="BG16" s="328"/>
      <c r="BH16" s="328">
        <v>848720</v>
      </c>
      <c r="BI16" s="328"/>
      <c r="BJ16" s="328">
        <v>848720</v>
      </c>
      <c r="BK16" s="328"/>
      <c r="BL16" s="328"/>
      <c r="BM16" s="328"/>
      <c r="BN16" s="328"/>
      <c r="BO16" s="328"/>
      <c r="BP16" s="328"/>
      <c r="BQ16" s="328"/>
      <c r="BR16" s="328">
        <v>874182</v>
      </c>
      <c r="BS16" s="328"/>
      <c r="BT16" s="328">
        <v>874182</v>
      </c>
      <c r="BU16" s="328"/>
      <c r="BV16" s="328"/>
      <c r="BW16" s="328"/>
      <c r="BX16" s="328"/>
      <c r="BY16" s="328"/>
      <c r="BZ16" s="328"/>
      <c r="CA16" s="328"/>
      <c r="CB16" s="327"/>
    </row>
    <row r="17" spans="2:80" ht="60" customHeight="1">
      <c r="B17" s="902"/>
      <c r="C17" s="872"/>
      <c r="D17" s="888"/>
      <c r="E17" s="832"/>
      <c r="F17" s="830" t="s">
        <v>787</v>
      </c>
      <c r="G17" s="744">
        <v>4</v>
      </c>
      <c r="H17" s="738" t="s">
        <v>786</v>
      </c>
      <c r="I17" s="738" t="s">
        <v>785</v>
      </c>
      <c r="J17" s="738" t="s">
        <v>784</v>
      </c>
      <c r="K17" s="748">
        <v>350</v>
      </c>
      <c r="L17" s="752"/>
      <c r="M17" s="738">
        <v>80</v>
      </c>
      <c r="N17" s="748">
        <v>120</v>
      </c>
      <c r="O17" s="115">
        <v>9</v>
      </c>
      <c r="P17" s="326" t="s">
        <v>775</v>
      </c>
      <c r="Q17" s="325" t="s">
        <v>774</v>
      </c>
      <c r="R17" s="326"/>
      <c r="S17" s="326"/>
      <c r="T17" s="110" t="s">
        <v>783</v>
      </c>
      <c r="U17" s="110" t="s">
        <v>782</v>
      </c>
      <c r="V17" s="110" t="s">
        <v>181</v>
      </c>
      <c r="W17" s="110" t="s">
        <v>781</v>
      </c>
      <c r="X17" s="110">
        <v>0</v>
      </c>
      <c r="Y17" s="113">
        <v>0.1</v>
      </c>
      <c r="Z17" s="107">
        <f t="shared" si="0"/>
        <v>1.8623908060091707E-3</v>
      </c>
      <c r="AA17" s="178">
        <f t="shared" si="1"/>
        <v>1.4169800705815267E-3</v>
      </c>
      <c r="AB17" s="113">
        <v>0.1</v>
      </c>
      <c r="AC17" s="110"/>
      <c r="AD17" s="178">
        <f t="shared" si="2"/>
        <v>2.0887628532007883E-3</v>
      </c>
      <c r="AE17" s="113">
        <v>0.1</v>
      </c>
      <c r="AF17" s="110"/>
      <c r="AG17" s="178">
        <f t="shared" si="3"/>
        <v>2.0560304008774709E-3</v>
      </c>
      <c r="AH17" s="113">
        <v>0.1</v>
      </c>
      <c r="AI17" s="110"/>
      <c r="AJ17" s="178">
        <f t="shared" si="4"/>
        <v>2.0560303964112978E-3</v>
      </c>
      <c r="AK17" s="113">
        <v>0.1</v>
      </c>
      <c r="AL17" s="110"/>
      <c r="AM17" s="328">
        <f t="shared" si="5"/>
        <v>20918135</v>
      </c>
      <c r="AN17" s="328">
        <f>SUM(AO17:AV17)</f>
        <v>5000000</v>
      </c>
      <c r="AO17" s="328">
        <v>5000000</v>
      </c>
      <c r="AP17" s="328">
        <v>0</v>
      </c>
      <c r="AQ17" s="328">
        <v>0</v>
      </c>
      <c r="AR17" s="328">
        <v>0</v>
      </c>
      <c r="AS17" s="328">
        <v>0</v>
      </c>
      <c r="AT17" s="328">
        <v>0</v>
      </c>
      <c r="AU17" s="328">
        <v>0</v>
      </c>
      <c r="AV17" s="328">
        <v>0</v>
      </c>
      <c r="AW17" s="328">
        <v>0</v>
      </c>
      <c r="AX17" s="328">
        <v>5150000</v>
      </c>
      <c r="AY17" s="328">
        <v>5150000</v>
      </c>
      <c r="AZ17" s="328"/>
      <c r="BA17" s="328"/>
      <c r="BB17" s="328"/>
      <c r="BC17" s="328"/>
      <c r="BD17" s="328"/>
      <c r="BE17" s="328"/>
      <c r="BF17" s="328"/>
      <c r="BG17" s="328"/>
      <c r="BH17" s="328">
        <v>5304500</v>
      </c>
      <c r="BI17" s="328">
        <v>5304500</v>
      </c>
      <c r="BJ17" s="328"/>
      <c r="BK17" s="328"/>
      <c r="BL17" s="328"/>
      <c r="BM17" s="328"/>
      <c r="BN17" s="328"/>
      <c r="BO17" s="328"/>
      <c r="BP17" s="328"/>
      <c r="BQ17" s="328"/>
      <c r="BR17" s="328">
        <v>5463635</v>
      </c>
      <c r="BS17" s="328">
        <v>5463635</v>
      </c>
      <c r="BT17" s="328"/>
      <c r="BU17" s="328"/>
      <c r="BV17" s="328"/>
      <c r="BW17" s="328"/>
      <c r="BX17" s="328"/>
      <c r="BY17" s="328"/>
      <c r="BZ17" s="328"/>
      <c r="CA17" s="328"/>
      <c r="CB17" s="327"/>
    </row>
    <row r="18" spans="2:80" ht="63">
      <c r="B18" s="902"/>
      <c r="C18" s="872"/>
      <c r="D18" s="888"/>
      <c r="E18" s="832"/>
      <c r="F18" s="830"/>
      <c r="G18" s="729"/>
      <c r="H18" s="720"/>
      <c r="I18" s="720"/>
      <c r="J18" s="720"/>
      <c r="K18" s="749"/>
      <c r="L18" s="723"/>
      <c r="M18" s="720"/>
      <c r="N18" s="749"/>
      <c r="O18" s="115">
        <v>10</v>
      </c>
      <c r="P18" s="326" t="s">
        <v>775</v>
      </c>
      <c r="Q18" s="325" t="s">
        <v>774</v>
      </c>
      <c r="R18" s="326"/>
      <c r="S18" s="326"/>
      <c r="T18" s="110" t="s">
        <v>780</v>
      </c>
      <c r="U18" s="110" t="s">
        <v>779</v>
      </c>
      <c r="V18" s="110" t="s">
        <v>181</v>
      </c>
      <c r="W18" s="110" t="s">
        <v>33</v>
      </c>
      <c r="X18" s="110">
        <v>0</v>
      </c>
      <c r="Y18" s="110">
        <v>1</v>
      </c>
      <c r="Z18" s="107">
        <f t="shared" si="0"/>
        <v>7.1225883416821653E-5</v>
      </c>
      <c r="AA18" s="178">
        <f t="shared" si="1"/>
        <v>0</v>
      </c>
      <c r="AB18" s="110">
        <v>0</v>
      </c>
      <c r="AC18" s="110"/>
      <c r="AD18" s="178">
        <f t="shared" si="2"/>
        <v>3.2446801603119038E-4</v>
      </c>
      <c r="AE18" s="110">
        <v>1</v>
      </c>
      <c r="AF18" s="110"/>
      <c r="AG18" s="178">
        <f t="shared" si="3"/>
        <v>0</v>
      </c>
      <c r="AH18" s="110">
        <v>0</v>
      </c>
      <c r="AI18" s="110"/>
      <c r="AJ18" s="178">
        <f t="shared" si="4"/>
        <v>0</v>
      </c>
      <c r="AK18" s="110">
        <v>0</v>
      </c>
      <c r="AL18" s="110"/>
      <c r="AM18" s="328">
        <f t="shared" si="5"/>
        <v>800000</v>
      </c>
      <c r="AN18" s="328">
        <v>0</v>
      </c>
      <c r="AO18" s="328">
        <v>0</v>
      </c>
      <c r="AP18" s="328">
        <v>0</v>
      </c>
      <c r="AQ18" s="328">
        <v>0</v>
      </c>
      <c r="AR18" s="328">
        <v>0</v>
      </c>
      <c r="AS18" s="328">
        <v>0</v>
      </c>
      <c r="AT18" s="328">
        <v>0</v>
      </c>
      <c r="AU18" s="328">
        <v>0</v>
      </c>
      <c r="AV18" s="328">
        <v>0</v>
      </c>
      <c r="AW18" s="328">
        <v>0</v>
      </c>
      <c r="AX18" s="328">
        <v>800000</v>
      </c>
      <c r="AY18" s="328"/>
      <c r="AZ18" s="328">
        <v>800000</v>
      </c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7"/>
    </row>
    <row r="19" spans="2:80" ht="75.75" customHeight="1">
      <c r="B19" s="902"/>
      <c r="C19" s="872"/>
      <c r="D19" s="888"/>
      <c r="E19" s="832"/>
      <c r="F19" s="830"/>
      <c r="G19" s="729"/>
      <c r="H19" s="720"/>
      <c r="I19" s="720"/>
      <c r="J19" s="720"/>
      <c r="K19" s="749"/>
      <c r="L19" s="723"/>
      <c r="M19" s="720"/>
      <c r="N19" s="749"/>
      <c r="O19" s="115">
        <v>11</v>
      </c>
      <c r="P19" s="326" t="s">
        <v>775</v>
      </c>
      <c r="Q19" s="325" t="s">
        <v>774</v>
      </c>
      <c r="R19" s="326"/>
      <c r="S19" s="326"/>
      <c r="T19" s="110" t="s">
        <v>778</v>
      </c>
      <c r="U19" s="110" t="s">
        <v>777</v>
      </c>
      <c r="V19" s="110" t="s">
        <v>181</v>
      </c>
      <c r="W19" s="110" t="s">
        <v>776</v>
      </c>
      <c r="X19" s="110">
        <v>0</v>
      </c>
      <c r="Y19" s="113">
        <v>0.8</v>
      </c>
      <c r="Z19" s="107">
        <f t="shared" si="0"/>
        <v>5.3419412562616236E-5</v>
      </c>
      <c r="AA19" s="178">
        <f t="shared" si="1"/>
        <v>0</v>
      </c>
      <c r="AB19" s="113">
        <v>0.8</v>
      </c>
      <c r="AC19" s="110"/>
      <c r="AD19" s="178">
        <f t="shared" si="2"/>
        <v>2.433510120233928E-4</v>
      </c>
      <c r="AE19" s="113">
        <v>0.8</v>
      </c>
      <c r="AF19" s="110"/>
      <c r="AG19" s="178">
        <f t="shared" si="3"/>
        <v>0</v>
      </c>
      <c r="AH19" s="113">
        <v>0.8</v>
      </c>
      <c r="AI19" s="110"/>
      <c r="AJ19" s="178">
        <f t="shared" si="4"/>
        <v>0</v>
      </c>
      <c r="AK19" s="113">
        <v>0.8</v>
      </c>
      <c r="AL19" s="110"/>
      <c r="AM19" s="328">
        <f t="shared" si="5"/>
        <v>600000</v>
      </c>
      <c r="AN19" s="328">
        <v>0</v>
      </c>
      <c r="AO19" s="328">
        <v>0</v>
      </c>
      <c r="AP19" s="328">
        <v>0</v>
      </c>
      <c r="AQ19" s="328">
        <v>0</v>
      </c>
      <c r="AR19" s="328">
        <v>0</v>
      </c>
      <c r="AS19" s="328">
        <v>0</v>
      </c>
      <c r="AT19" s="328">
        <v>0</v>
      </c>
      <c r="AU19" s="328">
        <v>0</v>
      </c>
      <c r="AV19" s="328">
        <v>0</v>
      </c>
      <c r="AW19" s="328">
        <v>0</v>
      </c>
      <c r="AX19" s="328">
        <v>600000</v>
      </c>
      <c r="AY19" s="328"/>
      <c r="AZ19" s="328">
        <v>600000</v>
      </c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7"/>
    </row>
    <row r="20" spans="2:80" ht="45.75" customHeight="1" thickBot="1">
      <c r="B20" s="902"/>
      <c r="C20" s="872"/>
      <c r="D20" s="889"/>
      <c r="E20" s="833"/>
      <c r="F20" s="744"/>
      <c r="G20" s="729"/>
      <c r="H20" s="720"/>
      <c r="I20" s="720"/>
      <c r="J20" s="720"/>
      <c r="K20" s="749"/>
      <c r="L20" s="723"/>
      <c r="M20" s="720"/>
      <c r="N20" s="750"/>
      <c r="O20" s="274">
        <v>12</v>
      </c>
      <c r="P20" s="326" t="s">
        <v>775</v>
      </c>
      <c r="Q20" s="325" t="s">
        <v>774</v>
      </c>
      <c r="R20" s="324"/>
      <c r="S20" s="324"/>
      <c r="T20" s="98" t="s">
        <v>773</v>
      </c>
      <c r="U20" s="98" t="s">
        <v>772</v>
      </c>
      <c r="V20" s="98" t="s">
        <v>181</v>
      </c>
      <c r="W20" s="98" t="s">
        <v>33</v>
      </c>
      <c r="X20" s="98">
        <v>0</v>
      </c>
      <c r="Y20" s="98">
        <v>1</v>
      </c>
      <c r="Z20" s="97">
        <f t="shared" si="0"/>
        <v>1.8623908060091707E-3</v>
      </c>
      <c r="AA20" s="168">
        <f t="shared" si="1"/>
        <v>1.4169800705815267E-3</v>
      </c>
      <c r="AB20" s="98">
        <v>0</v>
      </c>
      <c r="AC20" s="98"/>
      <c r="AD20" s="168">
        <f t="shared" si="2"/>
        <v>2.0887628532007883E-3</v>
      </c>
      <c r="AE20" s="98">
        <v>1</v>
      </c>
      <c r="AF20" s="98"/>
      <c r="AG20" s="168">
        <f t="shared" si="3"/>
        <v>2.0560304008774709E-3</v>
      </c>
      <c r="AH20" s="98">
        <v>0</v>
      </c>
      <c r="AI20" s="98"/>
      <c r="AJ20" s="168">
        <f t="shared" si="4"/>
        <v>2.0560303964112978E-3</v>
      </c>
      <c r="AK20" s="98">
        <v>0</v>
      </c>
      <c r="AL20" s="98"/>
      <c r="AM20" s="323">
        <f t="shared" si="5"/>
        <v>20918135</v>
      </c>
      <c r="AN20" s="323">
        <v>5000000</v>
      </c>
      <c r="AO20" s="323">
        <v>0</v>
      </c>
      <c r="AP20" s="323">
        <v>5000000</v>
      </c>
      <c r="AQ20" s="323">
        <v>0</v>
      </c>
      <c r="AR20" s="323">
        <v>0</v>
      </c>
      <c r="AS20" s="323">
        <v>0</v>
      </c>
      <c r="AT20" s="323">
        <v>0</v>
      </c>
      <c r="AU20" s="323">
        <v>0</v>
      </c>
      <c r="AV20" s="323">
        <v>0</v>
      </c>
      <c r="AW20" s="323">
        <v>0</v>
      </c>
      <c r="AX20" s="323">
        <v>5150000</v>
      </c>
      <c r="AY20" s="323"/>
      <c r="AZ20" s="323">
        <v>5150000</v>
      </c>
      <c r="BA20" s="323"/>
      <c r="BB20" s="323"/>
      <c r="BC20" s="323"/>
      <c r="BD20" s="323"/>
      <c r="BE20" s="323"/>
      <c r="BF20" s="323"/>
      <c r="BG20" s="323"/>
      <c r="BH20" s="323">
        <v>5304500</v>
      </c>
      <c r="BI20" s="323"/>
      <c r="BJ20" s="323">
        <v>5304500</v>
      </c>
      <c r="BK20" s="323"/>
      <c r="BL20" s="323"/>
      <c r="BM20" s="323"/>
      <c r="BN20" s="323"/>
      <c r="BO20" s="323"/>
      <c r="BP20" s="323"/>
      <c r="BQ20" s="323"/>
      <c r="BR20" s="323">
        <v>5463635</v>
      </c>
      <c r="BS20" s="323"/>
      <c r="BT20" s="323">
        <v>5463635</v>
      </c>
      <c r="BU20" s="323"/>
      <c r="BV20" s="323"/>
      <c r="BW20" s="323"/>
      <c r="BX20" s="323"/>
      <c r="BY20" s="323"/>
      <c r="BZ20" s="323"/>
      <c r="CA20" s="323"/>
      <c r="CB20" s="322"/>
    </row>
    <row r="21" spans="2:80" ht="45.75" customHeight="1" thickBot="1">
      <c r="B21" s="902"/>
      <c r="C21" s="872"/>
      <c r="D21" s="884" t="s">
        <v>771</v>
      </c>
      <c r="E21" s="980">
        <f>SUM(L22:L30)</f>
        <v>8.9032354271027065E-4</v>
      </c>
      <c r="F21" s="732" t="s">
        <v>770</v>
      </c>
      <c r="G21" s="789">
        <v>5</v>
      </c>
      <c r="H21" s="751" t="s">
        <v>769</v>
      </c>
      <c r="I21" s="751" t="s">
        <v>768</v>
      </c>
      <c r="J21" s="739" t="s">
        <v>213</v>
      </c>
      <c r="K21" s="739">
        <v>6641</v>
      </c>
      <c r="L21" s="716"/>
      <c r="M21" s="739">
        <v>6641</v>
      </c>
      <c r="N21" s="739">
        <v>6641</v>
      </c>
      <c r="O21" s="74">
        <v>76</v>
      </c>
      <c r="P21" s="271" t="s">
        <v>470</v>
      </c>
      <c r="Q21" s="162" t="s">
        <v>519</v>
      </c>
      <c r="R21" s="271"/>
      <c r="S21" s="271"/>
      <c r="T21" s="212" t="s">
        <v>767</v>
      </c>
      <c r="U21" s="69" t="s">
        <v>766</v>
      </c>
      <c r="V21" s="69" t="s">
        <v>34</v>
      </c>
      <c r="W21" s="69" t="s">
        <v>765</v>
      </c>
      <c r="X21" s="321" t="s">
        <v>764</v>
      </c>
      <c r="Y21" s="76">
        <v>0.03</v>
      </c>
      <c r="Z21" s="71">
        <f t="shared" si="0"/>
        <v>3.7247816120183414E-4</v>
      </c>
      <c r="AA21" s="270">
        <f>(100%/(SUM($AN$80:$AN$87))*AN21)*(SUM($Z$80:$Z$87))</f>
        <v>4.1851323498712483E-4</v>
      </c>
      <c r="AB21" s="320">
        <f>Y21/(AA21+AD21+AG21+AJ21)*AA21</f>
        <v>8.3724823912961176E-3</v>
      </c>
      <c r="AC21" s="268"/>
      <c r="AD21" s="270">
        <f>(100%/(SUM($AX$80:$AX$87))*AX21)*(SUM($Z$80:$Z$87))</f>
        <v>3.3886239175415938E-4</v>
      </c>
      <c r="AE21" s="320">
        <f>Y21/(AA21+AD21+AG21+AJ21)*AD21</f>
        <v>6.7790434587366574E-3</v>
      </c>
      <c r="AF21" s="268"/>
      <c r="AG21" s="270">
        <f>(100%/(SUM($BH$80:$BH$87))*BH21)*(SUM($Z$80:$Z$87))</f>
        <v>3.6943216879288239E-4</v>
      </c>
      <c r="AH21" s="320">
        <f>Y21/(AA21+AD21+AG21+AJ21)*AG21</f>
        <v>7.3906009880234692E-3</v>
      </c>
      <c r="AI21" s="268"/>
      <c r="AJ21" s="270">
        <f>(100%/(SUM($BR$80:$BR$87))*BR21)*(SUM($Z$80:$Z$87))</f>
        <v>3.7279488654087833E-4</v>
      </c>
      <c r="AK21" s="320">
        <f>Y21/(AA21+AD21+AG21+AJ21)*AJ21</f>
        <v>7.4578731619437538E-3</v>
      </c>
      <c r="AL21" s="268"/>
      <c r="AM21" s="262">
        <f t="shared" si="5"/>
        <v>4183627</v>
      </c>
      <c r="AN21" s="262">
        <f>SUM(AO21:AV21)</f>
        <v>1000000</v>
      </c>
      <c r="AO21" s="262">
        <v>0</v>
      </c>
      <c r="AP21" s="262">
        <v>1000000</v>
      </c>
      <c r="AQ21" s="262">
        <v>0</v>
      </c>
      <c r="AR21" s="262">
        <v>0</v>
      </c>
      <c r="AS21" s="262">
        <v>0</v>
      </c>
      <c r="AT21" s="262">
        <v>0</v>
      </c>
      <c r="AU21" s="262">
        <v>0</v>
      </c>
      <c r="AV21" s="262">
        <v>0</v>
      </c>
      <c r="AW21" s="262">
        <v>0</v>
      </c>
      <c r="AX21" s="262">
        <f>SUM(AY21:BF21)</f>
        <v>1030000</v>
      </c>
      <c r="AY21" s="262">
        <v>0</v>
      </c>
      <c r="AZ21" s="262">
        <v>1030000</v>
      </c>
      <c r="BA21" s="262">
        <v>0</v>
      </c>
      <c r="BB21" s="262">
        <v>0</v>
      </c>
      <c r="BC21" s="262">
        <v>0</v>
      </c>
      <c r="BD21" s="262">
        <v>0</v>
      </c>
      <c r="BE21" s="262">
        <v>0</v>
      </c>
      <c r="BF21" s="262">
        <v>0</v>
      </c>
      <c r="BG21" s="262">
        <v>0</v>
      </c>
      <c r="BH21" s="262">
        <f>SUM(BI21:BP21)</f>
        <v>1060900</v>
      </c>
      <c r="BI21" s="262">
        <v>0</v>
      </c>
      <c r="BJ21" s="262">
        <v>1060900</v>
      </c>
      <c r="BK21" s="262">
        <v>0</v>
      </c>
      <c r="BL21" s="262">
        <v>0</v>
      </c>
      <c r="BM21" s="262">
        <v>0</v>
      </c>
      <c r="BN21" s="262">
        <v>0</v>
      </c>
      <c r="BO21" s="262">
        <v>0</v>
      </c>
      <c r="BP21" s="262">
        <v>0</v>
      </c>
      <c r="BQ21" s="262">
        <v>0</v>
      </c>
      <c r="BR21" s="262">
        <f>SUM(BS21:BZ21)</f>
        <v>1092727</v>
      </c>
      <c r="BS21" s="262">
        <v>0</v>
      </c>
      <c r="BT21" s="262">
        <v>1092727</v>
      </c>
      <c r="BU21" s="262">
        <v>0</v>
      </c>
      <c r="BV21" s="262">
        <v>0</v>
      </c>
      <c r="BW21" s="262">
        <v>0</v>
      </c>
      <c r="BX21" s="262">
        <v>0</v>
      </c>
      <c r="BY21" s="262">
        <v>0</v>
      </c>
      <c r="BZ21" s="262">
        <v>0</v>
      </c>
      <c r="CA21" s="262">
        <v>0</v>
      </c>
      <c r="CB21" s="267"/>
    </row>
    <row r="22" spans="2:80" ht="30" customHeight="1">
      <c r="B22" s="902"/>
      <c r="C22" s="872"/>
      <c r="D22" s="885"/>
      <c r="E22" s="981"/>
      <c r="F22" s="733"/>
      <c r="G22" s="789"/>
      <c r="H22" s="751"/>
      <c r="I22" s="751"/>
      <c r="J22" s="739"/>
      <c r="K22" s="739"/>
      <c r="L22" s="717"/>
      <c r="M22" s="739"/>
      <c r="N22" s="739"/>
      <c r="O22" s="165">
        <v>13</v>
      </c>
      <c r="P22" s="164" t="s">
        <v>761</v>
      </c>
      <c r="Q22" s="164" t="s">
        <v>760</v>
      </c>
      <c r="R22" s="164"/>
      <c r="S22" s="164"/>
      <c r="T22" s="87" t="s">
        <v>763</v>
      </c>
      <c r="U22" s="87" t="s">
        <v>762</v>
      </c>
      <c r="V22" s="87" t="s">
        <v>181</v>
      </c>
      <c r="W22" s="87" t="s">
        <v>33</v>
      </c>
      <c r="X22" s="273">
        <v>0.99</v>
      </c>
      <c r="Y22" s="273">
        <v>0.01</v>
      </c>
      <c r="Z22" s="89">
        <f t="shared" si="0"/>
        <v>0.35277102779733488</v>
      </c>
      <c r="AA22" s="88">
        <f>(100%/(SUM($AN$22:$AN$30))*AN22)*(SUM($Z$22:$Z$30))</f>
        <v>0.35215814996767031</v>
      </c>
      <c r="AB22" s="273">
        <v>0.99</v>
      </c>
      <c r="AC22" s="87"/>
      <c r="AD22" s="88">
        <f>(100%/(SUM($AX$22:$AX$30))*AX22)*(SUM($Z$22:$Z$30))</f>
        <v>0.3540874568435286</v>
      </c>
      <c r="AE22" s="273">
        <v>1</v>
      </c>
      <c r="AF22" s="87"/>
      <c r="AG22" s="88">
        <f>(100%/(SUM($BH$22:$BH$30))*BH22)*(SUM($Z$22:$Z$30))</f>
        <v>0.35295796231012699</v>
      </c>
      <c r="AH22" s="273">
        <v>1</v>
      </c>
      <c r="AI22" s="87"/>
      <c r="AJ22" s="88">
        <f>(100%/(SUM($BR$22:$BR$30))*BR22)*(SUM($Z$22:$Z$30))</f>
        <v>0.35192856429584235</v>
      </c>
      <c r="AK22" s="273">
        <v>1</v>
      </c>
      <c r="AL22" s="87"/>
      <c r="AM22" s="319">
        <f t="shared" si="5"/>
        <v>3962279001.6700001</v>
      </c>
      <c r="AN22" s="319">
        <f>SUM(AO22:AV22)</f>
        <v>947091842</v>
      </c>
      <c r="AO22" s="315">
        <v>500000</v>
      </c>
      <c r="AP22" s="319">
        <v>946591842</v>
      </c>
      <c r="AQ22" s="319">
        <v>0</v>
      </c>
      <c r="AR22" s="319">
        <v>0</v>
      </c>
      <c r="AS22" s="319">
        <v>0</v>
      </c>
      <c r="AT22" s="319">
        <v>0</v>
      </c>
      <c r="AU22" s="319">
        <v>0</v>
      </c>
      <c r="AV22" s="319">
        <v>0</v>
      </c>
      <c r="AW22" s="319">
        <v>0</v>
      </c>
      <c r="AX22" s="319">
        <f>SUM(AY22:BF22)</f>
        <v>975504597.25999999</v>
      </c>
      <c r="AY22" s="319"/>
      <c r="AZ22" s="319">
        <v>975504597.25999999</v>
      </c>
      <c r="BA22" s="319"/>
      <c r="BB22" s="319"/>
      <c r="BC22" s="319"/>
      <c r="BD22" s="319"/>
      <c r="BE22" s="319"/>
      <c r="BF22" s="319"/>
      <c r="BG22" s="319"/>
      <c r="BH22" s="319">
        <f>SUM(BI22:BP22)</f>
        <v>1004769735.1799999</v>
      </c>
      <c r="BI22" s="319"/>
      <c r="BJ22" s="319">
        <v>1004769735.1799999</v>
      </c>
      <c r="BK22" s="319"/>
      <c r="BL22" s="319"/>
      <c r="BM22" s="319"/>
      <c r="BN22" s="319"/>
      <c r="BO22" s="319"/>
      <c r="BP22" s="319"/>
      <c r="BQ22" s="319"/>
      <c r="BR22" s="319">
        <f>SUM(BS22:BZ22)</f>
        <v>1034912827.23</v>
      </c>
      <c r="BS22" s="319"/>
      <c r="BT22" s="319">
        <v>1034912827.23</v>
      </c>
      <c r="BU22" s="319"/>
      <c r="BV22" s="319"/>
      <c r="BW22" s="319"/>
      <c r="BX22" s="319"/>
      <c r="BY22" s="319"/>
      <c r="BZ22" s="319"/>
      <c r="CA22" s="319"/>
      <c r="CB22" s="318"/>
    </row>
    <row r="23" spans="2:80" ht="30" customHeight="1">
      <c r="B23" s="902"/>
      <c r="C23" s="872"/>
      <c r="D23" s="885"/>
      <c r="E23" s="981"/>
      <c r="F23" s="733"/>
      <c r="G23" s="789"/>
      <c r="H23" s="751"/>
      <c r="I23" s="751"/>
      <c r="J23" s="739"/>
      <c r="K23" s="739"/>
      <c r="L23" s="717"/>
      <c r="M23" s="739"/>
      <c r="N23" s="739"/>
      <c r="O23" s="317"/>
      <c r="P23" s="241" t="s">
        <v>761</v>
      </c>
      <c r="Q23" s="242" t="s">
        <v>760</v>
      </c>
      <c r="R23" s="241"/>
      <c r="S23" s="241"/>
      <c r="T23" s="239" t="s">
        <v>759</v>
      </c>
      <c r="U23" s="239" t="s">
        <v>758</v>
      </c>
      <c r="V23" s="238" t="s">
        <v>2</v>
      </c>
      <c r="W23" s="239" t="s">
        <v>393</v>
      </c>
      <c r="X23" s="238">
        <v>6</v>
      </c>
      <c r="Y23" s="239">
        <v>8</v>
      </c>
      <c r="Z23" s="71">
        <f t="shared" si="0"/>
        <v>9.9999999999999995E-7</v>
      </c>
      <c r="AA23" s="70">
        <f>(100%/(SUM($AX$32:$AX$115))*AX23)*(SUM($Z$32:$Z$115))</f>
        <v>0</v>
      </c>
      <c r="AB23" s="238">
        <v>2</v>
      </c>
      <c r="AC23" s="69"/>
      <c r="AD23" s="70">
        <f>(100%/(SUM($AX$32:$AX$115))*AX23)*(SUM($Z$32:$Z$115))</f>
        <v>0</v>
      </c>
      <c r="AE23" s="238">
        <v>2</v>
      </c>
      <c r="AF23" s="69"/>
      <c r="AG23" s="70">
        <f>(100%/(SUM($AX$32:$AX$115))*AX23)*(SUM($Z$32:$Z$115))</f>
        <v>0</v>
      </c>
      <c r="AH23" s="238">
        <v>2</v>
      </c>
      <c r="AI23" s="69"/>
      <c r="AJ23" s="70">
        <f>(100%/(SUM($AX$32:$AX$115))*AX23)*(SUM($Z$32:$Z$115))</f>
        <v>0</v>
      </c>
      <c r="AK23" s="238">
        <v>2</v>
      </c>
      <c r="AL23" s="69"/>
      <c r="AM23" s="237">
        <f>(AN23+AX23+BH23+BR23)</f>
        <v>0</v>
      </c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>
        <f>(AY23+AZ23+BA23+BB23+BC23+BD23+BE23+BF23)</f>
        <v>0</v>
      </c>
      <c r="AY23" s="237"/>
      <c r="AZ23" s="237"/>
      <c r="BA23" s="237"/>
      <c r="BB23" s="237"/>
      <c r="BC23" s="237"/>
      <c r="BD23" s="237"/>
      <c r="BE23" s="237"/>
      <c r="BF23" s="237"/>
      <c r="BG23" s="237"/>
      <c r="BH23" s="237">
        <f>(BI23+BJ23+BK23+BL23+BM23+BN23+BO23+BP23)</f>
        <v>0</v>
      </c>
      <c r="BI23" s="237"/>
      <c r="BJ23" s="237"/>
      <c r="BK23" s="237"/>
      <c r="BL23" s="237"/>
      <c r="BM23" s="237"/>
      <c r="BN23" s="237"/>
      <c r="BO23" s="237"/>
      <c r="BP23" s="237"/>
      <c r="BQ23" s="237"/>
      <c r="BR23" s="237">
        <f>(BS23+BT23+BU23+BV23+BW23+BX23+BY23+BZ23)</f>
        <v>0</v>
      </c>
      <c r="BS23" s="237"/>
      <c r="BT23" s="237"/>
      <c r="BU23" s="237"/>
      <c r="BV23" s="237"/>
      <c r="BW23" s="237"/>
      <c r="BX23" s="237"/>
      <c r="BY23" s="237"/>
      <c r="BZ23" s="237"/>
      <c r="CA23" s="237"/>
      <c r="CB23" s="236"/>
    </row>
    <row r="24" spans="2:80" ht="30" customHeight="1">
      <c r="B24" s="902"/>
      <c r="C24" s="872"/>
      <c r="D24" s="885"/>
      <c r="E24" s="981"/>
      <c r="F24" s="733"/>
      <c r="G24" s="789"/>
      <c r="H24" s="751"/>
      <c r="I24" s="751"/>
      <c r="J24" s="739"/>
      <c r="K24" s="739"/>
      <c r="L24" s="717"/>
      <c r="M24" s="739"/>
      <c r="N24" s="739"/>
      <c r="O24" s="73">
        <v>14</v>
      </c>
      <c r="P24" s="162"/>
      <c r="Q24" s="162"/>
      <c r="R24" s="162"/>
      <c r="S24" s="162"/>
      <c r="T24" s="69" t="s">
        <v>757</v>
      </c>
      <c r="U24" s="69" t="s">
        <v>756</v>
      </c>
      <c r="V24" s="69" t="s">
        <v>540</v>
      </c>
      <c r="W24" s="69" t="s">
        <v>33</v>
      </c>
      <c r="X24" s="76">
        <v>0.21</v>
      </c>
      <c r="Y24" s="76">
        <v>0.21</v>
      </c>
      <c r="Z24" s="71">
        <f t="shared" si="0"/>
        <v>9.9999999999999995E-7</v>
      </c>
      <c r="AA24" s="70">
        <f>(100%/(SUM($AN$22:$AN$30))*AN24)*(SUM($Z$22:$Z$30))</f>
        <v>0</v>
      </c>
      <c r="AB24" s="76">
        <v>0.21</v>
      </c>
      <c r="AC24" s="69"/>
      <c r="AD24" s="70">
        <f>(100%/(SUM($AX$22:$AX$30))*AX24)*(SUM($Z$22:$Z$30))</f>
        <v>0</v>
      </c>
      <c r="AE24" s="76">
        <v>0.21</v>
      </c>
      <c r="AF24" s="69"/>
      <c r="AG24" s="70">
        <f>(100%/(SUM($BH$22:$BH$30))*BH24)*(SUM($Z$22:$Z$30))</f>
        <v>0</v>
      </c>
      <c r="AH24" s="76">
        <v>0.21</v>
      </c>
      <c r="AI24" s="69"/>
      <c r="AJ24" s="70">
        <f>(100%/(SUM($BR$22:$BR$30))*BR24)*(SUM($Z$22:$Z$30))</f>
        <v>0</v>
      </c>
      <c r="AK24" s="76">
        <v>0.21</v>
      </c>
      <c r="AL24" s="69"/>
      <c r="AM24" s="315">
        <f>SUM(AN24,AX24,BH24,BR24)</f>
        <v>0</v>
      </c>
      <c r="AN24" s="315">
        <f>SUM(AO24:AV24)</f>
        <v>0</v>
      </c>
      <c r="AO24" s="315"/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>SUM(AY24:BF24)</f>
        <v>0</v>
      </c>
      <c r="AY24" s="315">
        <f>AN24*1.03</f>
        <v>0</v>
      </c>
      <c r="AZ24" s="315"/>
      <c r="BA24" s="315"/>
      <c r="BB24" s="315"/>
      <c r="BC24" s="315"/>
      <c r="BD24" s="315"/>
      <c r="BE24" s="315"/>
      <c r="BF24" s="315"/>
      <c r="BG24" s="315"/>
      <c r="BH24" s="315">
        <f>SUM(BI24:BP24)</f>
        <v>0</v>
      </c>
      <c r="BI24" s="315">
        <f>AX24*1.03</f>
        <v>0</v>
      </c>
      <c r="BJ24" s="315"/>
      <c r="BK24" s="315"/>
      <c r="BL24" s="315"/>
      <c r="BM24" s="315"/>
      <c r="BN24" s="315"/>
      <c r="BO24" s="315"/>
      <c r="BP24" s="315"/>
      <c r="BQ24" s="315"/>
      <c r="BR24" s="315">
        <f>SUM(BS24:BZ24)</f>
        <v>0</v>
      </c>
      <c r="BS24" s="315">
        <f>BH24*1.03</f>
        <v>0</v>
      </c>
      <c r="BT24" s="315"/>
      <c r="BU24" s="315"/>
      <c r="BV24" s="315"/>
      <c r="BW24" s="315"/>
      <c r="BX24" s="315"/>
      <c r="BY24" s="315"/>
      <c r="BZ24" s="315"/>
      <c r="CA24" s="315"/>
      <c r="CB24" s="314"/>
    </row>
    <row r="25" spans="2:80" ht="15.75" customHeight="1">
      <c r="B25" s="902"/>
      <c r="C25" s="872"/>
      <c r="D25" s="885"/>
      <c r="E25" s="981"/>
      <c r="F25" s="733"/>
      <c r="G25" s="789"/>
      <c r="H25" s="751"/>
      <c r="I25" s="751"/>
      <c r="J25" s="739"/>
      <c r="K25" s="739"/>
      <c r="L25" s="820"/>
      <c r="M25" s="739"/>
      <c r="N25" s="739"/>
      <c r="O25" s="73">
        <v>16</v>
      </c>
      <c r="P25" s="162" t="s">
        <v>755</v>
      </c>
      <c r="Q25" s="162" t="s">
        <v>754</v>
      </c>
      <c r="R25" s="162"/>
      <c r="S25" s="162"/>
      <c r="T25" s="69" t="s">
        <v>753</v>
      </c>
      <c r="U25" s="69" t="s">
        <v>752</v>
      </c>
      <c r="V25" s="69" t="s">
        <v>181</v>
      </c>
      <c r="W25" s="69" t="s">
        <v>33</v>
      </c>
      <c r="X25" s="69" t="s">
        <v>7</v>
      </c>
      <c r="Y25" s="69">
        <v>3</v>
      </c>
      <c r="Z25" s="71">
        <f t="shared" si="0"/>
        <v>5.503802076326351E-4</v>
      </c>
      <c r="AA25" s="70">
        <f>(100%/(SUM($AN$22:$AN$30))*AN25)*(SUM($Z$22:$Z$30))</f>
        <v>0</v>
      </c>
      <c r="AB25" s="69">
        <v>0</v>
      </c>
      <c r="AC25" s="69"/>
      <c r="AD25" s="70">
        <f>(100%/(SUM($AX$22:$AX$30))*AX25)*(SUM($Z$22:$Z$30))</f>
        <v>7.2595753590109244E-4</v>
      </c>
      <c r="AE25" s="69">
        <v>1</v>
      </c>
      <c r="AF25" s="69"/>
      <c r="AG25" s="70">
        <f>(100%/(SUM($BH$22:$BH$30))*BH25)*(SUM($Z$22:$Z$30))</f>
        <v>7.2364182250036233E-4</v>
      </c>
      <c r="AH25" s="69">
        <v>1</v>
      </c>
      <c r="AI25" s="69"/>
      <c r="AJ25" s="70">
        <f>(100%/(SUM($BR$22:$BR$30))*BR25)*(SUM($Z$22:$Z$30))</f>
        <v>7.215313290893882E-4</v>
      </c>
      <c r="AK25" s="69">
        <v>1</v>
      </c>
      <c r="AL25" s="69"/>
      <c r="AM25" s="315">
        <f>SUM(AN25,AX25,BH25,BR25)</f>
        <v>6181800</v>
      </c>
      <c r="AN25" s="315"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>SUM(AY25:BF25)</f>
        <v>2000000</v>
      </c>
      <c r="AY25" s="315"/>
      <c r="AZ25" s="315">
        <v>2000000</v>
      </c>
      <c r="BA25" s="315"/>
      <c r="BB25" s="315"/>
      <c r="BC25" s="315"/>
      <c r="BD25" s="315"/>
      <c r="BE25" s="315"/>
      <c r="BF25" s="315"/>
      <c r="BG25" s="315"/>
      <c r="BH25" s="315">
        <f>SUM(BI25:BP25)</f>
        <v>2060000</v>
      </c>
      <c r="BI25" s="315"/>
      <c r="BJ25" s="315">
        <f>AX25*1.03</f>
        <v>2060000</v>
      </c>
      <c r="BK25" s="315"/>
      <c r="BL25" s="315"/>
      <c r="BM25" s="315"/>
      <c r="BN25" s="315"/>
      <c r="BO25" s="315"/>
      <c r="BP25" s="315"/>
      <c r="BQ25" s="315"/>
      <c r="BR25" s="315">
        <f>SUM(BS25:BZ25)</f>
        <v>2121800</v>
      </c>
      <c r="BS25" s="315"/>
      <c r="BT25" s="315">
        <f>BH25*1.03</f>
        <v>2121800</v>
      </c>
      <c r="BU25" s="315"/>
      <c r="BV25" s="315"/>
      <c r="BW25" s="315"/>
      <c r="BX25" s="315"/>
      <c r="BY25" s="315"/>
      <c r="BZ25" s="315"/>
      <c r="CA25" s="315"/>
      <c r="CB25" s="314"/>
    </row>
    <row r="26" spans="2:80" ht="15.75" customHeight="1">
      <c r="B26" s="902"/>
      <c r="C26" s="872"/>
      <c r="D26" s="885"/>
      <c r="E26" s="981"/>
      <c r="F26" s="733"/>
      <c r="G26" s="735" t="s">
        <v>213</v>
      </c>
      <c r="H26" s="735" t="s">
        <v>213</v>
      </c>
      <c r="I26" s="735" t="s">
        <v>213</v>
      </c>
      <c r="J26" s="735" t="s">
        <v>213</v>
      </c>
      <c r="K26" s="735" t="s">
        <v>213</v>
      </c>
      <c r="L26" s="735" t="s">
        <v>213</v>
      </c>
      <c r="M26" s="735" t="s">
        <v>213</v>
      </c>
      <c r="N26" s="735" t="s">
        <v>213</v>
      </c>
      <c r="O26" s="73"/>
      <c r="P26" s="162" t="s">
        <v>749</v>
      </c>
      <c r="Q26" s="162" t="s">
        <v>748</v>
      </c>
      <c r="R26" s="162"/>
      <c r="S26" s="162"/>
      <c r="T26" s="239" t="s">
        <v>751</v>
      </c>
      <c r="U26" s="239" t="s">
        <v>750</v>
      </c>
      <c r="V26" s="238" t="s">
        <v>2</v>
      </c>
      <c r="W26" s="239" t="s">
        <v>393</v>
      </c>
      <c r="X26" s="238">
        <v>0</v>
      </c>
      <c r="Y26" s="239">
        <v>4</v>
      </c>
      <c r="Z26" s="71">
        <f t="shared" si="0"/>
        <v>9.9999999999999995E-7</v>
      </c>
      <c r="AA26" s="70">
        <f>(100%/(SUM($AX$32:$AX$115))*AX26)*(SUM($Z$32:$Z$115))</f>
        <v>0</v>
      </c>
      <c r="AB26" s="238">
        <v>1</v>
      </c>
      <c r="AC26" s="69"/>
      <c r="AD26" s="70">
        <f>(100%/(SUM($AX$32:$AX$115))*AX26)*(SUM($Z$32:$Z$115))</f>
        <v>0</v>
      </c>
      <c r="AE26" s="238">
        <v>1</v>
      </c>
      <c r="AF26" s="69"/>
      <c r="AG26" s="70">
        <f>(100%/(SUM($AX$32:$AX$115))*AX26)*(SUM($Z$32:$Z$115))</f>
        <v>0</v>
      </c>
      <c r="AH26" s="238">
        <v>1</v>
      </c>
      <c r="AI26" s="69"/>
      <c r="AJ26" s="70">
        <f>(100%/(SUM($AX$32:$AX$115))*AX26)*(SUM($Z$32:$Z$115))</f>
        <v>0</v>
      </c>
      <c r="AK26" s="238">
        <v>1</v>
      </c>
      <c r="AL26" s="69"/>
      <c r="AM26" s="237">
        <f>(AN26+AX26+BH26+BR26)</f>
        <v>0</v>
      </c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>
        <f>(AY26+AZ26+BA26+BB26+BC26+BD26+BE26+BF26)</f>
        <v>0</v>
      </c>
      <c r="AY26" s="237"/>
      <c r="AZ26" s="237"/>
      <c r="BA26" s="237"/>
      <c r="BB26" s="237"/>
      <c r="BC26" s="237"/>
      <c r="BD26" s="237"/>
      <c r="BE26" s="237"/>
      <c r="BF26" s="237"/>
      <c r="BG26" s="237"/>
      <c r="BH26" s="237">
        <f>(BI26+BJ26+BK26+BL26+BM26+BN26+BO26+BP26)</f>
        <v>0</v>
      </c>
      <c r="BI26" s="237"/>
      <c r="BJ26" s="237"/>
      <c r="BK26" s="237"/>
      <c r="BL26" s="237"/>
      <c r="BM26" s="237"/>
      <c r="BN26" s="237"/>
      <c r="BO26" s="237"/>
      <c r="BP26" s="237"/>
      <c r="BQ26" s="237"/>
      <c r="BR26" s="237">
        <f>(BS26+BT26+BU26+BV26+BW26+BX26+BY26+BZ26)</f>
        <v>0</v>
      </c>
      <c r="BS26" s="237"/>
      <c r="BT26" s="237"/>
      <c r="BU26" s="237"/>
      <c r="BV26" s="237"/>
      <c r="BW26" s="237"/>
      <c r="BX26" s="237"/>
      <c r="BY26" s="237"/>
      <c r="BZ26" s="237"/>
      <c r="CA26" s="237"/>
      <c r="CB26" s="236"/>
    </row>
    <row r="27" spans="2:80" ht="30">
      <c r="B27" s="902"/>
      <c r="C27" s="872"/>
      <c r="D27" s="885"/>
      <c r="E27" s="981"/>
      <c r="F27" s="733"/>
      <c r="G27" s="736"/>
      <c r="H27" s="736"/>
      <c r="I27" s="736"/>
      <c r="J27" s="736"/>
      <c r="K27" s="736"/>
      <c r="L27" s="736"/>
      <c r="M27" s="736"/>
      <c r="N27" s="736"/>
      <c r="O27" s="73">
        <v>18</v>
      </c>
      <c r="P27" s="162" t="s">
        <v>749</v>
      </c>
      <c r="Q27" s="162" t="s">
        <v>748</v>
      </c>
      <c r="R27" s="162"/>
      <c r="S27" s="162"/>
      <c r="T27" s="69" t="s">
        <v>747</v>
      </c>
      <c r="U27" s="69" t="s">
        <v>746</v>
      </c>
      <c r="V27" s="69" t="s">
        <v>181</v>
      </c>
      <c r="W27" s="69" t="s">
        <v>745</v>
      </c>
      <c r="X27" s="316">
        <v>0.56999999999999995</v>
      </c>
      <c r="Y27" s="76">
        <v>0.72</v>
      </c>
      <c r="Z27" s="71">
        <f t="shared" si="0"/>
        <v>2.0249475919872344E-3</v>
      </c>
      <c r="AA27" s="70">
        <f>(100%/(SUM($AN$22:$AN$30))*AN27)*(SUM($Z$22:$Z$30))</f>
        <v>1.1154931370457428E-3</v>
      </c>
      <c r="AB27" s="76">
        <v>0.59</v>
      </c>
      <c r="AC27" s="69"/>
      <c r="AD27" s="70">
        <f>(100%/(SUM($AX$22:$AX$30))*AX27)*(SUM($Z$22:$Z$30))</f>
        <v>1.6824065894507818E-3</v>
      </c>
      <c r="AE27" s="76">
        <v>0.64</v>
      </c>
      <c r="AF27" s="69"/>
      <c r="AG27" s="70">
        <f>(100%/(SUM($BH$22:$BH$30))*BH27)*(SUM($Z$22:$Z$30))</f>
        <v>2.3308994898150024E-3</v>
      </c>
      <c r="AH27" s="76">
        <v>0.69</v>
      </c>
      <c r="AI27" s="69"/>
      <c r="AJ27" s="70">
        <f>(100%/(SUM($BR$22:$BR$30))*BR27)*(SUM($Z$22:$Z$30))</f>
        <v>2.8814842288000962E-3</v>
      </c>
      <c r="AK27" s="76">
        <v>0.72</v>
      </c>
      <c r="AL27" s="69"/>
      <c r="AM27" s="315">
        <f>SUM(AN27,AX27,BH27,BR27)</f>
        <v>22743952</v>
      </c>
      <c r="AN27" s="315">
        <f>SUM(AO27:AV27)</f>
        <v>3000000</v>
      </c>
      <c r="AO27" s="315">
        <v>0</v>
      </c>
      <c r="AP27" s="315">
        <v>3000000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>SUM(AY27:BF27)</f>
        <v>4635000</v>
      </c>
      <c r="AY27" s="315"/>
      <c r="AZ27" s="315">
        <v>4635000</v>
      </c>
      <c r="BA27" s="315"/>
      <c r="BB27" s="315"/>
      <c r="BC27" s="315"/>
      <c r="BD27" s="315"/>
      <c r="BE27" s="315"/>
      <c r="BF27" s="315"/>
      <c r="BG27" s="315"/>
      <c r="BH27" s="315">
        <f>SUM(BI27:BP27)</f>
        <v>6635400</v>
      </c>
      <c r="BI27" s="315"/>
      <c r="BJ27" s="315">
        <v>6635400</v>
      </c>
      <c r="BK27" s="315"/>
      <c r="BL27" s="315"/>
      <c r="BM27" s="315"/>
      <c r="BN27" s="315"/>
      <c r="BO27" s="315"/>
      <c r="BP27" s="315"/>
      <c r="BQ27" s="315"/>
      <c r="BR27" s="315">
        <f>SUM(BS27:BZ27)</f>
        <v>8473552</v>
      </c>
      <c r="BS27" s="315"/>
      <c r="BT27" s="315">
        <v>8473552</v>
      </c>
      <c r="BU27" s="315"/>
      <c r="BV27" s="315"/>
      <c r="BW27" s="315"/>
      <c r="BX27" s="315"/>
      <c r="BY27" s="315"/>
      <c r="BZ27" s="315"/>
      <c r="CA27" s="315"/>
      <c r="CB27" s="314"/>
    </row>
    <row r="28" spans="2:80" ht="30" customHeight="1">
      <c r="B28" s="902"/>
      <c r="C28" s="872"/>
      <c r="D28" s="885"/>
      <c r="E28" s="981"/>
      <c r="F28" s="733"/>
      <c r="G28" s="736"/>
      <c r="H28" s="736"/>
      <c r="I28" s="736"/>
      <c r="J28" s="736"/>
      <c r="K28" s="736"/>
      <c r="L28" s="736"/>
      <c r="M28" s="736"/>
      <c r="N28" s="736"/>
      <c r="O28" s="73">
        <v>20</v>
      </c>
      <c r="P28" s="162" t="s">
        <v>744</v>
      </c>
      <c r="Q28" s="162" t="s">
        <v>743</v>
      </c>
      <c r="R28" s="162"/>
      <c r="S28" s="162"/>
      <c r="T28" s="69" t="s">
        <v>742</v>
      </c>
      <c r="U28" s="69" t="s">
        <v>741</v>
      </c>
      <c r="V28" s="69" t="s">
        <v>740</v>
      </c>
      <c r="W28" s="69" t="s">
        <v>739</v>
      </c>
      <c r="X28" s="76">
        <v>0.03</v>
      </c>
      <c r="Y28" s="76">
        <v>0.01</v>
      </c>
      <c r="Z28" s="71">
        <f t="shared" si="0"/>
        <v>5.5871724180275124E-4</v>
      </c>
      <c r="AA28" s="70">
        <f>(100%/(SUM($AN$22:$AN$30))*AN28)*(SUM($Z$22:$Z$30))</f>
        <v>5.5774656852287138E-4</v>
      </c>
      <c r="AB28" s="76">
        <v>0.03</v>
      </c>
      <c r="AC28" s="69"/>
      <c r="AD28" s="70">
        <f>(100%/(SUM($AX$22:$AX$30))*AX28)*(SUM($Z$22:$Z$30))</f>
        <v>5.6080219648359394E-4</v>
      </c>
      <c r="AE28" s="76">
        <v>0.02</v>
      </c>
      <c r="AF28" s="69"/>
      <c r="AG28" s="70">
        <f>(100%/(SUM($BH$22:$BH$30))*BH28)*(SUM($Z$22:$Z$30))</f>
        <v>5.5901330788152986E-4</v>
      </c>
      <c r="AH28" s="76">
        <v>0.01</v>
      </c>
      <c r="AI28" s="69"/>
      <c r="AJ28" s="70">
        <f>(100%/(SUM($BR$22:$BR$30))*BR28)*(SUM($Z$22:$Z$30))</f>
        <v>5.573829517215523E-4</v>
      </c>
      <c r="AK28" s="76">
        <v>0.01</v>
      </c>
      <c r="AL28" s="69"/>
      <c r="AM28" s="315">
        <f>SUM(AN28,AX28,BH28,BR28)</f>
        <v>6275440.5</v>
      </c>
      <c r="AN28" s="315">
        <f>SUM(AO28:AV28)</f>
        <v>1500000</v>
      </c>
      <c r="AO28" s="315">
        <v>0</v>
      </c>
      <c r="AP28" s="315">
        <v>1500000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>SUM(AY28:BF28)</f>
        <v>1545000</v>
      </c>
      <c r="AY28" s="315"/>
      <c r="AZ28" s="315">
        <f>AN28*1.03</f>
        <v>1545000</v>
      </c>
      <c r="BA28" s="315"/>
      <c r="BB28" s="315"/>
      <c r="BC28" s="315"/>
      <c r="BD28" s="315"/>
      <c r="BE28" s="315"/>
      <c r="BF28" s="315"/>
      <c r="BG28" s="315"/>
      <c r="BH28" s="315">
        <f>SUM(BI28:BP28)</f>
        <v>1591350</v>
      </c>
      <c r="BI28" s="315"/>
      <c r="BJ28" s="315">
        <f>AX28*1.03</f>
        <v>1591350</v>
      </c>
      <c r="BK28" s="315"/>
      <c r="BL28" s="315"/>
      <c r="BM28" s="315"/>
      <c r="BN28" s="315"/>
      <c r="BO28" s="315"/>
      <c r="BP28" s="315"/>
      <c r="BQ28" s="315"/>
      <c r="BR28" s="315">
        <f>SUM(BS28:BZ28)</f>
        <v>1639090.5</v>
      </c>
      <c r="BS28" s="315"/>
      <c r="BT28" s="315">
        <f>BH28*1.03</f>
        <v>1639090.5</v>
      </c>
      <c r="BU28" s="315"/>
      <c r="BV28" s="315"/>
      <c r="BW28" s="315"/>
      <c r="BX28" s="315"/>
      <c r="BY28" s="315"/>
      <c r="BZ28" s="315"/>
      <c r="CA28" s="315"/>
      <c r="CB28" s="314"/>
    </row>
    <row r="29" spans="2:80" ht="45" customHeight="1">
      <c r="B29" s="902"/>
      <c r="C29" s="872"/>
      <c r="D29" s="885"/>
      <c r="E29" s="981"/>
      <c r="F29" s="733"/>
      <c r="G29" s="743"/>
      <c r="H29" s="743"/>
      <c r="I29" s="743"/>
      <c r="J29" s="743"/>
      <c r="K29" s="743"/>
      <c r="L29" s="743"/>
      <c r="M29" s="743"/>
      <c r="N29" s="743"/>
      <c r="O29" s="73">
        <v>19</v>
      </c>
      <c r="P29" s="162" t="s">
        <v>738</v>
      </c>
      <c r="Q29" s="162" t="s">
        <v>737</v>
      </c>
      <c r="R29" s="162"/>
      <c r="S29" s="162"/>
      <c r="T29" s="69" t="s">
        <v>736</v>
      </c>
      <c r="U29" s="69" t="s">
        <v>445</v>
      </c>
      <c r="V29" s="69" t="s">
        <v>181</v>
      </c>
      <c r="W29" s="69" t="s">
        <v>33</v>
      </c>
      <c r="X29" s="266">
        <v>0</v>
      </c>
      <c r="Y29" s="69">
        <v>8</v>
      </c>
      <c r="Z29" s="71">
        <f t="shared" si="0"/>
        <v>1.3090503171132011E-3</v>
      </c>
      <c r="AA29" s="70">
        <f>(100%/(SUM($AN$22:$AN$30))*AN29)*(SUM($Z$22:$Z$30))</f>
        <v>5.5774656852287138E-4</v>
      </c>
      <c r="AB29" s="69">
        <v>2</v>
      </c>
      <c r="AC29" s="69"/>
      <c r="AD29" s="70">
        <f>(100%/(SUM($AX$22:$AX$30))*AX29)*(SUM($Z$22:$Z$30))</f>
        <v>1.0508235332168314E-3</v>
      </c>
      <c r="AE29" s="69">
        <v>2</v>
      </c>
      <c r="AF29" s="69"/>
      <c r="AG29" s="70">
        <f>(100%/(SUM($BH$22:$BH$30))*BH29)*(SUM($Z$22:$Z$30))</f>
        <v>1.5359297682570193E-3</v>
      </c>
      <c r="AH29" s="69">
        <v>2</v>
      </c>
      <c r="AI29" s="69"/>
      <c r="AJ29" s="70">
        <f>(100%/(SUM($BR$22:$BR$30))*BR29)*(SUM($Z$22:$Z$30))</f>
        <v>2.0184838931275634E-3</v>
      </c>
      <c r="AK29" s="69">
        <v>2</v>
      </c>
      <c r="AL29" s="69"/>
      <c r="AM29" s="315">
        <f>SUM(AN29,AX29,BH29,BR29)</f>
        <v>14703085.5</v>
      </c>
      <c r="AN29" s="315">
        <f>SUM(AO29:AV29)</f>
        <v>1500000</v>
      </c>
      <c r="AO29" s="315">
        <v>0</v>
      </c>
      <c r="AP29" s="315">
        <v>1500000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v>0</v>
      </c>
      <c r="AW29" s="315">
        <v>0</v>
      </c>
      <c r="AX29" s="315">
        <f>SUM(AY29:BF29)</f>
        <v>2895000</v>
      </c>
      <c r="AY29" s="315"/>
      <c r="AZ29" s="315">
        <v>2895000</v>
      </c>
      <c r="BA29" s="315"/>
      <c r="BB29" s="315"/>
      <c r="BC29" s="315"/>
      <c r="BD29" s="315"/>
      <c r="BE29" s="315"/>
      <c r="BF29" s="315"/>
      <c r="BG29" s="315"/>
      <c r="BH29" s="315">
        <f>SUM(BI29:BP29)</f>
        <v>4372350</v>
      </c>
      <c r="BI29" s="315"/>
      <c r="BJ29" s="315">
        <v>4372350</v>
      </c>
      <c r="BK29" s="315"/>
      <c r="BL29" s="315"/>
      <c r="BM29" s="315"/>
      <c r="BN29" s="315"/>
      <c r="BO29" s="315"/>
      <c r="BP29" s="315"/>
      <c r="BQ29" s="315"/>
      <c r="BR29" s="315">
        <f>SUM(BS29:BZ29)</f>
        <v>5935735.5</v>
      </c>
      <c r="BS29" s="315"/>
      <c r="BT29" s="315">
        <v>5935735.5</v>
      </c>
      <c r="BU29" s="315"/>
      <c r="BV29" s="315"/>
      <c r="BW29" s="315"/>
      <c r="BX29" s="315"/>
      <c r="BY29" s="315"/>
      <c r="BZ29" s="315"/>
      <c r="CA29" s="315"/>
      <c r="CB29" s="314"/>
    </row>
    <row r="30" spans="2:80" ht="90.75" thickBot="1">
      <c r="B30" s="902"/>
      <c r="C30" s="872"/>
      <c r="D30" s="886"/>
      <c r="E30" s="982"/>
      <c r="F30" s="734"/>
      <c r="G30" s="73">
        <v>6</v>
      </c>
      <c r="H30" s="62" t="s">
        <v>735</v>
      </c>
      <c r="I30" s="62" t="s">
        <v>734</v>
      </c>
      <c r="J30" s="62">
        <v>0</v>
      </c>
      <c r="K30" s="62">
        <v>1</v>
      </c>
      <c r="L30" s="313">
        <f>SUM(Z30:Z30)</f>
        <v>8.9032354271027065E-4</v>
      </c>
      <c r="M30" s="62">
        <v>1</v>
      </c>
      <c r="N30" s="62">
        <v>1</v>
      </c>
      <c r="O30" s="161">
        <v>21</v>
      </c>
      <c r="P30" s="160" t="s">
        <v>733</v>
      </c>
      <c r="Q30" s="160" t="s">
        <v>732</v>
      </c>
      <c r="R30" s="160"/>
      <c r="S30" s="160"/>
      <c r="T30" s="62" t="s">
        <v>731</v>
      </c>
      <c r="U30" s="62" t="s">
        <v>730</v>
      </c>
      <c r="V30" s="62" t="s">
        <v>540</v>
      </c>
      <c r="W30" s="62" t="s">
        <v>33</v>
      </c>
      <c r="X30" s="62" t="s">
        <v>729</v>
      </c>
      <c r="Y30" s="62">
        <v>0</v>
      </c>
      <c r="Z30" s="64">
        <f t="shared" si="0"/>
        <v>8.9032354271027065E-4</v>
      </c>
      <c r="AA30" s="63">
        <f>(100%/(SUM($AN$22:$AN$30))*AN30)*(SUM($Z$22:$Z$30))</f>
        <v>3.7183104568191418E-3</v>
      </c>
      <c r="AB30" s="62">
        <v>1</v>
      </c>
      <c r="AC30" s="62"/>
      <c r="AD30" s="63">
        <f>(100%/(SUM($AX$22:$AX$30))*AX30)*(SUM($Z$22:$Z$30))</f>
        <v>0</v>
      </c>
      <c r="AE30" s="62">
        <v>0</v>
      </c>
      <c r="AF30" s="62"/>
      <c r="AG30" s="63">
        <f>(100%/(SUM($BH$22:$BH$30))*BH30)*(SUM($Z$22:$Z$30))</f>
        <v>0</v>
      </c>
      <c r="AH30" s="62">
        <v>0</v>
      </c>
      <c r="AI30" s="62"/>
      <c r="AJ30" s="63">
        <f>(100%/(SUM($BR$22:$BR$30))*BR30)*(SUM($Z$22:$Z$30))</f>
        <v>0</v>
      </c>
      <c r="AK30" s="62">
        <v>0</v>
      </c>
      <c r="AL30" s="62"/>
      <c r="AM30" s="312">
        <f>SUM(AN30,AX30,BH30,BR30)</f>
        <v>10000000</v>
      </c>
      <c r="AN30" s="312">
        <f>SUM(AO30:AV30)</f>
        <v>10000000</v>
      </c>
      <c r="AO30" s="312">
        <v>10000000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>
        <f>SUM(BI30:BP30)</f>
        <v>0</v>
      </c>
      <c r="BI30" s="312"/>
      <c r="BJ30" s="312">
        <f>AX30*1.03</f>
        <v>0</v>
      </c>
      <c r="BK30" s="312"/>
      <c r="BL30" s="312"/>
      <c r="BM30" s="312"/>
      <c r="BN30" s="312"/>
      <c r="BO30" s="312"/>
      <c r="BP30" s="312"/>
      <c r="BQ30" s="312"/>
      <c r="BR30" s="312">
        <f>SUM(BS30:BZ30)</f>
        <v>0</v>
      </c>
      <c r="BS30" s="312"/>
      <c r="BT30" s="312">
        <f>BH30*1.03</f>
        <v>0</v>
      </c>
      <c r="BU30" s="312"/>
      <c r="BV30" s="312"/>
      <c r="BW30" s="312"/>
      <c r="BX30" s="312"/>
      <c r="BY30" s="312"/>
      <c r="BZ30" s="312"/>
      <c r="CA30" s="312"/>
      <c r="CB30" s="311"/>
    </row>
    <row r="31" spans="2:80" ht="30" customHeight="1" thickBot="1">
      <c r="B31" s="902"/>
      <c r="C31" s="872"/>
      <c r="D31" s="880" t="s">
        <v>728</v>
      </c>
      <c r="E31" s="799">
        <f>SUM(L31:L38)</f>
        <v>4.9037188690921524E-2</v>
      </c>
      <c r="F31" s="805" t="s">
        <v>727</v>
      </c>
      <c r="G31" s="727">
        <v>7</v>
      </c>
      <c r="H31" s="806" t="s">
        <v>726</v>
      </c>
      <c r="I31" s="806" t="s">
        <v>716</v>
      </c>
      <c r="J31" s="806">
        <v>0</v>
      </c>
      <c r="K31" s="806">
        <v>127</v>
      </c>
      <c r="L31" s="823">
        <f>SUM(Z31:Z34)</f>
        <v>2.921701253816739E-2</v>
      </c>
      <c r="M31" s="806">
        <v>60</v>
      </c>
      <c r="N31" s="806">
        <v>127</v>
      </c>
      <c r="O31" s="58">
        <v>22</v>
      </c>
      <c r="P31" s="59" t="s">
        <v>719</v>
      </c>
      <c r="Q31" s="59" t="s">
        <v>718</v>
      </c>
      <c r="R31" s="59"/>
      <c r="S31" s="59"/>
      <c r="T31" s="57" t="s">
        <v>725</v>
      </c>
      <c r="U31" s="57" t="s">
        <v>724</v>
      </c>
      <c r="V31" s="57" t="s">
        <v>181</v>
      </c>
      <c r="W31" s="57" t="s">
        <v>33</v>
      </c>
      <c r="X31" s="57">
        <v>0</v>
      </c>
      <c r="Y31" s="57">
        <v>1</v>
      </c>
      <c r="Z31" s="56">
        <f t="shared" si="0"/>
        <v>5.3419412562616235E-4</v>
      </c>
      <c r="AA31" s="158">
        <f>(100%/(SUM($AN$31:$AN$38))*AN31)*(SUM($Z$31:$Z$38))</f>
        <v>2.2807994739963504E-3</v>
      </c>
      <c r="AB31" s="57">
        <v>0</v>
      </c>
      <c r="AC31" s="57"/>
      <c r="AD31" s="158">
        <f>(100%/(SUM($AX$31:$AX$38))*AX31)*(SUM($Z$31:$Z$38))</f>
        <v>0</v>
      </c>
      <c r="AE31" s="57">
        <v>1</v>
      </c>
      <c r="AF31" s="57"/>
      <c r="AG31" s="158">
        <f>(100%/(SUM($BH$31:$BH$38))*BH31)*(SUM($Z$31:$Z$38))</f>
        <v>0</v>
      </c>
      <c r="AH31" s="57">
        <v>0</v>
      </c>
      <c r="AI31" s="57"/>
      <c r="AJ31" s="158">
        <f>(100%/(SUM($BR$31:$BR$38))*BR31)*(SUM($Z$31:$Z$38))</f>
        <v>0</v>
      </c>
      <c r="AK31" s="57">
        <v>0</v>
      </c>
      <c r="AL31" s="57"/>
      <c r="AM31" s="310">
        <f>SUM(AN31,AX31,BH31,BR31)</f>
        <v>6000000</v>
      </c>
      <c r="AN31" s="310">
        <f>SUM(AO31:AV31)</f>
        <v>6000000</v>
      </c>
      <c r="AO31" s="310"/>
      <c r="AP31" s="310"/>
      <c r="AQ31" s="310">
        <v>6000000</v>
      </c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09"/>
    </row>
    <row r="32" spans="2:80" ht="30" customHeight="1">
      <c r="B32" s="902"/>
      <c r="C32" s="872"/>
      <c r="D32" s="881"/>
      <c r="E32" s="800"/>
      <c r="F32" s="727"/>
      <c r="G32" s="727"/>
      <c r="H32" s="712"/>
      <c r="I32" s="712"/>
      <c r="J32" s="712"/>
      <c r="K32" s="712"/>
      <c r="L32" s="824"/>
      <c r="M32" s="712"/>
      <c r="N32" s="712"/>
      <c r="O32" s="302"/>
      <c r="P32" s="44" t="s">
        <v>719</v>
      </c>
      <c r="Q32" s="44" t="s">
        <v>718</v>
      </c>
      <c r="R32" s="301"/>
      <c r="S32" s="301"/>
      <c r="T32" s="307" t="s">
        <v>723</v>
      </c>
      <c r="U32" s="307" t="s">
        <v>722</v>
      </c>
      <c r="V32" s="308" t="s">
        <v>2</v>
      </c>
      <c r="W32" s="307" t="s">
        <v>393</v>
      </c>
      <c r="X32" s="307">
        <v>1</v>
      </c>
      <c r="Y32" s="306">
        <v>0.55000000000000004</v>
      </c>
      <c r="Z32" s="56">
        <f t="shared" si="0"/>
        <v>9.9999999999999995E-7</v>
      </c>
      <c r="AA32" s="158">
        <f>(100%/(SUM($AX$32:$AX$115))*AX32)*(SUM($Z$32:$Z$115))</f>
        <v>0</v>
      </c>
      <c r="AB32" s="306">
        <v>0.05</v>
      </c>
      <c r="AC32" s="57"/>
      <c r="AD32" s="158">
        <f>(100%/(SUM($AX$32:$AX$115))*AX32)*(SUM($Z$32:$Z$115))</f>
        <v>0</v>
      </c>
      <c r="AE32" s="305">
        <v>0.15</v>
      </c>
      <c r="AF32" s="57"/>
      <c r="AG32" s="158">
        <f>(100%/(SUM($AX$32:$AX$115))*AX32)*(SUM($Z$32:$Z$115))</f>
        <v>0</v>
      </c>
      <c r="AH32" s="305">
        <v>0.18</v>
      </c>
      <c r="AI32" s="57"/>
      <c r="AJ32" s="158">
        <f>(100%/(SUM($AX$32:$AX$115))*AX32)*(SUM($Z$32:$Z$115))</f>
        <v>0</v>
      </c>
      <c r="AK32" s="305">
        <v>0.17</v>
      </c>
      <c r="AL32" s="57"/>
      <c r="AM32" s="304">
        <f>(AN32+AX32+BH32+BR32)</f>
        <v>0</v>
      </c>
      <c r="AN32" s="304">
        <f>(AO32+AP32+AQ32+AR32+AS32+AT32+AU32+AV32)</f>
        <v>0</v>
      </c>
      <c r="AO32" s="304"/>
      <c r="AP32" s="304"/>
      <c r="AQ32" s="304"/>
      <c r="AR32" s="304"/>
      <c r="AS32" s="304"/>
      <c r="AT32" s="304"/>
      <c r="AU32" s="304"/>
      <c r="AV32" s="304"/>
      <c r="AW32" s="304"/>
      <c r="AX32" s="304">
        <f>(AY32+AZ32+BA32+BB32+BC32+BD32+BE32+BF32)</f>
        <v>0</v>
      </c>
      <c r="AY32" s="304"/>
      <c r="AZ32" s="304"/>
      <c r="BA32" s="304"/>
      <c r="BB32" s="304"/>
      <c r="BC32" s="304"/>
      <c r="BD32" s="304"/>
      <c r="BE32" s="304"/>
      <c r="BF32" s="304"/>
      <c r="BG32" s="304"/>
      <c r="BH32" s="304">
        <f>(BI32+BJ32+BK32+BL32+BM32+BN32+BO32+BP32)</f>
        <v>0</v>
      </c>
      <c r="BI32" s="304"/>
      <c r="BJ32" s="304"/>
      <c r="BK32" s="304"/>
      <c r="BL32" s="304"/>
      <c r="BM32" s="304"/>
      <c r="BN32" s="304"/>
      <c r="BO32" s="304"/>
      <c r="BP32" s="304"/>
      <c r="BQ32" s="304"/>
      <c r="BR32" s="304">
        <f>(BS32+BT32+BU32+BV32+BW32+BX32+BY32+BZ32)</f>
        <v>0</v>
      </c>
      <c r="BS32" s="304"/>
      <c r="BT32" s="304"/>
      <c r="BU32" s="304"/>
      <c r="BV32" s="304"/>
      <c r="BW32" s="304"/>
      <c r="BX32" s="304"/>
      <c r="BY32" s="304"/>
      <c r="BZ32" s="304"/>
      <c r="CA32" s="304"/>
      <c r="CB32" s="303"/>
    </row>
    <row r="33" spans="2:80" ht="30" customHeight="1">
      <c r="B33" s="902"/>
      <c r="C33" s="872"/>
      <c r="D33" s="881"/>
      <c r="E33" s="800"/>
      <c r="F33" s="727"/>
      <c r="G33" s="727"/>
      <c r="H33" s="712"/>
      <c r="I33" s="712"/>
      <c r="J33" s="712"/>
      <c r="K33" s="712"/>
      <c r="L33" s="824"/>
      <c r="M33" s="712"/>
      <c r="N33" s="712"/>
      <c r="O33" s="302"/>
      <c r="P33" s="294" t="s">
        <v>711</v>
      </c>
      <c r="Q33" s="295" t="s">
        <v>710</v>
      </c>
      <c r="R33" s="301"/>
      <c r="S33" s="301"/>
      <c r="T33" s="46" t="s">
        <v>721</v>
      </c>
      <c r="U33" s="46" t="s">
        <v>720</v>
      </c>
      <c r="V33" s="300" t="s">
        <v>2</v>
      </c>
      <c r="W33" s="46" t="s">
        <v>393</v>
      </c>
      <c r="X33" s="300">
        <v>0</v>
      </c>
      <c r="Y33" s="299">
        <v>0.7</v>
      </c>
      <c r="Z33" s="40">
        <f t="shared" si="0"/>
        <v>9.9999999999999995E-7</v>
      </c>
      <c r="AA33" s="155">
        <f>(100%/(SUM($AX$32:$AX$115))*AX33)*(SUM($Z$32:$Z$115))</f>
        <v>0</v>
      </c>
      <c r="AB33" s="298">
        <v>0.1</v>
      </c>
      <c r="AC33" s="42"/>
      <c r="AD33" s="155">
        <f>(100%/(SUM($AX$32:$AX$115))*AX33)*(SUM($Z$32:$Z$115))</f>
        <v>0</v>
      </c>
      <c r="AE33" s="298">
        <v>0.15</v>
      </c>
      <c r="AF33" s="42"/>
      <c r="AG33" s="155">
        <f>(100%/(SUM($AX$32:$AX$115))*AX33)*(SUM($Z$32:$Z$115))</f>
        <v>0</v>
      </c>
      <c r="AH33" s="298">
        <v>0.25</v>
      </c>
      <c r="AI33" s="42"/>
      <c r="AJ33" s="155">
        <f>(100%/(SUM($AX$32:$AX$115))*AX33)*(SUM($Z$32:$Z$115))</f>
        <v>0</v>
      </c>
      <c r="AK33" s="298">
        <v>0.2</v>
      </c>
      <c r="AL33" s="42"/>
      <c r="AM33" s="297">
        <f>(AN33+AX33+BH33+BR33)</f>
        <v>0</v>
      </c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>
        <f>(AY33+AZ33+BA33+BB33+BC33+BD33+BE33+BF33)</f>
        <v>0</v>
      </c>
      <c r="AY33" s="297"/>
      <c r="AZ33" s="297"/>
      <c r="BA33" s="297"/>
      <c r="BB33" s="297"/>
      <c r="BC33" s="297"/>
      <c r="BD33" s="297"/>
      <c r="BE33" s="297"/>
      <c r="BF33" s="297"/>
      <c r="BG33" s="297"/>
      <c r="BH33" s="297">
        <f>(BI33+BJ33+BK33+BL33+BM33+BN33+BO33+BP33)</f>
        <v>0</v>
      </c>
      <c r="BI33" s="297"/>
      <c r="BJ33" s="297"/>
      <c r="BK33" s="297"/>
      <c r="BL33" s="297"/>
      <c r="BM33" s="297"/>
      <c r="BN33" s="297"/>
      <c r="BO33" s="297"/>
      <c r="BP33" s="297"/>
      <c r="BQ33" s="297"/>
      <c r="BR33" s="297">
        <f>(BS33+BT33+BU33+BV33+BW33+BX33+BY33+BZ33)</f>
        <v>0</v>
      </c>
      <c r="BS33" s="297"/>
      <c r="BT33" s="297"/>
      <c r="BU33" s="297"/>
      <c r="BV33" s="297"/>
      <c r="BW33" s="297"/>
      <c r="BX33" s="297"/>
      <c r="BY33" s="297"/>
      <c r="BZ33" s="297"/>
      <c r="CA33" s="297"/>
      <c r="CB33" s="296"/>
    </row>
    <row r="34" spans="2:80">
      <c r="B34" s="902"/>
      <c r="C34" s="872"/>
      <c r="D34" s="882"/>
      <c r="E34" s="801"/>
      <c r="F34" s="794"/>
      <c r="G34" s="794"/>
      <c r="H34" s="795"/>
      <c r="I34" s="795"/>
      <c r="J34" s="795"/>
      <c r="K34" s="795"/>
      <c r="L34" s="821"/>
      <c r="M34" s="795"/>
      <c r="N34" s="795"/>
      <c r="O34" s="48">
        <v>23</v>
      </c>
      <c r="P34" s="44" t="s">
        <v>719</v>
      </c>
      <c r="Q34" s="44" t="s">
        <v>718</v>
      </c>
      <c r="R34" s="44"/>
      <c r="S34" s="44"/>
      <c r="T34" s="42" t="s">
        <v>717</v>
      </c>
      <c r="U34" s="42" t="s">
        <v>716</v>
      </c>
      <c r="V34" s="42" t="s">
        <v>181</v>
      </c>
      <c r="W34" s="42" t="s">
        <v>33</v>
      </c>
      <c r="X34" s="42">
        <v>0</v>
      </c>
      <c r="Y34" s="42">
        <v>254</v>
      </c>
      <c r="Z34" s="40">
        <f t="shared" si="0"/>
        <v>2.8680818412541227E-2</v>
      </c>
      <c r="AA34" s="155">
        <f>(100%/(SUM($AN$31:$AN$38))*AN34)*(SUM($Z$31:$Z$38))</f>
        <v>2.9270259916286498E-2</v>
      </c>
      <c r="AB34" s="42">
        <v>64</v>
      </c>
      <c r="AC34" s="42"/>
      <c r="AD34" s="155">
        <f>(100%/(SUM($AX$31:$AX$38))*AX34)*(SUM($Z$31:$Z$38))</f>
        <v>2.7678737706049294E-2</v>
      </c>
      <c r="AE34" s="42">
        <v>128</v>
      </c>
      <c r="AF34" s="42"/>
      <c r="AG34" s="155">
        <f>(100%/(SUM($BH$31:$BH$38))*BH34)*(SUM($Z$31:$Z$38))</f>
        <v>2.891338513922375E-2</v>
      </c>
      <c r="AH34" s="42">
        <v>192</v>
      </c>
      <c r="AI34" s="42"/>
      <c r="AJ34" s="155">
        <f>(100%/(SUM($BR$31:$BR$38))*BR34)*(SUM($Z$31:$Z$38))</f>
        <v>2.891338513922375E-2</v>
      </c>
      <c r="AK34" s="42">
        <v>254</v>
      </c>
      <c r="AL34" s="42"/>
      <c r="AM34" s="293">
        <f t="shared" ref="AM34:AM55" si="6">SUM(AN34,AX34,BH34,BR34)</f>
        <v>322139279</v>
      </c>
      <c r="AN34" s="293">
        <f t="shared" ref="AN34:AN42" si="7">SUM(AO34:AV34)</f>
        <v>77000000</v>
      </c>
      <c r="AO34" s="293"/>
      <c r="AP34" s="293"/>
      <c r="AQ34" s="293">
        <v>77000000</v>
      </c>
      <c r="AR34" s="293"/>
      <c r="AS34" s="293"/>
      <c r="AT34" s="293"/>
      <c r="AU34" s="293"/>
      <c r="AV34" s="293"/>
      <c r="AW34" s="293"/>
      <c r="AX34" s="293">
        <f t="shared" ref="AX34:AX55" si="8">SUM(AY34:BF34)</f>
        <v>79310000</v>
      </c>
      <c r="AY34" s="293"/>
      <c r="AZ34" s="293"/>
      <c r="BA34" s="293">
        <f>AN34*1.03</f>
        <v>79310000</v>
      </c>
      <c r="BB34" s="293"/>
      <c r="BC34" s="293"/>
      <c r="BD34" s="293"/>
      <c r="BE34" s="293"/>
      <c r="BF34" s="293"/>
      <c r="BG34" s="293"/>
      <c r="BH34" s="293">
        <f t="shared" ref="BH34:BH52" si="9">SUM(BI34:BP34)</f>
        <v>81689300</v>
      </c>
      <c r="BI34" s="293"/>
      <c r="BJ34" s="293"/>
      <c r="BK34" s="293">
        <f>AX34*1.03</f>
        <v>81689300</v>
      </c>
      <c r="BL34" s="293"/>
      <c r="BM34" s="293"/>
      <c r="BN34" s="293"/>
      <c r="BO34" s="293"/>
      <c r="BP34" s="293"/>
      <c r="BQ34" s="293"/>
      <c r="BR34" s="293">
        <f t="shared" ref="BR34:BR52" si="10">SUM(BS34:BZ34)</f>
        <v>84139979</v>
      </c>
      <c r="BS34" s="293"/>
      <c r="BT34" s="293"/>
      <c r="BU34" s="293">
        <f>BH34*1.03</f>
        <v>84139979</v>
      </c>
      <c r="BV34" s="293"/>
      <c r="BW34" s="293"/>
      <c r="BX34" s="293"/>
      <c r="BY34" s="293"/>
      <c r="BZ34" s="293"/>
      <c r="CA34" s="293"/>
      <c r="CB34" s="292"/>
    </row>
    <row r="35" spans="2:80" ht="30" customHeight="1">
      <c r="B35" s="902"/>
      <c r="C35" s="872"/>
      <c r="D35" s="882"/>
      <c r="E35" s="801"/>
      <c r="F35" s="794" t="s">
        <v>715</v>
      </c>
      <c r="G35" s="794">
        <v>8</v>
      </c>
      <c r="H35" s="795" t="s">
        <v>714</v>
      </c>
      <c r="I35" s="795" t="s">
        <v>708</v>
      </c>
      <c r="J35" s="795">
        <v>0</v>
      </c>
      <c r="K35" s="795">
        <v>60</v>
      </c>
      <c r="L35" s="821">
        <f>SUM(Z35:Z36)</f>
        <v>1.5433320573699527E-2</v>
      </c>
      <c r="M35" s="795">
        <v>10</v>
      </c>
      <c r="N35" s="795">
        <v>60</v>
      </c>
      <c r="O35" s="48">
        <v>24</v>
      </c>
      <c r="P35" s="294" t="s">
        <v>702</v>
      </c>
      <c r="Q35" s="295" t="s">
        <v>387</v>
      </c>
      <c r="R35" s="294"/>
      <c r="S35" s="294"/>
      <c r="T35" s="42" t="s">
        <v>713</v>
      </c>
      <c r="U35" s="42" t="s">
        <v>712</v>
      </c>
      <c r="V35" s="42" t="s">
        <v>181</v>
      </c>
      <c r="W35" s="42" t="s">
        <v>33</v>
      </c>
      <c r="X35" s="42">
        <v>0</v>
      </c>
      <c r="Y35" s="42">
        <v>1</v>
      </c>
      <c r="Z35" s="40">
        <f t="shared" si="0"/>
        <v>5.3419412562616235E-4</v>
      </c>
      <c r="AA35" s="155">
        <f>(100%/(SUM($AN$31:$AN$38))*AN35)*(SUM($Z$31:$Z$38))</f>
        <v>2.2807994739963504E-3</v>
      </c>
      <c r="AB35" s="42">
        <v>1</v>
      </c>
      <c r="AC35" s="42"/>
      <c r="AD35" s="155">
        <f>(100%/(SUM($AX$31:$AX$38))*AX35)*(SUM($Z$31:$Z$38))</f>
        <v>0</v>
      </c>
      <c r="AE35" s="42">
        <v>0</v>
      </c>
      <c r="AF35" s="42"/>
      <c r="AG35" s="155">
        <f>(100%/(SUM($BH$31:$BH$38))*BH35)*(SUM($Z$31:$Z$38))</f>
        <v>0</v>
      </c>
      <c r="AH35" s="42">
        <v>0</v>
      </c>
      <c r="AI35" s="42"/>
      <c r="AJ35" s="155">
        <f>(100%/(SUM($BR$31:$BR$38))*BR35)*(SUM($Z$31:$Z$38))</f>
        <v>0</v>
      </c>
      <c r="AK35" s="42">
        <v>0</v>
      </c>
      <c r="AL35" s="42"/>
      <c r="AM35" s="293">
        <f t="shared" si="6"/>
        <v>6000000</v>
      </c>
      <c r="AN35" s="293">
        <f t="shared" si="7"/>
        <v>6000000</v>
      </c>
      <c r="AO35" s="293"/>
      <c r="AP35" s="293"/>
      <c r="AQ35" s="293">
        <v>6000000</v>
      </c>
      <c r="AR35" s="293"/>
      <c r="AS35" s="293"/>
      <c r="AT35" s="293"/>
      <c r="AU35" s="293"/>
      <c r="AV35" s="293"/>
      <c r="AW35" s="293"/>
      <c r="AX35" s="293">
        <f t="shared" si="8"/>
        <v>0</v>
      </c>
      <c r="AY35" s="293"/>
      <c r="AZ35" s="293"/>
      <c r="BA35" s="293"/>
      <c r="BB35" s="293"/>
      <c r="BC35" s="293"/>
      <c r="BD35" s="293"/>
      <c r="BE35" s="293"/>
      <c r="BF35" s="293"/>
      <c r="BG35" s="293"/>
      <c r="BH35" s="293">
        <f t="shared" si="9"/>
        <v>0</v>
      </c>
      <c r="BI35" s="293"/>
      <c r="BJ35" s="293"/>
      <c r="BK35" s="293">
        <f>AX35*1.03</f>
        <v>0</v>
      </c>
      <c r="BL35" s="293"/>
      <c r="BM35" s="293"/>
      <c r="BN35" s="293"/>
      <c r="BO35" s="293"/>
      <c r="BP35" s="293"/>
      <c r="BQ35" s="293"/>
      <c r="BR35" s="293">
        <f t="shared" si="10"/>
        <v>0</v>
      </c>
      <c r="BS35" s="293"/>
      <c r="BT35" s="293"/>
      <c r="BU35" s="293">
        <f>BH35*1.03</f>
        <v>0</v>
      </c>
      <c r="BV35" s="293"/>
      <c r="BW35" s="293"/>
      <c r="BX35" s="293"/>
      <c r="BY35" s="293"/>
      <c r="BZ35" s="293"/>
      <c r="CA35" s="293"/>
      <c r="CB35" s="292"/>
    </row>
    <row r="36" spans="2:80">
      <c r="B36" s="902"/>
      <c r="C36" s="872"/>
      <c r="D36" s="882"/>
      <c r="E36" s="801"/>
      <c r="F36" s="794"/>
      <c r="G36" s="794"/>
      <c r="H36" s="795"/>
      <c r="I36" s="795"/>
      <c r="J36" s="795"/>
      <c r="K36" s="795"/>
      <c r="L36" s="821"/>
      <c r="M36" s="795"/>
      <c r="N36" s="795"/>
      <c r="O36" s="48">
        <v>25</v>
      </c>
      <c r="P36" s="294" t="s">
        <v>711</v>
      </c>
      <c r="Q36" s="295" t="s">
        <v>710</v>
      </c>
      <c r="R36" s="294"/>
      <c r="S36" s="294"/>
      <c r="T36" s="42" t="s">
        <v>709</v>
      </c>
      <c r="U36" s="42" t="s">
        <v>708</v>
      </c>
      <c r="V36" s="42" t="s">
        <v>181</v>
      </c>
      <c r="W36" s="42" t="s">
        <v>33</v>
      </c>
      <c r="X36" s="42">
        <v>3</v>
      </c>
      <c r="Y36" s="42">
        <v>60</v>
      </c>
      <c r="Z36" s="40">
        <f t="shared" si="0"/>
        <v>1.4899126448073365E-2</v>
      </c>
      <c r="AA36" s="155">
        <f>(100%/(SUM($AN$31:$AN$38))*AN36)*(SUM($Z$31:$Z$38))</f>
        <v>1.5205329826642335E-2</v>
      </c>
      <c r="AB36" s="42">
        <v>5</v>
      </c>
      <c r="AC36" s="42"/>
      <c r="AD36" s="155">
        <f>(100%/(SUM($AX$31:$AX$38))*AX36)*(SUM($Z$31:$Z$38))</f>
        <v>1.437856504210353E-2</v>
      </c>
      <c r="AE36" s="42">
        <v>15</v>
      </c>
      <c r="AF36" s="42"/>
      <c r="AG36" s="155">
        <f>(100%/(SUM($BH$31:$BH$38))*BH36)*(SUM($Z$31:$Z$38))</f>
        <v>1.5019940332064287E-2</v>
      </c>
      <c r="AH36" s="42">
        <v>20</v>
      </c>
      <c r="AI36" s="42"/>
      <c r="AJ36" s="155">
        <f>(100%/(SUM($BR$31:$BR$38))*BR36)*(SUM($Z$31:$Z$38))</f>
        <v>1.5019940332064287E-2</v>
      </c>
      <c r="AK36" s="42">
        <v>20</v>
      </c>
      <c r="AL36" s="42"/>
      <c r="AM36" s="293">
        <f t="shared" si="6"/>
        <v>167345080</v>
      </c>
      <c r="AN36" s="293">
        <f t="shared" si="7"/>
        <v>40000000</v>
      </c>
      <c r="AO36" s="293"/>
      <c r="AP36" s="293"/>
      <c r="AQ36" s="293">
        <v>40000000</v>
      </c>
      <c r="AR36" s="293"/>
      <c r="AS36" s="293"/>
      <c r="AT36" s="293"/>
      <c r="AU36" s="293"/>
      <c r="AV36" s="293"/>
      <c r="AW36" s="293"/>
      <c r="AX36" s="293">
        <f t="shared" si="8"/>
        <v>41200000</v>
      </c>
      <c r="AY36" s="293"/>
      <c r="AZ36" s="293"/>
      <c r="BA36" s="293">
        <f>AN36*1.03</f>
        <v>41200000</v>
      </c>
      <c r="BB36" s="293"/>
      <c r="BC36" s="293"/>
      <c r="BD36" s="293"/>
      <c r="BE36" s="293"/>
      <c r="BF36" s="293"/>
      <c r="BG36" s="293"/>
      <c r="BH36" s="293">
        <f t="shared" si="9"/>
        <v>42436000</v>
      </c>
      <c r="BI36" s="293"/>
      <c r="BJ36" s="293"/>
      <c r="BK36" s="293">
        <f>AX36*1.03</f>
        <v>42436000</v>
      </c>
      <c r="BL36" s="293"/>
      <c r="BM36" s="293"/>
      <c r="BN36" s="293"/>
      <c r="BO36" s="293"/>
      <c r="BP36" s="293"/>
      <c r="BQ36" s="293"/>
      <c r="BR36" s="293">
        <f t="shared" si="10"/>
        <v>43709080</v>
      </c>
      <c r="BS36" s="293"/>
      <c r="BT36" s="293"/>
      <c r="BU36" s="293">
        <f>BH36*1.03</f>
        <v>43709080</v>
      </c>
      <c r="BV36" s="293"/>
      <c r="BW36" s="293"/>
      <c r="BX36" s="293"/>
      <c r="BY36" s="293"/>
      <c r="BZ36" s="293"/>
      <c r="CA36" s="293"/>
      <c r="CB36" s="292"/>
    </row>
    <row r="37" spans="2:80" ht="45" customHeight="1">
      <c r="B37" s="902"/>
      <c r="C37" s="872"/>
      <c r="D37" s="882"/>
      <c r="E37" s="801"/>
      <c r="F37" s="794" t="s">
        <v>707</v>
      </c>
      <c r="G37" s="794">
        <v>9</v>
      </c>
      <c r="H37" s="795" t="s">
        <v>706</v>
      </c>
      <c r="I37" s="795" t="s">
        <v>705</v>
      </c>
      <c r="J37" s="795">
        <v>0</v>
      </c>
      <c r="K37" s="795">
        <v>300</v>
      </c>
      <c r="L37" s="821">
        <f>SUM(Z37:Z38)</f>
        <v>4.3868555790546084E-3</v>
      </c>
      <c r="M37" s="795">
        <v>50</v>
      </c>
      <c r="N37" s="795">
        <v>300</v>
      </c>
      <c r="O37" s="48">
        <v>26</v>
      </c>
      <c r="P37" s="294" t="s">
        <v>702</v>
      </c>
      <c r="Q37" s="295" t="s">
        <v>387</v>
      </c>
      <c r="R37" s="294"/>
      <c r="S37" s="294"/>
      <c r="T37" s="42" t="s">
        <v>704</v>
      </c>
      <c r="U37" s="42" t="s">
        <v>703</v>
      </c>
      <c r="V37" s="42" t="s">
        <v>181</v>
      </c>
      <c r="W37" s="42" t="s">
        <v>33</v>
      </c>
      <c r="X37" s="42">
        <v>0</v>
      </c>
      <c r="Y37" s="42">
        <v>300</v>
      </c>
      <c r="Z37" s="40">
        <f t="shared" si="0"/>
        <v>3.8526614534284457E-3</v>
      </c>
      <c r="AA37" s="155">
        <f>(100%/(SUM($AN$31:$AN$38))*AN37)*(SUM($Z$31:$Z$38))</f>
        <v>0</v>
      </c>
      <c r="AB37" s="42">
        <v>0</v>
      </c>
      <c r="AC37" s="42"/>
      <c r="AD37" s="155">
        <f>(100%/(SUM($AX$31:$AX$38))*AX37)*(SUM($Z$31:$Z$38))</f>
        <v>4.8859201599380925E-3</v>
      </c>
      <c r="AE37" s="42">
        <v>100</v>
      </c>
      <c r="AF37" s="42"/>
      <c r="AG37" s="155">
        <f>(100%/(SUM($BH$31:$BH$38))*BH37)*(SUM($Z$31:$Z$38))</f>
        <v>5.1038632196334947E-3</v>
      </c>
      <c r="AH37" s="42">
        <v>200</v>
      </c>
      <c r="AI37" s="42"/>
      <c r="AJ37" s="155">
        <f>(100%/(SUM($BR$31:$BR$38))*BR37)*(SUM($Z$31:$Z$38))</f>
        <v>5.1038632196334947E-3</v>
      </c>
      <c r="AK37" s="42">
        <v>300</v>
      </c>
      <c r="AL37" s="42"/>
      <c r="AM37" s="293">
        <f t="shared" si="6"/>
        <v>43272600</v>
      </c>
      <c r="AN37" s="293">
        <f t="shared" si="7"/>
        <v>0</v>
      </c>
      <c r="AO37" s="293"/>
      <c r="AP37" s="293"/>
      <c r="AQ37" s="293"/>
      <c r="AR37" s="293"/>
      <c r="AS37" s="293"/>
      <c r="AT37" s="293"/>
      <c r="AU37" s="293"/>
      <c r="AV37" s="293"/>
      <c r="AW37" s="293"/>
      <c r="AX37" s="293">
        <f t="shared" si="8"/>
        <v>14000000</v>
      </c>
      <c r="AY37" s="293"/>
      <c r="AZ37" s="293"/>
      <c r="BA37" s="293">
        <v>14000000</v>
      </c>
      <c r="BB37" s="293"/>
      <c r="BC37" s="293"/>
      <c r="BD37" s="293"/>
      <c r="BE37" s="293"/>
      <c r="BF37" s="293"/>
      <c r="BG37" s="293"/>
      <c r="BH37" s="293">
        <f t="shared" si="9"/>
        <v>14420000</v>
      </c>
      <c r="BI37" s="293"/>
      <c r="BJ37" s="293"/>
      <c r="BK37" s="293">
        <f>AX37*1.03</f>
        <v>14420000</v>
      </c>
      <c r="BL37" s="293"/>
      <c r="BM37" s="293"/>
      <c r="BN37" s="293"/>
      <c r="BO37" s="293"/>
      <c r="BP37" s="293"/>
      <c r="BQ37" s="293"/>
      <c r="BR37" s="293">
        <f t="shared" si="10"/>
        <v>14852600</v>
      </c>
      <c r="BS37" s="293"/>
      <c r="BT37" s="293"/>
      <c r="BU37" s="293">
        <f>BH37*1.03</f>
        <v>14852600</v>
      </c>
      <c r="BV37" s="293"/>
      <c r="BW37" s="293"/>
      <c r="BX37" s="293"/>
      <c r="BY37" s="293"/>
      <c r="BZ37" s="293"/>
      <c r="CA37" s="293"/>
      <c r="CB37" s="292"/>
    </row>
    <row r="38" spans="2:80" ht="30.75" thickBot="1">
      <c r="B38" s="902"/>
      <c r="C38" s="872"/>
      <c r="D38" s="883"/>
      <c r="E38" s="802"/>
      <c r="F38" s="803"/>
      <c r="G38" s="803"/>
      <c r="H38" s="804"/>
      <c r="I38" s="804"/>
      <c r="J38" s="804"/>
      <c r="K38" s="804"/>
      <c r="L38" s="822"/>
      <c r="M38" s="804"/>
      <c r="N38" s="804"/>
      <c r="O38" s="153">
        <v>27</v>
      </c>
      <c r="P38" s="290" t="s">
        <v>702</v>
      </c>
      <c r="Q38" s="291" t="s">
        <v>387</v>
      </c>
      <c r="R38" s="290"/>
      <c r="S38" s="290"/>
      <c r="T38" s="32" t="s">
        <v>701</v>
      </c>
      <c r="U38" s="32" t="s">
        <v>700</v>
      </c>
      <c r="V38" s="32" t="s">
        <v>181</v>
      </c>
      <c r="W38" s="32" t="s">
        <v>33</v>
      </c>
      <c r="X38" s="32">
        <v>0</v>
      </c>
      <c r="Y38" s="32">
        <v>1</v>
      </c>
      <c r="Z38" s="30">
        <f t="shared" si="0"/>
        <v>5.3419412562616235E-4</v>
      </c>
      <c r="AA38" s="152">
        <f>(100%/(SUM($AN$31:$AN$38))*AN38)*(SUM($Z$31:$Z$38))</f>
        <v>0</v>
      </c>
      <c r="AB38" s="32">
        <v>0</v>
      </c>
      <c r="AC38" s="32"/>
      <c r="AD38" s="152">
        <f>(100%/(SUM($AX$31:$AX$38))*AX38)*(SUM($Z$31:$Z$38))</f>
        <v>2.0939657828306112E-3</v>
      </c>
      <c r="AE38" s="32">
        <v>1</v>
      </c>
      <c r="AF38" s="32"/>
      <c r="AG38" s="152">
        <f>(100%/(SUM($BH$31:$BH$38))*BH38)*(SUM($Z$31:$Z$38))</f>
        <v>0</v>
      </c>
      <c r="AH38" s="32">
        <v>0</v>
      </c>
      <c r="AI38" s="32"/>
      <c r="AJ38" s="152">
        <f>(100%/(SUM($BR$31:$BR$38))*BR38)*(SUM($Z$31:$Z$38))</f>
        <v>0</v>
      </c>
      <c r="AK38" s="32">
        <v>0</v>
      </c>
      <c r="AL38" s="32"/>
      <c r="AM38" s="289">
        <f t="shared" si="6"/>
        <v>6000000</v>
      </c>
      <c r="AN38" s="289">
        <f t="shared" si="7"/>
        <v>0</v>
      </c>
      <c r="AO38" s="289"/>
      <c r="AP38" s="289"/>
      <c r="AQ38" s="289"/>
      <c r="AR38" s="289"/>
      <c r="AS38" s="289"/>
      <c r="AT38" s="289"/>
      <c r="AU38" s="289"/>
      <c r="AV38" s="289"/>
      <c r="AW38" s="289"/>
      <c r="AX38" s="289">
        <f t="shared" si="8"/>
        <v>6000000</v>
      </c>
      <c r="AY38" s="289"/>
      <c r="AZ38" s="289"/>
      <c r="BA38" s="289">
        <v>6000000</v>
      </c>
      <c r="BB38" s="289"/>
      <c r="BC38" s="289"/>
      <c r="BD38" s="289"/>
      <c r="BE38" s="289"/>
      <c r="BF38" s="289"/>
      <c r="BG38" s="289"/>
      <c r="BH38" s="289">
        <f t="shared" si="9"/>
        <v>0</v>
      </c>
      <c r="BI38" s="289"/>
      <c r="BJ38" s="289"/>
      <c r="BK38" s="289"/>
      <c r="BL38" s="289"/>
      <c r="BM38" s="289"/>
      <c r="BN38" s="289"/>
      <c r="BO38" s="289"/>
      <c r="BP38" s="289"/>
      <c r="BQ38" s="289"/>
      <c r="BR38" s="289">
        <f t="shared" si="10"/>
        <v>0</v>
      </c>
      <c r="BS38" s="289"/>
      <c r="BT38" s="289"/>
      <c r="BU38" s="289">
        <f>BH38*1.03</f>
        <v>0</v>
      </c>
      <c r="BV38" s="289"/>
      <c r="BW38" s="289"/>
      <c r="BX38" s="289"/>
      <c r="BY38" s="289"/>
      <c r="BZ38" s="289"/>
      <c r="CA38" s="289"/>
      <c r="CB38" s="288"/>
    </row>
    <row r="39" spans="2:80" ht="45" customHeight="1">
      <c r="B39" s="902"/>
      <c r="C39" s="872"/>
      <c r="D39" s="810" t="s">
        <v>699</v>
      </c>
      <c r="E39" s="813">
        <f>SUM(L39)</f>
        <v>6.5850744552591271E-3</v>
      </c>
      <c r="F39" s="816" t="s">
        <v>698</v>
      </c>
      <c r="G39" s="816">
        <v>10</v>
      </c>
      <c r="H39" s="759" t="s">
        <v>697</v>
      </c>
      <c r="I39" s="759" t="s">
        <v>696</v>
      </c>
      <c r="J39" s="819">
        <v>1</v>
      </c>
      <c r="K39" s="819">
        <v>1</v>
      </c>
      <c r="L39" s="932">
        <f>SUM(Z39:Z43)</f>
        <v>6.5850744552591271E-3</v>
      </c>
      <c r="M39" s="819">
        <v>1</v>
      </c>
      <c r="N39" s="819">
        <v>1</v>
      </c>
      <c r="O39" s="148">
        <v>28</v>
      </c>
      <c r="P39" s="287" t="s">
        <v>695</v>
      </c>
      <c r="Q39" s="287" t="s">
        <v>694</v>
      </c>
      <c r="R39" s="287"/>
      <c r="S39" s="287"/>
      <c r="T39" s="144" t="s">
        <v>693</v>
      </c>
      <c r="U39" s="144" t="s">
        <v>692</v>
      </c>
      <c r="V39" s="144" t="s">
        <v>181</v>
      </c>
      <c r="W39" s="144" t="s">
        <v>33</v>
      </c>
      <c r="X39" s="144" t="s">
        <v>0</v>
      </c>
      <c r="Y39" s="144">
        <v>1</v>
      </c>
      <c r="Z39" s="146">
        <f t="shared" si="0"/>
        <v>7.122588341682165E-4</v>
      </c>
      <c r="AA39" s="145">
        <f>(100%/(SUM($AN$39:$AN$43))*AN39)*(SUM($Z$39:$Z$43))</f>
        <v>0</v>
      </c>
      <c r="AB39" s="144">
        <v>0</v>
      </c>
      <c r="AC39" s="144"/>
      <c r="AD39" s="145">
        <f>(100%/(SUM($AX$39:$AX$43))*AX39)*(SUM($Z$39:$Z$43))</f>
        <v>1.8109520674483679E-3</v>
      </c>
      <c r="AE39" s="144">
        <v>1</v>
      </c>
      <c r="AF39" s="144"/>
      <c r="AG39" s="145">
        <f>(100%/(SUM($BH$39:$BH$43))*BH39)*(SUM($Z$39:$Z$43))</f>
        <v>0</v>
      </c>
      <c r="AH39" s="144">
        <v>0</v>
      </c>
      <c r="AI39" s="144"/>
      <c r="AJ39" s="145">
        <f>(100%/(SUM($BR$39:$BR$43))*BR39)*(SUM($Z$39:$Z$43))</f>
        <v>0</v>
      </c>
      <c r="AK39" s="144">
        <v>0</v>
      </c>
      <c r="AL39" s="144"/>
      <c r="AM39" s="286">
        <f t="shared" si="6"/>
        <v>8000000</v>
      </c>
      <c r="AN39" s="286">
        <f t="shared" si="7"/>
        <v>0</v>
      </c>
      <c r="AO39" s="286"/>
      <c r="AP39" s="286"/>
      <c r="AQ39" s="286"/>
      <c r="AR39" s="286"/>
      <c r="AS39" s="286"/>
      <c r="AT39" s="286"/>
      <c r="AU39" s="286"/>
      <c r="AV39" s="286"/>
      <c r="AW39" s="286"/>
      <c r="AX39" s="286">
        <f t="shared" si="8"/>
        <v>8000000</v>
      </c>
      <c r="AY39" s="286">
        <v>8000000</v>
      </c>
      <c r="AZ39" s="286"/>
      <c r="BA39" s="286"/>
      <c r="BB39" s="286"/>
      <c r="BC39" s="286"/>
      <c r="BD39" s="286"/>
      <c r="BE39" s="286"/>
      <c r="BF39" s="286"/>
      <c r="BG39" s="286"/>
      <c r="BH39" s="286">
        <f t="shared" si="9"/>
        <v>0</v>
      </c>
      <c r="BI39" s="286"/>
      <c r="BJ39" s="286"/>
      <c r="BK39" s="286"/>
      <c r="BL39" s="286"/>
      <c r="BM39" s="286"/>
      <c r="BN39" s="286"/>
      <c r="BO39" s="286"/>
      <c r="BP39" s="286"/>
      <c r="BQ39" s="286"/>
      <c r="BR39" s="286">
        <f t="shared" si="10"/>
        <v>0</v>
      </c>
      <c r="BS39" s="286">
        <f>BH39*1.03</f>
        <v>0</v>
      </c>
      <c r="BT39" s="286"/>
      <c r="BU39" s="286"/>
      <c r="BV39" s="286"/>
      <c r="BW39" s="286"/>
      <c r="BX39" s="286"/>
      <c r="BY39" s="286"/>
      <c r="BZ39" s="286"/>
      <c r="CA39" s="286"/>
      <c r="CB39" s="285"/>
    </row>
    <row r="40" spans="2:80" ht="45">
      <c r="B40" s="902"/>
      <c r="C40" s="872"/>
      <c r="D40" s="811"/>
      <c r="E40" s="814"/>
      <c r="F40" s="817"/>
      <c r="G40" s="817"/>
      <c r="H40" s="760"/>
      <c r="I40" s="760"/>
      <c r="J40" s="760"/>
      <c r="K40" s="760"/>
      <c r="L40" s="861"/>
      <c r="M40" s="760"/>
      <c r="N40" s="760"/>
      <c r="O40" s="140">
        <v>29</v>
      </c>
      <c r="P40" s="259" t="s">
        <v>691</v>
      </c>
      <c r="Q40" s="259" t="s">
        <v>690</v>
      </c>
      <c r="R40" s="259"/>
      <c r="S40" s="259"/>
      <c r="T40" s="135" t="s">
        <v>689</v>
      </c>
      <c r="U40" s="135" t="s">
        <v>688</v>
      </c>
      <c r="V40" s="135" t="s">
        <v>181</v>
      </c>
      <c r="W40" s="135" t="s">
        <v>33</v>
      </c>
      <c r="X40" s="135" t="s">
        <v>0</v>
      </c>
      <c r="Y40" s="135">
        <v>1</v>
      </c>
      <c r="Z40" s="138">
        <f t="shared" si="0"/>
        <v>5.3419412562616235E-4</v>
      </c>
      <c r="AA40" s="137">
        <f>(100%/(SUM($AN$39:$AN$43))*AN40)*(SUM($Z$39:$Z$43))</f>
        <v>0</v>
      </c>
      <c r="AB40" s="135">
        <v>0</v>
      </c>
      <c r="AC40" s="135"/>
      <c r="AD40" s="137">
        <f>(100%/(SUM($AX$39:$AX$43))*AX40)*(SUM($Z$39:$Z$43))</f>
        <v>1.358214050586276E-3</v>
      </c>
      <c r="AE40" s="135">
        <v>1</v>
      </c>
      <c r="AF40" s="135"/>
      <c r="AG40" s="137">
        <f>(100%/(SUM($BH$39:$BH$43))*BH40)*(SUM($Z$39:$Z$43))</f>
        <v>0</v>
      </c>
      <c r="AH40" s="135">
        <v>0</v>
      </c>
      <c r="AI40" s="135"/>
      <c r="AJ40" s="137">
        <f>(100%/(SUM($BR$39:$BR$43))*BR40)*(SUM($Z$39:$Z$43))</f>
        <v>0</v>
      </c>
      <c r="AK40" s="135">
        <v>0</v>
      </c>
      <c r="AL40" s="135"/>
      <c r="AM40" s="284">
        <f t="shared" si="6"/>
        <v>6000000</v>
      </c>
      <c r="AN40" s="284">
        <f t="shared" si="7"/>
        <v>0</v>
      </c>
      <c r="AO40" s="284"/>
      <c r="AP40" s="284"/>
      <c r="AQ40" s="284"/>
      <c r="AR40" s="284"/>
      <c r="AS40" s="284"/>
      <c r="AT40" s="284"/>
      <c r="AU40" s="284"/>
      <c r="AV40" s="284"/>
      <c r="AW40" s="284"/>
      <c r="AX40" s="284">
        <f t="shared" si="8"/>
        <v>6000000</v>
      </c>
      <c r="AY40" s="284">
        <v>6000000</v>
      </c>
      <c r="AZ40" s="284"/>
      <c r="BA40" s="284"/>
      <c r="BB40" s="284"/>
      <c r="BC40" s="284"/>
      <c r="BD40" s="284"/>
      <c r="BE40" s="284"/>
      <c r="BF40" s="284"/>
      <c r="BG40" s="284"/>
      <c r="BH40" s="284">
        <f t="shared" si="9"/>
        <v>0</v>
      </c>
      <c r="BI40" s="284"/>
      <c r="BJ40" s="284"/>
      <c r="BK40" s="284"/>
      <c r="BL40" s="284"/>
      <c r="BM40" s="284"/>
      <c r="BN40" s="284"/>
      <c r="BO40" s="284"/>
      <c r="BP40" s="284"/>
      <c r="BQ40" s="284"/>
      <c r="BR40" s="284">
        <f t="shared" si="10"/>
        <v>0</v>
      </c>
      <c r="BS40" s="284">
        <f>BH40*1.03</f>
        <v>0</v>
      </c>
      <c r="BT40" s="284"/>
      <c r="BU40" s="284"/>
      <c r="BV40" s="284"/>
      <c r="BW40" s="284"/>
      <c r="BX40" s="284"/>
      <c r="BY40" s="284"/>
      <c r="BZ40" s="284"/>
      <c r="CA40" s="284"/>
      <c r="CB40" s="283"/>
    </row>
    <row r="41" spans="2:80" ht="30">
      <c r="B41" s="902"/>
      <c r="C41" s="872"/>
      <c r="D41" s="811"/>
      <c r="E41" s="814"/>
      <c r="F41" s="817"/>
      <c r="G41" s="817"/>
      <c r="H41" s="760"/>
      <c r="I41" s="760"/>
      <c r="J41" s="760"/>
      <c r="K41" s="760"/>
      <c r="L41" s="861"/>
      <c r="M41" s="760"/>
      <c r="N41" s="760"/>
      <c r="O41" s="140">
        <v>30</v>
      </c>
      <c r="P41" s="259" t="s">
        <v>687</v>
      </c>
      <c r="Q41" s="259" t="s">
        <v>683</v>
      </c>
      <c r="R41" s="259"/>
      <c r="S41" s="259"/>
      <c r="T41" s="135" t="s">
        <v>686</v>
      </c>
      <c r="U41" s="135" t="s">
        <v>685</v>
      </c>
      <c r="V41" s="135" t="s">
        <v>181</v>
      </c>
      <c r="W41" s="135" t="s">
        <v>33</v>
      </c>
      <c r="X41" s="135" t="s">
        <v>0</v>
      </c>
      <c r="Y41" s="135">
        <v>2</v>
      </c>
      <c r="Z41" s="138">
        <f t="shared" si="0"/>
        <v>9.9999999999999995E-7</v>
      </c>
      <c r="AA41" s="137">
        <f>(100%/(SUM($AN$39:$AN$43))*AN41)*(SUM($Z$39:$Z$43))</f>
        <v>0</v>
      </c>
      <c r="AB41" s="135">
        <v>0</v>
      </c>
      <c r="AC41" s="135"/>
      <c r="AD41" s="137">
        <f>(100%/(SUM($AX$39:$AX$43))*AX41)*(SUM($Z$39:$Z$43))</f>
        <v>0</v>
      </c>
      <c r="AE41" s="135">
        <v>1</v>
      </c>
      <c r="AF41" s="135"/>
      <c r="AG41" s="137">
        <f>(100%/(SUM($BH$39:$BH$43))*BH41)*(SUM($Z$39:$Z$43))</f>
        <v>0</v>
      </c>
      <c r="AH41" s="135">
        <v>0</v>
      </c>
      <c r="AI41" s="135"/>
      <c r="AJ41" s="137">
        <f>(100%/(SUM($BR$39:$BR$43))*BR41)*(SUM($Z$39:$Z$43))</f>
        <v>0</v>
      </c>
      <c r="AK41" s="135">
        <v>1</v>
      </c>
      <c r="AL41" s="135"/>
      <c r="AM41" s="284">
        <f t="shared" si="6"/>
        <v>0</v>
      </c>
      <c r="AN41" s="284">
        <f t="shared" si="7"/>
        <v>0</v>
      </c>
      <c r="AO41" s="284"/>
      <c r="AP41" s="284"/>
      <c r="AQ41" s="284"/>
      <c r="AR41" s="284"/>
      <c r="AS41" s="284"/>
      <c r="AT41" s="284"/>
      <c r="AU41" s="284"/>
      <c r="AV41" s="284"/>
      <c r="AW41" s="284"/>
      <c r="AX41" s="284">
        <f t="shared" si="8"/>
        <v>0</v>
      </c>
      <c r="AY41" s="284">
        <f>AN41*1.03</f>
        <v>0</v>
      </c>
      <c r="AZ41" s="284"/>
      <c r="BA41" s="284"/>
      <c r="BB41" s="284"/>
      <c r="BC41" s="284"/>
      <c r="BD41" s="284"/>
      <c r="BE41" s="284"/>
      <c r="BF41" s="284"/>
      <c r="BG41" s="284"/>
      <c r="BH41" s="284">
        <f t="shared" si="9"/>
        <v>0</v>
      </c>
      <c r="BI41" s="284">
        <f>AX41*1.03</f>
        <v>0</v>
      </c>
      <c r="BJ41" s="284"/>
      <c r="BK41" s="284"/>
      <c r="BL41" s="284"/>
      <c r="BM41" s="284"/>
      <c r="BN41" s="284"/>
      <c r="BO41" s="284"/>
      <c r="BP41" s="284"/>
      <c r="BQ41" s="284"/>
      <c r="BR41" s="284">
        <f t="shared" si="10"/>
        <v>0</v>
      </c>
      <c r="BS41" s="284">
        <f>BH41*1.03</f>
        <v>0</v>
      </c>
      <c r="BT41" s="284"/>
      <c r="BU41" s="284"/>
      <c r="BV41" s="284"/>
      <c r="BW41" s="284"/>
      <c r="BX41" s="284"/>
      <c r="BY41" s="284"/>
      <c r="BZ41" s="284"/>
      <c r="CA41" s="284"/>
      <c r="CB41" s="283"/>
    </row>
    <row r="42" spans="2:80">
      <c r="B42" s="902"/>
      <c r="C42" s="872"/>
      <c r="D42" s="811"/>
      <c r="E42" s="814"/>
      <c r="F42" s="817"/>
      <c r="G42" s="817"/>
      <c r="H42" s="760"/>
      <c r="I42" s="760"/>
      <c r="J42" s="760"/>
      <c r="K42" s="760"/>
      <c r="L42" s="861"/>
      <c r="M42" s="760"/>
      <c r="N42" s="760"/>
      <c r="O42" s="140">
        <v>31</v>
      </c>
      <c r="P42" s="259" t="s">
        <v>684</v>
      </c>
      <c r="Q42" s="259" t="s">
        <v>683</v>
      </c>
      <c r="R42" s="259"/>
      <c r="S42" s="259"/>
      <c r="T42" s="135" t="s">
        <v>682</v>
      </c>
      <c r="U42" s="135" t="s">
        <v>681</v>
      </c>
      <c r="V42" s="135" t="s">
        <v>181</v>
      </c>
      <c r="W42" s="135" t="s">
        <v>33</v>
      </c>
      <c r="X42" s="135" t="s">
        <v>0</v>
      </c>
      <c r="Y42" s="135">
        <v>4</v>
      </c>
      <c r="Z42" s="138">
        <f t="shared" ref="Z42:Z73" si="11">IF(AM42,100%/(SUM($AM$7:$AM$209))*AM42,0.0001%)</f>
        <v>4.2201870118592456E-3</v>
      </c>
      <c r="AA42" s="137">
        <f>(100%/(SUM($AN$39:$AN$43))*AN42)*(SUM($Z$39:$Z$43))</f>
        <v>5.1739870719893144E-3</v>
      </c>
      <c r="AB42" s="135">
        <v>1</v>
      </c>
      <c r="AC42" s="135"/>
      <c r="AD42" s="137">
        <f>(100%/(SUM($AX$39:$AX$43))*AX42)*(SUM($Z$39:$Z$43))</f>
        <v>2.716428101172552E-3</v>
      </c>
      <c r="AE42" s="135">
        <v>1</v>
      </c>
      <c r="AF42" s="135"/>
      <c r="AG42" s="137">
        <f>(100%/(SUM($BH$39:$BH$43))*BH42)*(SUM($Z$39:$Z$43))</f>
        <v>5.2064827268981633E-3</v>
      </c>
      <c r="AH42" s="135">
        <v>1</v>
      </c>
      <c r="AI42" s="135"/>
      <c r="AJ42" s="137">
        <f>(100%/(SUM($BR$39:$BR$43))*BR42)*(SUM($Z$39:$Z$43))</f>
        <v>5.2064827268981633E-3</v>
      </c>
      <c r="AK42" s="135">
        <v>1</v>
      </c>
      <c r="AL42" s="135"/>
      <c r="AM42" s="284">
        <f t="shared" si="6"/>
        <v>47400600</v>
      </c>
      <c r="AN42" s="284">
        <f t="shared" si="7"/>
        <v>11000000</v>
      </c>
      <c r="AO42" s="284">
        <v>11000000</v>
      </c>
      <c r="AP42" s="284"/>
      <c r="AQ42" s="284"/>
      <c r="AR42" s="284"/>
      <c r="AS42" s="284"/>
      <c r="AT42" s="284"/>
      <c r="AU42" s="284"/>
      <c r="AV42" s="284"/>
      <c r="AW42" s="284"/>
      <c r="AX42" s="284">
        <f t="shared" si="8"/>
        <v>12000000</v>
      </c>
      <c r="AY42" s="284">
        <v>12000000</v>
      </c>
      <c r="AZ42" s="284"/>
      <c r="BA42" s="284"/>
      <c r="BB42" s="284"/>
      <c r="BC42" s="284"/>
      <c r="BD42" s="284"/>
      <c r="BE42" s="284"/>
      <c r="BF42" s="284"/>
      <c r="BG42" s="284"/>
      <c r="BH42" s="284">
        <f t="shared" si="9"/>
        <v>12020000</v>
      </c>
      <c r="BI42" s="284">
        <v>12020000</v>
      </c>
      <c r="BJ42" s="284"/>
      <c r="BK42" s="284"/>
      <c r="BL42" s="284"/>
      <c r="BM42" s="284"/>
      <c r="BN42" s="284"/>
      <c r="BO42" s="284"/>
      <c r="BP42" s="284"/>
      <c r="BQ42" s="284"/>
      <c r="BR42" s="284">
        <f t="shared" si="10"/>
        <v>12380600</v>
      </c>
      <c r="BS42" s="284">
        <f>BH42*1.03</f>
        <v>12380600</v>
      </c>
      <c r="BT42" s="284"/>
      <c r="BU42" s="284"/>
      <c r="BV42" s="284"/>
      <c r="BW42" s="284"/>
      <c r="BX42" s="284"/>
      <c r="BY42" s="284"/>
      <c r="BZ42" s="284"/>
      <c r="CA42" s="284"/>
      <c r="CB42" s="283"/>
    </row>
    <row r="43" spans="2:80" ht="32.25" customHeight="1" thickBot="1">
      <c r="B43" s="902"/>
      <c r="C43" s="872"/>
      <c r="D43" s="812"/>
      <c r="E43" s="815"/>
      <c r="F43" s="818"/>
      <c r="G43" s="818"/>
      <c r="H43" s="761"/>
      <c r="I43" s="761"/>
      <c r="J43" s="761"/>
      <c r="K43" s="761"/>
      <c r="L43" s="862"/>
      <c r="M43" s="761"/>
      <c r="N43" s="761"/>
      <c r="O43" s="282">
        <v>32</v>
      </c>
      <c r="P43" s="256" t="s">
        <v>680</v>
      </c>
      <c r="Q43" s="256" t="s">
        <v>679</v>
      </c>
      <c r="R43" s="256"/>
      <c r="S43" s="256"/>
      <c r="T43" s="127" t="s">
        <v>678</v>
      </c>
      <c r="U43" s="127" t="s">
        <v>677</v>
      </c>
      <c r="V43" s="127" t="s">
        <v>181</v>
      </c>
      <c r="W43" s="127" t="s">
        <v>33</v>
      </c>
      <c r="X43" s="127" t="s">
        <v>0</v>
      </c>
      <c r="Y43" s="127">
        <v>4</v>
      </c>
      <c r="Z43" s="129">
        <f t="shared" si="11"/>
        <v>1.1174344836055025E-3</v>
      </c>
      <c r="AA43" s="128">
        <f>(100%/(SUM($AN$39:$AN$43))*AN43)*(SUM($Z$39:$Z$43))</f>
        <v>1.4110873832698129E-3</v>
      </c>
      <c r="AB43" s="127">
        <v>1</v>
      </c>
      <c r="AC43" s="127"/>
      <c r="AD43" s="128">
        <f>(100%/(SUM($AX$39:$AX$43))*AX43)*(SUM($Z$39:$Z$43))</f>
        <v>6.9948023605193206E-4</v>
      </c>
      <c r="AE43" s="127">
        <v>1</v>
      </c>
      <c r="AF43" s="127"/>
      <c r="AG43" s="128">
        <f>(100%/(SUM($BH$39:$BH$43))*BH43)*(SUM($Z$39:$Z$43))</f>
        <v>1.3785917283609637E-3</v>
      </c>
      <c r="AH43" s="127">
        <v>1</v>
      </c>
      <c r="AI43" s="127"/>
      <c r="AJ43" s="128">
        <f>(100%/(SUM($BR$39:$BR$43))*BR43)*(SUM($Z$39:$Z$43))</f>
        <v>1.3785917283609637E-3</v>
      </c>
      <c r="AK43" s="127">
        <v>1</v>
      </c>
      <c r="AL43" s="127"/>
      <c r="AM43" s="281">
        <f t="shared" si="6"/>
        <v>12550881</v>
      </c>
      <c r="AN43" s="281">
        <v>3000000</v>
      </c>
      <c r="AO43" s="281">
        <v>3000000</v>
      </c>
      <c r="AP43" s="281"/>
      <c r="AQ43" s="281"/>
      <c r="AR43" s="281"/>
      <c r="AS43" s="281"/>
      <c r="AT43" s="281"/>
      <c r="AU43" s="281"/>
      <c r="AV43" s="281"/>
      <c r="AW43" s="281"/>
      <c r="AX43" s="281">
        <f t="shared" si="8"/>
        <v>3090000</v>
      </c>
      <c r="AY43" s="281">
        <f>AN43*1.03</f>
        <v>3090000</v>
      </c>
      <c r="AZ43" s="281"/>
      <c r="BA43" s="281"/>
      <c r="BB43" s="281"/>
      <c r="BC43" s="281"/>
      <c r="BD43" s="281"/>
      <c r="BE43" s="281"/>
      <c r="BF43" s="281"/>
      <c r="BG43" s="281"/>
      <c r="BH43" s="281">
        <f t="shared" si="9"/>
        <v>3182700</v>
      </c>
      <c r="BI43" s="281">
        <f>AX43*1.03</f>
        <v>3182700</v>
      </c>
      <c r="BJ43" s="281"/>
      <c r="BK43" s="281"/>
      <c r="BL43" s="281"/>
      <c r="BM43" s="281"/>
      <c r="BN43" s="281"/>
      <c r="BO43" s="281"/>
      <c r="BP43" s="281"/>
      <c r="BQ43" s="281"/>
      <c r="BR43" s="281">
        <f t="shared" si="10"/>
        <v>3278181</v>
      </c>
      <c r="BS43" s="281">
        <f>BH43*1.03</f>
        <v>3278181</v>
      </c>
      <c r="BT43" s="281"/>
      <c r="BU43" s="281"/>
      <c r="BV43" s="281"/>
      <c r="BW43" s="281"/>
      <c r="BX43" s="281"/>
      <c r="BY43" s="281"/>
      <c r="BZ43" s="281"/>
      <c r="CA43" s="281"/>
      <c r="CB43" s="280"/>
    </row>
    <row r="44" spans="2:80" ht="60">
      <c r="B44" s="902"/>
      <c r="C44" s="872"/>
      <c r="D44" s="874" t="s">
        <v>676</v>
      </c>
      <c r="E44" s="831">
        <f>SUM(L44:L55)</f>
        <v>9.0813001356447598E-4</v>
      </c>
      <c r="F44" s="834" t="s">
        <v>675</v>
      </c>
      <c r="G44" s="728">
        <v>11</v>
      </c>
      <c r="H44" s="719" t="s">
        <v>674</v>
      </c>
      <c r="I44" s="719" t="s">
        <v>673</v>
      </c>
      <c r="J44" s="719">
        <v>12</v>
      </c>
      <c r="K44" s="719">
        <v>12</v>
      </c>
      <c r="L44" s="722"/>
      <c r="M44" s="919">
        <v>6</v>
      </c>
      <c r="N44" s="719">
        <v>12</v>
      </c>
      <c r="O44" s="123">
        <v>33</v>
      </c>
      <c r="P44" s="279" t="s">
        <v>639</v>
      </c>
      <c r="Q44" s="279" t="s">
        <v>638</v>
      </c>
      <c r="R44" s="279"/>
      <c r="S44" s="279"/>
      <c r="T44" s="122" t="s">
        <v>672</v>
      </c>
      <c r="U44" s="122" t="s">
        <v>671</v>
      </c>
      <c r="V44" s="122" t="s">
        <v>2</v>
      </c>
      <c r="W44" s="122" t="s">
        <v>1</v>
      </c>
      <c r="X44" s="122">
        <v>0</v>
      </c>
      <c r="Y44" s="278">
        <v>0.3</v>
      </c>
      <c r="Z44" s="121">
        <f t="shared" si="11"/>
        <v>3.7247816120183414E-4</v>
      </c>
      <c r="AA44" s="183">
        <f t="shared" ref="AA44:AA55" si="12">(100%/(SUM($AN$44:$AN$55))*AN44)*(SUM($Z$44:$Z$55))</f>
        <v>4.562858714438096E-4</v>
      </c>
      <c r="AB44" s="278">
        <v>0</v>
      </c>
      <c r="AC44" s="122"/>
      <c r="AD44" s="183">
        <f t="shared" ref="AD44:AD55" si="13">(100%/(SUM($AX$44:$AX$55))*AX44)*(SUM($Z$44:$Z$55))</f>
        <v>2.7359443908694144E-4</v>
      </c>
      <c r="AE44" s="278">
        <v>0.05</v>
      </c>
      <c r="AF44" s="122"/>
      <c r="AG44" s="183">
        <f t="shared" ref="AG44:AG55" si="14">(100%/(SUM($BH$44:$BH$55))*BH44)*(SUM($Z$44:$Z$55))</f>
        <v>3.59407276900513E-4</v>
      </c>
      <c r="AH44" s="278">
        <v>0.15</v>
      </c>
      <c r="AI44" s="122"/>
      <c r="AJ44" s="183">
        <f t="shared" ref="AJ44:AJ55" si="15">(100%/(SUM($BR$44:$BR$55))*BR44)*(SUM($Z$44:$Z$55))</f>
        <v>4.7811890857987456E-4</v>
      </c>
      <c r="AK44" s="278">
        <v>0.3</v>
      </c>
      <c r="AL44" s="122"/>
      <c r="AM44" s="182">
        <f t="shared" si="6"/>
        <v>4183627</v>
      </c>
      <c r="AN44" s="182">
        <f t="shared" ref="AN44:AN52" si="16">SUM(AO44:AV44)</f>
        <v>1000000</v>
      </c>
      <c r="AO44" s="182">
        <v>1000000</v>
      </c>
      <c r="AP44" s="182">
        <v>0</v>
      </c>
      <c r="AQ44" s="182">
        <v>0</v>
      </c>
      <c r="AR44" s="182">
        <v>0</v>
      </c>
      <c r="AS44" s="182">
        <v>0</v>
      </c>
      <c r="AT44" s="182">
        <v>0</v>
      </c>
      <c r="AU44" s="182">
        <v>0</v>
      </c>
      <c r="AV44" s="182">
        <v>0</v>
      </c>
      <c r="AW44" s="182">
        <v>0</v>
      </c>
      <c r="AX44" s="182">
        <f t="shared" si="8"/>
        <v>1030000</v>
      </c>
      <c r="AY44" s="182">
        <v>0</v>
      </c>
      <c r="AZ44" s="182">
        <v>0</v>
      </c>
      <c r="BA44" s="182">
        <v>1030000</v>
      </c>
      <c r="BB44" s="182">
        <v>0</v>
      </c>
      <c r="BC44" s="182">
        <v>0</v>
      </c>
      <c r="BD44" s="182">
        <v>0</v>
      </c>
      <c r="BE44" s="182">
        <v>0</v>
      </c>
      <c r="BF44" s="182">
        <v>0</v>
      </c>
      <c r="BG44" s="182">
        <v>0</v>
      </c>
      <c r="BH44" s="182">
        <f t="shared" si="9"/>
        <v>1060900</v>
      </c>
      <c r="BI44" s="182">
        <v>0</v>
      </c>
      <c r="BJ44" s="182">
        <v>0</v>
      </c>
      <c r="BK44" s="182">
        <v>1060900</v>
      </c>
      <c r="BL44" s="182">
        <v>0</v>
      </c>
      <c r="BM44" s="182">
        <v>0</v>
      </c>
      <c r="BN44" s="182">
        <v>0</v>
      </c>
      <c r="BO44" s="182">
        <v>0</v>
      </c>
      <c r="BP44" s="182">
        <v>0</v>
      </c>
      <c r="BQ44" s="182">
        <v>0</v>
      </c>
      <c r="BR44" s="182">
        <f t="shared" si="10"/>
        <v>1092727</v>
      </c>
      <c r="BS44" s="182">
        <v>0</v>
      </c>
      <c r="BT44" s="182">
        <v>0</v>
      </c>
      <c r="BU44" s="182">
        <v>1092727</v>
      </c>
      <c r="BV44" s="182">
        <v>0</v>
      </c>
      <c r="BW44" s="182">
        <v>0</v>
      </c>
      <c r="BX44" s="182">
        <v>0</v>
      </c>
      <c r="BY44" s="182">
        <v>0</v>
      </c>
      <c r="BZ44" s="182">
        <v>0</v>
      </c>
      <c r="CA44" s="182">
        <v>0</v>
      </c>
      <c r="CB44" s="181"/>
    </row>
    <row r="45" spans="2:80" ht="30" customHeight="1">
      <c r="B45" s="902"/>
      <c r="C45" s="872"/>
      <c r="D45" s="875"/>
      <c r="E45" s="832"/>
      <c r="F45" s="830"/>
      <c r="G45" s="729"/>
      <c r="H45" s="720"/>
      <c r="I45" s="720"/>
      <c r="J45" s="720"/>
      <c r="K45" s="720"/>
      <c r="L45" s="723"/>
      <c r="M45" s="749"/>
      <c r="N45" s="720"/>
      <c r="O45" s="115">
        <v>34</v>
      </c>
      <c r="P45" s="246" t="s">
        <v>670</v>
      </c>
      <c r="Q45" s="246" t="s">
        <v>669</v>
      </c>
      <c r="R45" s="246"/>
      <c r="S45" s="246"/>
      <c r="T45" s="110" t="s">
        <v>668</v>
      </c>
      <c r="U45" s="110" t="s">
        <v>667</v>
      </c>
      <c r="V45" s="110" t="s">
        <v>2</v>
      </c>
      <c r="W45" s="110" t="s">
        <v>666</v>
      </c>
      <c r="X45" s="110">
        <v>26</v>
      </c>
      <c r="Y45" s="110">
        <v>26</v>
      </c>
      <c r="Z45" s="107">
        <f t="shared" si="11"/>
        <v>5.8761353818877866E-4</v>
      </c>
      <c r="AA45" s="178">
        <f t="shared" si="12"/>
        <v>6.8442880716571442E-4</v>
      </c>
      <c r="AB45" s="110">
        <v>0</v>
      </c>
      <c r="AC45" s="110"/>
      <c r="AD45" s="178">
        <f t="shared" si="13"/>
        <v>4.2500107042631684E-4</v>
      </c>
      <c r="AE45" s="110">
        <v>7</v>
      </c>
      <c r="AF45" s="110"/>
      <c r="AG45" s="178">
        <f t="shared" si="14"/>
        <v>5.7591890916285429E-4</v>
      </c>
      <c r="AH45" s="110">
        <v>14</v>
      </c>
      <c r="AI45" s="110"/>
      <c r="AJ45" s="178">
        <f t="shared" si="15"/>
        <v>7.8758375645863446E-4</v>
      </c>
      <c r="AK45" s="110">
        <v>26</v>
      </c>
      <c r="AL45" s="110"/>
      <c r="AM45" s="177">
        <f t="shared" si="6"/>
        <v>6600000</v>
      </c>
      <c r="AN45" s="177">
        <f t="shared" si="16"/>
        <v>1500000</v>
      </c>
      <c r="AO45" s="177">
        <v>1500000</v>
      </c>
      <c r="AP45" s="177">
        <v>0</v>
      </c>
      <c r="AQ45" s="177">
        <v>0</v>
      </c>
      <c r="AR45" s="177">
        <v>0</v>
      </c>
      <c r="AS45" s="177">
        <v>0</v>
      </c>
      <c r="AT45" s="177">
        <v>0</v>
      </c>
      <c r="AU45" s="177">
        <v>0</v>
      </c>
      <c r="AV45" s="177">
        <v>0</v>
      </c>
      <c r="AW45" s="177">
        <v>0</v>
      </c>
      <c r="AX45" s="177">
        <f t="shared" si="8"/>
        <v>1600000</v>
      </c>
      <c r="AY45" s="177">
        <v>1600000</v>
      </c>
      <c r="AZ45" s="177">
        <v>0</v>
      </c>
      <c r="BA45" s="177">
        <v>0</v>
      </c>
      <c r="BB45" s="177">
        <v>0</v>
      </c>
      <c r="BC45" s="177">
        <v>0</v>
      </c>
      <c r="BD45" s="177">
        <v>0</v>
      </c>
      <c r="BE45" s="177">
        <v>0</v>
      </c>
      <c r="BF45" s="177">
        <v>0</v>
      </c>
      <c r="BG45" s="177">
        <v>0</v>
      </c>
      <c r="BH45" s="177">
        <f t="shared" si="9"/>
        <v>1700000</v>
      </c>
      <c r="BI45" s="177">
        <v>1700000</v>
      </c>
      <c r="BJ45" s="177">
        <v>0</v>
      </c>
      <c r="BK45" s="177">
        <v>0</v>
      </c>
      <c r="BL45" s="177">
        <v>0</v>
      </c>
      <c r="BM45" s="177">
        <v>0</v>
      </c>
      <c r="BN45" s="177">
        <v>0</v>
      </c>
      <c r="BO45" s="177">
        <v>0</v>
      </c>
      <c r="BP45" s="177">
        <v>0</v>
      </c>
      <c r="BQ45" s="177"/>
      <c r="BR45" s="177">
        <f t="shared" si="10"/>
        <v>1800000</v>
      </c>
      <c r="BS45" s="177">
        <v>1800000</v>
      </c>
      <c r="BT45" s="177">
        <v>0</v>
      </c>
      <c r="BU45" s="177">
        <v>0</v>
      </c>
      <c r="BV45" s="177">
        <v>0</v>
      </c>
      <c r="BW45" s="177">
        <v>0</v>
      </c>
      <c r="BX45" s="177">
        <v>0</v>
      </c>
      <c r="BY45" s="177">
        <v>0</v>
      </c>
      <c r="BZ45" s="177">
        <v>0</v>
      </c>
      <c r="CA45" s="177">
        <v>0</v>
      </c>
      <c r="CB45" s="176"/>
    </row>
    <row r="46" spans="2:80" ht="45">
      <c r="B46" s="902"/>
      <c r="C46" s="872"/>
      <c r="D46" s="875"/>
      <c r="E46" s="832"/>
      <c r="F46" s="830"/>
      <c r="G46" s="729"/>
      <c r="H46" s="720"/>
      <c r="I46" s="720"/>
      <c r="J46" s="720"/>
      <c r="K46" s="720"/>
      <c r="L46" s="723"/>
      <c r="M46" s="749"/>
      <c r="N46" s="720"/>
      <c r="O46" s="115">
        <v>35</v>
      </c>
      <c r="P46" s="246" t="s">
        <v>646</v>
      </c>
      <c r="Q46" s="246" t="s">
        <v>645</v>
      </c>
      <c r="R46" s="246"/>
      <c r="S46" s="246"/>
      <c r="T46" s="110" t="s">
        <v>665</v>
      </c>
      <c r="U46" s="110" t="s">
        <v>664</v>
      </c>
      <c r="V46" s="110" t="s">
        <v>2</v>
      </c>
      <c r="W46" s="110" t="s">
        <v>496</v>
      </c>
      <c r="X46" s="110">
        <v>0</v>
      </c>
      <c r="Y46" s="110">
        <v>1</v>
      </c>
      <c r="Z46" s="107">
        <f t="shared" si="11"/>
        <v>9.9999999999999995E-7</v>
      </c>
      <c r="AA46" s="178">
        <f t="shared" si="12"/>
        <v>0</v>
      </c>
      <c r="AB46" s="110">
        <v>0</v>
      </c>
      <c r="AC46" s="110"/>
      <c r="AD46" s="178">
        <f t="shared" si="13"/>
        <v>0</v>
      </c>
      <c r="AE46" s="110">
        <v>1</v>
      </c>
      <c r="AF46" s="110"/>
      <c r="AG46" s="178">
        <f t="shared" si="14"/>
        <v>0</v>
      </c>
      <c r="AH46" s="110">
        <v>0</v>
      </c>
      <c r="AI46" s="110"/>
      <c r="AJ46" s="178">
        <f t="shared" si="15"/>
        <v>0</v>
      </c>
      <c r="AK46" s="110">
        <v>0</v>
      </c>
      <c r="AL46" s="110"/>
      <c r="AM46" s="177">
        <f t="shared" si="6"/>
        <v>0</v>
      </c>
      <c r="AN46" s="177">
        <f t="shared" si="16"/>
        <v>0</v>
      </c>
      <c r="AO46" s="177">
        <v>0</v>
      </c>
      <c r="AP46" s="177">
        <v>0</v>
      </c>
      <c r="AQ46" s="177">
        <v>0</v>
      </c>
      <c r="AR46" s="177">
        <v>0</v>
      </c>
      <c r="AS46" s="177">
        <v>0</v>
      </c>
      <c r="AT46" s="177">
        <v>0</v>
      </c>
      <c r="AU46" s="177">
        <v>0</v>
      </c>
      <c r="AV46" s="177">
        <v>0</v>
      </c>
      <c r="AW46" s="177">
        <v>0</v>
      </c>
      <c r="AX46" s="177">
        <f t="shared" si="8"/>
        <v>0</v>
      </c>
      <c r="AY46" s="177">
        <v>0</v>
      </c>
      <c r="AZ46" s="177">
        <v>0</v>
      </c>
      <c r="BA46" s="177">
        <v>0</v>
      </c>
      <c r="BB46" s="177">
        <v>0</v>
      </c>
      <c r="BC46" s="177">
        <v>0</v>
      </c>
      <c r="BD46" s="177">
        <v>0</v>
      </c>
      <c r="BE46" s="177">
        <v>0</v>
      </c>
      <c r="BF46" s="177">
        <v>0</v>
      </c>
      <c r="BG46" s="177">
        <v>0</v>
      </c>
      <c r="BH46" s="177">
        <f t="shared" si="9"/>
        <v>0</v>
      </c>
      <c r="BI46" s="177">
        <v>0</v>
      </c>
      <c r="BJ46" s="177">
        <v>0</v>
      </c>
      <c r="BK46" s="177">
        <v>0</v>
      </c>
      <c r="BL46" s="177">
        <v>0</v>
      </c>
      <c r="BM46" s="177">
        <v>0</v>
      </c>
      <c r="BN46" s="177">
        <v>0</v>
      </c>
      <c r="BO46" s="177">
        <v>0</v>
      </c>
      <c r="BP46" s="177">
        <v>0</v>
      </c>
      <c r="BQ46" s="177">
        <v>0</v>
      </c>
      <c r="BR46" s="177">
        <f t="shared" si="10"/>
        <v>0</v>
      </c>
      <c r="BS46" s="177">
        <v>0</v>
      </c>
      <c r="BT46" s="177">
        <v>0</v>
      </c>
      <c r="BU46" s="177">
        <v>0</v>
      </c>
      <c r="BV46" s="177">
        <v>0</v>
      </c>
      <c r="BW46" s="177">
        <v>0</v>
      </c>
      <c r="BX46" s="177">
        <v>0</v>
      </c>
      <c r="BY46" s="177">
        <v>0</v>
      </c>
      <c r="BZ46" s="177">
        <v>0</v>
      </c>
      <c r="CA46" s="177">
        <v>0</v>
      </c>
      <c r="CB46" s="176"/>
    </row>
    <row r="47" spans="2:80" ht="31.5">
      <c r="B47" s="902"/>
      <c r="C47" s="872"/>
      <c r="D47" s="875"/>
      <c r="E47" s="832"/>
      <c r="F47" s="830"/>
      <c r="G47" s="729"/>
      <c r="H47" s="720"/>
      <c r="I47" s="720"/>
      <c r="J47" s="720"/>
      <c r="K47" s="720"/>
      <c r="L47" s="723"/>
      <c r="M47" s="749"/>
      <c r="N47" s="720"/>
      <c r="O47" s="115">
        <v>36</v>
      </c>
      <c r="P47" s="246" t="s">
        <v>646</v>
      </c>
      <c r="Q47" s="246" t="s">
        <v>645</v>
      </c>
      <c r="R47" s="246"/>
      <c r="S47" s="246"/>
      <c r="T47" s="110" t="s">
        <v>663</v>
      </c>
      <c r="U47" s="110" t="s">
        <v>662</v>
      </c>
      <c r="V47" s="110" t="s">
        <v>2</v>
      </c>
      <c r="W47" s="110" t="s">
        <v>24</v>
      </c>
      <c r="X47" s="110">
        <v>0</v>
      </c>
      <c r="Y47" s="110">
        <v>1</v>
      </c>
      <c r="Z47" s="107">
        <f t="shared" si="11"/>
        <v>9.9999999999999995E-7</v>
      </c>
      <c r="AA47" s="178">
        <f t="shared" si="12"/>
        <v>0</v>
      </c>
      <c r="AB47" s="110">
        <v>0</v>
      </c>
      <c r="AC47" s="110"/>
      <c r="AD47" s="178">
        <f t="shared" si="13"/>
        <v>0</v>
      </c>
      <c r="AE47" s="110">
        <v>1</v>
      </c>
      <c r="AF47" s="110"/>
      <c r="AG47" s="178">
        <f t="shared" si="14"/>
        <v>0</v>
      </c>
      <c r="AH47" s="110">
        <v>0</v>
      </c>
      <c r="AI47" s="110"/>
      <c r="AJ47" s="178">
        <f t="shared" si="15"/>
        <v>0</v>
      </c>
      <c r="AK47" s="110">
        <v>0</v>
      </c>
      <c r="AL47" s="110"/>
      <c r="AM47" s="177">
        <f t="shared" si="6"/>
        <v>0</v>
      </c>
      <c r="AN47" s="177">
        <f t="shared" si="16"/>
        <v>0</v>
      </c>
      <c r="AO47" s="177">
        <v>0</v>
      </c>
      <c r="AP47" s="177">
        <v>0</v>
      </c>
      <c r="AQ47" s="177">
        <v>0</v>
      </c>
      <c r="AR47" s="177">
        <v>0</v>
      </c>
      <c r="AS47" s="177">
        <v>0</v>
      </c>
      <c r="AT47" s="177">
        <v>0</v>
      </c>
      <c r="AU47" s="177">
        <v>0</v>
      </c>
      <c r="AV47" s="177">
        <v>0</v>
      </c>
      <c r="AW47" s="177">
        <v>0</v>
      </c>
      <c r="AX47" s="177">
        <f t="shared" si="8"/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  <c r="BD47" s="177">
        <v>0</v>
      </c>
      <c r="BE47" s="177">
        <v>0</v>
      </c>
      <c r="BF47" s="177">
        <v>0</v>
      </c>
      <c r="BG47" s="177">
        <v>0</v>
      </c>
      <c r="BH47" s="177">
        <f t="shared" si="9"/>
        <v>0</v>
      </c>
      <c r="BI47" s="177">
        <v>0</v>
      </c>
      <c r="BJ47" s="177">
        <v>0</v>
      </c>
      <c r="BK47" s="177">
        <v>0</v>
      </c>
      <c r="BL47" s="177">
        <v>0</v>
      </c>
      <c r="BM47" s="177">
        <v>0</v>
      </c>
      <c r="BN47" s="177">
        <v>0</v>
      </c>
      <c r="BO47" s="177">
        <v>0</v>
      </c>
      <c r="BP47" s="177">
        <v>0</v>
      </c>
      <c r="BQ47" s="177">
        <v>0</v>
      </c>
      <c r="BR47" s="177">
        <f t="shared" si="10"/>
        <v>0</v>
      </c>
      <c r="BS47" s="177">
        <v>0</v>
      </c>
      <c r="BT47" s="177">
        <v>0</v>
      </c>
      <c r="BU47" s="177">
        <v>0</v>
      </c>
      <c r="BV47" s="177">
        <v>0</v>
      </c>
      <c r="BW47" s="177">
        <v>0</v>
      </c>
      <c r="BX47" s="177">
        <v>0</v>
      </c>
      <c r="BY47" s="177">
        <v>0</v>
      </c>
      <c r="BZ47" s="177">
        <v>0</v>
      </c>
      <c r="CA47" s="177">
        <v>0</v>
      </c>
      <c r="CB47" s="176"/>
    </row>
    <row r="48" spans="2:80" ht="31.5">
      <c r="B48" s="902"/>
      <c r="C48" s="872"/>
      <c r="D48" s="875"/>
      <c r="E48" s="832"/>
      <c r="F48" s="830"/>
      <c r="G48" s="729"/>
      <c r="H48" s="720"/>
      <c r="I48" s="720"/>
      <c r="J48" s="720"/>
      <c r="K48" s="720"/>
      <c r="L48" s="723"/>
      <c r="M48" s="749"/>
      <c r="N48" s="720"/>
      <c r="O48" s="115">
        <v>37</v>
      </c>
      <c r="P48" s="246" t="s">
        <v>646</v>
      </c>
      <c r="Q48" s="246" t="s">
        <v>645</v>
      </c>
      <c r="R48" s="246"/>
      <c r="S48" s="246"/>
      <c r="T48" s="110" t="s">
        <v>661</v>
      </c>
      <c r="U48" s="110" t="s">
        <v>660</v>
      </c>
      <c r="V48" s="110" t="s">
        <v>2</v>
      </c>
      <c r="W48" s="110" t="s">
        <v>1</v>
      </c>
      <c r="X48" s="110">
        <v>0</v>
      </c>
      <c r="Y48" s="110">
        <v>1</v>
      </c>
      <c r="Z48" s="107">
        <f t="shared" si="11"/>
        <v>9.9999999999999995E-7</v>
      </c>
      <c r="AA48" s="178">
        <f t="shared" si="12"/>
        <v>0</v>
      </c>
      <c r="AB48" s="110">
        <v>0</v>
      </c>
      <c r="AC48" s="110"/>
      <c r="AD48" s="178">
        <f t="shared" si="13"/>
        <v>0</v>
      </c>
      <c r="AE48" s="110">
        <v>1</v>
      </c>
      <c r="AF48" s="110"/>
      <c r="AG48" s="178">
        <f t="shared" si="14"/>
        <v>0</v>
      </c>
      <c r="AH48" s="110">
        <v>0</v>
      </c>
      <c r="AI48" s="110"/>
      <c r="AJ48" s="178">
        <f t="shared" si="15"/>
        <v>0</v>
      </c>
      <c r="AK48" s="110">
        <v>0</v>
      </c>
      <c r="AL48" s="110"/>
      <c r="AM48" s="177">
        <f t="shared" si="6"/>
        <v>0</v>
      </c>
      <c r="AN48" s="177">
        <f t="shared" si="16"/>
        <v>0</v>
      </c>
      <c r="AO48" s="177">
        <v>0</v>
      </c>
      <c r="AP48" s="177">
        <v>0</v>
      </c>
      <c r="AQ48" s="177">
        <v>0</v>
      </c>
      <c r="AR48" s="177">
        <v>0</v>
      </c>
      <c r="AS48" s="177">
        <v>0</v>
      </c>
      <c r="AT48" s="177">
        <v>0</v>
      </c>
      <c r="AU48" s="177">
        <v>0</v>
      </c>
      <c r="AV48" s="177">
        <v>0</v>
      </c>
      <c r="AW48" s="177">
        <v>0</v>
      </c>
      <c r="AX48" s="177">
        <f t="shared" si="8"/>
        <v>0</v>
      </c>
      <c r="AY48" s="177">
        <v>0</v>
      </c>
      <c r="AZ48" s="177">
        <v>0</v>
      </c>
      <c r="BA48" s="177">
        <v>0</v>
      </c>
      <c r="BB48" s="177">
        <v>0</v>
      </c>
      <c r="BC48" s="177">
        <v>0</v>
      </c>
      <c r="BD48" s="177">
        <v>0</v>
      </c>
      <c r="BE48" s="177">
        <v>0</v>
      </c>
      <c r="BF48" s="177">
        <v>0</v>
      </c>
      <c r="BG48" s="177">
        <v>0</v>
      </c>
      <c r="BH48" s="177">
        <f t="shared" si="9"/>
        <v>0</v>
      </c>
      <c r="BI48" s="177">
        <v>0</v>
      </c>
      <c r="BJ48" s="177">
        <v>0</v>
      </c>
      <c r="BK48" s="177">
        <v>0</v>
      </c>
      <c r="BL48" s="177">
        <v>0</v>
      </c>
      <c r="BM48" s="177">
        <v>0</v>
      </c>
      <c r="BN48" s="177">
        <v>0</v>
      </c>
      <c r="BO48" s="177">
        <v>0</v>
      </c>
      <c r="BP48" s="177">
        <v>0</v>
      </c>
      <c r="BQ48" s="177">
        <v>0</v>
      </c>
      <c r="BR48" s="177">
        <f t="shared" si="10"/>
        <v>0</v>
      </c>
      <c r="BS48" s="177">
        <v>0</v>
      </c>
      <c r="BT48" s="177">
        <v>0</v>
      </c>
      <c r="BU48" s="177">
        <v>0</v>
      </c>
      <c r="BV48" s="177">
        <v>0</v>
      </c>
      <c r="BW48" s="177">
        <v>0</v>
      </c>
      <c r="BX48" s="177">
        <v>0</v>
      </c>
      <c r="BY48" s="177">
        <v>0</v>
      </c>
      <c r="BZ48" s="177">
        <v>0</v>
      </c>
      <c r="CA48" s="177">
        <v>0</v>
      </c>
      <c r="CB48" s="176"/>
    </row>
    <row r="49" spans="2:80" ht="31.5">
      <c r="B49" s="902"/>
      <c r="C49" s="872"/>
      <c r="D49" s="875"/>
      <c r="E49" s="832"/>
      <c r="F49" s="830"/>
      <c r="G49" s="729"/>
      <c r="H49" s="720"/>
      <c r="I49" s="720"/>
      <c r="J49" s="720"/>
      <c r="K49" s="720"/>
      <c r="L49" s="723"/>
      <c r="M49" s="749"/>
      <c r="N49" s="720"/>
      <c r="O49" s="115">
        <v>38</v>
      </c>
      <c r="P49" s="246" t="s">
        <v>646</v>
      </c>
      <c r="Q49" s="246" t="s">
        <v>645</v>
      </c>
      <c r="R49" s="246"/>
      <c r="S49" s="246"/>
      <c r="T49" s="110" t="s">
        <v>659</v>
      </c>
      <c r="U49" s="110" t="s">
        <v>658</v>
      </c>
      <c r="V49" s="110" t="s">
        <v>2</v>
      </c>
      <c r="W49" s="110" t="s">
        <v>1</v>
      </c>
      <c r="X49" s="110">
        <v>0</v>
      </c>
      <c r="Y49" s="110">
        <v>1</v>
      </c>
      <c r="Z49" s="107">
        <f t="shared" si="11"/>
        <v>9.9999999999999995E-7</v>
      </c>
      <c r="AA49" s="178">
        <f t="shared" si="12"/>
        <v>0</v>
      </c>
      <c r="AB49" s="110">
        <v>0</v>
      </c>
      <c r="AC49" s="110"/>
      <c r="AD49" s="178">
        <f t="shared" si="13"/>
        <v>0</v>
      </c>
      <c r="AE49" s="110">
        <v>0</v>
      </c>
      <c r="AF49" s="110"/>
      <c r="AG49" s="178">
        <f t="shared" si="14"/>
        <v>0</v>
      </c>
      <c r="AH49" s="110">
        <v>1</v>
      </c>
      <c r="AI49" s="110"/>
      <c r="AJ49" s="178">
        <f t="shared" si="15"/>
        <v>0</v>
      </c>
      <c r="AK49" s="110">
        <v>0</v>
      </c>
      <c r="AL49" s="110"/>
      <c r="AM49" s="177">
        <f t="shared" si="6"/>
        <v>0</v>
      </c>
      <c r="AN49" s="177">
        <f t="shared" si="16"/>
        <v>0</v>
      </c>
      <c r="AO49" s="177">
        <v>0</v>
      </c>
      <c r="AP49" s="177">
        <v>0</v>
      </c>
      <c r="AQ49" s="177">
        <v>0</v>
      </c>
      <c r="AR49" s="177">
        <v>0</v>
      </c>
      <c r="AS49" s="177">
        <v>0</v>
      </c>
      <c r="AT49" s="177">
        <v>0</v>
      </c>
      <c r="AU49" s="177">
        <v>0</v>
      </c>
      <c r="AV49" s="177">
        <v>0</v>
      </c>
      <c r="AW49" s="177">
        <v>0</v>
      </c>
      <c r="AX49" s="177">
        <f t="shared" si="8"/>
        <v>0</v>
      </c>
      <c r="AY49" s="177">
        <v>0</v>
      </c>
      <c r="AZ49" s="177">
        <v>0</v>
      </c>
      <c r="BA49" s="177">
        <v>0</v>
      </c>
      <c r="BB49" s="177">
        <v>0</v>
      </c>
      <c r="BC49" s="177">
        <v>0</v>
      </c>
      <c r="BD49" s="177">
        <v>0</v>
      </c>
      <c r="BE49" s="177">
        <v>0</v>
      </c>
      <c r="BF49" s="177">
        <v>0</v>
      </c>
      <c r="BG49" s="177">
        <v>0</v>
      </c>
      <c r="BH49" s="177">
        <f t="shared" si="9"/>
        <v>0</v>
      </c>
      <c r="BI49" s="177">
        <v>0</v>
      </c>
      <c r="BJ49" s="177">
        <v>0</v>
      </c>
      <c r="BK49" s="177">
        <v>0</v>
      </c>
      <c r="BL49" s="177">
        <v>0</v>
      </c>
      <c r="BM49" s="177">
        <v>0</v>
      </c>
      <c r="BN49" s="177">
        <v>0</v>
      </c>
      <c r="BO49" s="177">
        <v>0</v>
      </c>
      <c r="BP49" s="177">
        <v>0</v>
      </c>
      <c r="BQ49" s="177">
        <v>0</v>
      </c>
      <c r="BR49" s="177">
        <f t="shared" si="10"/>
        <v>0</v>
      </c>
      <c r="BS49" s="177">
        <v>0</v>
      </c>
      <c r="BT49" s="177">
        <v>0</v>
      </c>
      <c r="BU49" s="177">
        <v>0</v>
      </c>
      <c r="BV49" s="177">
        <v>0</v>
      </c>
      <c r="BW49" s="177">
        <v>0</v>
      </c>
      <c r="BX49" s="177">
        <v>0</v>
      </c>
      <c r="BY49" s="177">
        <v>0</v>
      </c>
      <c r="BZ49" s="177">
        <v>0</v>
      </c>
      <c r="CA49" s="177">
        <v>0</v>
      </c>
      <c r="CB49" s="176"/>
    </row>
    <row r="50" spans="2:80" ht="31.5">
      <c r="B50" s="902"/>
      <c r="C50" s="872"/>
      <c r="D50" s="875"/>
      <c r="E50" s="832"/>
      <c r="F50" s="830"/>
      <c r="G50" s="729"/>
      <c r="H50" s="720"/>
      <c r="I50" s="720"/>
      <c r="J50" s="720"/>
      <c r="K50" s="720"/>
      <c r="L50" s="723"/>
      <c r="M50" s="749"/>
      <c r="N50" s="720"/>
      <c r="O50" s="115">
        <v>39</v>
      </c>
      <c r="P50" s="246" t="s">
        <v>646</v>
      </c>
      <c r="Q50" s="246" t="s">
        <v>645</v>
      </c>
      <c r="R50" s="246"/>
      <c r="S50" s="246"/>
      <c r="T50" s="110" t="s">
        <v>657</v>
      </c>
      <c r="U50" s="110" t="s">
        <v>656</v>
      </c>
      <c r="V50" s="110" t="s">
        <v>2</v>
      </c>
      <c r="W50" s="110" t="s">
        <v>1</v>
      </c>
      <c r="X50" s="110">
        <v>0</v>
      </c>
      <c r="Y50" s="110">
        <v>1</v>
      </c>
      <c r="Z50" s="107">
        <f t="shared" si="11"/>
        <v>9.9999999999999995E-7</v>
      </c>
      <c r="AA50" s="178">
        <f t="shared" si="12"/>
        <v>0</v>
      </c>
      <c r="AB50" s="110">
        <v>0</v>
      </c>
      <c r="AC50" s="110"/>
      <c r="AD50" s="178">
        <f t="shared" si="13"/>
        <v>0</v>
      </c>
      <c r="AE50" s="110">
        <v>0</v>
      </c>
      <c r="AF50" s="110"/>
      <c r="AG50" s="178">
        <f t="shared" si="14"/>
        <v>0</v>
      </c>
      <c r="AH50" s="110">
        <v>1</v>
      </c>
      <c r="AI50" s="110"/>
      <c r="AJ50" s="178">
        <f t="shared" si="15"/>
        <v>0</v>
      </c>
      <c r="AK50" s="110">
        <v>0</v>
      </c>
      <c r="AL50" s="110"/>
      <c r="AM50" s="177">
        <f t="shared" si="6"/>
        <v>0</v>
      </c>
      <c r="AN50" s="177">
        <f t="shared" si="16"/>
        <v>0</v>
      </c>
      <c r="AO50" s="177">
        <v>0</v>
      </c>
      <c r="AP50" s="177">
        <v>0</v>
      </c>
      <c r="AQ50" s="177">
        <v>0</v>
      </c>
      <c r="AR50" s="177">
        <v>0</v>
      </c>
      <c r="AS50" s="177">
        <v>0</v>
      </c>
      <c r="AT50" s="177">
        <v>0</v>
      </c>
      <c r="AU50" s="177">
        <v>0</v>
      </c>
      <c r="AV50" s="177">
        <v>0</v>
      </c>
      <c r="AW50" s="177">
        <v>0</v>
      </c>
      <c r="AX50" s="177">
        <f t="shared" si="8"/>
        <v>0</v>
      </c>
      <c r="AY50" s="177">
        <v>0</v>
      </c>
      <c r="AZ50" s="177">
        <v>0</v>
      </c>
      <c r="BA50" s="177">
        <v>0</v>
      </c>
      <c r="BB50" s="177">
        <v>0</v>
      </c>
      <c r="BC50" s="177">
        <v>0</v>
      </c>
      <c r="BD50" s="177">
        <v>0</v>
      </c>
      <c r="BE50" s="177">
        <v>0</v>
      </c>
      <c r="BF50" s="177">
        <v>0</v>
      </c>
      <c r="BG50" s="177">
        <v>0</v>
      </c>
      <c r="BH50" s="177">
        <f t="shared" si="9"/>
        <v>0</v>
      </c>
      <c r="BI50" s="177">
        <v>0</v>
      </c>
      <c r="BJ50" s="177">
        <v>0</v>
      </c>
      <c r="BK50" s="177">
        <v>0</v>
      </c>
      <c r="BL50" s="177">
        <v>0</v>
      </c>
      <c r="BM50" s="177">
        <v>0</v>
      </c>
      <c r="BN50" s="177">
        <v>0</v>
      </c>
      <c r="BO50" s="177">
        <v>0</v>
      </c>
      <c r="BP50" s="177">
        <v>0</v>
      </c>
      <c r="BQ50" s="177">
        <v>0</v>
      </c>
      <c r="BR50" s="177">
        <f t="shared" si="10"/>
        <v>0</v>
      </c>
      <c r="BS50" s="177">
        <v>0</v>
      </c>
      <c r="BT50" s="177">
        <v>0</v>
      </c>
      <c r="BU50" s="177">
        <v>0</v>
      </c>
      <c r="BV50" s="177">
        <v>0</v>
      </c>
      <c r="BW50" s="177">
        <v>0</v>
      </c>
      <c r="BX50" s="177">
        <v>0</v>
      </c>
      <c r="BY50" s="177">
        <v>0</v>
      </c>
      <c r="BZ50" s="177">
        <v>0</v>
      </c>
      <c r="CA50" s="177">
        <v>0</v>
      </c>
      <c r="CB50" s="176"/>
    </row>
    <row r="51" spans="2:80" ht="45">
      <c r="B51" s="902"/>
      <c r="C51" s="872"/>
      <c r="D51" s="875"/>
      <c r="E51" s="832"/>
      <c r="F51" s="830"/>
      <c r="G51" s="729"/>
      <c r="H51" s="720"/>
      <c r="I51" s="720"/>
      <c r="J51" s="720"/>
      <c r="K51" s="720"/>
      <c r="L51" s="723"/>
      <c r="M51" s="749"/>
      <c r="N51" s="720"/>
      <c r="O51" s="115">
        <v>40</v>
      </c>
      <c r="P51" s="246" t="s">
        <v>646</v>
      </c>
      <c r="Q51" s="246" t="s">
        <v>645</v>
      </c>
      <c r="R51" s="246"/>
      <c r="S51" s="246"/>
      <c r="T51" s="110" t="s">
        <v>655</v>
      </c>
      <c r="U51" s="110" t="s">
        <v>654</v>
      </c>
      <c r="V51" s="110" t="s">
        <v>2</v>
      </c>
      <c r="W51" s="110" t="s">
        <v>1</v>
      </c>
      <c r="X51" s="110">
        <v>0</v>
      </c>
      <c r="Y51" s="110">
        <v>1</v>
      </c>
      <c r="Z51" s="107">
        <f t="shared" si="11"/>
        <v>9.9999999999999995E-7</v>
      </c>
      <c r="AA51" s="178">
        <f t="shared" si="12"/>
        <v>0</v>
      </c>
      <c r="AB51" s="110">
        <v>0</v>
      </c>
      <c r="AC51" s="110"/>
      <c r="AD51" s="178">
        <f t="shared" si="13"/>
        <v>0</v>
      </c>
      <c r="AE51" s="110">
        <v>1</v>
      </c>
      <c r="AF51" s="110"/>
      <c r="AG51" s="178">
        <f t="shared" si="14"/>
        <v>0</v>
      </c>
      <c r="AH51" s="110">
        <v>0</v>
      </c>
      <c r="AI51" s="110"/>
      <c r="AJ51" s="178">
        <f t="shared" si="15"/>
        <v>0</v>
      </c>
      <c r="AK51" s="110">
        <v>0</v>
      </c>
      <c r="AL51" s="110"/>
      <c r="AM51" s="177">
        <f t="shared" si="6"/>
        <v>0</v>
      </c>
      <c r="AN51" s="177">
        <f t="shared" si="16"/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f t="shared" si="8"/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f t="shared" si="9"/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f t="shared" si="10"/>
        <v>0</v>
      </c>
      <c r="BS51" s="177">
        <v>0</v>
      </c>
      <c r="BT51" s="177">
        <v>0</v>
      </c>
      <c r="BU51" s="177">
        <v>0</v>
      </c>
      <c r="BV51" s="177">
        <v>0</v>
      </c>
      <c r="BW51" s="177">
        <v>0</v>
      </c>
      <c r="BX51" s="177">
        <v>0</v>
      </c>
      <c r="BY51" s="177">
        <v>0</v>
      </c>
      <c r="BZ51" s="177">
        <v>0</v>
      </c>
      <c r="CA51" s="177">
        <v>0</v>
      </c>
      <c r="CB51" s="176"/>
    </row>
    <row r="52" spans="2:80" ht="45">
      <c r="B52" s="902"/>
      <c r="C52" s="872"/>
      <c r="D52" s="875"/>
      <c r="E52" s="832"/>
      <c r="F52" s="830"/>
      <c r="G52" s="729"/>
      <c r="H52" s="720"/>
      <c r="I52" s="720"/>
      <c r="J52" s="720"/>
      <c r="K52" s="720"/>
      <c r="L52" s="723"/>
      <c r="M52" s="749"/>
      <c r="N52" s="720"/>
      <c r="O52" s="115">
        <v>41</v>
      </c>
      <c r="P52" s="246" t="s">
        <v>646</v>
      </c>
      <c r="Q52" s="246" t="s">
        <v>645</v>
      </c>
      <c r="R52" s="246"/>
      <c r="S52" s="246"/>
      <c r="T52" s="110" t="s">
        <v>653</v>
      </c>
      <c r="U52" s="110" t="s">
        <v>652</v>
      </c>
      <c r="V52" s="110" t="s">
        <v>2</v>
      </c>
      <c r="W52" s="110" t="s">
        <v>1</v>
      </c>
      <c r="X52" s="110">
        <v>1</v>
      </c>
      <c r="Y52" s="110">
        <v>2</v>
      </c>
      <c r="Z52" s="107">
        <f t="shared" si="11"/>
        <v>9.9999999999999995E-7</v>
      </c>
      <c r="AA52" s="178">
        <f t="shared" si="12"/>
        <v>0</v>
      </c>
      <c r="AB52" s="110">
        <v>0</v>
      </c>
      <c r="AC52" s="110"/>
      <c r="AD52" s="178">
        <f t="shared" si="13"/>
        <v>0</v>
      </c>
      <c r="AE52" s="110">
        <v>2</v>
      </c>
      <c r="AF52" s="110"/>
      <c r="AG52" s="178">
        <f t="shared" si="14"/>
        <v>0</v>
      </c>
      <c r="AH52" s="110">
        <v>0</v>
      </c>
      <c r="AI52" s="110"/>
      <c r="AJ52" s="178">
        <f t="shared" si="15"/>
        <v>0</v>
      </c>
      <c r="AK52" s="110">
        <v>0</v>
      </c>
      <c r="AL52" s="110"/>
      <c r="AM52" s="177">
        <f t="shared" si="6"/>
        <v>0</v>
      </c>
      <c r="AN52" s="177">
        <f t="shared" si="16"/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f t="shared" si="8"/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f t="shared" si="9"/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f t="shared" si="10"/>
        <v>0</v>
      </c>
      <c r="BS52" s="177">
        <v>0</v>
      </c>
      <c r="BT52" s="177">
        <v>0</v>
      </c>
      <c r="BU52" s="177">
        <v>0</v>
      </c>
      <c r="BV52" s="177">
        <v>0</v>
      </c>
      <c r="BW52" s="177">
        <v>0</v>
      </c>
      <c r="BX52" s="177">
        <v>0</v>
      </c>
      <c r="BY52" s="177">
        <v>0</v>
      </c>
      <c r="BZ52" s="177">
        <v>0</v>
      </c>
      <c r="CA52" s="177">
        <v>0</v>
      </c>
      <c r="CB52" s="176"/>
    </row>
    <row r="53" spans="2:80" ht="35.25" customHeight="1">
      <c r="B53" s="902"/>
      <c r="C53" s="872"/>
      <c r="D53" s="875"/>
      <c r="E53" s="832"/>
      <c r="F53" s="830"/>
      <c r="G53" s="730"/>
      <c r="H53" s="731"/>
      <c r="I53" s="731"/>
      <c r="J53" s="731"/>
      <c r="K53" s="731"/>
      <c r="L53" s="753"/>
      <c r="M53" s="920"/>
      <c r="N53" s="731"/>
      <c r="O53" s="115">
        <v>42</v>
      </c>
      <c r="P53" s="246" t="s">
        <v>646</v>
      </c>
      <c r="Q53" s="246" t="s">
        <v>645</v>
      </c>
      <c r="R53" s="246"/>
      <c r="S53" s="246"/>
      <c r="T53" s="110" t="s">
        <v>651</v>
      </c>
      <c r="U53" s="110" t="s">
        <v>650</v>
      </c>
      <c r="V53" s="110" t="s">
        <v>2</v>
      </c>
      <c r="W53" s="110" t="s">
        <v>1</v>
      </c>
      <c r="X53" s="110">
        <v>0</v>
      </c>
      <c r="Y53" s="110">
        <v>2</v>
      </c>
      <c r="Z53" s="107">
        <f t="shared" si="11"/>
        <v>1.7806470854205412E-4</v>
      </c>
      <c r="AA53" s="178">
        <f t="shared" si="12"/>
        <v>0</v>
      </c>
      <c r="AB53" s="110">
        <v>0</v>
      </c>
      <c r="AC53" s="110"/>
      <c r="AD53" s="178">
        <f t="shared" si="13"/>
        <v>5.3125133803289611E-4</v>
      </c>
      <c r="AE53" s="110">
        <v>2</v>
      </c>
      <c r="AF53" s="110"/>
      <c r="AG53" s="178">
        <f t="shared" si="14"/>
        <v>0</v>
      </c>
      <c r="AH53" s="110">
        <v>0</v>
      </c>
      <c r="AI53" s="110"/>
      <c r="AJ53" s="178">
        <f t="shared" si="15"/>
        <v>0</v>
      </c>
      <c r="AK53" s="110">
        <v>0</v>
      </c>
      <c r="AL53" s="110"/>
      <c r="AM53" s="177">
        <f t="shared" si="6"/>
        <v>2000000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77">
        <f t="shared" si="8"/>
        <v>2000000</v>
      </c>
      <c r="AY53" s="110"/>
      <c r="AZ53" s="110"/>
      <c r="BA53" s="177">
        <v>2000000</v>
      </c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277"/>
    </row>
    <row r="54" spans="2:80" ht="60">
      <c r="B54" s="902"/>
      <c r="C54" s="872"/>
      <c r="D54" s="875"/>
      <c r="E54" s="832"/>
      <c r="F54" s="115" t="s">
        <v>649</v>
      </c>
      <c r="G54" s="115">
        <v>12</v>
      </c>
      <c r="H54" s="110" t="s">
        <v>648</v>
      </c>
      <c r="I54" s="110" t="s">
        <v>647</v>
      </c>
      <c r="J54" s="110">
        <v>0</v>
      </c>
      <c r="K54" s="110">
        <v>4</v>
      </c>
      <c r="L54" s="106">
        <f>SUM(Z54)</f>
        <v>6.3212971532429214E-4</v>
      </c>
      <c r="M54" s="110">
        <v>2</v>
      </c>
      <c r="N54" s="110">
        <v>4</v>
      </c>
      <c r="O54" s="115">
        <v>43</v>
      </c>
      <c r="P54" s="246" t="s">
        <v>646</v>
      </c>
      <c r="Q54" s="246" t="s">
        <v>645</v>
      </c>
      <c r="R54" s="246"/>
      <c r="S54" s="246"/>
      <c r="T54" s="110" t="s">
        <v>644</v>
      </c>
      <c r="U54" s="110" t="s">
        <v>643</v>
      </c>
      <c r="V54" s="110" t="s">
        <v>2</v>
      </c>
      <c r="W54" s="110" t="s">
        <v>69</v>
      </c>
      <c r="X54" s="110">
        <v>0</v>
      </c>
      <c r="Y54" s="110">
        <v>4</v>
      </c>
      <c r="Z54" s="107">
        <f t="shared" si="11"/>
        <v>6.3212971532429214E-4</v>
      </c>
      <c r="AA54" s="178">
        <f t="shared" si="12"/>
        <v>9.1257174288761919E-4</v>
      </c>
      <c r="AB54" s="110">
        <v>1</v>
      </c>
      <c r="AC54" s="110"/>
      <c r="AD54" s="178">
        <f t="shared" si="13"/>
        <v>4.2500107042631684E-4</v>
      </c>
      <c r="AE54" s="110">
        <v>1</v>
      </c>
      <c r="AF54" s="110"/>
      <c r="AG54" s="178">
        <f t="shared" si="14"/>
        <v>5.7591890916285429E-4</v>
      </c>
      <c r="AH54" s="110">
        <v>1</v>
      </c>
      <c r="AI54" s="110"/>
      <c r="AJ54" s="178">
        <f t="shared" si="15"/>
        <v>7.8758375645863446E-4</v>
      </c>
      <c r="AK54" s="110">
        <v>1</v>
      </c>
      <c r="AL54" s="110"/>
      <c r="AM54" s="177">
        <f t="shared" si="6"/>
        <v>7100000</v>
      </c>
      <c r="AN54" s="177">
        <f>SUM(AO54:AV54)</f>
        <v>2000000</v>
      </c>
      <c r="AO54" s="177">
        <v>2000000</v>
      </c>
      <c r="AP54" s="177">
        <v>0</v>
      </c>
      <c r="AQ54" s="177">
        <v>0</v>
      </c>
      <c r="AR54" s="177">
        <v>0</v>
      </c>
      <c r="AS54" s="177">
        <v>0</v>
      </c>
      <c r="AT54" s="177">
        <v>0</v>
      </c>
      <c r="AU54" s="177">
        <v>0</v>
      </c>
      <c r="AV54" s="177">
        <v>0</v>
      </c>
      <c r="AW54" s="177">
        <v>0</v>
      </c>
      <c r="AX54" s="177">
        <f t="shared" si="8"/>
        <v>1600000</v>
      </c>
      <c r="AY54" s="177">
        <v>1600000</v>
      </c>
      <c r="AZ54" s="177">
        <v>0</v>
      </c>
      <c r="BA54" s="177">
        <v>0</v>
      </c>
      <c r="BB54" s="177">
        <v>0</v>
      </c>
      <c r="BC54" s="177">
        <v>0</v>
      </c>
      <c r="BD54" s="177">
        <v>0</v>
      </c>
      <c r="BE54" s="177">
        <v>0</v>
      </c>
      <c r="BF54" s="177">
        <v>0</v>
      </c>
      <c r="BG54" s="177">
        <v>0</v>
      </c>
      <c r="BH54" s="177">
        <f>SUM(BI54:BP54)</f>
        <v>1700000</v>
      </c>
      <c r="BI54" s="177">
        <v>1700000</v>
      </c>
      <c r="BJ54" s="177">
        <v>0</v>
      </c>
      <c r="BK54" s="177">
        <v>0</v>
      </c>
      <c r="BL54" s="177">
        <v>0</v>
      </c>
      <c r="BM54" s="177">
        <v>0</v>
      </c>
      <c r="BN54" s="177">
        <v>0</v>
      </c>
      <c r="BO54" s="177">
        <v>0</v>
      </c>
      <c r="BP54" s="177">
        <v>0</v>
      </c>
      <c r="BQ54" s="177">
        <v>0</v>
      </c>
      <c r="BR54" s="177">
        <f>SUM(BS54:BZ54)</f>
        <v>1800000</v>
      </c>
      <c r="BS54" s="177">
        <v>1800000</v>
      </c>
      <c r="BT54" s="177">
        <v>0</v>
      </c>
      <c r="BU54" s="177">
        <v>0</v>
      </c>
      <c r="BV54" s="177">
        <v>0</v>
      </c>
      <c r="BW54" s="177">
        <v>0</v>
      </c>
      <c r="BX54" s="177">
        <v>0</v>
      </c>
      <c r="BY54" s="177">
        <v>0</v>
      </c>
      <c r="BZ54" s="177">
        <v>0</v>
      </c>
      <c r="CA54" s="177">
        <v>0</v>
      </c>
      <c r="CB54" s="176"/>
    </row>
    <row r="55" spans="2:80" ht="60.75" thickBot="1">
      <c r="B55" s="902"/>
      <c r="C55" s="872"/>
      <c r="D55" s="876"/>
      <c r="E55" s="833"/>
      <c r="F55" s="274" t="s">
        <v>642</v>
      </c>
      <c r="G55" s="175">
        <v>13</v>
      </c>
      <c r="H55" s="171" t="s">
        <v>641</v>
      </c>
      <c r="I55" s="171" t="s">
        <v>640</v>
      </c>
      <c r="J55" s="98">
        <v>0</v>
      </c>
      <c r="K55" s="275">
        <v>0.1</v>
      </c>
      <c r="L55" s="96">
        <f>SUM(Z55)</f>
        <v>2.7600029824018389E-4</v>
      </c>
      <c r="M55" s="276">
        <v>0.05</v>
      </c>
      <c r="N55" s="275">
        <v>0.1</v>
      </c>
      <c r="O55" s="274">
        <v>44</v>
      </c>
      <c r="P55" s="245" t="s">
        <v>639</v>
      </c>
      <c r="Q55" s="245" t="s">
        <v>638</v>
      </c>
      <c r="R55" s="245"/>
      <c r="S55" s="245"/>
      <c r="T55" s="98" t="s">
        <v>637</v>
      </c>
      <c r="U55" s="98" t="s">
        <v>636</v>
      </c>
      <c r="V55" s="98" t="s">
        <v>2</v>
      </c>
      <c r="W55" s="98" t="s">
        <v>635</v>
      </c>
      <c r="X55" s="98">
        <v>0</v>
      </c>
      <c r="Y55" s="98">
        <v>2</v>
      </c>
      <c r="Z55" s="97">
        <f t="shared" si="11"/>
        <v>2.7600029824018389E-4</v>
      </c>
      <c r="AA55" s="168">
        <f t="shared" si="12"/>
        <v>0</v>
      </c>
      <c r="AB55" s="98">
        <v>0</v>
      </c>
      <c r="AC55" s="98"/>
      <c r="AD55" s="168">
        <f t="shared" si="13"/>
        <v>3.9843850352467203E-4</v>
      </c>
      <c r="AE55" s="98">
        <v>1</v>
      </c>
      <c r="AF55" s="98"/>
      <c r="AG55" s="168">
        <f t="shared" si="14"/>
        <v>5.4204132627092179E-4</v>
      </c>
      <c r="AH55" s="98">
        <v>1</v>
      </c>
      <c r="AI55" s="98"/>
      <c r="AJ55" s="168">
        <f t="shared" si="15"/>
        <v>0</v>
      </c>
      <c r="AK55" s="98">
        <v>0</v>
      </c>
      <c r="AL55" s="98"/>
      <c r="AM55" s="167">
        <f t="shared" si="6"/>
        <v>3100000</v>
      </c>
      <c r="AN55" s="167">
        <f>SUM(AO55:AV55)</f>
        <v>0</v>
      </c>
      <c r="AO55" s="167">
        <v>0</v>
      </c>
      <c r="AP55" s="167">
        <v>0</v>
      </c>
      <c r="AQ55" s="167">
        <v>0</v>
      </c>
      <c r="AR55" s="167">
        <v>0</v>
      </c>
      <c r="AS55" s="167">
        <v>0</v>
      </c>
      <c r="AT55" s="167">
        <v>0</v>
      </c>
      <c r="AU55" s="167">
        <v>0</v>
      </c>
      <c r="AV55" s="167">
        <v>0</v>
      </c>
      <c r="AW55" s="167">
        <v>0</v>
      </c>
      <c r="AX55" s="167">
        <f t="shared" si="8"/>
        <v>1500000</v>
      </c>
      <c r="AY55" s="167">
        <v>1500000</v>
      </c>
      <c r="AZ55" s="167">
        <v>0</v>
      </c>
      <c r="BA55" s="167">
        <v>0</v>
      </c>
      <c r="BB55" s="167">
        <v>0</v>
      </c>
      <c r="BC55" s="167">
        <v>0</v>
      </c>
      <c r="BD55" s="167">
        <v>0</v>
      </c>
      <c r="BE55" s="167">
        <v>0</v>
      </c>
      <c r="BF55" s="167">
        <v>0</v>
      </c>
      <c r="BG55" s="167">
        <v>0</v>
      </c>
      <c r="BH55" s="167">
        <f>SUM(BI55:BP55)</f>
        <v>1600000</v>
      </c>
      <c r="BI55" s="167">
        <v>1600000</v>
      </c>
      <c r="BJ55" s="167">
        <v>0</v>
      </c>
      <c r="BK55" s="167">
        <v>0</v>
      </c>
      <c r="BL55" s="167">
        <v>0</v>
      </c>
      <c r="BM55" s="167">
        <v>0</v>
      </c>
      <c r="BN55" s="167">
        <v>0</v>
      </c>
      <c r="BO55" s="167">
        <v>0</v>
      </c>
      <c r="BP55" s="167">
        <v>0</v>
      </c>
      <c r="BQ55" s="167">
        <v>0</v>
      </c>
      <c r="BR55" s="167">
        <f>SUM(BS55:BZ55)</f>
        <v>0</v>
      </c>
      <c r="BS55" s="167">
        <v>0</v>
      </c>
      <c r="BT55" s="167">
        <v>0</v>
      </c>
      <c r="BU55" s="167">
        <v>0</v>
      </c>
      <c r="BV55" s="167">
        <v>0</v>
      </c>
      <c r="BW55" s="167">
        <v>0</v>
      </c>
      <c r="BX55" s="167">
        <v>0</v>
      </c>
      <c r="BY55" s="167">
        <v>0</v>
      </c>
      <c r="BZ55" s="167">
        <v>0</v>
      </c>
      <c r="CA55" s="167">
        <v>0</v>
      </c>
      <c r="CB55" s="166"/>
    </row>
    <row r="56" spans="2:80" ht="45" customHeight="1">
      <c r="B56" s="902"/>
      <c r="C56" s="872"/>
      <c r="D56" s="877" t="s">
        <v>634</v>
      </c>
      <c r="E56" s="974">
        <f>SUM(L56:L71)</f>
        <v>7.4484467583141236E-4</v>
      </c>
      <c r="F56" s="983" t="s">
        <v>633</v>
      </c>
      <c r="G56" s="789">
        <v>14</v>
      </c>
      <c r="H56" s="751" t="s">
        <v>632</v>
      </c>
      <c r="I56" s="751" t="s">
        <v>631</v>
      </c>
      <c r="J56" s="742">
        <v>0.25</v>
      </c>
      <c r="K56" s="713">
        <v>0.45</v>
      </c>
      <c r="L56" s="850">
        <f>SUM(Z62)</f>
        <v>7.4484467583141236E-4</v>
      </c>
      <c r="M56" s="935"/>
      <c r="N56" s="758">
        <v>0.45</v>
      </c>
      <c r="O56" s="165">
        <v>45</v>
      </c>
      <c r="P56" s="164" t="s">
        <v>587</v>
      </c>
      <c r="Q56" s="164" t="s">
        <v>586</v>
      </c>
      <c r="R56" s="164"/>
      <c r="S56" s="164"/>
      <c r="T56" s="87" t="s">
        <v>630</v>
      </c>
      <c r="U56" s="87" t="s">
        <v>629</v>
      </c>
      <c r="V56" s="87" t="s">
        <v>181</v>
      </c>
      <c r="W56" s="87" t="s">
        <v>210</v>
      </c>
      <c r="X56" s="87" t="s">
        <v>628</v>
      </c>
      <c r="Y56" s="273">
        <v>0.04</v>
      </c>
      <c r="Z56" s="89">
        <f t="shared" si="11"/>
        <v>1.4897783840170959E-3</v>
      </c>
      <c r="AA56" s="88">
        <f>(100%/(SUM($AN$56:$AN$71))*AN56)*(SUM($Z$56:$Z$71))</f>
        <v>1.4629127986275157E-3</v>
      </c>
      <c r="AB56" s="273">
        <v>0.01</v>
      </c>
      <c r="AC56" s="87"/>
      <c r="AD56" s="88">
        <f>(100%/(SUM($AX$56:$AX$71))*AX56)*(SUM($Z$56:$Z$71))</f>
        <v>1.4986685514653052E-3</v>
      </c>
      <c r="AE56" s="273">
        <v>0.02</v>
      </c>
      <c r="AF56" s="87"/>
      <c r="AG56" s="88">
        <f>(100%/(SUM($BH$56:$BH$71))*BH56)*(SUM($Z$56:$Z$71))</f>
        <v>1.498547768124654E-3</v>
      </c>
      <c r="AH56" s="273">
        <v>0.03</v>
      </c>
      <c r="AI56" s="87"/>
      <c r="AJ56" s="88">
        <f>(100%/(SUM($BR$56:$BR$71))*BR56)*(SUM($Z$56:$Z$71))</f>
        <v>1.4984464925856546E-3</v>
      </c>
      <c r="AK56" s="273">
        <v>0.04</v>
      </c>
      <c r="AL56" s="87"/>
      <c r="AM56" s="86">
        <v>16733000</v>
      </c>
      <c r="AN56" s="86">
        <v>4000000</v>
      </c>
      <c r="AO56" s="86"/>
      <c r="AP56" s="86"/>
      <c r="AQ56" s="272">
        <v>4000000</v>
      </c>
      <c r="AR56" s="86"/>
      <c r="AS56" s="86"/>
      <c r="AT56" s="86"/>
      <c r="AU56" s="86"/>
      <c r="AV56" s="86"/>
      <c r="AW56" s="86"/>
      <c r="AX56" s="86">
        <v>4120000</v>
      </c>
      <c r="AY56" s="86"/>
      <c r="AZ56" s="86"/>
      <c r="BA56" s="272">
        <v>4120000</v>
      </c>
      <c r="BB56" s="86"/>
      <c r="BC56" s="86"/>
      <c r="BD56" s="86"/>
      <c r="BE56" s="86"/>
      <c r="BF56" s="86"/>
      <c r="BG56" s="86"/>
      <c r="BH56" s="86">
        <v>4243000</v>
      </c>
      <c r="BI56" s="86"/>
      <c r="BJ56" s="86"/>
      <c r="BK56" s="272">
        <v>4243000</v>
      </c>
      <c r="BL56" s="86"/>
      <c r="BM56" s="86"/>
      <c r="BN56" s="86"/>
      <c r="BO56" s="86"/>
      <c r="BP56" s="86"/>
      <c r="BQ56" s="86"/>
      <c r="BR56" s="86">
        <v>4370000</v>
      </c>
      <c r="BS56" s="86"/>
      <c r="BT56" s="86"/>
      <c r="BU56" s="272">
        <v>4370000</v>
      </c>
      <c r="BV56" s="86"/>
      <c r="BW56" s="86"/>
      <c r="BX56" s="86"/>
      <c r="BY56" s="86"/>
      <c r="BZ56" s="86"/>
      <c r="CA56" s="86"/>
      <c r="CB56" s="85"/>
    </row>
    <row r="57" spans="2:80" ht="75">
      <c r="B57" s="902"/>
      <c r="C57" s="872"/>
      <c r="D57" s="878"/>
      <c r="E57" s="975"/>
      <c r="F57" s="733"/>
      <c r="G57" s="789"/>
      <c r="H57" s="751"/>
      <c r="I57" s="751"/>
      <c r="J57" s="736"/>
      <c r="K57" s="740"/>
      <c r="L57" s="717"/>
      <c r="M57" s="736"/>
      <c r="N57" s="751"/>
      <c r="O57" s="73">
        <v>46</v>
      </c>
      <c r="P57" s="162" t="s">
        <v>587</v>
      </c>
      <c r="Q57" s="162" t="s">
        <v>586</v>
      </c>
      <c r="R57" s="162"/>
      <c r="S57" s="162"/>
      <c r="T57" s="69" t="s">
        <v>627</v>
      </c>
      <c r="U57" s="69" t="s">
        <v>626</v>
      </c>
      <c r="V57" s="69" t="s">
        <v>181</v>
      </c>
      <c r="W57" s="69" t="s">
        <v>210</v>
      </c>
      <c r="X57" s="69" t="s">
        <v>625</v>
      </c>
      <c r="Y57" s="69">
        <v>500</v>
      </c>
      <c r="Z57" s="71">
        <f t="shared" si="11"/>
        <v>1.4897783840170959E-3</v>
      </c>
      <c r="AA57" s="70">
        <f>(100%/(SUM($AN$56:$AN$71))*AN57)*(SUM($Z$56:$Z$71))</f>
        <v>1.4629127986275157E-3</v>
      </c>
      <c r="AB57" s="69">
        <v>55</v>
      </c>
      <c r="AC57" s="69"/>
      <c r="AD57" s="70">
        <f>(100%/(SUM($AX$56:$AX$71))*AX57)*(SUM($Z$56:$Z$71))</f>
        <v>1.4986685514653052E-3</v>
      </c>
      <c r="AE57" s="69">
        <v>155</v>
      </c>
      <c r="AF57" s="69"/>
      <c r="AG57" s="70">
        <f>(100%/(SUM($BH$56:$BH$71))*BH57)*(SUM($Z$56:$Z$71))</f>
        <v>1.498547768124654E-3</v>
      </c>
      <c r="AH57" s="69">
        <v>305</v>
      </c>
      <c r="AI57" s="69"/>
      <c r="AJ57" s="70">
        <f>(100%/(SUM($BR$56:$BR$71))*BR57)*(SUM($Z$56:$Z$71))</f>
        <v>1.4984464925856546E-3</v>
      </c>
      <c r="AK57" s="69">
        <v>500</v>
      </c>
      <c r="AL57" s="69"/>
      <c r="AM57" s="68">
        <v>16733000</v>
      </c>
      <c r="AN57" s="68">
        <v>4000000</v>
      </c>
      <c r="AO57" s="68"/>
      <c r="AP57" s="68"/>
      <c r="AQ57" s="262">
        <v>4000000</v>
      </c>
      <c r="AR57" s="68"/>
      <c r="AS57" s="68"/>
      <c r="AT57" s="68"/>
      <c r="AU57" s="68"/>
      <c r="AV57" s="68"/>
      <c r="AW57" s="68"/>
      <c r="AX57" s="68">
        <v>4120000</v>
      </c>
      <c r="AY57" s="68"/>
      <c r="AZ57" s="68"/>
      <c r="BA57" s="262">
        <v>4120000</v>
      </c>
      <c r="BB57" s="68"/>
      <c r="BC57" s="68"/>
      <c r="BD57" s="68"/>
      <c r="BE57" s="68"/>
      <c r="BF57" s="68"/>
      <c r="BG57" s="68"/>
      <c r="BH57" s="68">
        <v>4243000</v>
      </c>
      <c r="BI57" s="68"/>
      <c r="BJ57" s="68"/>
      <c r="BK57" s="262">
        <v>4243000</v>
      </c>
      <c r="BL57" s="68"/>
      <c r="BM57" s="68"/>
      <c r="BN57" s="68"/>
      <c r="BO57" s="68"/>
      <c r="BP57" s="68"/>
      <c r="BQ57" s="68"/>
      <c r="BR57" s="68">
        <v>4370000</v>
      </c>
      <c r="BS57" s="68"/>
      <c r="BT57" s="68"/>
      <c r="BU57" s="262">
        <v>4370000</v>
      </c>
      <c r="BV57" s="68"/>
      <c r="BW57" s="68"/>
      <c r="BX57" s="68"/>
      <c r="BY57" s="68"/>
      <c r="BZ57" s="68"/>
      <c r="CA57" s="68"/>
      <c r="CB57" s="67"/>
    </row>
    <row r="58" spans="2:80" ht="31.5">
      <c r="B58" s="902"/>
      <c r="C58" s="872"/>
      <c r="D58" s="878"/>
      <c r="E58" s="975"/>
      <c r="F58" s="733"/>
      <c r="G58" s="789"/>
      <c r="H58" s="751"/>
      <c r="I58" s="751"/>
      <c r="J58" s="736"/>
      <c r="K58" s="740"/>
      <c r="L58" s="717"/>
      <c r="M58" s="736"/>
      <c r="N58" s="751"/>
      <c r="O58" s="74">
        <v>79</v>
      </c>
      <c r="P58" s="162" t="s">
        <v>587</v>
      </c>
      <c r="Q58" s="162" t="s">
        <v>586</v>
      </c>
      <c r="R58" s="271"/>
      <c r="S58" s="271"/>
      <c r="T58" s="69" t="s">
        <v>624</v>
      </c>
      <c r="U58" s="69" t="s">
        <v>568</v>
      </c>
      <c r="V58" s="69" t="s">
        <v>34</v>
      </c>
      <c r="W58" s="69" t="s">
        <v>523</v>
      </c>
      <c r="X58" s="69">
        <v>252</v>
      </c>
      <c r="Y58" s="69">
        <v>400</v>
      </c>
      <c r="Z58" s="71">
        <f t="shared" si="11"/>
        <v>4.4697375782925923E-4</v>
      </c>
      <c r="AA58" s="270">
        <f>(100%/(SUM($AN$80:$AN$87))*AN58)*(SUM($Z$80:$Z$87))</f>
        <v>5.0221588198454982E-4</v>
      </c>
      <c r="AB58" s="269">
        <v>115</v>
      </c>
      <c r="AC58" s="268"/>
      <c r="AD58" s="270">
        <f>(100%/(SUM($AX$80:$AX$87))*AX58)*(SUM($Z$80:$Z$87))</f>
        <v>4.0663487010499127E-4</v>
      </c>
      <c r="AE58" s="269">
        <v>91</v>
      </c>
      <c r="AF58" s="268"/>
      <c r="AG58" s="270">
        <f>(100%/(SUM($BH$80:$BH$87))*BH58)*(SUM($Z$80:$Z$87))</f>
        <v>4.4331860255145892E-4</v>
      </c>
      <c r="AH58" s="269">
        <v>97</v>
      </c>
      <c r="AI58" s="268"/>
      <c r="AJ58" s="270">
        <f>(100%/(SUM($BR$80:$BR$87))*BR58)*(SUM($Z$80:$Z$87))</f>
        <v>4.4735372738500162E-4</v>
      </c>
      <c r="AK58" s="269">
        <v>97</v>
      </c>
      <c r="AL58" s="268"/>
      <c r="AM58" s="262">
        <f>SUM(AN58,AX58,BH58,BR58)</f>
        <v>5020352</v>
      </c>
      <c r="AN58" s="262">
        <f>SUM(AO58:AV58)</f>
        <v>1200000</v>
      </c>
      <c r="AO58" s="262">
        <v>0</v>
      </c>
      <c r="AP58" s="262">
        <v>1200000</v>
      </c>
      <c r="AQ58" s="262">
        <v>0</v>
      </c>
      <c r="AR58" s="262">
        <v>0</v>
      </c>
      <c r="AS58" s="262">
        <v>0</v>
      </c>
      <c r="AT58" s="262">
        <v>0</v>
      </c>
      <c r="AU58" s="262">
        <v>0</v>
      </c>
      <c r="AV58" s="262">
        <v>0</v>
      </c>
      <c r="AW58" s="262">
        <v>0</v>
      </c>
      <c r="AX58" s="262">
        <f>SUM(AY58:BF58)</f>
        <v>1236000</v>
      </c>
      <c r="AY58" s="262">
        <v>0</v>
      </c>
      <c r="AZ58" s="262">
        <v>1236000</v>
      </c>
      <c r="BA58" s="262">
        <v>0</v>
      </c>
      <c r="BB58" s="262">
        <v>0</v>
      </c>
      <c r="BC58" s="262">
        <v>0</v>
      </c>
      <c r="BD58" s="262">
        <v>0</v>
      </c>
      <c r="BE58" s="262">
        <v>0</v>
      </c>
      <c r="BF58" s="262">
        <v>0</v>
      </c>
      <c r="BG58" s="262">
        <v>0</v>
      </c>
      <c r="BH58" s="262">
        <f>SUM(BI58:BP58)</f>
        <v>1273080</v>
      </c>
      <c r="BI58" s="262">
        <v>0</v>
      </c>
      <c r="BJ58" s="262">
        <v>1273080</v>
      </c>
      <c r="BK58" s="262">
        <v>0</v>
      </c>
      <c r="BL58" s="262">
        <v>0</v>
      </c>
      <c r="BM58" s="262">
        <v>0</v>
      </c>
      <c r="BN58" s="262">
        <v>0</v>
      </c>
      <c r="BO58" s="262">
        <v>0</v>
      </c>
      <c r="BP58" s="262">
        <v>0</v>
      </c>
      <c r="BQ58" s="262">
        <v>0</v>
      </c>
      <c r="BR58" s="262">
        <f>SUM(BS58:BZ58)</f>
        <v>1311272</v>
      </c>
      <c r="BS58" s="262">
        <v>0</v>
      </c>
      <c r="BT58" s="262">
        <v>1311272</v>
      </c>
      <c r="BU58" s="262">
        <v>0</v>
      </c>
      <c r="BV58" s="262">
        <v>0</v>
      </c>
      <c r="BW58" s="262">
        <v>0</v>
      </c>
      <c r="BX58" s="262">
        <v>0</v>
      </c>
      <c r="BY58" s="262">
        <v>0</v>
      </c>
      <c r="BZ58" s="262">
        <v>0</v>
      </c>
      <c r="CA58" s="262">
        <v>0</v>
      </c>
      <c r="CB58" s="267"/>
    </row>
    <row r="59" spans="2:80" ht="30.75" customHeight="1">
      <c r="B59" s="902"/>
      <c r="C59" s="872"/>
      <c r="D59" s="878"/>
      <c r="E59" s="975"/>
      <c r="F59" s="733"/>
      <c r="G59" s="789"/>
      <c r="H59" s="751"/>
      <c r="I59" s="751"/>
      <c r="J59" s="736"/>
      <c r="K59" s="740"/>
      <c r="L59" s="717"/>
      <c r="M59" s="736"/>
      <c r="N59" s="751"/>
      <c r="O59" s="73">
        <v>47</v>
      </c>
      <c r="P59" s="162" t="s">
        <v>587</v>
      </c>
      <c r="Q59" s="162" t="s">
        <v>586</v>
      </c>
      <c r="R59" s="162"/>
      <c r="S59" s="162"/>
      <c r="T59" s="69" t="s">
        <v>623</v>
      </c>
      <c r="U59" s="69" t="s">
        <v>622</v>
      </c>
      <c r="V59" s="69" t="s">
        <v>181</v>
      </c>
      <c r="W59" s="69" t="s">
        <v>204</v>
      </c>
      <c r="X59" s="69" t="s">
        <v>621</v>
      </c>
      <c r="Y59" s="69">
        <v>40</v>
      </c>
      <c r="Z59" s="71">
        <f t="shared" si="11"/>
        <v>3.7247575732826882E-3</v>
      </c>
      <c r="AA59" s="70">
        <f t="shared" ref="AA59:AA71" si="17">(100%/(SUM($AN$56:$AN$71))*AN59)*(SUM($Z$56:$Z$71))</f>
        <v>3.6572819965687894E-3</v>
      </c>
      <c r="AB59" s="69">
        <v>5</v>
      </c>
      <c r="AC59" s="69"/>
      <c r="AD59" s="70">
        <f t="shared" ref="AD59:AD71" si="18">(100%/(SUM($AX$56:$AX$71))*AX59)*(SUM($Z$56:$Z$71))</f>
        <v>3.7466713786632627E-3</v>
      </c>
      <c r="AE59" s="69">
        <v>15</v>
      </c>
      <c r="AF59" s="69"/>
      <c r="AG59" s="70">
        <f t="shared" ref="AG59:AG71" si="19">(100%/(SUM($BH$56:$BH$71))*BH59)*(SUM($Z$56:$Z$71))</f>
        <v>3.7468991920891954E-3</v>
      </c>
      <c r="AH59" s="69">
        <v>30</v>
      </c>
      <c r="AI59" s="69"/>
      <c r="AJ59" s="70">
        <f t="shared" ref="AJ59:AJ71" si="20">(100%/(SUM($BR$56:$BR$71))*BR59)*(SUM($Z$56:$Z$71))</f>
        <v>3.7468020193325972E-3</v>
      </c>
      <c r="AK59" s="69">
        <v>40</v>
      </c>
      <c r="AL59" s="69"/>
      <c r="AM59" s="68">
        <v>41836000</v>
      </c>
      <c r="AN59" s="68">
        <v>10000000</v>
      </c>
      <c r="AO59" s="68"/>
      <c r="AP59" s="68"/>
      <c r="AQ59" s="262">
        <v>10000000</v>
      </c>
      <c r="AR59" s="68"/>
      <c r="AS59" s="68"/>
      <c r="AT59" s="68"/>
      <c r="AU59" s="68"/>
      <c r="AV59" s="68"/>
      <c r="AW59" s="68"/>
      <c r="AX59" s="68">
        <v>10300000</v>
      </c>
      <c r="AY59" s="68"/>
      <c r="AZ59" s="68"/>
      <c r="BA59" s="262">
        <v>10300000</v>
      </c>
      <c r="BB59" s="68"/>
      <c r="BC59" s="68"/>
      <c r="BD59" s="68"/>
      <c r="BE59" s="68"/>
      <c r="BF59" s="68"/>
      <c r="BG59" s="68"/>
      <c r="BH59" s="68">
        <v>10609000</v>
      </c>
      <c r="BI59" s="68"/>
      <c r="BJ59" s="68"/>
      <c r="BK59" s="262">
        <v>10609000</v>
      </c>
      <c r="BL59" s="68"/>
      <c r="BM59" s="68"/>
      <c r="BN59" s="68"/>
      <c r="BO59" s="68"/>
      <c r="BP59" s="68"/>
      <c r="BQ59" s="68"/>
      <c r="BR59" s="68">
        <v>10927000</v>
      </c>
      <c r="BS59" s="68"/>
      <c r="BT59" s="68"/>
      <c r="BU59" s="262">
        <v>10927000</v>
      </c>
      <c r="BV59" s="68"/>
      <c r="BW59" s="68"/>
      <c r="BX59" s="68"/>
      <c r="BY59" s="68"/>
      <c r="BZ59" s="68"/>
      <c r="CA59" s="68"/>
      <c r="CB59" s="67"/>
    </row>
    <row r="60" spans="2:80" ht="31.5">
      <c r="B60" s="902"/>
      <c r="C60" s="872"/>
      <c r="D60" s="878"/>
      <c r="E60" s="975"/>
      <c r="F60" s="733"/>
      <c r="G60" s="789"/>
      <c r="H60" s="751"/>
      <c r="I60" s="751"/>
      <c r="J60" s="736"/>
      <c r="K60" s="740"/>
      <c r="L60" s="717"/>
      <c r="M60" s="736"/>
      <c r="N60" s="751"/>
      <c r="O60" s="73">
        <v>48</v>
      </c>
      <c r="P60" s="162" t="s">
        <v>587</v>
      </c>
      <c r="Q60" s="162" t="s">
        <v>586</v>
      </c>
      <c r="R60" s="162"/>
      <c r="S60" s="162"/>
      <c r="T60" s="69" t="s">
        <v>620</v>
      </c>
      <c r="U60" s="69" t="s">
        <v>619</v>
      </c>
      <c r="V60" s="69" t="s">
        <v>181</v>
      </c>
      <c r="W60" s="69" t="s">
        <v>204</v>
      </c>
      <c r="X60" s="69" t="s">
        <v>618</v>
      </c>
      <c r="Y60" s="263">
        <v>3</v>
      </c>
      <c r="Z60" s="71">
        <f t="shared" si="11"/>
        <v>1.1173560461013895E-3</v>
      </c>
      <c r="AA60" s="70">
        <f t="shared" si="17"/>
        <v>1.0971845989706369E-3</v>
      </c>
      <c r="AB60" s="263">
        <v>1</v>
      </c>
      <c r="AC60" s="69"/>
      <c r="AD60" s="70">
        <f t="shared" si="18"/>
        <v>1.124001413598979E-3</v>
      </c>
      <c r="AE60" s="263">
        <v>2</v>
      </c>
      <c r="AF60" s="69"/>
      <c r="AG60" s="70">
        <f t="shared" si="19"/>
        <v>1.1238225307972306E-3</v>
      </c>
      <c r="AH60" s="263">
        <v>3</v>
      </c>
      <c r="AI60" s="69"/>
      <c r="AJ60" s="70">
        <f t="shared" si="20"/>
        <v>1.1240063164063563E-3</v>
      </c>
      <c r="AK60" s="263">
        <v>3</v>
      </c>
      <c r="AL60" s="69"/>
      <c r="AM60" s="68">
        <v>12550000</v>
      </c>
      <c r="AN60" s="68">
        <v>3000000</v>
      </c>
      <c r="AO60" s="68"/>
      <c r="AP60" s="68"/>
      <c r="AQ60" s="262">
        <v>3000000</v>
      </c>
      <c r="AR60" s="68"/>
      <c r="AS60" s="68"/>
      <c r="AT60" s="68"/>
      <c r="AU60" s="68"/>
      <c r="AV60" s="68"/>
      <c r="AW60" s="68"/>
      <c r="AX60" s="68">
        <v>3090000</v>
      </c>
      <c r="AY60" s="68"/>
      <c r="AZ60" s="68"/>
      <c r="BA60" s="262">
        <v>3090000</v>
      </c>
      <c r="BB60" s="68"/>
      <c r="BC60" s="68"/>
      <c r="BD60" s="68"/>
      <c r="BE60" s="68"/>
      <c r="BF60" s="68"/>
      <c r="BG60" s="68"/>
      <c r="BH60" s="68">
        <v>3182000</v>
      </c>
      <c r="BI60" s="68"/>
      <c r="BJ60" s="68"/>
      <c r="BK60" s="262">
        <v>3182000</v>
      </c>
      <c r="BL60" s="68"/>
      <c r="BM60" s="68"/>
      <c r="BN60" s="68"/>
      <c r="BO60" s="68"/>
      <c r="BP60" s="68"/>
      <c r="BQ60" s="68"/>
      <c r="BR60" s="68">
        <v>3278000</v>
      </c>
      <c r="BS60" s="68"/>
      <c r="BT60" s="68"/>
      <c r="BU60" s="262">
        <v>3278000</v>
      </c>
      <c r="BV60" s="68"/>
      <c r="BW60" s="68"/>
      <c r="BX60" s="68"/>
      <c r="BY60" s="68"/>
      <c r="BZ60" s="68"/>
      <c r="CA60" s="68"/>
      <c r="CB60" s="67"/>
    </row>
    <row r="61" spans="2:80" ht="75">
      <c r="B61" s="902"/>
      <c r="C61" s="872"/>
      <c r="D61" s="878"/>
      <c r="E61" s="975"/>
      <c r="F61" s="733"/>
      <c r="G61" s="789"/>
      <c r="H61" s="751"/>
      <c r="I61" s="751"/>
      <c r="J61" s="736"/>
      <c r="K61" s="740"/>
      <c r="L61" s="717"/>
      <c r="M61" s="736"/>
      <c r="N61" s="751"/>
      <c r="O61" s="73">
        <v>49</v>
      </c>
      <c r="P61" s="162" t="s">
        <v>587</v>
      </c>
      <c r="Q61" s="162" t="s">
        <v>586</v>
      </c>
      <c r="R61" s="162"/>
      <c r="S61" s="162"/>
      <c r="T61" s="69" t="s">
        <v>617</v>
      </c>
      <c r="U61" s="69" t="s">
        <v>616</v>
      </c>
      <c r="V61" s="69" t="s">
        <v>181</v>
      </c>
      <c r="W61" s="69" t="s">
        <v>204</v>
      </c>
      <c r="X61" s="69" t="s">
        <v>615</v>
      </c>
      <c r="Y61" s="76">
        <v>0.28000000000000003</v>
      </c>
      <c r="Z61" s="71">
        <f t="shared" si="11"/>
        <v>7.4484467583141236E-4</v>
      </c>
      <c r="AA61" s="70">
        <f t="shared" si="17"/>
        <v>7.3145639931375785E-4</v>
      </c>
      <c r="AB61" s="76">
        <v>0.28000000000000003</v>
      </c>
      <c r="AC61" s="69"/>
      <c r="AD61" s="70">
        <f t="shared" si="18"/>
        <v>7.4933427573265258E-4</v>
      </c>
      <c r="AE61" s="76">
        <v>0.28000000000000003</v>
      </c>
      <c r="AF61" s="69"/>
      <c r="AG61" s="70">
        <f t="shared" si="19"/>
        <v>7.4909729346980705E-4</v>
      </c>
      <c r="AH61" s="76">
        <v>0.28000000000000003</v>
      </c>
      <c r="AI61" s="69"/>
      <c r="AJ61" s="70">
        <f t="shared" si="20"/>
        <v>7.4922324629282731E-4</v>
      </c>
      <c r="AK61" s="76">
        <v>0.28000000000000003</v>
      </c>
      <c r="AL61" s="69"/>
      <c r="AM61" s="68">
        <v>8366000</v>
      </c>
      <c r="AN61" s="68">
        <v>2000000</v>
      </c>
      <c r="AO61" s="68"/>
      <c r="AP61" s="68"/>
      <c r="AQ61" s="262">
        <v>2000000</v>
      </c>
      <c r="AR61" s="68"/>
      <c r="AS61" s="68"/>
      <c r="AT61" s="68"/>
      <c r="AU61" s="68"/>
      <c r="AV61" s="68"/>
      <c r="AW61" s="68"/>
      <c r="AX61" s="68">
        <v>2060000</v>
      </c>
      <c r="AY61" s="68"/>
      <c r="AZ61" s="68"/>
      <c r="BA61" s="262">
        <v>2060000</v>
      </c>
      <c r="BB61" s="68"/>
      <c r="BC61" s="68"/>
      <c r="BD61" s="68"/>
      <c r="BE61" s="68"/>
      <c r="BF61" s="68"/>
      <c r="BG61" s="68"/>
      <c r="BH61" s="68">
        <v>2121000</v>
      </c>
      <c r="BI61" s="68"/>
      <c r="BJ61" s="68"/>
      <c r="BK61" s="262">
        <v>2121000</v>
      </c>
      <c r="BL61" s="68"/>
      <c r="BM61" s="68"/>
      <c r="BN61" s="68"/>
      <c r="BO61" s="68"/>
      <c r="BP61" s="68"/>
      <c r="BQ61" s="68"/>
      <c r="BR61" s="68">
        <v>2185000</v>
      </c>
      <c r="BS61" s="68"/>
      <c r="BT61" s="68"/>
      <c r="BU61" s="262">
        <v>2185000</v>
      </c>
      <c r="BV61" s="68"/>
      <c r="BW61" s="68"/>
      <c r="BX61" s="68"/>
      <c r="BY61" s="68"/>
      <c r="BZ61" s="68"/>
      <c r="CA61" s="68"/>
      <c r="CB61" s="67"/>
    </row>
    <row r="62" spans="2:80" ht="75">
      <c r="B62" s="902"/>
      <c r="C62" s="872"/>
      <c r="D62" s="878"/>
      <c r="E62" s="975"/>
      <c r="F62" s="733"/>
      <c r="G62" s="789"/>
      <c r="H62" s="751"/>
      <c r="I62" s="751"/>
      <c r="J62" s="736"/>
      <c r="K62" s="740"/>
      <c r="L62" s="717"/>
      <c r="M62" s="736"/>
      <c r="N62" s="751"/>
      <c r="O62" s="73">
        <v>50</v>
      </c>
      <c r="P62" s="162" t="s">
        <v>587</v>
      </c>
      <c r="Q62" s="162" t="s">
        <v>586</v>
      </c>
      <c r="R62" s="162"/>
      <c r="S62" s="162"/>
      <c r="T62" s="69" t="s">
        <v>614</v>
      </c>
      <c r="U62" s="69" t="s">
        <v>613</v>
      </c>
      <c r="V62" s="69" t="s">
        <v>181</v>
      </c>
      <c r="W62" s="69" t="s">
        <v>609</v>
      </c>
      <c r="X62" s="69" t="s">
        <v>612</v>
      </c>
      <c r="Y62" s="266">
        <v>82</v>
      </c>
      <c r="Z62" s="71">
        <f t="shared" si="11"/>
        <v>7.4484467583141236E-4</v>
      </c>
      <c r="AA62" s="70">
        <f t="shared" si="17"/>
        <v>7.3145639931375785E-4</v>
      </c>
      <c r="AB62" s="266">
        <v>78</v>
      </c>
      <c r="AC62" s="69"/>
      <c r="AD62" s="70">
        <f t="shared" si="18"/>
        <v>7.4933427573265258E-4</v>
      </c>
      <c r="AE62" s="266">
        <v>79</v>
      </c>
      <c r="AF62" s="69"/>
      <c r="AG62" s="70">
        <f t="shared" si="19"/>
        <v>7.4909729346980705E-4</v>
      </c>
      <c r="AH62" s="266">
        <v>80</v>
      </c>
      <c r="AI62" s="69"/>
      <c r="AJ62" s="70">
        <f t="shared" si="20"/>
        <v>7.4922324629282731E-4</v>
      </c>
      <c r="AK62" s="266">
        <v>82</v>
      </c>
      <c r="AL62" s="69"/>
      <c r="AM62" s="68">
        <v>8366000</v>
      </c>
      <c r="AN62" s="68">
        <v>2000000</v>
      </c>
      <c r="AO62" s="68"/>
      <c r="AP62" s="68"/>
      <c r="AQ62" s="262">
        <v>2000000</v>
      </c>
      <c r="AR62" s="68"/>
      <c r="AS62" s="68"/>
      <c r="AT62" s="68"/>
      <c r="AU62" s="68"/>
      <c r="AV62" s="68"/>
      <c r="AW62" s="68"/>
      <c r="AX62" s="68">
        <v>2060000</v>
      </c>
      <c r="AY62" s="68"/>
      <c r="AZ62" s="68"/>
      <c r="BA62" s="262">
        <v>2060000</v>
      </c>
      <c r="BB62" s="68"/>
      <c r="BC62" s="68"/>
      <c r="BD62" s="68"/>
      <c r="BE62" s="68"/>
      <c r="BF62" s="68"/>
      <c r="BG62" s="68"/>
      <c r="BH62" s="68">
        <v>2121000</v>
      </c>
      <c r="BI62" s="68"/>
      <c r="BJ62" s="68"/>
      <c r="BK62" s="262">
        <v>2121000</v>
      </c>
      <c r="BL62" s="68"/>
      <c r="BM62" s="68"/>
      <c r="BN62" s="68"/>
      <c r="BO62" s="68"/>
      <c r="BP62" s="68"/>
      <c r="BQ62" s="68"/>
      <c r="BR62" s="68">
        <v>2185000</v>
      </c>
      <c r="BS62" s="68"/>
      <c r="BT62" s="68"/>
      <c r="BU62" s="262">
        <v>2185000</v>
      </c>
      <c r="BV62" s="68"/>
      <c r="BW62" s="68"/>
      <c r="BX62" s="68"/>
      <c r="BY62" s="68"/>
      <c r="BZ62" s="68"/>
      <c r="CA62" s="68"/>
      <c r="CB62" s="67"/>
    </row>
    <row r="63" spans="2:80" ht="31.5">
      <c r="B63" s="902"/>
      <c r="C63" s="872"/>
      <c r="D63" s="878"/>
      <c r="E63" s="975"/>
      <c r="F63" s="797"/>
      <c r="G63" s="789"/>
      <c r="H63" s="751"/>
      <c r="I63" s="751"/>
      <c r="J63" s="743"/>
      <c r="K63" s="741"/>
      <c r="L63" s="820"/>
      <c r="M63" s="743"/>
      <c r="N63" s="751"/>
      <c r="O63" s="73">
        <v>51</v>
      </c>
      <c r="P63" s="162" t="s">
        <v>587</v>
      </c>
      <c r="Q63" s="162" t="s">
        <v>586</v>
      </c>
      <c r="R63" s="162"/>
      <c r="S63" s="162"/>
      <c r="T63" s="69" t="s">
        <v>611</v>
      </c>
      <c r="U63" s="69" t="s">
        <v>610</v>
      </c>
      <c r="V63" s="69" t="s">
        <v>181</v>
      </c>
      <c r="W63" s="69" t="s">
        <v>609</v>
      </c>
      <c r="X63" s="69">
        <v>1</v>
      </c>
      <c r="Y63" s="69">
        <v>1</v>
      </c>
      <c r="Z63" s="71">
        <f t="shared" si="11"/>
        <v>2.4466090953678238E-4</v>
      </c>
      <c r="AA63" s="70">
        <f t="shared" si="17"/>
        <v>2.4028342717456947E-4</v>
      </c>
      <c r="AB63" s="69">
        <v>0</v>
      </c>
      <c r="AC63" s="69"/>
      <c r="AD63" s="70">
        <f t="shared" si="18"/>
        <v>2.4589804388120058E-4</v>
      </c>
      <c r="AE63" s="69">
        <v>0</v>
      </c>
      <c r="AF63" s="69"/>
      <c r="AG63" s="70">
        <f t="shared" si="19"/>
        <v>2.4616728597286918E-4</v>
      </c>
      <c r="AH63" s="69">
        <v>1</v>
      </c>
      <c r="AI63" s="69"/>
      <c r="AJ63" s="70">
        <f t="shared" si="20"/>
        <v>2.4619784477723111E-4</v>
      </c>
      <c r="AK63" s="69">
        <v>1</v>
      </c>
      <c r="AL63" s="69"/>
      <c r="AM63" s="68">
        <v>2748000</v>
      </c>
      <c r="AN63" s="68">
        <v>657000</v>
      </c>
      <c r="AO63" s="68"/>
      <c r="AP63" s="68"/>
      <c r="AQ63" s="262">
        <v>657000</v>
      </c>
      <c r="AR63" s="68"/>
      <c r="AS63" s="68"/>
      <c r="AT63" s="68"/>
      <c r="AU63" s="68"/>
      <c r="AV63" s="68"/>
      <c r="AW63" s="68"/>
      <c r="AX63" s="68">
        <v>676000</v>
      </c>
      <c r="AY63" s="68"/>
      <c r="AZ63" s="68"/>
      <c r="BA63" s="262">
        <v>676000</v>
      </c>
      <c r="BB63" s="68"/>
      <c r="BC63" s="68"/>
      <c r="BD63" s="68"/>
      <c r="BE63" s="68"/>
      <c r="BF63" s="68"/>
      <c r="BG63" s="68"/>
      <c r="BH63" s="68">
        <v>697000</v>
      </c>
      <c r="BI63" s="68"/>
      <c r="BJ63" s="68"/>
      <c r="BK63" s="265">
        <v>697000</v>
      </c>
      <c r="BL63" s="68"/>
      <c r="BM63" s="68"/>
      <c r="BN63" s="68"/>
      <c r="BO63" s="68"/>
      <c r="BP63" s="68"/>
      <c r="BQ63" s="68"/>
      <c r="BR63" s="68">
        <v>718000</v>
      </c>
      <c r="BS63" s="68"/>
      <c r="BT63" s="68"/>
      <c r="BU63" s="262">
        <v>718000</v>
      </c>
      <c r="BV63" s="68"/>
      <c r="BW63" s="68"/>
      <c r="BX63" s="68"/>
      <c r="BY63" s="68"/>
      <c r="BZ63" s="68"/>
      <c r="CA63" s="68"/>
      <c r="CB63" s="67"/>
    </row>
    <row r="64" spans="2:80" ht="120" customHeight="1">
      <c r="B64" s="902"/>
      <c r="C64" s="872"/>
      <c r="D64" s="878"/>
      <c r="E64" s="975"/>
      <c r="F64" s="732" t="s">
        <v>608</v>
      </c>
      <c r="G64" s="732">
        <v>15</v>
      </c>
      <c r="H64" s="735" t="s">
        <v>607</v>
      </c>
      <c r="I64" s="735" t="s">
        <v>606</v>
      </c>
      <c r="J64" s="713">
        <v>0.8</v>
      </c>
      <c r="K64" s="713">
        <v>0.25</v>
      </c>
      <c r="L64" s="716"/>
      <c r="M64" s="933"/>
      <c r="N64" s="713">
        <v>0.8</v>
      </c>
      <c r="O64" s="73">
        <v>52</v>
      </c>
      <c r="P64" s="162" t="s">
        <v>598</v>
      </c>
      <c r="Q64" s="162" t="s">
        <v>597</v>
      </c>
      <c r="R64" s="162"/>
      <c r="S64" s="162"/>
      <c r="T64" s="135" t="s">
        <v>605</v>
      </c>
      <c r="U64" s="69" t="s">
        <v>604</v>
      </c>
      <c r="V64" s="69" t="s">
        <v>181</v>
      </c>
      <c r="W64" s="69" t="s">
        <v>204</v>
      </c>
      <c r="X64" s="264">
        <v>0</v>
      </c>
      <c r="Y64" s="76">
        <v>0.35</v>
      </c>
      <c r="Z64" s="71">
        <f t="shared" si="11"/>
        <v>2.9797348327427337E-3</v>
      </c>
      <c r="AA64" s="70">
        <f t="shared" si="17"/>
        <v>2.9258255972550314E-3</v>
      </c>
      <c r="AB64" s="76">
        <v>0.05</v>
      </c>
      <c r="AC64" s="69"/>
      <c r="AD64" s="70">
        <f t="shared" si="18"/>
        <v>2.9973371029306103E-3</v>
      </c>
      <c r="AE64" s="76">
        <v>0.1</v>
      </c>
      <c r="AF64" s="69"/>
      <c r="AG64" s="70">
        <f t="shared" si="19"/>
        <v>2.9974487174343483E-3</v>
      </c>
      <c r="AH64" s="76">
        <v>0.25</v>
      </c>
      <c r="AI64" s="69"/>
      <c r="AJ64" s="70">
        <f t="shared" si="20"/>
        <v>2.9972358791055397E-3</v>
      </c>
      <c r="AK64" s="76">
        <v>0.35</v>
      </c>
      <c r="AL64" s="69"/>
      <c r="AM64" s="68">
        <v>33468000</v>
      </c>
      <c r="AN64" s="68">
        <v>8000000</v>
      </c>
      <c r="AO64" s="68"/>
      <c r="AP64" s="68"/>
      <c r="AQ64" s="262">
        <v>8000000</v>
      </c>
      <c r="AR64" s="68"/>
      <c r="AS64" s="68"/>
      <c r="AT64" s="68"/>
      <c r="AU64" s="68"/>
      <c r="AV64" s="68"/>
      <c r="AW64" s="68"/>
      <c r="AX64" s="68">
        <v>8240000</v>
      </c>
      <c r="AY64" s="68"/>
      <c r="AZ64" s="68"/>
      <c r="BA64" s="262">
        <v>8240000</v>
      </c>
      <c r="BB64" s="68"/>
      <c r="BC64" s="68"/>
      <c r="BD64" s="68"/>
      <c r="BE64" s="68"/>
      <c r="BF64" s="68"/>
      <c r="BG64" s="68"/>
      <c r="BH64" s="68">
        <v>8487000</v>
      </c>
      <c r="BI64" s="68"/>
      <c r="BJ64" s="68"/>
      <c r="BK64" s="262">
        <v>8487000</v>
      </c>
      <c r="BL64" s="68"/>
      <c r="BM64" s="68"/>
      <c r="BN64" s="68"/>
      <c r="BO64" s="68"/>
      <c r="BP64" s="68"/>
      <c r="BQ64" s="68"/>
      <c r="BR64" s="68">
        <v>8741000</v>
      </c>
      <c r="BS64" s="68"/>
      <c r="BT64" s="68"/>
      <c r="BU64" s="262">
        <v>8741000</v>
      </c>
      <c r="BV64" s="68"/>
      <c r="BW64" s="68"/>
      <c r="BX64" s="68"/>
      <c r="BY64" s="68"/>
      <c r="BZ64" s="68"/>
      <c r="CA64" s="68"/>
      <c r="CB64" s="67"/>
    </row>
    <row r="65" spans="2:80" ht="45">
      <c r="B65" s="902"/>
      <c r="C65" s="872"/>
      <c r="D65" s="878"/>
      <c r="E65" s="975"/>
      <c r="F65" s="733"/>
      <c r="G65" s="733"/>
      <c r="H65" s="736"/>
      <c r="I65" s="736"/>
      <c r="J65" s="736"/>
      <c r="K65" s="740"/>
      <c r="L65" s="717"/>
      <c r="M65" s="740"/>
      <c r="N65" s="740"/>
      <c r="O65" s="73">
        <v>53</v>
      </c>
      <c r="P65" s="162" t="s">
        <v>582</v>
      </c>
      <c r="Q65" s="162" t="s">
        <v>581</v>
      </c>
      <c r="R65" s="162"/>
      <c r="S65" s="162"/>
      <c r="T65" s="69" t="s">
        <v>603</v>
      </c>
      <c r="U65" s="69" t="s">
        <v>602</v>
      </c>
      <c r="V65" s="69" t="s">
        <v>181</v>
      </c>
      <c r="W65" s="69" t="s">
        <v>210</v>
      </c>
      <c r="X65" s="69" t="s">
        <v>601</v>
      </c>
      <c r="Y65" s="263">
        <v>4</v>
      </c>
      <c r="Z65" s="71">
        <f t="shared" si="11"/>
        <v>1.3036651506489409E-2</v>
      </c>
      <c r="AA65" s="70">
        <f t="shared" si="17"/>
        <v>1.2800486987990762E-2</v>
      </c>
      <c r="AB65" s="263">
        <v>1</v>
      </c>
      <c r="AC65" s="69"/>
      <c r="AD65" s="70">
        <f t="shared" si="18"/>
        <v>1.311334982532142E-2</v>
      </c>
      <c r="AE65" s="263">
        <v>2</v>
      </c>
      <c r="AF65" s="69"/>
      <c r="AG65" s="70">
        <f t="shared" si="19"/>
        <v>1.3113970581719663E-2</v>
      </c>
      <c r="AH65" s="263">
        <v>3</v>
      </c>
      <c r="AI65" s="69"/>
      <c r="AJ65" s="70">
        <f t="shared" si="20"/>
        <v>1.3113978514631204E-2</v>
      </c>
      <c r="AK65" s="263">
        <v>4</v>
      </c>
      <c r="AL65" s="69"/>
      <c r="AM65" s="68">
        <v>146426000</v>
      </c>
      <c r="AN65" s="68">
        <v>35000000</v>
      </c>
      <c r="AO65" s="68"/>
      <c r="AP65" s="68"/>
      <c r="AQ65" s="262">
        <v>35000000</v>
      </c>
      <c r="AR65" s="68"/>
      <c r="AS65" s="68"/>
      <c r="AT65" s="68"/>
      <c r="AU65" s="68"/>
      <c r="AV65" s="68"/>
      <c r="AW65" s="68"/>
      <c r="AX65" s="68">
        <v>36050000</v>
      </c>
      <c r="AY65" s="68"/>
      <c r="AZ65" s="68"/>
      <c r="BA65" s="262">
        <v>36050000</v>
      </c>
      <c r="BB65" s="68"/>
      <c r="BC65" s="68"/>
      <c r="BD65" s="68"/>
      <c r="BE65" s="68"/>
      <c r="BF65" s="68"/>
      <c r="BG65" s="68"/>
      <c r="BH65" s="68">
        <v>37131000</v>
      </c>
      <c r="BI65" s="68"/>
      <c r="BJ65" s="68"/>
      <c r="BK65" s="262">
        <v>37131000</v>
      </c>
      <c r="BL65" s="68"/>
      <c r="BM65" s="68"/>
      <c r="BN65" s="68"/>
      <c r="BO65" s="68"/>
      <c r="BP65" s="68"/>
      <c r="BQ65" s="68"/>
      <c r="BR65" s="68">
        <v>38245000</v>
      </c>
      <c r="BS65" s="68"/>
      <c r="BT65" s="68"/>
      <c r="BU65" s="262">
        <v>38245000</v>
      </c>
      <c r="BV65" s="68"/>
      <c r="BW65" s="68"/>
      <c r="BX65" s="68"/>
      <c r="BY65" s="68"/>
      <c r="BZ65" s="68"/>
      <c r="CA65" s="68"/>
      <c r="CB65" s="67"/>
    </row>
    <row r="66" spans="2:80" ht="45">
      <c r="B66" s="902"/>
      <c r="C66" s="872"/>
      <c r="D66" s="878"/>
      <c r="E66" s="975"/>
      <c r="F66" s="733"/>
      <c r="G66" s="733"/>
      <c r="H66" s="736"/>
      <c r="I66" s="736"/>
      <c r="J66" s="736"/>
      <c r="K66" s="740"/>
      <c r="L66" s="717"/>
      <c r="M66" s="740"/>
      <c r="N66" s="740"/>
      <c r="O66" s="73">
        <v>54</v>
      </c>
      <c r="P66" s="162" t="s">
        <v>582</v>
      </c>
      <c r="Q66" s="162" t="s">
        <v>581</v>
      </c>
      <c r="R66" s="162"/>
      <c r="S66" s="162"/>
      <c r="T66" s="69" t="s">
        <v>600</v>
      </c>
      <c r="U66" s="69" t="s">
        <v>599</v>
      </c>
      <c r="V66" s="69" t="s">
        <v>181</v>
      </c>
      <c r="W66" s="69" t="s">
        <v>210</v>
      </c>
      <c r="X66" s="69" t="s">
        <v>591</v>
      </c>
      <c r="Y66" s="69">
        <v>16</v>
      </c>
      <c r="Z66" s="71">
        <f t="shared" si="11"/>
        <v>1.8622897542870732E-3</v>
      </c>
      <c r="AA66" s="70">
        <f t="shared" si="17"/>
        <v>1.8286409982843947E-3</v>
      </c>
      <c r="AB66" s="69">
        <v>2</v>
      </c>
      <c r="AC66" s="69"/>
      <c r="AD66" s="70">
        <f t="shared" si="18"/>
        <v>1.8733356893316313E-3</v>
      </c>
      <c r="AE66" s="69">
        <v>5</v>
      </c>
      <c r="AF66" s="69"/>
      <c r="AG66" s="70">
        <f t="shared" si="19"/>
        <v>1.8732730054520775E-3</v>
      </c>
      <c r="AH66" s="69">
        <v>11</v>
      </c>
      <c r="AI66" s="69"/>
      <c r="AJ66" s="70">
        <f t="shared" si="20"/>
        <v>1.8732295626991836E-3</v>
      </c>
      <c r="AK66" s="69">
        <v>16</v>
      </c>
      <c r="AL66" s="69"/>
      <c r="AM66" s="68">
        <v>20917000</v>
      </c>
      <c r="AN66" s="68">
        <v>5000000</v>
      </c>
      <c r="AO66" s="68"/>
      <c r="AP66" s="68"/>
      <c r="AQ66" s="262">
        <v>5000000</v>
      </c>
      <c r="AR66" s="68"/>
      <c r="AS66" s="68"/>
      <c r="AT66" s="68"/>
      <c r="AU66" s="68"/>
      <c r="AV66" s="68"/>
      <c r="AW66" s="68"/>
      <c r="AX66" s="68">
        <v>5150000</v>
      </c>
      <c r="AY66" s="68"/>
      <c r="AZ66" s="68"/>
      <c r="BA66" s="262">
        <v>5150000</v>
      </c>
      <c r="BB66" s="68"/>
      <c r="BC66" s="68"/>
      <c r="BD66" s="68"/>
      <c r="BE66" s="68"/>
      <c r="BF66" s="68"/>
      <c r="BG66" s="68"/>
      <c r="BH66" s="68">
        <v>5304000</v>
      </c>
      <c r="BI66" s="68"/>
      <c r="BJ66" s="68"/>
      <c r="BK66" s="262">
        <v>5304000</v>
      </c>
      <c r="BL66" s="68"/>
      <c r="BM66" s="68"/>
      <c r="BN66" s="68"/>
      <c r="BO66" s="68"/>
      <c r="BP66" s="68"/>
      <c r="BQ66" s="68"/>
      <c r="BR66" s="68">
        <v>5463000</v>
      </c>
      <c r="BS66" s="68"/>
      <c r="BT66" s="68"/>
      <c r="BU66" s="262">
        <v>5463000</v>
      </c>
      <c r="BV66" s="68"/>
      <c r="BW66" s="68"/>
      <c r="BX66" s="68"/>
      <c r="BY66" s="68"/>
      <c r="BZ66" s="68"/>
      <c r="CA66" s="68"/>
      <c r="CB66" s="67"/>
    </row>
    <row r="67" spans="2:80" ht="45" customHeight="1">
      <c r="B67" s="902"/>
      <c r="C67" s="872"/>
      <c r="D67" s="878"/>
      <c r="E67" s="975"/>
      <c r="F67" s="733"/>
      <c r="G67" s="733"/>
      <c r="H67" s="736"/>
      <c r="I67" s="736"/>
      <c r="J67" s="736"/>
      <c r="K67" s="740"/>
      <c r="L67" s="717"/>
      <c r="M67" s="740"/>
      <c r="N67" s="740"/>
      <c r="O67" s="73">
        <v>55</v>
      </c>
      <c r="P67" s="162" t="s">
        <v>598</v>
      </c>
      <c r="Q67" s="162" t="s">
        <v>597</v>
      </c>
      <c r="R67" s="162"/>
      <c r="S67" s="162"/>
      <c r="T67" s="69" t="s">
        <v>596</v>
      </c>
      <c r="U67" s="69" t="s">
        <v>595</v>
      </c>
      <c r="V67" s="69" t="s">
        <v>181</v>
      </c>
      <c r="W67" s="69" t="s">
        <v>210</v>
      </c>
      <c r="X67" s="69" t="s">
        <v>594</v>
      </c>
      <c r="Y67" s="69">
        <v>6</v>
      </c>
      <c r="Z67" s="71">
        <f t="shared" si="11"/>
        <v>1.7806470854205412E-4</v>
      </c>
      <c r="AA67" s="70">
        <f t="shared" si="17"/>
        <v>7.3145639931375785E-4</v>
      </c>
      <c r="AB67" s="69">
        <v>1</v>
      </c>
      <c r="AC67" s="69"/>
      <c r="AD67" s="70">
        <f t="shared" si="18"/>
        <v>0</v>
      </c>
      <c r="AE67" s="69">
        <v>2</v>
      </c>
      <c r="AF67" s="69"/>
      <c r="AG67" s="70">
        <f t="shared" si="19"/>
        <v>0</v>
      </c>
      <c r="AH67" s="69">
        <v>5</v>
      </c>
      <c r="AI67" s="69"/>
      <c r="AJ67" s="70">
        <f t="shared" si="20"/>
        <v>0</v>
      </c>
      <c r="AK67" s="69">
        <v>6</v>
      </c>
      <c r="AL67" s="69"/>
      <c r="AM67" s="68">
        <v>2000000</v>
      </c>
      <c r="AN67" s="68">
        <v>2000000</v>
      </c>
      <c r="AO67" s="68"/>
      <c r="AP67" s="68"/>
      <c r="AQ67" s="262">
        <v>2000000</v>
      </c>
      <c r="AR67" s="68"/>
      <c r="AS67" s="68"/>
      <c r="AT67" s="68"/>
      <c r="AU67" s="68"/>
      <c r="AV67" s="68"/>
      <c r="AW67" s="68"/>
      <c r="AX67" s="68">
        <v>0</v>
      </c>
      <c r="AY67" s="68"/>
      <c r="AZ67" s="68"/>
      <c r="BA67" s="262">
        <v>0</v>
      </c>
      <c r="BB67" s="68"/>
      <c r="BC67" s="68"/>
      <c r="BD67" s="68"/>
      <c r="BE67" s="68"/>
      <c r="BF67" s="68"/>
      <c r="BG67" s="68"/>
      <c r="BH67" s="68">
        <v>0</v>
      </c>
      <c r="BI67" s="68"/>
      <c r="BJ67" s="68"/>
      <c r="BK67" s="262">
        <v>0</v>
      </c>
      <c r="BL67" s="68"/>
      <c r="BM67" s="68"/>
      <c r="BN67" s="68"/>
      <c r="BO67" s="68"/>
      <c r="BP67" s="68"/>
      <c r="BQ67" s="68"/>
      <c r="BR67" s="68">
        <v>0</v>
      </c>
      <c r="BS67" s="68"/>
      <c r="BT67" s="68"/>
      <c r="BU67" s="262">
        <v>0</v>
      </c>
      <c r="BV67" s="68"/>
      <c r="BW67" s="68"/>
      <c r="BX67" s="68"/>
      <c r="BY67" s="68"/>
      <c r="BZ67" s="68"/>
      <c r="CA67" s="68"/>
      <c r="CB67" s="67"/>
    </row>
    <row r="68" spans="2:80" ht="45">
      <c r="B68" s="902"/>
      <c r="C68" s="872"/>
      <c r="D68" s="878"/>
      <c r="E68" s="975"/>
      <c r="F68" s="733"/>
      <c r="G68" s="733"/>
      <c r="H68" s="736"/>
      <c r="I68" s="736"/>
      <c r="J68" s="736"/>
      <c r="K68" s="740"/>
      <c r="L68" s="717"/>
      <c r="M68" s="740"/>
      <c r="N68" s="740"/>
      <c r="O68" s="73">
        <v>56</v>
      </c>
      <c r="P68" s="162" t="s">
        <v>582</v>
      </c>
      <c r="Q68" s="162" t="s">
        <v>581</v>
      </c>
      <c r="R68" s="162"/>
      <c r="S68" s="162"/>
      <c r="T68" s="69" t="s">
        <v>593</v>
      </c>
      <c r="U68" s="69" t="s">
        <v>592</v>
      </c>
      <c r="V68" s="69" t="s">
        <v>181</v>
      </c>
      <c r="W68" s="69" t="s">
        <v>210</v>
      </c>
      <c r="X68" s="69" t="s">
        <v>591</v>
      </c>
      <c r="Y68" s="69">
        <v>3</v>
      </c>
      <c r="Z68" s="71">
        <f t="shared" si="11"/>
        <v>9.9999999999999995E-7</v>
      </c>
      <c r="AA68" s="70">
        <f t="shared" si="17"/>
        <v>0</v>
      </c>
      <c r="AB68" s="69">
        <v>0</v>
      </c>
      <c r="AC68" s="69"/>
      <c r="AD68" s="70">
        <f t="shared" si="18"/>
        <v>0</v>
      </c>
      <c r="AE68" s="69">
        <v>1</v>
      </c>
      <c r="AF68" s="69"/>
      <c r="AG68" s="70">
        <f t="shared" si="19"/>
        <v>0</v>
      </c>
      <c r="AH68" s="69">
        <v>2</v>
      </c>
      <c r="AI68" s="69"/>
      <c r="AJ68" s="70">
        <f t="shared" si="20"/>
        <v>0</v>
      </c>
      <c r="AK68" s="69">
        <v>3</v>
      </c>
      <c r="AL68" s="69"/>
      <c r="AM68" s="68">
        <v>0</v>
      </c>
      <c r="AN68" s="68">
        <v>0</v>
      </c>
      <c r="AO68" s="68"/>
      <c r="AP68" s="68"/>
      <c r="AQ68" s="262">
        <v>0</v>
      </c>
      <c r="AR68" s="68"/>
      <c r="AS68" s="68"/>
      <c r="AT68" s="68"/>
      <c r="AU68" s="68"/>
      <c r="AV68" s="68"/>
      <c r="AW68" s="68"/>
      <c r="AX68" s="68">
        <v>0</v>
      </c>
      <c r="AY68" s="68"/>
      <c r="AZ68" s="68"/>
      <c r="BA68" s="262">
        <v>0</v>
      </c>
      <c r="BB68" s="68"/>
      <c r="BC68" s="68"/>
      <c r="BD68" s="68"/>
      <c r="BE68" s="68"/>
      <c r="BF68" s="68"/>
      <c r="BG68" s="68"/>
      <c r="BH68" s="68">
        <v>0</v>
      </c>
      <c r="BI68" s="68"/>
      <c r="BJ68" s="68"/>
      <c r="BK68" s="262">
        <v>0</v>
      </c>
      <c r="BL68" s="68"/>
      <c r="BM68" s="68"/>
      <c r="BN68" s="68"/>
      <c r="BO68" s="68"/>
      <c r="BP68" s="68"/>
      <c r="BQ68" s="68"/>
      <c r="BR68" s="68">
        <v>0</v>
      </c>
      <c r="BS68" s="68"/>
      <c r="BT68" s="68"/>
      <c r="BU68" s="262">
        <v>0</v>
      </c>
      <c r="BV68" s="68"/>
      <c r="BW68" s="68"/>
      <c r="BX68" s="68"/>
      <c r="BY68" s="68"/>
      <c r="BZ68" s="68"/>
      <c r="CA68" s="68"/>
      <c r="CB68" s="67"/>
    </row>
    <row r="69" spans="2:80" ht="45">
      <c r="B69" s="902"/>
      <c r="C69" s="872"/>
      <c r="D69" s="878"/>
      <c r="E69" s="975"/>
      <c r="F69" s="733"/>
      <c r="G69" s="733"/>
      <c r="H69" s="736"/>
      <c r="I69" s="736"/>
      <c r="J69" s="736"/>
      <c r="K69" s="740"/>
      <c r="L69" s="717"/>
      <c r="M69" s="740"/>
      <c r="N69" s="740"/>
      <c r="O69" s="73">
        <v>57</v>
      </c>
      <c r="P69" s="162" t="s">
        <v>587</v>
      </c>
      <c r="Q69" s="162" t="s">
        <v>586</v>
      </c>
      <c r="R69" s="162"/>
      <c r="S69" s="162"/>
      <c r="T69" s="69" t="s">
        <v>590</v>
      </c>
      <c r="U69" s="69" t="s">
        <v>589</v>
      </c>
      <c r="V69" s="69" t="s">
        <v>181</v>
      </c>
      <c r="W69" s="69" t="s">
        <v>210</v>
      </c>
      <c r="X69" s="69" t="s">
        <v>588</v>
      </c>
      <c r="Y69" s="69">
        <v>1</v>
      </c>
      <c r="Z69" s="71">
        <f t="shared" si="11"/>
        <v>7.4484467583141236E-4</v>
      </c>
      <c r="AA69" s="70">
        <f t="shared" si="17"/>
        <v>7.3145639931375785E-4</v>
      </c>
      <c r="AB69" s="69">
        <v>0</v>
      </c>
      <c r="AC69" s="69"/>
      <c r="AD69" s="70">
        <f t="shared" si="18"/>
        <v>7.4933427573265258E-4</v>
      </c>
      <c r="AE69" s="69">
        <v>0</v>
      </c>
      <c r="AF69" s="69"/>
      <c r="AG69" s="70">
        <f t="shared" si="19"/>
        <v>7.4909729346980705E-4</v>
      </c>
      <c r="AH69" s="69">
        <v>1</v>
      </c>
      <c r="AI69" s="69"/>
      <c r="AJ69" s="70">
        <f t="shared" si="20"/>
        <v>7.4922324629282731E-4</v>
      </c>
      <c r="AK69" s="69">
        <v>0</v>
      </c>
      <c r="AL69" s="69"/>
      <c r="AM69" s="68">
        <v>8366000</v>
      </c>
      <c r="AN69" s="68">
        <v>2000000</v>
      </c>
      <c r="AO69" s="68"/>
      <c r="AP69" s="68"/>
      <c r="AQ69" s="262">
        <v>2000000</v>
      </c>
      <c r="AR69" s="68"/>
      <c r="AS69" s="68"/>
      <c r="AT69" s="68"/>
      <c r="AU69" s="68"/>
      <c r="AV69" s="68"/>
      <c r="AW69" s="68"/>
      <c r="AX69" s="68">
        <v>2060000</v>
      </c>
      <c r="AY69" s="68"/>
      <c r="AZ69" s="68"/>
      <c r="BA69" s="262">
        <v>2060000</v>
      </c>
      <c r="BB69" s="68"/>
      <c r="BC69" s="68"/>
      <c r="BD69" s="68"/>
      <c r="BE69" s="68"/>
      <c r="BF69" s="68"/>
      <c r="BG69" s="68"/>
      <c r="BH69" s="68">
        <v>2121000</v>
      </c>
      <c r="BI69" s="68"/>
      <c r="BJ69" s="68"/>
      <c r="BK69" s="262">
        <v>2121000</v>
      </c>
      <c r="BL69" s="68"/>
      <c r="BM69" s="68"/>
      <c r="BN69" s="68"/>
      <c r="BO69" s="68"/>
      <c r="BP69" s="68"/>
      <c r="BQ69" s="68"/>
      <c r="BR69" s="68">
        <v>2185000</v>
      </c>
      <c r="BS69" s="68"/>
      <c r="BT69" s="68"/>
      <c r="BU69" s="262">
        <v>2185000</v>
      </c>
      <c r="BV69" s="68"/>
      <c r="BW69" s="68"/>
      <c r="BX69" s="68"/>
      <c r="BY69" s="68"/>
      <c r="BZ69" s="68"/>
      <c r="CA69" s="68"/>
      <c r="CB69" s="67"/>
    </row>
    <row r="70" spans="2:80" ht="45">
      <c r="B70" s="902"/>
      <c r="C70" s="872"/>
      <c r="D70" s="878"/>
      <c r="E70" s="975"/>
      <c r="F70" s="733"/>
      <c r="G70" s="733"/>
      <c r="H70" s="736"/>
      <c r="I70" s="736"/>
      <c r="J70" s="736"/>
      <c r="K70" s="740"/>
      <c r="L70" s="717"/>
      <c r="M70" s="740"/>
      <c r="N70" s="740"/>
      <c r="O70" s="73">
        <v>58</v>
      </c>
      <c r="P70" s="162" t="s">
        <v>587</v>
      </c>
      <c r="Q70" s="162" t="s">
        <v>586</v>
      </c>
      <c r="R70" s="162"/>
      <c r="S70" s="162"/>
      <c r="T70" s="69" t="s">
        <v>585</v>
      </c>
      <c r="U70" s="69" t="s">
        <v>584</v>
      </c>
      <c r="V70" s="69" t="s">
        <v>181</v>
      </c>
      <c r="W70" s="69" t="s">
        <v>210</v>
      </c>
      <c r="X70" s="69" t="s">
        <v>583</v>
      </c>
      <c r="Y70" s="69">
        <v>10</v>
      </c>
      <c r="Z70" s="71">
        <f t="shared" si="11"/>
        <v>1.8622897542870732E-3</v>
      </c>
      <c r="AA70" s="70">
        <f t="shared" si="17"/>
        <v>1.8286409982843947E-3</v>
      </c>
      <c r="AB70" s="69">
        <v>1</v>
      </c>
      <c r="AC70" s="69"/>
      <c r="AD70" s="70">
        <f t="shared" si="18"/>
        <v>1.8733356893316313E-3</v>
      </c>
      <c r="AE70" s="69">
        <v>4</v>
      </c>
      <c r="AF70" s="69"/>
      <c r="AG70" s="70">
        <f t="shared" si="19"/>
        <v>1.8732730054520775E-3</v>
      </c>
      <c r="AH70" s="69">
        <v>8</v>
      </c>
      <c r="AI70" s="69"/>
      <c r="AJ70" s="70">
        <f t="shared" si="20"/>
        <v>1.8732295626991836E-3</v>
      </c>
      <c r="AK70" s="69">
        <v>10</v>
      </c>
      <c r="AL70" s="69"/>
      <c r="AM70" s="68">
        <v>20917000</v>
      </c>
      <c r="AN70" s="68">
        <v>5000000</v>
      </c>
      <c r="AO70" s="68"/>
      <c r="AP70" s="68"/>
      <c r="AQ70" s="262">
        <v>5000000</v>
      </c>
      <c r="AR70" s="68"/>
      <c r="AS70" s="68"/>
      <c r="AT70" s="68"/>
      <c r="AU70" s="68"/>
      <c r="AV70" s="68"/>
      <c r="AW70" s="68"/>
      <c r="AX70" s="68">
        <v>5150000</v>
      </c>
      <c r="AY70" s="68"/>
      <c r="AZ70" s="68"/>
      <c r="BA70" s="262">
        <v>5150000</v>
      </c>
      <c r="BB70" s="68"/>
      <c r="BC70" s="68"/>
      <c r="BD70" s="68"/>
      <c r="BE70" s="68"/>
      <c r="BF70" s="68"/>
      <c r="BG70" s="68"/>
      <c r="BH70" s="68">
        <v>5304000</v>
      </c>
      <c r="BI70" s="68"/>
      <c r="BJ70" s="68"/>
      <c r="BK70" s="262">
        <v>5304000</v>
      </c>
      <c r="BL70" s="68"/>
      <c r="BM70" s="68"/>
      <c r="BN70" s="68"/>
      <c r="BO70" s="68"/>
      <c r="BP70" s="68"/>
      <c r="BQ70" s="68"/>
      <c r="BR70" s="68">
        <v>5463000</v>
      </c>
      <c r="BS70" s="68"/>
      <c r="BT70" s="68"/>
      <c r="BU70" s="262">
        <v>5463000</v>
      </c>
      <c r="BV70" s="68"/>
      <c r="BW70" s="68"/>
      <c r="BX70" s="68"/>
      <c r="BY70" s="68"/>
      <c r="BZ70" s="68"/>
      <c r="CA70" s="68"/>
      <c r="CB70" s="67"/>
    </row>
    <row r="71" spans="2:80" ht="32.25" thickBot="1">
      <c r="B71" s="902"/>
      <c r="C71" s="872"/>
      <c r="D71" s="879"/>
      <c r="E71" s="976"/>
      <c r="F71" s="734"/>
      <c r="G71" s="734"/>
      <c r="H71" s="737"/>
      <c r="I71" s="737"/>
      <c r="J71" s="737"/>
      <c r="K71" s="918"/>
      <c r="L71" s="718"/>
      <c r="M71" s="918"/>
      <c r="N71" s="918"/>
      <c r="O71" s="161">
        <v>59</v>
      </c>
      <c r="P71" s="160" t="s">
        <v>582</v>
      </c>
      <c r="Q71" s="160" t="s">
        <v>581</v>
      </c>
      <c r="R71" s="160"/>
      <c r="S71" s="160"/>
      <c r="T71" s="62" t="s">
        <v>580</v>
      </c>
      <c r="U71" s="62" t="s">
        <v>579</v>
      </c>
      <c r="V71" s="62" t="s">
        <v>181</v>
      </c>
      <c r="W71" s="62" t="s">
        <v>578</v>
      </c>
      <c r="X71" s="62">
        <v>0</v>
      </c>
      <c r="Y71" s="62">
        <v>1</v>
      </c>
      <c r="Z71" s="64">
        <f t="shared" si="11"/>
        <v>9.9999999999999995E-7</v>
      </c>
      <c r="AA71" s="63">
        <f t="shared" si="17"/>
        <v>0</v>
      </c>
      <c r="AB71" s="62">
        <v>0</v>
      </c>
      <c r="AC71" s="62"/>
      <c r="AD71" s="63">
        <f t="shared" si="18"/>
        <v>0</v>
      </c>
      <c r="AE71" s="62">
        <v>1</v>
      </c>
      <c r="AF71" s="62"/>
      <c r="AG71" s="63">
        <f t="shared" si="19"/>
        <v>0</v>
      </c>
      <c r="AH71" s="62">
        <v>0</v>
      </c>
      <c r="AI71" s="62"/>
      <c r="AJ71" s="63">
        <f t="shared" si="20"/>
        <v>0</v>
      </c>
      <c r="AK71" s="62">
        <v>0</v>
      </c>
      <c r="AL71" s="62"/>
      <c r="AM71" s="61">
        <v>0</v>
      </c>
      <c r="AN71" s="61">
        <v>0</v>
      </c>
      <c r="AO71" s="61"/>
      <c r="AP71" s="61"/>
      <c r="AQ71" s="261">
        <v>0</v>
      </c>
      <c r="AR71" s="61"/>
      <c r="AS71" s="61"/>
      <c r="AT71" s="61"/>
      <c r="AU71" s="61"/>
      <c r="AV71" s="61"/>
      <c r="AW71" s="61"/>
      <c r="AX71" s="61">
        <v>0</v>
      </c>
      <c r="AY71" s="61"/>
      <c r="AZ71" s="61"/>
      <c r="BA71" s="260"/>
      <c r="BB71" s="61"/>
      <c r="BC71" s="61"/>
      <c r="BD71" s="61"/>
      <c r="BE71" s="61"/>
      <c r="BF71" s="61"/>
      <c r="BG71" s="61"/>
      <c r="BH71" s="61">
        <v>0</v>
      </c>
      <c r="BI71" s="61"/>
      <c r="BJ71" s="61"/>
      <c r="BK71" s="61"/>
      <c r="BL71" s="61"/>
      <c r="BM71" s="61"/>
      <c r="BN71" s="61"/>
      <c r="BO71" s="61"/>
      <c r="BP71" s="61"/>
      <c r="BQ71" s="61"/>
      <c r="BR71" s="61">
        <v>0</v>
      </c>
      <c r="BS71" s="61"/>
      <c r="BT71" s="61"/>
      <c r="BU71" s="61">
        <v>0</v>
      </c>
      <c r="BV71" s="61"/>
      <c r="BW71" s="61"/>
      <c r="BX71" s="61"/>
      <c r="BY71" s="61"/>
      <c r="BZ71" s="61"/>
      <c r="CA71" s="61"/>
      <c r="CB71" s="60"/>
    </row>
    <row r="72" spans="2:80" ht="75.75" thickBot="1">
      <c r="B72" s="902"/>
      <c r="C72" s="872"/>
      <c r="D72" s="880" t="s">
        <v>577</v>
      </c>
      <c r="E72" s="799">
        <f>SUM(L72:L79)</f>
        <v>2.8434980050119209E-2</v>
      </c>
      <c r="F72" s="805" t="s">
        <v>576</v>
      </c>
      <c r="G72" s="805">
        <v>16</v>
      </c>
      <c r="H72" s="806" t="s">
        <v>575</v>
      </c>
      <c r="I72" s="806" t="s">
        <v>574</v>
      </c>
      <c r="J72" s="806" t="s">
        <v>555</v>
      </c>
      <c r="K72" s="951">
        <v>0.25</v>
      </c>
      <c r="L72" s="823">
        <f>SUM(Z72:Z76)</f>
        <v>2.3427533348853835E-2</v>
      </c>
      <c r="M72" s="951">
        <v>0.15</v>
      </c>
      <c r="N72" s="951">
        <v>0.25</v>
      </c>
      <c r="O72" s="58">
        <v>60</v>
      </c>
      <c r="P72" s="59" t="s">
        <v>554</v>
      </c>
      <c r="Q72" s="59" t="s">
        <v>553</v>
      </c>
      <c r="R72" s="59"/>
      <c r="S72" s="59"/>
      <c r="T72" s="57" t="s">
        <v>573</v>
      </c>
      <c r="U72" s="57" t="s">
        <v>572</v>
      </c>
      <c r="V72" s="57" t="s">
        <v>181</v>
      </c>
      <c r="W72" s="57" t="s">
        <v>571</v>
      </c>
      <c r="X72" s="57" t="s">
        <v>570</v>
      </c>
      <c r="Y72" s="57">
        <v>45</v>
      </c>
      <c r="Z72" s="56">
        <f t="shared" si="11"/>
        <v>6.5181476885361623E-3</v>
      </c>
      <c r="AA72" s="158">
        <f>(100%/(SUM($AN$72:$AN$79))*AN72)*(SUM($Z$72:$Z$79))</f>
        <v>7.3286031057008261E-3</v>
      </c>
      <c r="AB72" s="57">
        <v>5</v>
      </c>
      <c r="AC72" s="57"/>
      <c r="AD72" s="158">
        <f>(100%/(SUM($AX$72:$AX$79))*AX72)*(SUM($Z$72:$Z$79))</f>
        <v>7.085454406505644E-3</v>
      </c>
      <c r="AE72" s="57">
        <v>15</v>
      </c>
      <c r="AF72" s="57"/>
      <c r="AG72" s="158">
        <f>(100%/(SUM($BH$72:$BH$79))*BH72)*(SUM($Z$72:$Z$79))</f>
        <v>5.1550015696131416E-3</v>
      </c>
      <c r="AH72" s="57">
        <v>40</v>
      </c>
      <c r="AI72" s="57"/>
      <c r="AJ72" s="158">
        <f>(100%/(SUM($BR$72:$BR$79))*BR72)*(SUM($Z$72:$Z$79))</f>
        <v>7.0853496666852724E-3</v>
      </c>
      <c r="AK72" s="57">
        <v>45</v>
      </c>
      <c r="AL72" s="57"/>
      <c r="AM72" s="157">
        <v>73211000</v>
      </c>
      <c r="AN72" s="157">
        <v>17500000</v>
      </c>
      <c r="AO72" s="157">
        <v>15000000</v>
      </c>
      <c r="AP72" s="157"/>
      <c r="AQ72" s="157">
        <v>2500000</v>
      </c>
      <c r="AR72" s="157"/>
      <c r="AS72" s="157"/>
      <c r="AT72" s="157"/>
      <c r="AU72" s="157"/>
      <c r="AV72" s="157"/>
      <c r="AW72" s="157"/>
      <c r="AX72" s="157">
        <v>18025000</v>
      </c>
      <c r="AY72" s="157">
        <v>15450000</v>
      </c>
      <c r="AZ72" s="157"/>
      <c r="BA72" s="52">
        <v>2575000</v>
      </c>
      <c r="BB72" s="157"/>
      <c r="BC72" s="157"/>
      <c r="BD72" s="157"/>
      <c r="BE72" s="157"/>
      <c r="BF72" s="157"/>
      <c r="BG72" s="157"/>
      <c r="BH72" s="157">
        <v>18565000</v>
      </c>
      <c r="BI72" s="157">
        <v>15913000</v>
      </c>
      <c r="BJ72" s="157"/>
      <c r="BK72" s="157">
        <v>2652000</v>
      </c>
      <c r="BL72" s="157"/>
      <c r="BM72" s="157"/>
      <c r="BN72" s="157"/>
      <c r="BO72" s="157"/>
      <c r="BP72" s="157"/>
      <c r="BQ72" s="157"/>
      <c r="BR72" s="157">
        <v>19121000</v>
      </c>
      <c r="BS72" s="157">
        <v>16390000</v>
      </c>
      <c r="BT72" s="157"/>
      <c r="BU72" s="157">
        <v>2731000</v>
      </c>
      <c r="BV72" s="157"/>
      <c r="BW72" s="157"/>
      <c r="BX72" s="157"/>
      <c r="BY72" s="157"/>
      <c r="BZ72" s="157"/>
      <c r="CA72" s="157"/>
      <c r="CB72" s="156"/>
    </row>
    <row r="73" spans="2:80" ht="30">
      <c r="B73" s="902"/>
      <c r="C73" s="872"/>
      <c r="D73" s="881"/>
      <c r="E73" s="800"/>
      <c r="F73" s="727"/>
      <c r="G73" s="727"/>
      <c r="H73" s="712"/>
      <c r="I73" s="712"/>
      <c r="J73" s="712"/>
      <c r="K73" s="952"/>
      <c r="L73" s="824"/>
      <c r="M73" s="952"/>
      <c r="N73" s="952"/>
      <c r="O73" s="43">
        <v>78</v>
      </c>
      <c r="P73" s="59" t="s">
        <v>554</v>
      </c>
      <c r="Q73" s="59" t="s">
        <v>553</v>
      </c>
      <c r="R73" s="227"/>
      <c r="S73" s="227"/>
      <c r="T73" s="42" t="s">
        <v>569</v>
      </c>
      <c r="U73" s="42" t="s">
        <v>568</v>
      </c>
      <c r="V73" s="42" t="s">
        <v>34</v>
      </c>
      <c r="W73" s="42" t="s">
        <v>523</v>
      </c>
      <c r="X73" s="42">
        <v>60</v>
      </c>
      <c r="Y73" s="42">
        <v>300</v>
      </c>
      <c r="Z73" s="40">
        <f t="shared" si="11"/>
        <v>4.8422160065914895E-4</v>
      </c>
      <c r="AA73" s="39">
        <f>(100%/(SUM($AN$80:$AN$87))*AN73)*(SUM($Z$80:$Z$87))</f>
        <v>5.4406720548326232E-4</v>
      </c>
      <c r="AB73" s="45">
        <v>85</v>
      </c>
      <c r="AC73" s="37"/>
      <c r="AD73" s="39">
        <f>(100%/(SUM($AX$80:$AX$87))*AX73)*(SUM($Z$80:$Z$87))</f>
        <v>4.4052110928040719E-4</v>
      </c>
      <c r="AE73" s="45">
        <v>69</v>
      </c>
      <c r="AF73" s="37"/>
      <c r="AG73" s="39">
        <f>(100%/(SUM($BH$80:$BH$87))*BH73)*(SUM($Z$80:$Z$87))</f>
        <v>4.8026181943074711E-4</v>
      </c>
      <c r="AH73" s="45">
        <v>73</v>
      </c>
      <c r="AI73" s="37"/>
      <c r="AJ73" s="39">
        <f>(100%/(SUM($BR$80:$BR$87))*BR73)*(SUM($Z$80:$Z$87))</f>
        <v>4.8463331838712872E-4</v>
      </c>
      <c r="AK73" s="45">
        <v>73</v>
      </c>
      <c r="AL73" s="37"/>
      <c r="AM73" s="36">
        <f>SUM(AN73,AX73,BH73,BR73)</f>
        <v>5438715</v>
      </c>
      <c r="AN73" s="36">
        <f>SUM(AO73:AV73)</f>
        <v>1300000</v>
      </c>
      <c r="AO73" s="36">
        <v>0</v>
      </c>
      <c r="AP73" s="36">
        <v>1300000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f>SUM(AY73:BF73)</f>
        <v>1339000</v>
      </c>
      <c r="AY73" s="36">
        <v>0</v>
      </c>
      <c r="AZ73" s="36">
        <v>1339000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f>SUM(BI73:BP73)</f>
        <v>1379170</v>
      </c>
      <c r="BI73" s="36">
        <v>0</v>
      </c>
      <c r="BJ73" s="36">
        <v>1379170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0</v>
      </c>
      <c r="BQ73" s="36">
        <v>0</v>
      </c>
      <c r="BR73" s="36">
        <f>SUM(BS73:BZ73)</f>
        <v>1420545</v>
      </c>
      <c r="BS73" s="36">
        <v>0</v>
      </c>
      <c r="BT73" s="36">
        <v>1420545</v>
      </c>
      <c r="BU73" s="36"/>
      <c r="BV73" s="36">
        <v>0</v>
      </c>
      <c r="BW73" s="36">
        <v>0</v>
      </c>
      <c r="BX73" s="36">
        <v>0</v>
      </c>
      <c r="BY73" s="36">
        <v>0</v>
      </c>
      <c r="BZ73" s="36">
        <v>0</v>
      </c>
      <c r="CA73" s="36">
        <v>0</v>
      </c>
      <c r="CB73" s="35"/>
    </row>
    <row r="74" spans="2:80" ht="30">
      <c r="B74" s="902"/>
      <c r="C74" s="872"/>
      <c r="D74" s="882"/>
      <c r="E74" s="801"/>
      <c r="F74" s="794"/>
      <c r="G74" s="794"/>
      <c r="H74" s="795"/>
      <c r="I74" s="795"/>
      <c r="J74" s="795"/>
      <c r="K74" s="795"/>
      <c r="L74" s="821"/>
      <c r="M74" s="795"/>
      <c r="N74" s="795"/>
      <c r="O74" s="48">
        <v>61</v>
      </c>
      <c r="P74" s="44" t="s">
        <v>554</v>
      </c>
      <c r="Q74" s="44" t="s">
        <v>553</v>
      </c>
      <c r="R74" s="44"/>
      <c r="S74" s="44"/>
      <c r="T74" s="42" t="s">
        <v>567</v>
      </c>
      <c r="U74" s="42" t="s">
        <v>566</v>
      </c>
      <c r="V74" s="42" t="s">
        <v>181</v>
      </c>
      <c r="W74" s="42" t="s">
        <v>204</v>
      </c>
      <c r="X74" s="42" t="s">
        <v>565</v>
      </c>
      <c r="Y74" s="42">
        <v>4</v>
      </c>
      <c r="Z74" s="40">
        <f t="shared" ref="Z74:Z105" si="21">IF(AM74,100%/(SUM($AM$7:$AM$209))*AM74,0.0001%)</f>
        <v>7.980801386468693E-3</v>
      </c>
      <c r="AA74" s="155">
        <f t="shared" ref="AA74:AA79" si="22">(100%/(SUM($AN$72:$AN$79))*AN74)*(SUM($Z$72:$Z$79))</f>
        <v>1.1306987648795562E-2</v>
      </c>
      <c r="AB74" s="42">
        <v>1</v>
      </c>
      <c r="AC74" s="42"/>
      <c r="AD74" s="155">
        <f t="shared" ref="AD74:AD79" si="23">(100%/(SUM($AX$72:$AX$79))*AX74)*(SUM($Z$72:$Z$79))</f>
        <v>1.0931843941465852E-2</v>
      </c>
      <c r="AE74" s="42">
        <v>2</v>
      </c>
      <c r="AF74" s="42"/>
      <c r="AG74" s="155">
        <f t="shared" ref="AG74:AG79" si="24">(100%/(SUM($BH$72:$BH$79))*BH74)*(SUM($Z$72:$Z$79))</f>
        <v>1.4792588692087963E-3</v>
      </c>
      <c r="AH74" s="42">
        <v>3</v>
      </c>
      <c r="AI74" s="42"/>
      <c r="AJ74" s="155">
        <f t="shared" ref="AJ74:AJ79" si="25">(100%/(SUM($BR$72:$BR$79))*BR74)*(SUM($Z$72:$Z$79))</f>
        <v>1.0932063483423928E-2</v>
      </c>
      <c r="AK74" s="42">
        <v>4</v>
      </c>
      <c r="AL74" s="42"/>
      <c r="AM74" s="50">
        <v>89639339</v>
      </c>
      <c r="AN74" s="50">
        <v>27000000</v>
      </c>
      <c r="AO74" s="50">
        <v>5000000</v>
      </c>
      <c r="AP74" s="50"/>
      <c r="AQ74" s="50">
        <v>22000000</v>
      </c>
      <c r="AR74" s="50"/>
      <c r="AS74" s="50"/>
      <c r="AT74" s="50"/>
      <c r="AU74" s="50"/>
      <c r="AV74" s="50"/>
      <c r="AW74" s="50"/>
      <c r="AX74" s="50">
        <v>27810000</v>
      </c>
      <c r="AY74" s="50">
        <v>5150000</v>
      </c>
      <c r="AZ74" s="50"/>
      <c r="BA74" s="50">
        <v>22660000</v>
      </c>
      <c r="BB74" s="50"/>
      <c r="BC74" s="50"/>
      <c r="BD74" s="50"/>
      <c r="BE74" s="50"/>
      <c r="BF74" s="50"/>
      <c r="BG74" s="50"/>
      <c r="BH74" s="50">
        <v>5327339</v>
      </c>
      <c r="BI74" s="50">
        <v>5304000</v>
      </c>
      <c r="BJ74" s="50"/>
      <c r="BK74" s="50">
        <v>23339</v>
      </c>
      <c r="BL74" s="50"/>
      <c r="BM74" s="50"/>
      <c r="BN74" s="50"/>
      <c r="BO74" s="50"/>
      <c r="BP74" s="50"/>
      <c r="BQ74" s="50"/>
      <c r="BR74" s="50">
        <v>29502000</v>
      </c>
      <c r="BS74" s="50">
        <v>5463000</v>
      </c>
      <c r="BT74" s="50"/>
      <c r="BU74" s="50">
        <v>24039000</v>
      </c>
      <c r="BV74" s="50"/>
      <c r="BW74" s="50"/>
      <c r="BX74" s="50"/>
      <c r="BY74" s="50"/>
      <c r="BZ74" s="50"/>
      <c r="CA74" s="50"/>
      <c r="CB74" s="49"/>
    </row>
    <row r="75" spans="2:80" ht="285">
      <c r="B75" s="902"/>
      <c r="C75" s="872"/>
      <c r="D75" s="882"/>
      <c r="E75" s="801"/>
      <c r="F75" s="794"/>
      <c r="G75" s="794"/>
      <c r="H75" s="795"/>
      <c r="I75" s="795"/>
      <c r="J75" s="795"/>
      <c r="K75" s="795"/>
      <c r="L75" s="821"/>
      <c r="M75" s="795"/>
      <c r="N75" s="795"/>
      <c r="O75" s="48">
        <v>62</v>
      </c>
      <c r="P75" s="44" t="s">
        <v>554</v>
      </c>
      <c r="Q75" s="44" t="s">
        <v>553</v>
      </c>
      <c r="R75" s="44"/>
      <c r="S75" s="44"/>
      <c r="T75" s="42" t="s">
        <v>564</v>
      </c>
      <c r="U75" s="42" t="s">
        <v>563</v>
      </c>
      <c r="V75" s="42" t="s">
        <v>181</v>
      </c>
      <c r="W75" s="42" t="s">
        <v>204</v>
      </c>
      <c r="X75" s="42" t="s">
        <v>562</v>
      </c>
      <c r="Y75" s="42">
        <v>4</v>
      </c>
      <c r="Z75" s="40">
        <f t="shared" si="21"/>
        <v>4.4962229230411377E-3</v>
      </c>
      <c r="AA75" s="155">
        <f t="shared" si="22"/>
        <v>2.9314412422803307E-3</v>
      </c>
      <c r="AB75" s="42">
        <v>1</v>
      </c>
      <c r="AC75" s="42"/>
      <c r="AD75" s="155">
        <f t="shared" si="23"/>
        <v>2.8341817626022577E-3</v>
      </c>
      <c r="AE75" s="42">
        <v>2</v>
      </c>
      <c r="AF75" s="42"/>
      <c r="AG75" s="155">
        <f t="shared" si="24"/>
        <v>7.9533913255281034E-3</v>
      </c>
      <c r="AH75" s="42">
        <v>3</v>
      </c>
      <c r="AI75" s="42"/>
      <c r="AJ75" s="155">
        <f t="shared" si="25"/>
        <v>2.8339916453537454E-3</v>
      </c>
      <c r="AK75" s="42">
        <v>4</v>
      </c>
      <c r="AL75" s="42"/>
      <c r="AM75" s="50">
        <v>50501000</v>
      </c>
      <c r="AN75" s="50">
        <v>7000000</v>
      </c>
      <c r="AO75" s="50">
        <v>5000000</v>
      </c>
      <c r="AP75" s="50"/>
      <c r="AQ75" s="50">
        <v>2000000</v>
      </c>
      <c r="AR75" s="50"/>
      <c r="AS75" s="50"/>
      <c r="AT75" s="50"/>
      <c r="AU75" s="50"/>
      <c r="AV75" s="50"/>
      <c r="AW75" s="50"/>
      <c r="AX75" s="50">
        <v>7210000</v>
      </c>
      <c r="AY75" s="50">
        <v>5150000</v>
      </c>
      <c r="AZ75" s="50"/>
      <c r="BA75" s="50">
        <v>2060000</v>
      </c>
      <c r="BB75" s="50"/>
      <c r="BC75" s="50"/>
      <c r="BD75" s="50"/>
      <c r="BE75" s="50"/>
      <c r="BF75" s="50"/>
      <c r="BG75" s="50"/>
      <c r="BH75" s="50">
        <v>28643000</v>
      </c>
      <c r="BI75" s="50">
        <v>5304000</v>
      </c>
      <c r="BJ75" s="50"/>
      <c r="BK75" s="50">
        <v>23339000</v>
      </c>
      <c r="BL75" s="50"/>
      <c r="BM75" s="50"/>
      <c r="BN75" s="50"/>
      <c r="BO75" s="50"/>
      <c r="BP75" s="50"/>
      <c r="BQ75" s="50"/>
      <c r="BR75" s="50">
        <v>7648000</v>
      </c>
      <c r="BS75" s="50">
        <v>5463000</v>
      </c>
      <c r="BT75" s="50"/>
      <c r="BU75" s="50">
        <v>2185000</v>
      </c>
      <c r="BV75" s="50"/>
      <c r="BW75" s="50"/>
      <c r="BX75" s="50"/>
      <c r="BY75" s="50"/>
      <c r="BZ75" s="50"/>
      <c r="CA75" s="50"/>
      <c r="CB75" s="49"/>
    </row>
    <row r="76" spans="2:80" ht="90">
      <c r="B76" s="902"/>
      <c r="C76" s="872"/>
      <c r="D76" s="882"/>
      <c r="E76" s="801"/>
      <c r="F76" s="794"/>
      <c r="G76" s="794"/>
      <c r="H76" s="795"/>
      <c r="I76" s="795"/>
      <c r="J76" s="795"/>
      <c r="K76" s="795"/>
      <c r="L76" s="821"/>
      <c r="M76" s="795"/>
      <c r="N76" s="795"/>
      <c r="O76" s="48">
        <v>63</v>
      </c>
      <c r="P76" s="44" t="s">
        <v>554</v>
      </c>
      <c r="Q76" s="44" t="s">
        <v>553</v>
      </c>
      <c r="R76" s="44"/>
      <c r="S76" s="44"/>
      <c r="T76" s="42" t="s">
        <v>561</v>
      </c>
      <c r="U76" s="42" t="s">
        <v>560</v>
      </c>
      <c r="V76" s="42" t="s">
        <v>181</v>
      </c>
      <c r="W76" s="42" t="s">
        <v>210</v>
      </c>
      <c r="X76" s="42" t="s">
        <v>559</v>
      </c>
      <c r="Y76" s="42">
        <v>40</v>
      </c>
      <c r="Z76" s="40">
        <f t="shared" si="21"/>
        <v>3.9481397501486947E-3</v>
      </c>
      <c r="AA76" s="155">
        <f t="shared" si="22"/>
        <v>4.4390395954530728E-3</v>
      </c>
      <c r="AB76" s="42">
        <v>5</v>
      </c>
      <c r="AC76" s="42"/>
      <c r="AD76" s="155">
        <f t="shared" si="23"/>
        <v>4.2917609547977039E-3</v>
      </c>
      <c r="AE76" s="42">
        <v>15</v>
      </c>
      <c r="AF76" s="42"/>
      <c r="AG76" s="155">
        <f t="shared" si="24"/>
        <v>3.1224342930406563E-3</v>
      </c>
      <c r="AH76" s="42">
        <v>35</v>
      </c>
      <c r="AI76" s="42"/>
      <c r="AJ76" s="155">
        <f t="shared" si="25"/>
        <v>4.2917483311306331E-3</v>
      </c>
      <c r="AK76" s="42">
        <v>40</v>
      </c>
      <c r="AL76" s="42"/>
      <c r="AM76" s="50">
        <v>44345000</v>
      </c>
      <c r="AN76" s="50">
        <v>10600000</v>
      </c>
      <c r="AO76" s="50">
        <v>5000000</v>
      </c>
      <c r="AP76" s="50"/>
      <c r="AQ76" s="50">
        <v>5600000</v>
      </c>
      <c r="AR76" s="50"/>
      <c r="AS76" s="50"/>
      <c r="AT76" s="50"/>
      <c r="AU76" s="50"/>
      <c r="AV76" s="50"/>
      <c r="AW76" s="50"/>
      <c r="AX76" s="50">
        <v>10918000</v>
      </c>
      <c r="AY76" s="50">
        <v>5150000</v>
      </c>
      <c r="AZ76" s="50"/>
      <c r="BA76" s="50">
        <v>5768000</v>
      </c>
      <c r="BB76" s="50"/>
      <c r="BC76" s="50"/>
      <c r="BD76" s="50"/>
      <c r="BE76" s="50"/>
      <c r="BF76" s="50"/>
      <c r="BG76" s="50"/>
      <c r="BH76" s="50">
        <v>11245000</v>
      </c>
      <c r="BI76" s="50">
        <v>5304000</v>
      </c>
      <c r="BJ76" s="50"/>
      <c r="BK76" s="50">
        <v>5941000</v>
      </c>
      <c r="BL76" s="50"/>
      <c r="BM76" s="50"/>
      <c r="BN76" s="50"/>
      <c r="BO76" s="50"/>
      <c r="BP76" s="50"/>
      <c r="BQ76" s="50"/>
      <c r="BR76" s="50">
        <v>11582000</v>
      </c>
      <c r="BS76" s="50">
        <v>5463000</v>
      </c>
      <c r="BT76" s="50"/>
      <c r="BU76" s="50">
        <v>6119000</v>
      </c>
      <c r="BV76" s="50"/>
      <c r="BW76" s="50"/>
      <c r="BX76" s="50"/>
      <c r="BY76" s="50"/>
      <c r="BZ76" s="50"/>
      <c r="CA76" s="50"/>
      <c r="CB76" s="49"/>
    </row>
    <row r="77" spans="2:80" ht="30" customHeight="1">
      <c r="B77" s="902"/>
      <c r="C77" s="872"/>
      <c r="D77" s="882"/>
      <c r="E77" s="801"/>
      <c r="F77" s="794" t="s">
        <v>558</v>
      </c>
      <c r="G77" s="794">
        <v>17</v>
      </c>
      <c r="H77" s="795" t="s">
        <v>557</v>
      </c>
      <c r="I77" s="795" t="s">
        <v>556</v>
      </c>
      <c r="J77" s="795" t="s">
        <v>555</v>
      </c>
      <c r="K77" s="950">
        <v>0.15</v>
      </c>
      <c r="L77" s="821">
        <f>SUM(Z77:Z78)</f>
        <v>3.3314126321132907E-3</v>
      </c>
      <c r="M77" s="950">
        <v>0.08</v>
      </c>
      <c r="N77" s="950">
        <v>0.15</v>
      </c>
      <c r="O77" s="48">
        <v>64</v>
      </c>
      <c r="P77" s="44" t="s">
        <v>554</v>
      </c>
      <c r="Q77" s="44" t="s">
        <v>553</v>
      </c>
      <c r="R77" s="44"/>
      <c r="S77" s="44"/>
      <c r="T77" s="42" t="s">
        <v>552</v>
      </c>
      <c r="U77" s="42" t="s">
        <v>551</v>
      </c>
      <c r="V77" s="42" t="s">
        <v>181</v>
      </c>
      <c r="W77" s="42" t="s">
        <v>204</v>
      </c>
      <c r="X77" s="42" t="s">
        <v>550</v>
      </c>
      <c r="Y77" s="42">
        <v>3</v>
      </c>
      <c r="Z77" s="40">
        <f t="shared" si="21"/>
        <v>6.6044200398247875E-4</v>
      </c>
      <c r="AA77" s="155">
        <f t="shared" si="22"/>
        <v>0</v>
      </c>
      <c r="AB77" s="42">
        <v>0</v>
      </c>
      <c r="AC77" s="42"/>
      <c r="AD77" s="155">
        <f t="shared" si="23"/>
        <v>9.4341695287731187E-4</v>
      </c>
      <c r="AE77" s="42">
        <v>1</v>
      </c>
      <c r="AF77" s="42"/>
      <c r="AG77" s="155">
        <f t="shared" si="24"/>
        <v>6.8640796553103619E-4</v>
      </c>
      <c r="AH77" s="42">
        <v>2</v>
      </c>
      <c r="AI77" s="42"/>
      <c r="AJ77" s="155">
        <f t="shared" si="25"/>
        <v>9.4342870411488441E-4</v>
      </c>
      <c r="AK77" s="42">
        <v>3</v>
      </c>
      <c r="AL77" s="42"/>
      <c r="AM77" s="50">
        <v>7418000</v>
      </c>
      <c r="AN77" s="50">
        <v>0</v>
      </c>
      <c r="AO77" s="50">
        <v>0</v>
      </c>
      <c r="AP77" s="50"/>
      <c r="AQ77" s="50">
        <v>0</v>
      </c>
      <c r="AR77" s="50"/>
      <c r="AS77" s="50"/>
      <c r="AT77" s="50"/>
      <c r="AU77" s="50"/>
      <c r="AV77" s="50"/>
      <c r="AW77" s="50"/>
      <c r="AX77" s="50">
        <v>2400000</v>
      </c>
      <c r="AY77" s="50">
        <v>1200000</v>
      </c>
      <c r="AZ77" s="50"/>
      <c r="BA77" s="50">
        <v>1200000</v>
      </c>
      <c r="BB77" s="50"/>
      <c r="BC77" s="50"/>
      <c r="BD77" s="50"/>
      <c r="BE77" s="50"/>
      <c r="BF77" s="50"/>
      <c r="BG77" s="50"/>
      <c r="BH77" s="50">
        <v>2472000</v>
      </c>
      <c r="BI77" s="50">
        <v>1236000</v>
      </c>
      <c r="BJ77" s="50"/>
      <c r="BK77" s="50">
        <v>1236000</v>
      </c>
      <c r="BL77" s="50"/>
      <c r="BM77" s="50"/>
      <c r="BN77" s="50"/>
      <c r="BO77" s="50"/>
      <c r="BP77" s="50"/>
      <c r="BQ77" s="50"/>
      <c r="BR77" s="50">
        <v>2546000</v>
      </c>
      <c r="BS77" s="50">
        <v>1273000</v>
      </c>
      <c r="BT77" s="50"/>
      <c r="BU77" s="50">
        <v>1273000</v>
      </c>
      <c r="BV77" s="50"/>
      <c r="BW77" s="50"/>
      <c r="BX77" s="50"/>
      <c r="BY77" s="50"/>
      <c r="BZ77" s="50"/>
      <c r="CA77" s="50"/>
      <c r="CB77" s="49"/>
    </row>
    <row r="78" spans="2:80" ht="31.5">
      <c r="B78" s="902"/>
      <c r="C78" s="872"/>
      <c r="D78" s="882"/>
      <c r="E78" s="801"/>
      <c r="F78" s="794"/>
      <c r="G78" s="794"/>
      <c r="H78" s="795"/>
      <c r="I78" s="795"/>
      <c r="J78" s="795"/>
      <c r="K78" s="795"/>
      <c r="L78" s="821"/>
      <c r="M78" s="795"/>
      <c r="N78" s="795"/>
      <c r="O78" s="48">
        <v>65</v>
      </c>
      <c r="P78" s="44" t="s">
        <v>544</v>
      </c>
      <c r="Q78" s="44" t="s">
        <v>543</v>
      </c>
      <c r="R78" s="44"/>
      <c r="S78" s="44"/>
      <c r="T78" s="42" t="s">
        <v>549</v>
      </c>
      <c r="U78" s="42" t="s">
        <v>548</v>
      </c>
      <c r="V78" s="42" t="s">
        <v>181</v>
      </c>
      <c r="W78" s="42" t="s">
        <v>204</v>
      </c>
      <c r="X78" s="42" t="s">
        <v>547</v>
      </c>
      <c r="Y78" s="42">
        <v>1</v>
      </c>
      <c r="Z78" s="40">
        <f t="shared" si="21"/>
        <v>2.6709706281308121E-3</v>
      </c>
      <c r="AA78" s="155">
        <f t="shared" si="22"/>
        <v>0</v>
      </c>
      <c r="AB78" s="42">
        <v>0</v>
      </c>
      <c r="AC78" s="42"/>
      <c r="AD78" s="155">
        <f t="shared" si="23"/>
        <v>0</v>
      </c>
      <c r="AE78" s="42">
        <v>0</v>
      </c>
      <c r="AF78" s="42"/>
      <c r="AG78" s="155">
        <f t="shared" si="24"/>
        <v>8.3301937564446149E-3</v>
      </c>
      <c r="AH78" s="42">
        <v>1</v>
      </c>
      <c r="AI78" s="42"/>
      <c r="AJ78" s="155">
        <f t="shared" si="25"/>
        <v>0</v>
      </c>
      <c r="AK78" s="42">
        <v>1</v>
      </c>
      <c r="AL78" s="42"/>
      <c r="AM78" s="50">
        <v>30000000</v>
      </c>
      <c r="AN78" s="50">
        <v>0</v>
      </c>
      <c r="AO78" s="50">
        <v>0</v>
      </c>
      <c r="AP78" s="50"/>
      <c r="AQ78" s="50">
        <v>0</v>
      </c>
      <c r="AR78" s="50"/>
      <c r="AS78" s="50"/>
      <c r="AT78" s="50"/>
      <c r="AU78" s="50"/>
      <c r="AV78" s="50"/>
      <c r="AW78" s="50"/>
      <c r="AX78" s="50">
        <v>0</v>
      </c>
      <c r="AY78" s="50">
        <v>0</v>
      </c>
      <c r="AZ78" s="50"/>
      <c r="BA78" s="50">
        <v>0</v>
      </c>
      <c r="BB78" s="50"/>
      <c r="BC78" s="50"/>
      <c r="BD78" s="50"/>
      <c r="BE78" s="50"/>
      <c r="BF78" s="50"/>
      <c r="BG78" s="50"/>
      <c r="BH78" s="50">
        <v>30000000</v>
      </c>
      <c r="BI78" s="50">
        <v>15000000</v>
      </c>
      <c r="BJ78" s="50"/>
      <c r="BK78" s="50">
        <v>15000000</v>
      </c>
      <c r="BL78" s="50"/>
      <c r="BM78" s="50"/>
      <c r="BN78" s="50"/>
      <c r="BO78" s="50"/>
      <c r="BP78" s="50"/>
      <c r="BQ78" s="50"/>
      <c r="BR78" s="50">
        <v>0</v>
      </c>
      <c r="BS78" s="50">
        <v>0</v>
      </c>
      <c r="BT78" s="50"/>
      <c r="BU78" s="50">
        <v>0</v>
      </c>
      <c r="BV78" s="50"/>
      <c r="BW78" s="50"/>
      <c r="BX78" s="50"/>
      <c r="BY78" s="50"/>
      <c r="BZ78" s="50"/>
      <c r="CA78" s="50"/>
      <c r="CB78" s="49"/>
    </row>
    <row r="79" spans="2:80" ht="105.75" customHeight="1" thickBot="1">
      <c r="B79" s="902"/>
      <c r="C79" s="872"/>
      <c r="D79" s="883"/>
      <c r="E79" s="802"/>
      <c r="F79" s="803"/>
      <c r="G79" s="153">
        <v>18</v>
      </c>
      <c r="H79" s="32" t="s">
        <v>546</v>
      </c>
      <c r="I79" s="32" t="s">
        <v>545</v>
      </c>
      <c r="J79" s="151">
        <v>0.18</v>
      </c>
      <c r="K79" s="151">
        <v>0.3</v>
      </c>
      <c r="L79" s="29">
        <f>SUM(Z79)</f>
        <v>1.6760340691520845E-3</v>
      </c>
      <c r="M79" s="32">
        <v>34.799999999999997</v>
      </c>
      <c r="N79" s="32">
        <v>69.599999999999994</v>
      </c>
      <c r="O79" s="153">
        <v>66</v>
      </c>
      <c r="P79" s="44" t="s">
        <v>544</v>
      </c>
      <c r="Q79" s="44" t="s">
        <v>543</v>
      </c>
      <c r="R79" s="34"/>
      <c r="S79" s="34"/>
      <c r="T79" s="32" t="s">
        <v>542</v>
      </c>
      <c r="U79" s="32" t="s">
        <v>541</v>
      </c>
      <c r="V79" s="32" t="s">
        <v>540</v>
      </c>
      <c r="W79" s="32" t="s">
        <v>204</v>
      </c>
      <c r="X79" s="32" t="s">
        <v>539</v>
      </c>
      <c r="Y79" s="32">
        <v>2</v>
      </c>
      <c r="Z79" s="30">
        <f t="shared" si="21"/>
        <v>1.6760340691520845E-3</v>
      </c>
      <c r="AA79" s="152">
        <f t="shared" si="22"/>
        <v>1.8844979414659271E-3</v>
      </c>
      <c r="AB79" s="32">
        <v>2</v>
      </c>
      <c r="AC79" s="32"/>
      <c r="AD79" s="152">
        <f t="shared" si="23"/>
        <v>1.8219739902443084E-3</v>
      </c>
      <c r="AE79" s="32">
        <v>2</v>
      </c>
      <c r="AF79" s="32"/>
      <c r="AG79" s="152">
        <f t="shared" si="24"/>
        <v>1.325333826650338E-3</v>
      </c>
      <c r="AH79" s="32">
        <v>2</v>
      </c>
      <c r="AI79" s="32"/>
      <c r="AJ79" s="152">
        <f t="shared" si="25"/>
        <v>1.8220105805706545E-3</v>
      </c>
      <c r="AK79" s="32">
        <v>2</v>
      </c>
      <c r="AL79" s="32"/>
      <c r="AM79" s="150">
        <v>18825000</v>
      </c>
      <c r="AN79" s="150">
        <v>4500000</v>
      </c>
      <c r="AO79" s="150">
        <v>3000000</v>
      </c>
      <c r="AP79" s="150"/>
      <c r="AQ79" s="150">
        <v>1500000</v>
      </c>
      <c r="AR79" s="150"/>
      <c r="AS79" s="150"/>
      <c r="AT79" s="150"/>
      <c r="AU79" s="150"/>
      <c r="AV79" s="150"/>
      <c r="AW79" s="150"/>
      <c r="AX79" s="150">
        <v>4635000</v>
      </c>
      <c r="AY79" s="150">
        <v>3090000</v>
      </c>
      <c r="AZ79" s="150"/>
      <c r="BA79" s="150">
        <v>1545000</v>
      </c>
      <c r="BB79" s="150"/>
      <c r="BC79" s="150"/>
      <c r="BD79" s="150"/>
      <c r="BE79" s="150"/>
      <c r="BF79" s="150"/>
      <c r="BG79" s="150"/>
      <c r="BH79" s="150">
        <v>4773000</v>
      </c>
      <c r="BI79" s="150">
        <v>3182000</v>
      </c>
      <c r="BJ79" s="150"/>
      <c r="BK79" s="150">
        <v>1591000</v>
      </c>
      <c r="BL79" s="150"/>
      <c r="BM79" s="150"/>
      <c r="BN79" s="150"/>
      <c r="BO79" s="150"/>
      <c r="BP79" s="150"/>
      <c r="BQ79" s="150"/>
      <c r="BR79" s="150">
        <v>4917000</v>
      </c>
      <c r="BS79" s="150">
        <v>3278000</v>
      </c>
      <c r="BT79" s="150"/>
      <c r="BU79" s="150">
        <v>1639000</v>
      </c>
      <c r="BV79" s="150"/>
      <c r="BW79" s="150"/>
      <c r="BX79" s="150"/>
      <c r="BY79" s="150"/>
      <c r="BZ79" s="150"/>
      <c r="CA79" s="150"/>
      <c r="CB79" s="149"/>
    </row>
    <row r="80" spans="2:80" ht="45" customHeight="1">
      <c r="B80" s="902"/>
      <c r="C80" s="872"/>
      <c r="D80" s="987" t="s">
        <v>538</v>
      </c>
      <c r="E80" s="984">
        <f>SUM(L80:L87)</f>
        <v>3.9758757323776856E-3</v>
      </c>
      <c r="F80" s="955" t="s">
        <v>537</v>
      </c>
      <c r="G80" s="955">
        <v>19</v>
      </c>
      <c r="H80" s="934" t="s">
        <v>536</v>
      </c>
      <c r="I80" s="934" t="s">
        <v>535</v>
      </c>
      <c r="J80" s="754">
        <v>0.08</v>
      </c>
      <c r="K80" s="754">
        <v>0.05</v>
      </c>
      <c r="L80" s="756">
        <f>SUM(Z80:Z81)</f>
        <v>2.0874786647183019E-3</v>
      </c>
      <c r="M80" s="754">
        <v>0.05</v>
      </c>
      <c r="N80" s="754">
        <v>0.03</v>
      </c>
      <c r="O80" s="199">
        <v>73</v>
      </c>
      <c r="P80" s="258" t="s">
        <v>457</v>
      </c>
      <c r="Q80" s="259" t="s">
        <v>456</v>
      </c>
      <c r="R80" s="258"/>
      <c r="S80" s="258"/>
      <c r="T80" s="135" t="s">
        <v>534</v>
      </c>
      <c r="U80" s="135" t="s">
        <v>532</v>
      </c>
      <c r="V80" s="135" t="s">
        <v>34</v>
      </c>
      <c r="W80" s="135" t="s">
        <v>523</v>
      </c>
      <c r="X80" s="257">
        <v>0</v>
      </c>
      <c r="Y80" s="135">
        <v>3</v>
      </c>
      <c r="Z80" s="138">
        <f t="shared" si="21"/>
        <v>7.7056078103905591E-4</v>
      </c>
      <c r="AA80" s="197">
        <f t="shared" ref="AA80:AA87" si="26">(100%/(SUM($AN$80:$AN$87))*AN80)*(SUM($Z$80:$Z$87))</f>
        <v>9.6258044047038704E-4</v>
      </c>
      <c r="AB80" s="195">
        <v>1</v>
      </c>
      <c r="AC80" s="195"/>
      <c r="AD80" s="197">
        <f t="shared" ref="AD80:AD87" si="27">(100%/(SUM($AX$80:$AX$87))*AX80)*(SUM($Z$80:$Z$87))</f>
        <v>8.0899283623638637E-4</v>
      </c>
      <c r="AE80" s="203">
        <f>Y80/(AA80+AD80+AG80+AJ80)*AD80</f>
        <v>0.77807507000715925</v>
      </c>
      <c r="AF80" s="195"/>
      <c r="AG80" s="197">
        <f t="shared" ref="AG80:AG87" si="28">(100%/(SUM($BH$80:$BH$87))*BH80)*(SUM($Z$80:$Z$87))</f>
        <v>9.1331125933002196E-4</v>
      </c>
      <c r="AH80" s="203">
        <f>Y80/(AA80+AD80+AG80+AJ80)*AG80</f>
        <v>0.87840669312662523</v>
      </c>
      <c r="AI80" s="195"/>
      <c r="AJ80" s="197">
        <f t="shared" ref="AJ80:AJ87" si="29">(100%/(SUM($BR$80:$BR$87))*BR80)*(SUM($Z$80:$Z$87))</f>
        <v>4.3432413965927577E-4</v>
      </c>
      <c r="AK80" s="203">
        <f>Y80/(AA80+AD80+AG80+AJ80)*AJ80</f>
        <v>0.41772531255449297</v>
      </c>
      <c r="AL80" s="195"/>
      <c r="AM80" s="134">
        <f t="shared" ref="AM80:AM100" si="30">SUM(AN80,AX80,BH80,BR80)</f>
        <v>8654840</v>
      </c>
      <c r="AN80" s="134">
        <f t="shared" ref="AN80:AN100" si="31">SUM(AO80:AV80)</f>
        <v>2300000</v>
      </c>
      <c r="AO80" s="134">
        <v>0</v>
      </c>
      <c r="AP80" s="134">
        <v>2300000</v>
      </c>
      <c r="AQ80" s="134">
        <v>0</v>
      </c>
      <c r="AR80" s="134">
        <v>0</v>
      </c>
      <c r="AS80" s="134">
        <v>0</v>
      </c>
      <c r="AT80" s="134">
        <v>0</v>
      </c>
      <c r="AU80" s="134">
        <v>0</v>
      </c>
      <c r="AV80" s="134">
        <v>0</v>
      </c>
      <c r="AW80" s="134">
        <v>0</v>
      </c>
      <c r="AX80" s="134">
        <f t="shared" ref="AX80:AX87" si="32">SUM(AY80:BF80)</f>
        <v>2459000</v>
      </c>
      <c r="AY80" s="134">
        <v>0</v>
      </c>
      <c r="AZ80" s="134">
        <v>2459000</v>
      </c>
      <c r="BA80" s="134">
        <v>0</v>
      </c>
      <c r="BB80" s="134">
        <v>0</v>
      </c>
      <c r="BC80" s="134">
        <v>0</v>
      </c>
      <c r="BD80" s="134">
        <v>0</v>
      </c>
      <c r="BE80" s="134">
        <v>0</v>
      </c>
      <c r="BF80" s="134">
        <v>0</v>
      </c>
      <c r="BG80" s="134">
        <v>0</v>
      </c>
      <c r="BH80" s="134">
        <f t="shared" ref="BH80:BH87" si="33">SUM(BI80:BP80)</f>
        <v>2622760</v>
      </c>
      <c r="BI80" s="134">
        <v>0</v>
      </c>
      <c r="BJ80" s="134">
        <v>2622760</v>
      </c>
      <c r="BK80" s="134">
        <v>0</v>
      </c>
      <c r="BL80" s="134">
        <v>0</v>
      </c>
      <c r="BM80" s="134">
        <v>0</v>
      </c>
      <c r="BN80" s="134">
        <v>0</v>
      </c>
      <c r="BO80" s="134">
        <v>0</v>
      </c>
      <c r="BP80" s="134">
        <v>0</v>
      </c>
      <c r="BQ80" s="134">
        <v>0</v>
      </c>
      <c r="BR80" s="134">
        <f t="shared" ref="BR80:BR87" si="34">SUM(BS80:BZ80)</f>
        <v>1273080</v>
      </c>
      <c r="BS80" s="134">
        <v>0</v>
      </c>
      <c r="BT80" s="134">
        <v>1273080</v>
      </c>
      <c r="BU80" s="134">
        <v>0</v>
      </c>
      <c r="BV80" s="134">
        <v>0</v>
      </c>
      <c r="BW80" s="134">
        <v>0</v>
      </c>
      <c r="BX80" s="134">
        <v>0</v>
      </c>
      <c r="BY80" s="134">
        <v>0</v>
      </c>
      <c r="BZ80" s="134">
        <v>0</v>
      </c>
      <c r="CA80" s="134">
        <v>0</v>
      </c>
      <c r="CB80" s="194"/>
    </row>
    <row r="81" spans="2:80" ht="15.75" customHeight="1">
      <c r="B81" s="902"/>
      <c r="C81" s="872"/>
      <c r="D81" s="988"/>
      <c r="E81" s="985"/>
      <c r="F81" s="870"/>
      <c r="G81" s="870"/>
      <c r="H81" s="867"/>
      <c r="I81" s="866"/>
      <c r="J81" s="755"/>
      <c r="K81" s="755"/>
      <c r="L81" s="757"/>
      <c r="M81" s="755"/>
      <c r="N81" s="755"/>
      <c r="O81" s="199">
        <v>74</v>
      </c>
      <c r="P81" s="258" t="s">
        <v>457</v>
      </c>
      <c r="Q81" s="259" t="s">
        <v>456</v>
      </c>
      <c r="R81" s="258"/>
      <c r="S81" s="258"/>
      <c r="T81" s="135" t="s">
        <v>533</v>
      </c>
      <c r="U81" s="135" t="s">
        <v>532</v>
      </c>
      <c r="V81" s="135" t="s">
        <v>34</v>
      </c>
      <c r="W81" s="135" t="s">
        <v>523</v>
      </c>
      <c r="X81" s="257">
        <v>0</v>
      </c>
      <c r="Y81" s="135">
        <v>2</v>
      </c>
      <c r="Z81" s="138">
        <f t="shared" si="21"/>
        <v>1.316917883679246E-3</v>
      </c>
      <c r="AA81" s="197">
        <f t="shared" si="26"/>
        <v>1.2555397049613744E-3</v>
      </c>
      <c r="AB81" s="195">
        <v>1</v>
      </c>
      <c r="AC81" s="195"/>
      <c r="AD81" s="197">
        <f t="shared" si="27"/>
        <v>9.869778400606584E-4</v>
      </c>
      <c r="AE81" s="203">
        <f>Y81/(AA81+AD81+AG81+AJ81)*AD81</f>
        <v>0.37506239193704416</v>
      </c>
      <c r="AF81" s="195"/>
      <c r="AG81" s="197">
        <f t="shared" si="28"/>
        <v>1.0446757530197448E-3</v>
      </c>
      <c r="AH81" s="203">
        <f>Y81/(AA81+AD81+AG81+AJ81)*AG81</f>
        <v>0.39698823096386604</v>
      </c>
      <c r="AI81" s="195"/>
      <c r="AJ81" s="197">
        <f t="shared" si="29"/>
        <v>1.975812864550642E-3</v>
      </c>
      <c r="AK81" s="195">
        <v>1</v>
      </c>
      <c r="AL81" s="195"/>
      <c r="AM81" s="134">
        <f t="shared" si="30"/>
        <v>14791453</v>
      </c>
      <c r="AN81" s="134">
        <f t="shared" si="31"/>
        <v>3000000</v>
      </c>
      <c r="AO81" s="134">
        <v>0</v>
      </c>
      <c r="AP81" s="134">
        <v>3000000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34">
        <v>0</v>
      </c>
      <c r="AW81" s="134">
        <v>0</v>
      </c>
      <c r="AX81" s="134">
        <f t="shared" si="32"/>
        <v>3000000</v>
      </c>
      <c r="AY81" s="134">
        <v>0</v>
      </c>
      <c r="AZ81" s="134">
        <v>3000000</v>
      </c>
      <c r="BA81" s="134">
        <v>0</v>
      </c>
      <c r="BB81" s="134">
        <v>0</v>
      </c>
      <c r="BC81" s="134">
        <v>0</v>
      </c>
      <c r="BD81" s="134">
        <v>0</v>
      </c>
      <c r="BE81" s="134">
        <v>0</v>
      </c>
      <c r="BF81" s="134">
        <v>0</v>
      </c>
      <c r="BG81" s="134">
        <v>0</v>
      </c>
      <c r="BH81" s="134">
        <f t="shared" si="33"/>
        <v>3000000</v>
      </c>
      <c r="BI81" s="134">
        <v>0</v>
      </c>
      <c r="BJ81" s="134">
        <v>3000000</v>
      </c>
      <c r="BK81" s="134">
        <v>0</v>
      </c>
      <c r="BL81" s="134">
        <v>0</v>
      </c>
      <c r="BM81" s="134">
        <v>0</v>
      </c>
      <c r="BN81" s="134">
        <v>0</v>
      </c>
      <c r="BO81" s="134">
        <v>0</v>
      </c>
      <c r="BP81" s="134">
        <v>0</v>
      </c>
      <c r="BQ81" s="134">
        <v>0</v>
      </c>
      <c r="BR81" s="134">
        <f t="shared" si="34"/>
        <v>5791453</v>
      </c>
      <c r="BS81" s="134">
        <v>0</v>
      </c>
      <c r="BT81" s="134">
        <v>5791453</v>
      </c>
      <c r="BU81" s="134">
        <v>0</v>
      </c>
      <c r="BV81" s="134">
        <v>0</v>
      </c>
      <c r="BW81" s="134">
        <v>0</v>
      </c>
      <c r="BX81" s="134">
        <v>0</v>
      </c>
      <c r="BY81" s="134">
        <v>0</v>
      </c>
      <c r="BZ81" s="134">
        <v>0</v>
      </c>
      <c r="CA81" s="134">
        <v>0</v>
      </c>
      <c r="CB81" s="194"/>
    </row>
    <row r="82" spans="2:80" ht="30" customHeight="1">
      <c r="B82" s="902"/>
      <c r="C82" s="872"/>
      <c r="D82" s="988"/>
      <c r="E82" s="985"/>
      <c r="F82" s="817" t="s">
        <v>531</v>
      </c>
      <c r="G82" s="817">
        <v>20</v>
      </c>
      <c r="H82" s="760" t="s">
        <v>530</v>
      </c>
      <c r="I82" s="760" t="s">
        <v>529</v>
      </c>
      <c r="J82" s="936">
        <v>1</v>
      </c>
      <c r="K82" s="936">
        <v>1</v>
      </c>
      <c r="L82" s="861">
        <f>SUM(Z82:Z83)</f>
        <v>3.7247825023418839E-4</v>
      </c>
      <c r="M82" s="936">
        <v>1</v>
      </c>
      <c r="N82" s="936">
        <v>1</v>
      </c>
      <c r="O82" s="199">
        <v>81</v>
      </c>
      <c r="P82" s="258" t="s">
        <v>470</v>
      </c>
      <c r="Q82" s="259" t="s">
        <v>519</v>
      </c>
      <c r="R82" s="258"/>
      <c r="S82" s="258"/>
      <c r="T82" s="135" t="s">
        <v>528</v>
      </c>
      <c r="U82" s="135" t="s">
        <v>527</v>
      </c>
      <c r="V82" s="135" t="s">
        <v>44</v>
      </c>
      <c r="W82" s="135" t="s">
        <v>526</v>
      </c>
      <c r="X82" s="136">
        <v>1</v>
      </c>
      <c r="Y82" s="136">
        <v>1</v>
      </c>
      <c r="Z82" s="138">
        <f t="shared" si="21"/>
        <v>1.8623912511709419E-4</v>
      </c>
      <c r="AA82" s="197">
        <f t="shared" si="26"/>
        <v>2.0925661749356242E-4</v>
      </c>
      <c r="AB82" s="201">
        <f>Y82/(AA82+AD82+AG82+AJ82)</f>
        <v>1333.6862949804477</v>
      </c>
      <c r="AC82" s="195"/>
      <c r="AD82" s="197">
        <f t="shared" si="27"/>
        <v>1.6943119587707969E-4</v>
      </c>
      <c r="AE82" s="201">
        <f>Y82/(AA82+AD82+AG82+AJ82)</f>
        <v>1333.6862949804477</v>
      </c>
      <c r="AF82" s="195"/>
      <c r="AG82" s="197">
        <f t="shared" si="28"/>
        <v>1.847160843964412E-4</v>
      </c>
      <c r="AH82" s="201">
        <f>Y82/(AA82+AD82+AG82+AJ82)</f>
        <v>1333.6862949804477</v>
      </c>
      <c r="AI82" s="195"/>
      <c r="AJ82" s="197">
        <f t="shared" si="29"/>
        <v>1.863976138505047E-4</v>
      </c>
      <c r="AK82" s="201">
        <f>Y82/(AA82+AD82+AG82+AJ82)</f>
        <v>1333.6862949804477</v>
      </c>
      <c r="AL82" s="195"/>
      <c r="AM82" s="134">
        <f t="shared" si="30"/>
        <v>2091814</v>
      </c>
      <c r="AN82" s="134">
        <f t="shared" si="31"/>
        <v>500000</v>
      </c>
      <c r="AO82" s="134">
        <v>0</v>
      </c>
      <c r="AP82" s="134">
        <v>500000</v>
      </c>
      <c r="AQ82" s="134">
        <v>0</v>
      </c>
      <c r="AR82" s="134">
        <v>0</v>
      </c>
      <c r="AS82" s="134">
        <v>0</v>
      </c>
      <c r="AT82" s="134">
        <v>0</v>
      </c>
      <c r="AU82" s="134">
        <v>0</v>
      </c>
      <c r="AV82" s="134">
        <v>0</v>
      </c>
      <c r="AW82" s="134">
        <v>0</v>
      </c>
      <c r="AX82" s="134">
        <f t="shared" si="32"/>
        <v>515000</v>
      </c>
      <c r="AY82" s="134">
        <v>0</v>
      </c>
      <c r="AZ82" s="134">
        <v>515000</v>
      </c>
      <c r="BA82" s="134">
        <v>0</v>
      </c>
      <c r="BB82" s="134">
        <v>0</v>
      </c>
      <c r="BC82" s="134">
        <v>0</v>
      </c>
      <c r="BD82" s="134">
        <v>0</v>
      </c>
      <c r="BE82" s="134">
        <v>0</v>
      </c>
      <c r="BF82" s="134">
        <v>0</v>
      </c>
      <c r="BG82" s="134">
        <v>0</v>
      </c>
      <c r="BH82" s="134">
        <f t="shared" si="33"/>
        <v>530450</v>
      </c>
      <c r="BI82" s="134">
        <v>0</v>
      </c>
      <c r="BJ82" s="134">
        <v>530450</v>
      </c>
      <c r="BK82" s="134">
        <v>0</v>
      </c>
      <c r="BL82" s="134">
        <v>0</v>
      </c>
      <c r="BM82" s="134">
        <v>0</v>
      </c>
      <c r="BN82" s="134">
        <v>0</v>
      </c>
      <c r="BO82" s="134">
        <v>0</v>
      </c>
      <c r="BP82" s="134">
        <v>0</v>
      </c>
      <c r="BQ82" s="134">
        <v>0</v>
      </c>
      <c r="BR82" s="134">
        <f t="shared" si="34"/>
        <v>546364</v>
      </c>
      <c r="BS82" s="134">
        <v>0</v>
      </c>
      <c r="BT82" s="134">
        <v>546364</v>
      </c>
      <c r="BU82" s="134">
        <v>0</v>
      </c>
      <c r="BV82" s="134">
        <v>0</v>
      </c>
      <c r="BW82" s="134">
        <v>0</v>
      </c>
      <c r="BX82" s="134">
        <v>0</v>
      </c>
      <c r="BY82" s="134">
        <v>0</v>
      </c>
      <c r="BZ82" s="134">
        <v>0</v>
      </c>
      <c r="CA82" s="134">
        <v>0</v>
      </c>
      <c r="CB82" s="194"/>
    </row>
    <row r="83" spans="2:80" ht="30">
      <c r="B83" s="902"/>
      <c r="C83" s="872"/>
      <c r="D83" s="988"/>
      <c r="E83" s="985"/>
      <c r="F83" s="817"/>
      <c r="G83" s="817"/>
      <c r="H83" s="760"/>
      <c r="I83" s="760"/>
      <c r="J83" s="760"/>
      <c r="K83" s="936"/>
      <c r="L83" s="861"/>
      <c r="M83" s="936"/>
      <c r="N83" s="936"/>
      <c r="O83" s="199">
        <v>82</v>
      </c>
      <c r="P83" s="258" t="s">
        <v>470</v>
      </c>
      <c r="Q83" s="259" t="s">
        <v>519</v>
      </c>
      <c r="R83" s="258"/>
      <c r="S83" s="258"/>
      <c r="T83" s="135" t="s">
        <v>525</v>
      </c>
      <c r="U83" s="135" t="s">
        <v>524</v>
      </c>
      <c r="V83" s="135" t="s">
        <v>44</v>
      </c>
      <c r="W83" s="135" t="s">
        <v>523</v>
      </c>
      <c r="X83" s="136">
        <v>1</v>
      </c>
      <c r="Y83" s="136">
        <v>1</v>
      </c>
      <c r="Z83" s="138">
        <f t="shared" si="21"/>
        <v>1.8623912511709419E-4</v>
      </c>
      <c r="AA83" s="197">
        <f t="shared" si="26"/>
        <v>2.0925661749356242E-4</v>
      </c>
      <c r="AB83" s="201">
        <f>Y83/(AA83+AD83+AG83+AJ83)</f>
        <v>1333.6862949804477</v>
      </c>
      <c r="AC83" s="195"/>
      <c r="AD83" s="197">
        <f t="shared" si="27"/>
        <v>1.6943119587707969E-4</v>
      </c>
      <c r="AE83" s="201">
        <f>Y83/(AA83+AD83+AG83+AJ83)</f>
        <v>1333.6862949804477</v>
      </c>
      <c r="AF83" s="195"/>
      <c r="AG83" s="197">
        <f t="shared" si="28"/>
        <v>1.847160843964412E-4</v>
      </c>
      <c r="AH83" s="201">
        <f>Y83/(AA83+AD83+AG83+AJ83)</f>
        <v>1333.6862949804477</v>
      </c>
      <c r="AI83" s="195"/>
      <c r="AJ83" s="197">
        <f t="shared" si="29"/>
        <v>1.863976138505047E-4</v>
      </c>
      <c r="AK83" s="201">
        <f>Y83/(AA83+AD83+AG83+AJ83)</f>
        <v>1333.6862949804477</v>
      </c>
      <c r="AL83" s="195"/>
      <c r="AM83" s="134">
        <f t="shared" si="30"/>
        <v>2091814</v>
      </c>
      <c r="AN83" s="134">
        <f t="shared" si="31"/>
        <v>500000</v>
      </c>
      <c r="AO83" s="134">
        <v>0</v>
      </c>
      <c r="AP83" s="134">
        <v>500000</v>
      </c>
      <c r="AQ83" s="134">
        <v>0</v>
      </c>
      <c r="AR83" s="134">
        <v>0</v>
      </c>
      <c r="AS83" s="134">
        <v>0</v>
      </c>
      <c r="AT83" s="134">
        <v>0</v>
      </c>
      <c r="AU83" s="134">
        <v>0</v>
      </c>
      <c r="AV83" s="134">
        <v>0</v>
      </c>
      <c r="AW83" s="134">
        <v>0</v>
      </c>
      <c r="AX83" s="134">
        <f t="shared" si="32"/>
        <v>515000</v>
      </c>
      <c r="AY83" s="134">
        <v>0</v>
      </c>
      <c r="AZ83" s="134">
        <v>515000</v>
      </c>
      <c r="BA83" s="134">
        <v>0</v>
      </c>
      <c r="BB83" s="134">
        <v>0</v>
      </c>
      <c r="BC83" s="134">
        <v>0</v>
      </c>
      <c r="BD83" s="134">
        <v>0</v>
      </c>
      <c r="BE83" s="134">
        <v>0</v>
      </c>
      <c r="BF83" s="134">
        <v>0</v>
      </c>
      <c r="BG83" s="134">
        <v>0</v>
      </c>
      <c r="BH83" s="134">
        <f t="shared" si="33"/>
        <v>530450</v>
      </c>
      <c r="BI83" s="134">
        <v>0</v>
      </c>
      <c r="BJ83" s="134">
        <v>530450</v>
      </c>
      <c r="BK83" s="134">
        <v>0</v>
      </c>
      <c r="BL83" s="134">
        <v>0</v>
      </c>
      <c r="BM83" s="134">
        <v>0</v>
      </c>
      <c r="BN83" s="134">
        <v>0</v>
      </c>
      <c r="BO83" s="134">
        <v>0</v>
      </c>
      <c r="BP83" s="134">
        <v>0</v>
      </c>
      <c r="BQ83" s="134">
        <v>0</v>
      </c>
      <c r="BR83" s="134">
        <f t="shared" si="34"/>
        <v>546364</v>
      </c>
      <c r="BS83" s="134">
        <v>0</v>
      </c>
      <c r="BT83" s="134">
        <v>546364</v>
      </c>
      <c r="BU83" s="134">
        <v>0</v>
      </c>
      <c r="BV83" s="134">
        <v>0</v>
      </c>
      <c r="BW83" s="134">
        <v>0</v>
      </c>
      <c r="BX83" s="134">
        <v>0</v>
      </c>
      <c r="BY83" s="134">
        <v>0</v>
      </c>
      <c r="BZ83" s="134">
        <v>0</v>
      </c>
      <c r="CA83" s="134">
        <v>0</v>
      </c>
      <c r="CB83" s="194"/>
    </row>
    <row r="84" spans="2:80" ht="45">
      <c r="B84" s="902"/>
      <c r="C84" s="872"/>
      <c r="D84" s="988"/>
      <c r="E84" s="985"/>
      <c r="F84" s="140" t="s">
        <v>522</v>
      </c>
      <c r="G84" s="140">
        <v>21</v>
      </c>
      <c r="H84" s="135" t="s">
        <v>521</v>
      </c>
      <c r="I84" s="135" t="s">
        <v>520</v>
      </c>
      <c r="J84" s="190">
        <v>0</v>
      </c>
      <c r="K84" s="257">
        <v>1</v>
      </c>
      <c r="L84" s="197">
        <f>SUM(Z84)</f>
        <v>8.9032354271027062E-5</v>
      </c>
      <c r="M84" s="257">
        <v>1</v>
      </c>
      <c r="N84" s="257">
        <f>K84-M84</f>
        <v>0</v>
      </c>
      <c r="O84" s="199">
        <v>83</v>
      </c>
      <c r="P84" s="258" t="s">
        <v>470</v>
      </c>
      <c r="Q84" s="259" t="s">
        <v>519</v>
      </c>
      <c r="R84" s="258"/>
      <c r="S84" s="258"/>
      <c r="T84" s="135" t="s">
        <v>518</v>
      </c>
      <c r="U84" s="135" t="s">
        <v>517</v>
      </c>
      <c r="V84" s="135" t="s">
        <v>290</v>
      </c>
      <c r="W84" s="135" t="s">
        <v>516</v>
      </c>
      <c r="X84" s="135">
        <v>0</v>
      </c>
      <c r="Y84" s="135">
        <v>1</v>
      </c>
      <c r="Z84" s="138">
        <f t="shared" si="21"/>
        <v>8.9032354271027062E-5</v>
      </c>
      <c r="AA84" s="197">
        <f t="shared" si="26"/>
        <v>0</v>
      </c>
      <c r="AB84" s="195">
        <f>Y84/(AA84+AD84+AG84+AJ84)*AA84</f>
        <v>0</v>
      </c>
      <c r="AC84" s="195"/>
      <c r="AD84" s="197">
        <f t="shared" si="27"/>
        <v>3.289926133535528E-4</v>
      </c>
      <c r="AE84" s="195">
        <f>Y84/(AA84+AD84+AG84+AJ84)*AD84</f>
        <v>1</v>
      </c>
      <c r="AF84" s="195"/>
      <c r="AG84" s="197">
        <f t="shared" si="28"/>
        <v>0</v>
      </c>
      <c r="AH84" s="195">
        <f>Y84/(AA84+AD84+AG84+AJ84)*AG84</f>
        <v>0</v>
      </c>
      <c r="AI84" s="195"/>
      <c r="AJ84" s="197">
        <f t="shared" si="29"/>
        <v>0</v>
      </c>
      <c r="AK84" s="195">
        <f>Y84/(AA84+AD84+AG84+AJ84)*AJ84</f>
        <v>0</v>
      </c>
      <c r="AL84" s="195"/>
      <c r="AM84" s="134">
        <f t="shared" si="30"/>
        <v>1000000</v>
      </c>
      <c r="AN84" s="134">
        <f t="shared" si="31"/>
        <v>0</v>
      </c>
      <c r="AO84" s="134">
        <v>0</v>
      </c>
      <c r="AP84" s="134">
        <v>0</v>
      </c>
      <c r="AQ84" s="134">
        <v>0</v>
      </c>
      <c r="AR84" s="134">
        <v>0</v>
      </c>
      <c r="AS84" s="134">
        <v>0</v>
      </c>
      <c r="AT84" s="134">
        <v>0</v>
      </c>
      <c r="AU84" s="134">
        <v>0</v>
      </c>
      <c r="AV84" s="134">
        <v>0</v>
      </c>
      <c r="AW84" s="134">
        <v>0</v>
      </c>
      <c r="AX84" s="134">
        <f t="shared" si="32"/>
        <v>1000000</v>
      </c>
      <c r="AY84" s="134">
        <v>0</v>
      </c>
      <c r="AZ84" s="134">
        <v>1000000</v>
      </c>
      <c r="BA84" s="134">
        <v>0</v>
      </c>
      <c r="BB84" s="134">
        <v>0</v>
      </c>
      <c r="BC84" s="134">
        <v>0</v>
      </c>
      <c r="BD84" s="134">
        <v>0</v>
      </c>
      <c r="BE84" s="134">
        <v>0</v>
      </c>
      <c r="BF84" s="134">
        <v>0</v>
      </c>
      <c r="BG84" s="134">
        <v>0</v>
      </c>
      <c r="BH84" s="134">
        <f t="shared" si="33"/>
        <v>0</v>
      </c>
      <c r="BI84" s="134">
        <v>0</v>
      </c>
      <c r="BJ84" s="134">
        <v>0</v>
      </c>
      <c r="BK84" s="134">
        <v>0</v>
      </c>
      <c r="BL84" s="134">
        <v>0</v>
      </c>
      <c r="BM84" s="134">
        <v>0</v>
      </c>
      <c r="BN84" s="134">
        <v>0</v>
      </c>
      <c r="BO84" s="134">
        <v>0</v>
      </c>
      <c r="BP84" s="134">
        <v>0</v>
      </c>
      <c r="BQ84" s="134">
        <v>0</v>
      </c>
      <c r="BR84" s="134">
        <f t="shared" si="34"/>
        <v>0</v>
      </c>
      <c r="BS84" s="134">
        <v>0</v>
      </c>
      <c r="BT84" s="134">
        <v>0</v>
      </c>
      <c r="BU84" s="134">
        <v>0</v>
      </c>
      <c r="BV84" s="134">
        <v>0</v>
      </c>
      <c r="BW84" s="134">
        <v>0</v>
      </c>
      <c r="BX84" s="134">
        <v>0</v>
      </c>
      <c r="BY84" s="134">
        <v>0</v>
      </c>
      <c r="BZ84" s="134">
        <v>0</v>
      </c>
      <c r="CA84" s="134">
        <v>0</v>
      </c>
      <c r="CB84" s="194"/>
    </row>
    <row r="85" spans="2:80" ht="15.75" customHeight="1">
      <c r="B85" s="902"/>
      <c r="C85" s="872"/>
      <c r="D85" s="988"/>
      <c r="E85" s="985"/>
      <c r="F85" s="817" t="s">
        <v>515</v>
      </c>
      <c r="G85" s="817">
        <v>22</v>
      </c>
      <c r="H85" s="760" t="s">
        <v>514</v>
      </c>
      <c r="I85" s="760" t="s">
        <v>513</v>
      </c>
      <c r="J85" s="760">
        <v>0</v>
      </c>
      <c r="K85" s="760">
        <v>8</v>
      </c>
      <c r="L85" s="861">
        <f>SUM(Z85:Z87)</f>
        <v>1.4268864631541681E-3</v>
      </c>
      <c r="M85" s="760">
        <v>4</v>
      </c>
      <c r="N85" s="760">
        <f>K85-M85</f>
        <v>4</v>
      </c>
      <c r="O85" s="199">
        <v>84</v>
      </c>
      <c r="P85" s="258" t="s">
        <v>509</v>
      </c>
      <c r="Q85" s="259" t="s">
        <v>508</v>
      </c>
      <c r="R85" s="258"/>
      <c r="S85" s="258"/>
      <c r="T85" s="135" t="s">
        <v>512</v>
      </c>
      <c r="U85" s="135" t="s">
        <v>510</v>
      </c>
      <c r="V85" s="135" t="s">
        <v>290</v>
      </c>
      <c r="W85" s="135" t="s">
        <v>33</v>
      </c>
      <c r="X85" s="135">
        <v>1</v>
      </c>
      <c r="Y85" s="135">
        <v>4</v>
      </c>
      <c r="Z85" s="138">
        <f t="shared" si="21"/>
        <v>5.9596504011646381E-4</v>
      </c>
      <c r="AA85" s="197">
        <f t="shared" si="26"/>
        <v>6.6962117597939969E-4</v>
      </c>
      <c r="AB85" s="203">
        <f>Y85/(AA85+AD85+AG85+AJ85)*AA85</f>
        <v>1.1163310172518608</v>
      </c>
      <c r="AC85" s="195"/>
      <c r="AD85" s="197">
        <f t="shared" si="27"/>
        <v>5.4217982680665499E-4</v>
      </c>
      <c r="AE85" s="203">
        <f>Y85/(AA85+AD85+AG85+AJ85)*AD85</f>
        <v>0.90387248686880084</v>
      </c>
      <c r="AF85" s="195"/>
      <c r="AG85" s="197">
        <f t="shared" si="28"/>
        <v>5.9109147006861193E-4</v>
      </c>
      <c r="AH85" s="203">
        <f>Y85/(AA85+AD85+AG85+AJ85)*AG85</f>
        <v>0.98541349309253512</v>
      </c>
      <c r="AI85" s="195"/>
      <c r="AJ85" s="197">
        <f t="shared" si="29"/>
        <v>5.9647175023337911E-4</v>
      </c>
      <c r="AK85" s="203">
        <f>Y85/(AA85+AD85+AG85+AJ85)*AJ85</f>
        <v>0.99438300278680336</v>
      </c>
      <c r="AL85" s="195"/>
      <c r="AM85" s="134">
        <f t="shared" si="30"/>
        <v>6693803</v>
      </c>
      <c r="AN85" s="134">
        <f t="shared" si="31"/>
        <v>1600000</v>
      </c>
      <c r="AO85" s="134">
        <v>0</v>
      </c>
      <c r="AP85" s="134">
        <v>1600000</v>
      </c>
      <c r="AQ85" s="134">
        <v>0</v>
      </c>
      <c r="AR85" s="134">
        <v>0</v>
      </c>
      <c r="AS85" s="134">
        <v>0</v>
      </c>
      <c r="AT85" s="134">
        <v>0</v>
      </c>
      <c r="AU85" s="134">
        <v>0</v>
      </c>
      <c r="AV85" s="134">
        <v>0</v>
      </c>
      <c r="AW85" s="134">
        <v>0</v>
      </c>
      <c r="AX85" s="134">
        <f t="shared" si="32"/>
        <v>1648000</v>
      </c>
      <c r="AY85" s="134">
        <v>0</v>
      </c>
      <c r="AZ85" s="134">
        <v>1648000</v>
      </c>
      <c r="BA85" s="134">
        <v>0</v>
      </c>
      <c r="BB85" s="134">
        <v>0</v>
      </c>
      <c r="BC85" s="134">
        <v>0</v>
      </c>
      <c r="BD85" s="134">
        <v>0</v>
      </c>
      <c r="BE85" s="134">
        <v>0</v>
      </c>
      <c r="BF85" s="134">
        <v>0</v>
      </c>
      <c r="BG85" s="134">
        <v>0</v>
      </c>
      <c r="BH85" s="134">
        <f t="shared" si="33"/>
        <v>1697440</v>
      </c>
      <c r="BI85" s="134">
        <v>0</v>
      </c>
      <c r="BJ85" s="134">
        <v>1697440</v>
      </c>
      <c r="BK85" s="134">
        <v>0</v>
      </c>
      <c r="BL85" s="134">
        <v>0</v>
      </c>
      <c r="BM85" s="134">
        <v>0</v>
      </c>
      <c r="BN85" s="134">
        <v>0</v>
      </c>
      <c r="BO85" s="134">
        <v>0</v>
      </c>
      <c r="BP85" s="134">
        <v>0</v>
      </c>
      <c r="BQ85" s="134">
        <v>0</v>
      </c>
      <c r="BR85" s="134">
        <f t="shared" si="34"/>
        <v>1748363</v>
      </c>
      <c r="BS85" s="134">
        <v>0</v>
      </c>
      <c r="BT85" s="134">
        <v>1748363</v>
      </c>
      <c r="BU85" s="134">
        <v>0</v>
      </c>
      <c r="BV85" s="134">
        <v>0</v>
      </c>
      <c r="BW85" s="134">
        <v>0</v>
      </c>
      <c r="BX85" s="134">
        <v>0</v>
      </c>
      <c r="BY85" s="134">
        <v>0</v>
      </c>
      <c r="BZ85" s="134">
        <v>0</v>
      </c>
      <c r="CA85" s="134">
        <v>0</v>
      </c>
      <c r="CB85" s="194"/>
    </row>
    <row r="86" spans="2:80" ht="41.25" customHeight="1">
      <c r="B86" s="902"/>
      <c r="C86" s="872"/>
      <c r="D86" s="988"/>
      <c r="E86" s="985"/>
      <c r="F86" s="955"/>
      <c r="G86" s="955"/>
      <c r="H86" s="934"/>
      <c r="I86" s="934"/>
      <c r="J86" s="934"/>
      <c r="K86" s="934"/>
      <c r="L86" s="756"/>
      <c r="M86" s="934"/>
      <c r="N86" s="934"/>
      <c r="O86" s="199">
        <v>77</v>
      </c>
      <c r="P86" s="258" t="s">
        <v>509</v>
      </c>
      <c r="Q86" s="259" t="s">
        <v>508</v>
      </c>
      <c r="R86" s="258"/>
      <c r="S86" s="258"/>
      <c r="T86" s="135" t="s">
        <v>511</v>
      </c>
      <c r="U86" s="135" t="s">
        <v>510</v>
      </c>
      <c r="V86" s="135" t="s">
        <v>2</v>
      </c>
      <c r="W86" s="135" t="s">
        <v>33</v>
      </c>
      <c r="X86" s="257">
        <v>0</v>
      </c>
      <c r="Y86" s="135">
        <v>2</v>
      </c>
      <c r="Z86" s="138">
        <f t="shared" si="21"/>
        <v>2.3495638292124043E-4</v>
      </c>
      <c r="AA86" s="197">
        <f t="shared" si="26"/>
        <v>0</v>
      </c>
      <c r="AB86" s="195">
        <v>0</v>
      </c>
      <c r="AC86" s="195"/>
      <c r="AD86" s="197">
        <f t="shared" si="27"/>
        <v>4.2769039735961867E-4</v>
      </c>
      <c r="AE86" s="203">
        <v>1</v>
      </c>
      <c r="AF86" s="195"/>
      <c r="AG86" s="197">
        <f t="shared" si="28"/>
        <v>4.6627361109781277E-4</v>
      </c>
      <c r="AH86" s="203">
        <v>1</v>
      </c>
      <c r="AI86" s="195"/>
      <c r="AJ86" s="197">
        <f t="shared" si="29"/>
        <v>0</v>
      </c>
      <c r="AK86" s="195">
        <v>0</v>
      </c>
      <c r="AL86" s="195"/>
      <c r="AM86" s="134">
        <f t="shared" si="30"/>
        <v>2639000</v>
      </c>
      <c r="AN86" s="134">
        <f t="shared" si="31"/>
        <v>0</v>
      </c>
      <c r="AO86" s="134">
        <v>0</v>
      </c>
      <c r="AP86" s="134"/>
      <c r="AQ86" s="134">
        <v>0</v>
      </c>
      <c r="AR86" s="134">
        <v>0</v>
      </c>
      <c r="AS86" s="134">
        <v>0</v>
      </c>
      <c r="AT86" s="134">
        <v>0</v>
      </c>
      <c r="AU86" s="134">
        <v>0</v>
      </c>
      <c r="AV86" s="134">
        <v>0</v>
      </c>
      <c r="AW86" s="134">
        <v>0</v>
      </c>
      <c r="AX86" s="134">
        <f t="shared" si="32"/>
        <v>1300000</v>
      </c>
      <c r="AY86" s="134">
        <v>0</v>
      </c>
      <c r="AZ86" s="134">
        <v>1300000</v>
      </c>
      <c r="BA86" s="134">
        <v>0</v>
      </c>
      <c r="BB86" s="134">
        <v>0</v>
      </c>
      <c r="BC86" s="134">
        <v>0</v>
      </c>
      <c r="BD86" s="134">
        <v>0</v>
      </c>
      <c r="BE86" s="134">
        <v>0</v>
      </c>
      <c r="BF86" s="134">
        <v>0</v>
      </c>
      <c r="BG86" s="134">
        <v>0</v>
      </c>
      <c r="BH86" s="134">
        <f t="shared" si="33"/>
        <v>1339000</v>
      </c>
      <c r="BI86" s="134">
        <v>0</v>
      </c>
      <c r="BJ86" s="134">
        <v>1339000</v>
      </c>
      <c r="BK86" s="134">
        <v>0</v>
      </c>
      <c r="BL86" s="134">
        <v>0</v>
      </c>
      <c r="BM86" s="134">
        <v>0</v>
      </c>
      <c r="BN86" s="134">
        <v>0</v>
      </c>
      <c r="BO86" s="134">
        <v>0</v>
      </c>
      <c r="BP86" s="134">
        <v>0</v>
      </c>
      <c r="BQ86" s="134">
        <v>0</v>
      </c>
      <c r="BR86" s="134">
        <f t="shared" si="34"/>
        <v>0</v>
      </c>
      <c r="BS86" s="134">
        <v>0</v>
      </c>
      <c r="BT86" s="134">
        <v>0</v>
      </c>
      <c r="BU86" s="134">
        <v>0</v>
      </c>
      <c r="BV86" s="134">
        <v>0</v>
      </c>
      <c r="BW86" s="134">
        <v>0</v>
      </c>
      <c r="BX86" s="134">
        <v>0</v>
      </c>
      <c r="BY86" s="134">
        <v>0</v>
      </c>
      <c r="BZ86" s="134">
        <v>0</v>
      </c>
      <c r="CA86" s="134">
        <v>0</v>
      </c>
      <c r="CB86" s="194"/>
    </row>
    <row r="87" spans="2:80" ht="30.75" thickBot="1">
      <c r="B87" s="902"/>
      <c r="C87" s="872"/>
      <c r="D87" s="989"/>
      <c r="E87" s="986"/>
      <c r="F87" s="818"/>
      <c r="G87" s="818"/>
      <c r="H87" s="761"/>
      <c r="I87" s="761"/>
      <c r="J87" s="761"/>
      <c r="K87" s="761"/>
      <c r="L87" s="862"/>
      <c r="M87" s="761"/>
      <c r="N87" s="761"/>
      <c r="O87" s="192">
        <v>85</v>
      </c>
      <c r="P87" s="255" t="s">
        <v>509</v>
      </c>
      <c r="Q87" s="256" t="s">
        <v>508</v>
      </c>
      <c r="R87" s="255"/>
      <c r="S87" s="255"/>
      <c r="T87" s="127" t="s">
        <v>507</v>
      </c>
      <c r="U87" s="127" t="s">
        <v>506</v>
      </c>
      <c r="V87" s="127" t="s">
        <v>290</v>
      </c>
      <c r="W87" s="127" t="s">
        <v>33</v>
      </c>
      <c r="X87" s="127">
        <v>0</v>
      </c>
      <c r="Y87" s="127">
        <v>4</v>
      </c>
      <c r="Z87" s="129">
        <f t="shared" si="21"/>
        <v>5.9596504011646381E-4</v>
      </c>
      <c r="AA87" s="189">
        <f t="shared" si="26"/>
        <v>6.6962117597939969E-4</v>
      </c>
      <c r="AB87" s="254">
        <f>Y87/(AA87+AD87+AG87+AJ87)*AA87</f>
        <v>1.1163310172518608</v>
      </c>
      <c r="AC87" s="187"/>
      <c r="AD87" s="189">
        <f t="shared" si="27"/>
        <v>5.4217982680665499E-4</v>
      </c>
      <c r="AE87" s="254">
        <f>Y87/(AA87+AD87+AG87+AJ87)*AD87</f>
        <v>0.90387248686880084</v>
      </c>
      <c r="AF87" s="187"/>
      <c r="AG87" s="189">
        <f t="shared" si="28"/>
        <v>5.9109147006861193E-4</v>
      </c>
      <c r="AH87" s="254">
        <f>Y87/(AA87+AD87+AG87+AJ87)*AG87</f>
        <v>0.98541349309253512</v>
      </c>
      <c r="AI87" s="187"/>
      <c r="AJ87" s="189">
        <f t="shared" si="29"/>
        <v>5.9647175023337911E-4</v>
      </c>
      <c r="AK87" s="254">
        <f>Y87/(AA87+AD87+AG87+AJ87)*AJ87</f>
        <v>0.99438300278680336</v>
      </c>
      <c r="AL87" s="187"/>
      <c r="AM87" s="186">
        <f t="shared" si="30"/>
        <v>6693803</v>
      </c>
      <c r="AN87" s="186">
        <f t="shared" si="31"/>
        <v>1600000</v>
      </c>
      <c r="AO87" s="186">
        <v>0</v>
      </c>
      <c r="AP87" s="186">
        <v>1600000</v>
      </c>
      <c r="AQ87" s="186">
        <v>0</v>
      </c>
      <c r="AR87" s="186">
        <v>0</v>
      </c>
      <c r="AS87" s="186">
        <v>0</v>
      </c>
      <c r="AT87" s="186">
        <v>0</v>
      </c>
      <c r="AU87" s="186">
        <v>0</v>
      </c>
      <c r="AV87" s="186">
        <v>0</v>
      </c>
      <c r="AW87" s="186">
        <v>0</v>
      </c>
      <c r="AX87" s="186">
        <f t="shared" si="32"/>
        <v>1648000</v>
      </c>
      <c r="AY87" s="186">
        <v>0</v>
      </c>
      <c r="AZ87" s="186">
        <v>1648000</v>
      </c>
      <c r="BA87" s="186">
        <v>0</v>
      </c>
      <c r="BB87" s="186">
        <v>0</v>
      </c>
      <c r="BC87" s="186">
        <v>0</v>
      </c>
      <c r="BD87" s="186">
        <v>0</v>
      </c>
      <c r="BE87" s="186">
        <v>0</v>
      </c>
      <c r="BF87" s="186">
        <v>0</v>
      </c>
      <c r="BG87" s="186">
        <v>0</v>
      </c>
      <c r="BH87" s="186">
        <f t="shared" si="33"/>
        <v>1697440</v>
      </c>
      <c r="BI87" s="186">
        <v>0</v>
      </c>
      <c r="BJ87" s="186">
        <v>1697440</v>
      </c>
      <c r="BK87" s="186">
        <v>0</v>
      </c>
      <c r="BL87" s="186">
        <v>0</v>
      </c>
      <c r="BM87" s="186">
        <v>0</v>
      </c>
      <c r="BN87" s="186">
        <v>0</v>
      </c>
      <c r="BO87" s="186">
        <v>0</v>
      </c>
      <c r="BP87" s="186">
        <v>0</v>
      </c>
      <c r="BQ87" s="186">
        <v>0</v>
      </c>
      <c r="BR87" s="186">
        <f t="shared" si="34"/>
        <v>1748363</v>
      </c>
      <c r="BS87" s="186">
        <v>0</v>
      </c>
      <c r="BT87" s="186">
        <v>1748363</v>
      </c>
      <c r="BU87" s="186">
        <v>0</v>
      </c>
      <c r="BV87" s="186">
        <v>0</v>
      </c>
      <c r="BW87" s="186">
        <v>0</v>
      </c>
      <c r="BX87" s="186">
        <v>0</v>
      </c>
      <c r="BY87" s="186">
        <v>0</v>
      </c>
      <c r="BZ87" s="186">
        <v>0</v>
      </c>
      <c r="CA87" s="186">
        <v>0</v>
      </c>
      <c r="CB87" s="185"/>
    </row>
    <row r="88" spans="2:80" ht="30" customHeight="1">
      <c r="B88" s="902"/>
      <c r="C88" s="872"/>
      <c r="D88" s="874" t="s">
        <v>505</v>
      </c>
      <c r="E88" s="831">
        <f>SUM(L88:L100)</f>
        <v>2.950267621867227E-2</v>
      </c>
      <c r="F88" s="834" t="s">
        <v>504</v>
      </c>
      <c r="G88" s="834">
        <v>23</v>
      </c>
      <c r="H88" s="847" t="s">
        <v>503</v>
      </c>
      <c r="I88" s="847" t="s">
        <v>502</v>
      </c>
      <c r="J88" s="847">
        <v>13</v>
      </c>
      <c r="K88" s="836">
        <v>13</v>
      </c>
      <c r="L88" s="953">
        <f>SUM(Z88:Z93)</f>
        <v>2.6251650298810152E-2</v>
      </c>
      <c r="M88" s="836">
        <v>13</v>
      </c>
      <c r="N88" s="836">
        <v>13</v>
      </c>
      <c r="O88" s="184">
        <v>86</v>
      </c>
      <c r="P88" s="253" t="s">
        <v>470</v>
      </c>
      <c r="Q88" s="123" t="s">
        <v>469</v>
      </c>
      <c r="R88" s="253"/>
      <c r="S88" s="253"/>
      <c r="T88" s="122" t="s">
        <v>501</v>
      </c>
      <c r="U88" s="122" t="s">
        <v>500</v>
      </c>
      <c r="V88" s="122" t="s">
        <v>181</v>
      </c>
      <c r="W88" s="122" t="s">
        <v>499</v>
      </c>
      <c r="X88" s="252">
        <v>0.39739999999999998</v>
      </c>
      <c r="Y88" s="252">
        <v>0.64739999999999998</v>
      </c>
      <c r="Z88" s="121">
        <f t="shared" si="21"/>
        <v>5.5871724180275124E-3</v>
      </c>
      <c r="AA88" s="183">
        <f t="shared" ref="AA88:AA97" si="35">(100%/(SUM($AN$88:$AN$100))*AN88)*(SUM($Z$88:$Z$100))</f>
        <v>4.5829746274357475E-3</v>
      </c>
      <c r="AB88" s="252">
        <v>0.44740000000000002</v>
      </c>
      <c r="AC88" s="122"/>
      <c r="AD88" s="183">
        <f t="shared" ref="AD88:AD97" si="36">(100%/(SUM($AX$88:$AX$100))*AX88)*(SUM($Z$88:$Z$100))</f>
        <v>6.0009749311027063E-3</v>
      </c>
      <c r="AE88" s="252">
        <v>0.49740000000000001</v>
      </c>
      <c r="AF88" s="122"/>
      <c r="AG88" s="183">
        <f t="shared" ref="AG88:AG97" si="37">(100%/(SUM($BH$88:$BH$100))*BH88)*(SUM($Z$88:$Z$100))</f>
        <v>6.0009749311027063E-3</v>
      </c>
      <c r="AH88" s="252">
        <v>0.56740000000000002</v>
      </c>
      <c r="AI88" s="122"/>
      <c r="AJ88" s="183">
        <f t="shared" ref="AJ88:AJ97" si="38">(100%/(SUM($BR$88:$BR$100))*BR88)*(SUM($Z$88:$Z$100))</f>
        <v>6.0009748221493643E-3</v>
      </c>
      <c r="AK88" s="252">
        <v>0.64739999999999998</v>
      </c>
      <c r="AL88" s="122"/>
      <c r="AM88" s="251">
        <f t="shared" si="30"/>
        <v>62754405</v>
      </c>
      <c r="AN88" s="251">
        <f t="shared" si="31"/>
        <v>15000000</v>
      </c>
      <c r="AO88" s="251">
        <v>0</v>
      </c>
      <c r="AP88" s="251">
        <v>15000000</v>
      </c>
      <c r="AQ88" s="251">
        <v>0</v>
      </c>
      <c r="AR88" s="251">
        <v>0</v>
      </c>
      <c r="AS88" s="251">
        <v>0</v>
      </c>
      <c r="AT88" s="251">
        <v>0</v>
      </c>
      <c r="AU88" s="251">
        <v>0</v>
      </c>
      <c r="AV88" s="251">
        <v>0</v>
      </c>
      <c r="AW88" s="251">
        <v>0</v>
      </c>
      <c r="AX88" s="251">
        <v>15450000</v>
      </c>
      <c r="AY88" s="251"/>
      <c r="AZ88" s="251">
        <v>15450000</v>
      </c>
      <c r="BA88" s="251"/>
      <c r="BB88" s="251"/>
      <c r="BC88" s="251"/>
      <c r="BD88" s="251"/>
      <c r="BE88" s="251"/>
      <c r="BF88" s="251"/>
      <c r="BG88" s="251"/>
      <c r="BH88" s="251">
        <v>15913500</v>
      </c>
      <c r="BI88" s="251"/>
      <c r="BJ88" s="251">
        <v>15913500</v>
      </c>
      <c r="BK88" s="251"/>
      <c r="BL88" s="251"/>
      <c r="BM88" s="251"/>
      <c r="BN88" s="251"/>
      <c r="BO88" s="251"/>
      <c r="BP88" s="251"/>
      <c r="BQ88" s="251"/>
      <c r="BR88" s="251">
        <v>16390905</v>
      </c>
      <c r="BS88" s="251"/>
      <c r="BT88" s="251">
        <v>16390905</v>
      </c>
      <c r="BU88" s="251"/>
      <c r="BV88" s="251"/>
      <c r="BW88" s="251"/>
      <c r="BX88" s="251"/>
      <c r="BY88" s="251"/>
      <c r="BZ88" s="251"/>
      <c r="CA88" s="251"/>
      <c r="CB88" s="250"/>
    </row>
    <row r="89" spans="2:80" ht="90">
      <c r="B89" s="902"/>
      <c r="C89" s="872"/>
      <c r="D89" s="875"/>
      <c r="E89" s="832"/>
      <c r="F89" s="830"/>
      <c r="G89" s="830"/>
      <c r="H89" s="825"/>
      <c r="I89" s="825"/>
      <c r="J89" s="825"/>
      <c r="K89" s="837"/>
      <c r="L89" s="826"/>
      <c r="M89" s="837"/>
      <c r="N89" s="837"/>
      <c r="O89" s="111">
        <v>87</v>
      </c>
      <c r="P89" s="246" t="s">
        <v>448</v>
      </c>
      <c r="Q89" s="246" t="s">
        <v>447</v>
      </c>
      <c r="R89" s="246"/>
      <c r="S89" s="246"/>
      <c r="T89" s="110" t="s">
        <v>498</v>
      </c>
      <c r="U89" s="110" t="s">
        <v>497</v>
      </c>
      <c r="V89" s="110" t="s">
        <v>55</v>
      </c>
      <c r="W89" s="110" t="s">
        <v>496</v>
      </c>
      <c r="X89" s="110" t="s">
        <v>495</v>
      </c>
      <c r="Y89" s="110">
        <v>10</v>
      </c>
      <c r="Z89" s="107">
        <f t="shared" si="21"/>
        <v>6.032334189382647E-3</v>
      </c>
      <c r="AA89" s="178">
        <f t="shared" si="35"/>
        <v>6.1106328365809967E-3</v>
      </c>
      <c r="AB89" s="110">
        <v>10</v>
      </c>
      <c r="AC89" s="110"/>
      <c r="AD89" s="178">
        <f t="shared" si="36"/>
        <v>6.0009749311027063E-3</v>
      </c>
      <c r="AE89" s="110">
        <v>10</v>
      </c>
      <c r="AF89" s="110"/>
      <c r="AG89" s="178">
        <f t="shared" si="37"/>
        <v>6.0009749311027063E-3</v>
      </c>
      <c r="AH89" s="110">
        <v>10</v>
      </c>
      <c r="AI89" s="110"/>
      <c r="AJ89" s="178">
        <f t="shared" si="38"/>
        <v>6.0009748221493643E-3</v>
      </c>
      <c r="AK89" s="110">
        <v>10</v>
      </c>
      <c r="AL89" s="110"/>
      <c r="AM89" s="177">
        <f t="shared" si="30"/>
        <v>67754405</v>
      </c>
      <c r="AN89" s="177">
        <f t="shared" si="31"/>
        <v>20000000</v>
      </c>
      <c r="AO89" s="177">
        <v>5000000</v>
      </c>
      <c r="AP89" s="177">
        <v>0</v>
      </c>
      <c r="AQ89" s="177">
        <v>15000000</v>
      </c>
      <c r="AR89" s="177">
        <v>0</v>
      </c>
      <c r="AS89" s="177">
        <v>0</v>
      </c>
      <c r="AT89" s="177">
        <v>0</v>
      </c>
      <c r="AU89" s="177">
        <v>0</v>
      </c>
      <c r="AV89" s="177">
        <v>0</v>
      </c>
      <c r="AW89" s="177">
        <v>0</v>
      </c>
      <c r="AX89" s="177">
        <f t="shared" ref="AX89:AX100" si="39">SUM(AY89:BF89)</f>
        <v>15450000</v>
      </c>
      <c r="AY89" s="177">
        <v>0</v>
      </c>
      <c r="AZ89" s="177">
        <v>0</v>
      </c>
      <c r="BA89" s="177">
        <v>15450000</v>
      </c>
      <c r="BB89" s="177">
        <v>0</v>
      </c>
      <c r="BC89" s="177">
        <v>0</v>
      </c>
      <c r="BD89" s="177">
        <v>0</v>
      </c>
      <c r="BE89" s="177">
        <v>0</v>
      </c>
      <c r="BF89" s="177">
        <v>0</v>
      </c>
      <c r="BG89" s="177">
        <v>0</v>
      </c>
      <c r="BH89" s="177">
        <f t="shared" ref="BH89:BH100" si="40">SUM(BI89:BP89)</f>
        <v>15913500</v>
      </c>
      <c r="BI89" s="177">
        <v>0</v>
      </c>
      <c r="BJ89" s="177">
        <v>0</v>
      </c>
      <c r="BK89" s="177">
        <v>15913500</v>
      </c>
      <c r="BL89" s="177">
        <v>0</v>
      </c>
      <c r="BM89" s="177">
        <v>0</v>
      </c>
      <c r="BN89" s="177">
        <v>0</v>
      </c>
      <c r="BO89" s="177">
        <v>0</v>
      </c>
      <c r="BP89" s="177">
        <v>0</v>
      </c>
      <c r="BQ89" s="177">
        <v>0</v>
      </c>
      <c r="BR89" s="177">
        <f t="shared" ref="BR89:BR100" si="41">SUM(BS89:BZ89)</f>
        <v>16390905</v>
      </c>
      <c r="BS89" s="177">
        <v>0</v>
      </c>
      <c r="BT89" s="177">
        <v>0</v>
      </c>
      <c r="BU89" s="177">
        <v>16390905</v>
      </c>
      <c r="BV89" s="177">
        <v>0</v>
      </c>
      <c r="BW89" s="177">
        <v>0</v>
      </c>
      <c r="BX89" s="177">
        <v>0</v>
      </c>
      <c r="BY89" s="177">
        <v>0</v>
      </c>
      <c r="BZ89" s="177">
        <v>0</v>
      </c>
      <c r="CA89" s="177">
        <v>0</v>
      </c>
      <c r="CB89" s="176"/>
    </row>
    <row r="90" spans="2:80" ht="75">
      <c r="B90" s="902"/>
      <c r="C90" s="872"/>
      <c r="D90" s="875"/>
      <c r="E90" s="832"/>
      <c r="F90" s="830"/>
      <c r="G90" s="830"/>
      <c r="H90" s="825"/>
      <c r="I90" s="825"/>
      <c r="J90" s="825"/>
      <c r="K90" s="837"/>
      <c r="L90" s="826"/>
      <c r="M90" s="837"/>
      <c r="N90" s="837"/>
      <c r="O90" s="111">
        <v>88</v>
      </c>
      <c r="P90" s="246" t="s">
        <v>489</v>
      </c>
      <c r="Q90" s="977" t="s">
        <v>494</v>
      </c>
      <c r="R90" s="246"/>
      <c r="S90" s="246"/>
      <c r="T90" s="110" t="s">
        <v>493</v>
      </c>
      <c r="U90" s="110" t="s">
        <v>492</v>
      </c>
      <c r="V90" s="110" t="s">
        <v>2</v>
      </c>
      <c r="W90" s="110" t="s">
        <v>491</v>
      </c>
      <c r="X90" s="110" t="s">
        <v>490</v>
      </c>
      <c r="Y90" s="110">
        <v>151</v>
      </c>
      <c r="Z90" s="107">
        <f t="shared" si="21"/>
        <v>9.9999999999999995E-7</v>
      </c>
      <c r="AA90" s="178">
        <f t="shared" si="35"/>
        <v>0</v>
      </c>
      <c r="AB90" s="110">
        <v>121</v>
      </c>
      <c r="AC90" s="110"/>
      <c r="AD90" s="178">
        <f t="shared" si="36"/>
        <v>0</v>
      </c>
      <c r="AE90" s="110">
        <v>131</v>
      </c>
      <c r="AF90" s="110"/>
      <c r="AG90" s="178">
        <f t="shared" si="37"/>
        <v>0</v>
      </c>
      <c r="AH90" s="110">
        <v>141</v>
      </c>
      <c r="AI90" s="110"/>
      <c r="AJ90" s="178">
        <f t="shared" si="38"/>
        <v>0</v>
      </c>
      <c r="AK90" s="110">
        <v>151</v>
      </c>
      <c r="AL90" s="110"/>
      <c r="AM90" s="177">
        <f t="shared" si="30"/>
        <v>0</v>
      </c>
      <c r="AN90" s="177">
        <f t="shared" si="31"/>
        <v>0</v>
      </c>
      <c r="AO90" s="177">
        <v>0</v>
      </c>
      <c r="AP90" s="177">
        <v>0</v>
      </c>
      <c r="AQ90" s="177">
        <v>0</v>
      </c>
      <c r="AR90" s="177">
        <v>0</v>
      </c>
      <c r="AS90" s="177">
        <v>0</v>
      </c>
      <c r="AT90" s="177">
        <v>0</v>
      </c>
      <c r="AU90" s="177">
        <v>0</v>
      </c>
      <c r="AV90" s="177">
        <v>0</v>
      </c>
      <c r="AW90" s="177">
        <v>0</v>
      </c>
      <c r="AX90" s="177">
        <f t="shared" si="39"/>
        <v>0</v>
      </c>
      <c r="AY90" s="177">
        <v>0</v>
      </c>
      <c r="AZ90" s="177">
        <v>0</v>
      </c>
      <c r="BA90" s="177">
        <v>0</v>
      </c>
      <c r="BB90" s="177">
        <v>0</v>
      </c>
      <c r="BC90" s="177">
        <v>0</v>
      </c>
      <c r="BD90" s="177">
        <v>0</v>
      </c>
      <c r="BE90" s="177">
        <v>0</v>
      </c>
      <c r="BF90" s="177">
        <v>0</v>
      </c>
      <c r="BG90" s="177">
        <v>0</v>
      </c>
      <c r="BH90" s="177">
        <f t="shared" si="40"/>
        <v>0</v>
      </c>
      <c r="BI90" s="177">
        <v>0</v>
      </c>
      <c r="BJ90" s="177">
        <v>0</v>
      </c>
      <c r="BK90" s="177">
        <v>0</v>
      </c>
      <c r="BL90" s="177">
        <v>0</v>
      </c>
      <c r="BM90" s="177">
        <v>0</v>
      </c>
      <c r="BN90" s="177">
        <v>0</v>
      </c>
      <c r="BO90" s="177">
        <v>0</v>
      </c>
      <c r="BP90" s="177">
        <v>0</v>
      </c>
      <c r="BQ90" s="177">
        <v>0</v>
      </c>
      <c r="BR90" s="177">
        <f t="shared" si="41"/>
        <v>0</v>
      </c>
      <c r="BS90" s="177">
        <v>0</v>
      </c>
      <c r="BT90" s="177">
        <v>0</v>
      </c>
      <c r="BU90" s="177">
        <v>0</v>
      </c>
      <c r="BV90" s="177">
        <v>0</v>
      </c>
      <c r="BW90" s="177">
        <v>0</v>
      </c>
      <c r="BX90" s="177">
        <v>0</v>
      </c>
      <c r="BY90" s="177">
        <v>0</v>
      </c>
      <c r="BZ90" s="177">
        <v>0</v>
      </c>
      <c r="CA90" s="177">
        <v>0</v>
      </c>
      <c r="CB90" s="176"/>
    </row>
    <row r="91" spans="2:80" ht="30">
      <c r="B91" s="902"/>
      <c r="C91" s="872"/>
      <c r="D91" s="875"/>
      <c r="E91" s="832"/>
      <c r="F91" s="830"/>
      <c r="G91" s="830"/>
      <c r="H91" s="825"/>
      <c r="I91" s="825"/>
      <c r="J91" s="825"/>
      <c r="K91" s="837"/>
      <c r="L91" s="826"/>
      <c r="M91" s="837"/>
      <c r="N91" s="837"/>
      <c r="O91" s="115">
        <v>89</v>
      </c>
      <c r="P91" s="246" t="s">
        <v>489</v>
      </c>
      <c r="Q91" s="977"/>
      <c r="R91" s="246"/>
      <c r="S91" s="246"/>
      <c r="T91" s="110" t="s">
        <v>488</v>
      </c>
      <c r="U91" s="110" t="s">
        <v>487</v>
      </c>
      <c r="V91" s="110" t="s">
        <v>55</v>
      </c>
      <c r="W91" s="110" t="s">
        <v>486</v>
      </c>
      <c r="X91" s="110" t="s">
        <v>485</v>
      </c>
      <c r="Y91" s="113">
        <v>1</v>
      </c>
      <c r="Z91" s="107">
        <f t="shared" si="21"/>
        <v>1.6761517699244307E-3</v>
      </c>
      <c r="AA91" s="178">
        <f t="shared" si="35"/>
        <v>1.3748923882307242E-3</v>
      </c>
      <c r="AB91" s="113">
        <v>1</v>
      </c>
      <c r="AC91" s="110"/>
      <c r="AD91" s="178">
        <f t="shared" si="36"/>
        <v>1.8002924793308116E-3</v>
      </c>
      <c r="AE91" s="113">
        <v>1</v>
      </c>
      <c r="AF91" s="110"/>
      <c r="AG91" s="178">
        <f t="shared" si="37"/>
        <v>1.8002924793308116E-3</v>
      </c>
      <c r="AH91" s="113">
        <v>1</v>
      </c>
      <c r="AI91" s="110"/>
      <c r="AJ91" s="178">
        <f t="shared" si="38"/>
        <v>1.8002926297028777E-3</v>
      </c>
      <c r="AK91" s="113">
        <v>1</v>
      </c>
      <c r="AL91" s="110"/>
      <c r="AM91" s="177">
        <f t="shared" si="30"/>
        <v>18826322</v>
      </c>
      <c r="AN91" s="177">
        <f t="shared" si="31"/>
        <v>4500000</v>
      </c>
      <c r="AO91" s="177">
        <v>0</v>
      </c>
      <c r="AP91" s="177">
        <v>0</v>
      </c>
      <c r="AQ91" s="177">
        <v>4500000</v>
      </c>
      <c r="AR91" s="177">
        <v>0</v>
      </c>
      <c r="AS91" s="177">
        <v>0</v>
      </c>
      <c r="AT91" s="177">
        <v>0</v>
      </c>
      <c r="AU91" s="177">
        <v>0</v>
      </c>
      <c r="AV91" s="177">
        <v>0</v>
      </c>
      <c r="AW91" s="177">
        <v>0</v>
      </c>
      <c r="AX91" s="177">
        <f t="shared" si="39"/>
        <v>4635000</v>
      </c>
      <c r="AY91" s="177">
        <v>0</v>
      </c>
      <c r="AZ91" s="177">
        <v>0</v>
      </c>
      <c r="BA91" s="177">
        <v>4635000</v>
      </c>
      <c r="BB91" s="177">
        <v>0</v>
      </c>
      <c r="BC91" s="177">
        <v>0</v>
      </c>
      <c r="BD91" s="177">
        <v>0</v>
      </c>
      <c r="BE91" s="177">
        <v>0</v>
      </c>
      <c r="BF91" s="177">
        <v>0</v>
      </c>
      <c r="BG91" s="177">
        <v>0</v>
      </c>
      <c r="BH91" s="177">
        <f t="shared" si="40"/>
        <v>4774050</v>
      </c>
      <c r="BI91" s="177">
        <v>0</v>
      </c>
      <c r="BJ91" s="177">
        <v>0</v>
      </c>
      <c r="BK91" s="177">
        <v>4774050</v>
      </c>
      <c r="BL91" s="177">
        <v>0</v>
      </c>
      <c r="BM91" s="177">
        <v>0</v>
      </c>
      <c r="BN91" s="177">
        <v>0</v>
      </c>
      <c r="BO91" s="177">
        <v>0</v>
      </c>
      <c r="BP91" s="177">
        <v>0</v>
      </c>
      <c r="BQ91" s="177">
        <v>0</v>
      </c>
      <c r="BR91" s="177">
        <f t="shared" si="41"/>
        <v>4917272</v>
      </c>
      <c r="BS91" s="177">
        <v>0</v>
      </c>
      <c r="BT91" s="177">
        <v>0</v>
      </c>
      <c r="BU91" s="177">
        <v>4917272</v>
      </c>
      <c r="BV91" s="177">
        <v>0</v>
      </c>
      <c r="BW91" s="177">
        <v>0</v>
      </c>
      <c r="BX91" s="177">
        <v>0</v>
      </c>
      <c r="BY91" s="177">
        <v>0</v>
      </c>
      <c r="BZ91" s="177">
        <v>0</v>
      </c>
      <c r="CA91" s="177">
        <v>0</v>
      </c>
      <c r="CB91" s="176"/>
    </row>
    <row r="92" spans="2:80" ht="90">
      <c r="B92" s="902"/>
      <c r="C92" s="872"/>
      <c r="D92" s="875"/>
      <c r="E92" s="832"/>
      <c r="F92" s="830"/>
      <c r="G92" s="830"/>
      <c r="H92" s="825"/>
      <c r="I92" s="825"/>
      <c r="J92" s="825"/>
      <c r="K92" s="837"/>
      <c r="L92" s="826"/>
      <c r="M92" s="837"/>
      <c r="N92" s="837"/>
      <c r="O92" s="115">
        <v>90</v>
      </c>
      <c r="P92" s="246" t="s">
        <v>481</v>
      </c>
      <c r="Q92" s="246" t="s">
        <v>480</v>
      </c>
      <c r="R92" s="246"/>
      <c r="S92" s="246"/>
      <c r="T92" s="110" t="s">
        <v>484</v>
      </c>
      <c r="U92" s="110" t="s">
        <v>483</v>
      </c>
      <c r="V92" s="110" t="s">
        <v>2</v>
      </c>
      <c r="W92" s="110" t="s">
        <v>477</v>
      </c>
      <c r="X92" s="110" t="s">
        <v>482</v>
      </c>
      <c r="Y92" s="110">
        <v>20</v>
      </c>
      <c r="Z92" s="107">
        <f t="shared" si="21"/>
        <v>5.5871724180275124E-3</v>
      </c>
      <c r="AA92" s="178">
        <f t="shared" si="35"/>
        <v>4.5829746274357475E-3</v>
      </c>
      <c r="AB92" s="110">
        <v>2</v>
      </c>
      <c r="AC92" s="110"/>
      <c r="AD92" s="178">
        <f t="shared" si="36"/>
        <v>6.0009749311027063E-3</v>
      </c>
      <c r="AE92" s="110">
        <v>4</v>
      </c>
      <c r="AF92" s="110"/>
      <c r="AG92" s="178">
        <f t="shared" si="37"/>
        <v>6.0009749311027063E-3</v>
      </c>
      <c r="AH92" s="110">
        <v>6</v>
      </c>
      <c r="AI92" s="110"/>
      <c r="AJ92" s="178">
        <f t="shared" si="38"/>
        <v>6.0009748221493643E-3</v>
      </c>
      <c r="AK92" s="110">
        <v>8</v>
      </c>
      <c r="AL92" s="110"/>
      <c r="AM92" s="177">
        <f t="shared" si="30"/>
        <v>62754405</v>
      </c>
      <c r="AN92" s="177">
        <f t="shared" si="31"/>
        <v>15000000</v>
      </c>
      <c r="AO92" s="177">
        <v>0</v>
      </c>
      <c r="AP92" s="177">
        <v>0</v>
      </c>
      <c r="AQ92" s="177">
        <v>15000000</v>
      </c>
      <c r="AR92" s="177">
        <v>0</v>
      </c>
      <c r="AS92" s="177">
        <v>0</v>
      </c>
      <c r="AT92" s="177">
        <v>0</v>
      </c>
      <c r="AU92" s="177">
        <v>0</v>
      </c>
      <c r="AV92" s="177">
        <v>0</v>
      </c>
      <c r="AW92" s="177">
        <v>0</v>
      </c>
      <c r="AX92" s="177">
        <f t="shared" si="39"/>
        <v>15450000</v>
      </c>
      <c r="AY92" s="177">
        <v>0</v>
      </c>
      <c r="AZ92" s="177">
        <v>0</v>
      </c>
      <c r="BA92" s="177">
        <v>15450000</v>
      </c>
      <c r="BB92" s="177">
        <v>0</v>
      </c>
      <c r="BC92" s="177">
        <v>0</v>
      </c>
      <c r="BD92" s="177">
        <v>0</v>
      </c>
      <c r="BE92" s="177">
        <v>0</v>
      </c>
      <c r="BF92" s="177">
        <v>0</v>
      </c>
      <c r="BG92" s="177">
        <v>0</v>
      </c>
      <c r="BH92" s="177">
        <f t="shared" si="40"/>
        <v>15913500</v>
      </c>
      <c r="BI92" s="177">
        <v>0</v>
      </c>
      <c r="BJ92" s="177">
        <v>0</v>
      </c>
      <c r="BK92" s="177">
        <v>15913500</v>
      </c>
      <c r="BL92" s="177">
        <v>0</v>
      </c>
      <c r="BM92" s="177">
        <v>0</v>
      </c>
      <c r="BN92" s="177">
        <v>0</v>
      </c>
      <c r="BO92" s="177">
        <v>0</v>
      </c>
      <c r="BP92" s="177">
        <v>0</v>
      </c>
      <c r="BQ92" s="177">
        <v>0</v>
      </c>
      <c r="BR92" s="177">
        <f t="shared" si="41"/>
        <v>16390905</v>
      </c>
      <c r="BS92" s="177">
        <v>0</v>
      </c>
      <c r="BT92" s="177">
        <v>0</v>
      </c>
      <c r="BU92" s="177">
        <v>16390905</v>
      </c>
      <c r="BV92" s="177">
        <v>0</v>
      </c>
      <c r="BW92" s="177">
        <v>0</v>
      </c>
      <c r="BX92" s="177">
        <v>0</v>
      </c>
      <c r="BY92" s="177">
        <v>0</v>
      </c>
      <c r="BZ92" s="177">
        <v>0</v>
      </c>
      <c r="CA92" s="177">
        <v>0</v>
      </c>
      <c r="CB92" s="176"/>
    </row>
    <row r="93" spans="2:80" ht="75" customHeight="1">
      <c r="B93" s="902"/>
      <c r="C93" s="872"/>
      <c r="D93" s="875"/>
      <c r="E93" s="832"/>
      <c r="F93" s="830"/>
      <c r="G93" s="830"/>
      <c r="H93" s="825"/>
      <c r="I93" s="825"/>
      <c r="J93" s="825"/>
      <c r="K93" s="837"/>
      <c r="L93" s="826"/>
      <c r="M93" s="837"/>
      <c r="N93" s="837"/>
      <c r="O93" s="115">
        <v>91</v>
      </c>
      <c r="P93" s="246" t="s">
        <v>481</v>
      </c>
      <c r="Q93" s="246" t="s">
        <v>480</v>
      </c>
      <c r="R93" s="246"/>
      <c r="S93" s="246"/>
      <c r="T93" s="110" t="s">
        <v>479</v>
      </c>
      <c r="U93" s="110" t="s">
        <v>478</v>
      </c>
      <c r="V93" s="110" t="s">
        <v>2</v>
      </c>
      <c r="W93" s="110" t="s">
        <v>477</v>
      </c>
      <c r="X93" s="110" t="s">
        <v>476</v>
      </c>
      <c r="Y93" s="110">
        <v>20</v>
      </c>
      <c r="Z93" s="107">
        <f t="shared" si="21"/>
        <v>7.3678195034480535E-3</v>
      </c>
      <c r="AA93" s="178">
        <f t="shared" si="35"/>
        <v>1.0693607464016744E-2</v>
      </c>
      <c r="AB93" s="110">
        <v>2</v>
      </c>
      <c r="AC93" s="110"/>
      <c r="AD93" s="178">
        <f t="shared" si="36"/>
        <v>6.0009749311027063E-3</v>
      </c>
      <c r="AE93" s="110">
        <v>4</v>
      </c>
      <c r="AF93" s="110"/>
      <c r="AG93" s="178">
        <f t="shared" si="37"/>
        <v>6.0009749311027063E-3</v>
      </c>
      <c r="AH93" s="110">
        <v>6</v>
      </c>
      <c r="AI93" s="110"/>
      <c r="AJ93" s="178">
        <f t="shared" si="38"/>
        <v>6.0009748221493643E-3</v>
      </c>
      <c r="AK93" s="110">
        <v>8</v>
      </c>
      <c r="AL93" s="110"/>
      <c r="AM93" s="177">
        <f t="shared" si="30"/>
        <v>82754405</v>
      </c>
      <c r="AN93" s="177">
        <f t="shared" si="31"/>
        <v>35000000</v>
      </c>
      <c r="AO93" s="177">
        <v>20000000</v>
      </c>
      <c r="AP93" s="177">
        <v>0</v>
      </c>
      <c r="AQ93" s="177">
        <v>15000000</v>
      </c>
      <c r="AR93" s="177">
        <v>0</v>
      </c>
      <c r="AS93" s="177">
        <v>0</v>
      </c>
      <c r="AT93" s="177">
        <v>0</v>
      </c>
      <c r="AU93" s="177">
        <v>0</v>
      </c>
      <c r="AV93" s="177">
        <v>0</v>
      </c>
      <c r="AW93" s="177">
        <v>0</v>
      </c>
      <c r="AX93" s="177">
        <f t="shared" si="39"/>
        <v>15450000</v>
      </c>
      <c r="AY93" s="177">
        <v>0</v>
      </c>
      <c r="AZ93" s="177">
        <v>0</v>
      </c>
      <c r="BA93" s="177">
        <v>15450000</v>
      </c>
      <c r="BB93" s="177">
        <v>0</v>
      </c>
      <c r="BC93" s="177">
        <v>0</v>
      </c>
      <c r="BD93" s="177">
        <v>0</v>
      </c>
      <c r="BE93" s="177">
        <v>0</v>
      </c>
      <c r="BF93" s="177">
        <v>0</v>
      </c>
      <c r="BG93" s="177">
        <v>0</v>
      </c>
      <c r="BH93" s="177">
        <f t="shared" si="40"/>
        <v>15913500</v>
      </c>
      <c r="BI93" s="177">
        <v>0</v>
      </c>
      <c r="BJ93" s="177">
        <v>0</v>
      </c>
      <c r="BK93" s="177">
        <v>15913500</v>
      </c>
      <c r="BL93" s="177">
        <v>0</v>
      </c>
      <c r="BM93" s="177">
        <v>0</v>
      </c>
      <c r="BN93" s="177">
        <v>0</v>
      </c>
      <c r="BO93" s="177">
        <v>0</v>
      </c>
      <c r="BP93" s="177">
        <v>0</v>
      </c>
      <c r="BQ93" s="177">
        <v>0</v>
      </c>
      <c r="BR93" s="177">
        <f t="shared" si="41"/>
        <v>16390905</v>
      </c>
      <c r="BS93" s="177">
        <v>0</v>
      </c>
      <c r="BT93" s="177">
        <v>0</v>
      </c>
      <c r="BU93" s="177">
        <v>16390905</v>
      </c>
      <c r="BV93" s="177">
        <v>0</v>
      </c>
      <c r="BW93" s="177">
        <v>0</v>
      </c>
      <c r="BX93" s="177">
        <v>0</v>
      </c>
      <c r="BY93" s="177">
        <v>0</v>
      </c>
      <c r="BZ93" s="177">
        <v>0</v>
      </c>
      <c r="CA93" s="177">
        <v>0</v>
      </c>
      <c r="CB93" s="176"/>
    </row>
    <row r="94" spans="2:80" ht="45" customHeight="1">
      <c r="B94" s="902"/>
      <c r="C94" s="872"/>
      <c r="D94" s="875"/>
      <c r="E94" s="832"/>
      <c r="F94" s="744" t="s">
        <v>475</v>
      </c>
      <c r="G94" s="744">
        <v>24</v>
      </c>
      <c r="H94" s="738" t="s">
        <v>474</v>
      </c>
      <c r="I94" s="738" t="s">
        <v>473</v>
      </c>
      <c r="J94" s="738">
        <v>0</v>
      </c>
      <c r="K94" s="745">
        <v>0.5</v>
      </c>
      <c r="L94" s="752">
        <f>SUM(Z94:Z97)</f>
        <v>2.3704175876498993E-3</v>
      </c>
      <c r="M94" s="745">
        <v>0.25</v>
      </c>
      <c r="N94" s="745">
        <v>0.5</v>
      </c>
      <c r="O94" s="115">
        <v>92</v>
      </c>
      <c r="P94" s="246" t="s">
        <v>448</v>
      </c>
      <c r="Q94" s="246" t="s">
        <v>447</v>
      </c>
      <c r="R94" s="246"/>
      <c r="S94" s="246"/>
      <c r="T94" s="110" t="s">
        <v>472</v>
      </c>
      <c r="U94" s="110" t="s">
        <v>471</v>
      </c>
      <c r="V94" s="110" t="s">
        <v>2</v>
      </c>
      <c r="W94" s="110" t="s">
        <v>466</v>
      </c>
      <c r="X94" s="110">
        <v>0</v>
      </c>
      <c r="Y94" s="110">
        <v>4</v>
      </c>
      <c r="Z94" s="107">
        <f t="shared" si="21"/>
        <v>1.8097003013309713E-3</v>
      </c>
      <c r="AA94" s="178">
        <f t="shared" si="35"/>
        <v>1.8331898509742989E-3</v>
      </c>
      <c r="AB94" s="110">
        <v>0</v>
      </c>
      <c r="AC94" s="110"/>
      <c r="AD94" s="178">
        <f t="shared" si="36"/>
        <v>1.8002924793308116E-3</v>
      </c>
      <c r="AE94" s="110">
        <v>2</v>
      </c>
      <c r="AF94" s="110"/>
      <c r="AG94" s="178">
        <f t="shared" si="37"/>
        <v>1.8002924793308116E-3</v>
      </c>
      <c r="AH94" s="110">
        <v>1</v>
      </c>
      <c r="AI94" s="110"/>
      <c r="AJ94" s="178">
        <f t="shared" si="38"/>
        <v>1.8002926297028777E-3</v>
      </c>
      <c r="AK94" s="110">
        <v>1</v>
      </c>
      <c r="AL94" s="110"/>
      <c r="AM94" s="177">
        <f t="shared" si="30"/>
        <v>20326322</v>
      </c>
      <c r="AN94" s="177">
        <f t="shared" si="31"/>
        <v>6000000</v>
      </c>
      <c r="AO94" s="177">
        <v>1500000</v>
      </c>
      <c r="AP94" s="177">
        <v>0</v>
      </c>
      <c r="AQ94" s="177">
        <v>4500000</v>
      </c>
      <c r="AR94" s="177">
        <v>0</v>
      </c>
      <c r="AS94" s="177">
        <v>0</v>
      </c>
      <c r="AT94" s="177">
        <v>0</v>
      </c>
      <c r="AU94" s="177">
        <v>0</v>
      </c>
      <c r="AV94" s="177">
        <v>0</v>
      </c>
      <c r="AW94" s="177">
        <v>0</v>
      </c>
      <c r="AX94" s="177">
        <f t="shared" si="39"/>
        <v>4635000</v>
      </c>
      <c r="AY94" s="177">
        <v>0</v>
      </c>
      <c r="AZ94" s="177">
        <v>0</v>
      </c>
      <c r="BA94" s="177">
        <v>4635000</v>
      </c>
      <c r="BB94" s="177">
        <v>0</v>
      </c>
      <c r="BC94" s="177">
        <v>0</v>
      </c>
      <c r="BD94" s="177">
        <v>0</v>
      </c>
      <c r="BE94" s="177">
        <v>0</v>
      </c>
      <c r="BF94" s="177">
        <v>0</v>
      </c>
      <c r="BG94" s="177">
        <v>0</v>
      </c>
      <c r="BH94" s="177">
        <f t="shared" si="40"/>
        <v>4774050</v>
      </c>
      <c r="BI94" s="177">
        <v>0</v>
      </c>
      <c r="BJ94" s="177">
        <v>0</v>
      </c>
      <c r="BK94" s="177">
        <v>4774050</v>
      </c>
      <c r="BL94" s="177">
        <v>0</v>
      </c>
      <c r="BM94" s="177">
        <v>0</v>
      </c>
      <c r="BN94" s="177">
        <v>0</v>
      </c>
      <c r="BO94" s="177">
        <v>0</v>
      </c>
      <c r="BP94" s="177">
        <v>0</v>
      </c>
      <c r="BQ94" s="177">
        <v>0</v>
      </c>
      <c r="BR94" s="177">
        <f t="shared" si="41"/>
        <v>4917272</v>
      </c>
      <c r="BS94" s="177">
        <v>0</v>
      </c>
      <c r="BT94" s="177">
        <v>0</v>
      </c>
      <c r="BU94" s="177">
        <v>4917272</v>
      </c>
      <c r="BV94" s="177">
        <v>0</v>
      </c>
      <c r="BW94" s="177">
        <v>0</v>
      </c>
      <c r="BX94" s="177">
        <v>0</v>
      </c>
      <c r="BY94" s="177">
        <v>0</v>
      </c>
      <c r="BZ94" s="177">
        <v>0</v>
      </c>
      <c r="CA94" s="177">
        <v>0</v>
      </c>
      <c r="CB94" s="176"/>
    </row>
    <row r="95" spans="2:80" ht="45">
      <c r="B95" s="902"/>
      <c r="C95" s="872"/>
      <c r="D95" s="875"/>
      <c r="E95" s="832"/>
      <c r="F95" s="729"/>
      <c r="G95" s="729"/>
      <c r="H95" s="720"/>
      <c r="I95" s="720"/>
      <c r="J95" s="720"/>
      <c r="K95" s="746"/>
      <c r="L95" s="723"/>
      <c r="M95" s="746"/>
      <c r="N95" s="746"/>
      <c r="O95" s="115">
        <v>93</v>
      </c>
      <c r="P95" s="246" t="s">
        <v>470</v>
      </c>
      <c r="Q95" s="246" t="s">
        <v>469</v>
      </c>
      <c r="R95" s="246"/>
      <c r="S95" s="246"/>
      <c r="T95" s="110" t="s">
        <v>468</v>
      </c>
      <c r="U95" s="110" t="s">
        <v>467</v>
      </c>
      <c r="V95" s="110" t="s">
        <v>2</v>
      </c>
      <c r="W95" s="110" t="s">
        <v>466</v>
      </c>
      <c r="X95" s="110" t="s">
        <v>465</v>
      </c>
      <c r="Y95" s="110">
        <v>3</v>
      </c>
      <c r="Z95" s="107">
        <f t="shared" si="21"/>
        <v>9.9999999999999995E-7</v>
      </c>
      <c r="AA95" s="178">
        <f t="shared" si="35"/>
        <v>0</v>
      </c>
      <c r="AB95" s="110">
        <v>0</v>
      </c>
      <c r="AC95" s="110"/>
      <c r="AD95" s="178">
        <f t="shared" si="36"/>
        <v>0</v>
      </c>
      <c r="AE95" s="110">
        <v>1</v>
      </c>
      <c r="AF95" s="110"/>
      <c r="AG95" s="178">
        <f t="shared" si="37"/>
        <v>0</v>
      </c>
      <c r="AH95" s="110">
        <v>1</v>
      </c>
      <c r="AI95" s="110"/>
      <c r="AJ95" s="178">
        <f t="shared" si="38"/>
        <v>0</v>
      </c>
      <c r="AK95" s="110">
        <v>1</v>
      </c>
      <c r="AL95" s="110"/>
      <c r="AM95" s="177">
        <f t="shared" si="30"/>
        <v>0</v>
      </c>
      <c r="AN95" s="177">
        <f t="shared" si="31"/>
        <v>0</v>
      </c>
      <c r="AO95" s="177">
        <v>0</v>
      </c>
      <c r="AP95" s="177">
        <v>0</v>
      </c>
      <c r="AQ95" s="177">
        <v>0</v>
      </c>
      <c r="AR95" s="177">
        <v>0</v>
      </c>
      <c r="AS95" s="177">
        <v>0</v>
      </c>
      <c r="AT95" s="177">
        <v>0</v>
      </c>
      <c r="AU95" s="177">
        <v>0</v>
      </c>
      <c r="AV95" s="177">
        <v>0</v>
      </c>
      <c r="AW95" s="177">
        <v>0</v>
      </c>
      <c r="AX95" s="177">
        <f t="shared" si="39"/>
        <v>0</v>
      </c>
      <c r="AY95" s="177">
        <v>0</v>
      </c>
      <c r="AZ95" s="177">
        <v>0</v>
      </c>
      <c r="BA95" s="177">
        <v>0</v>
      </c>
      <c r="BB95" s="177">
        <v>0</v>
      </c>
      <c r="BC95" s="177">
        <v>0</v>
      </c>
      <c r="BD95" s="177">
        <v>0</v>
      </c>
      <c r="BE95" s="177">
        <v>0</v>
      </c>
      <c r="BF95" s="177">
        <v>0</v>
      </c>
      <c r="BG95" s="177">
        <v>0</v>
      </c>
      <c r="BH95" s="177">
        <f t="shared" si="40"/>
        <v>0</v>
      </c>
      <c r="BI95" s="177">
        <v>0</v>
      </c>
      <c r="BJ95" s="177">
        <v>0</v>
      </c>
      <c r="BK95" s="177">
        <v>0</v>
      </c>
      <c r="BL95" s="177">
        <v>0</v>
      </c>
      <c r="BM95" s="177">
        <v>0</v>
      </c>
      <c r="BN95" s="177">
        <v>0</v>
      </c>
      <c r="BO95" s="177">
        <v>0</v>
      </c>
      <c r="BP95" s="177">
        <v>0</v>
      </c>
      <c r="BQ95" s="177">
        <v>0</v>
      </c>
      <c r="BR95" s="177">
        <f t="shared" si="41"/>
        <v>0</v>
      </c>
      <c r="BS95" s="177">
        <v>0</v>
      </c>
      <c r="BT95" s="177">
        <v>0</v>
      </c>
      <c r="BU95" s="177">
        <v>0</v>
      </c>
      <c r="BV95" s="177">
        <v>0</v>
      </c>
      <c r="BW95" s="177">
        <v>0</v>
      </c>
      <c r="BX95" s="177">
        <v>0</v>
      </c>
      <c r="BY95" s="177">
        <v>0</v>
      </c>
      <c r="BZ95" s="177">
        <v>0</v>
      </c>
      <c r="CA95" s="177">
        <v>0</v>
      </c>
      <c r="CB95" s="176"/>
    </row>
    <row r="96" spans="2:80" ht="30">
      <c r="B96" s="902"/>
      <c r="C96" s="872"/>
      <c r="D96" s="875"/>
      <c r="E96" s="832"/>
      <c r="F96" s="729"/>
      <c r="G96" s="729"/>
      <c r="H96" s="720"/>
      <c r="I96" s="720"/>
      <c r="J96" s="720"/>
      <c r="K96" s="746"/>
      <c r="L96" s="723"/>
      <c r="M96" s="746"/>
      <c r="N96" s="746"/>
      <c r="O96" s="115">
        <v>94</v>
      </c>
      <c r="P96" s="246" t="s">
        <v>462</v>
      </c>
      <c r="Q96" s="246" t="s">
        <v>461</v>
      </c>
      <c r="R96" s="246"/>
      <c r="S96" s="246"/>
      <c r="T96" s="110" t="s">
        <v>464</v>
      </c>
      <c r="U96" s="110" t="s">
        <v>463</v>
      </c>
      <c r="V96" s="110" t="s">
        <v>2</v>
      </c>
      <c r="W96" s="110" t="s">
        <v>458</v>
      </c>
      <c r="X96" s="110">
        <v>0</v>
      </c>
      <c r="Y96" s="110">
        <v>1</v>
      </c>
      <c r="Z96" s="107">
        <f t="shared" si="21"/>
        <v>9.9999999999999995E-7</v>
      </c>
      <c r="AA96" s="178">
        <f t="shared" si="35"/>
        <v>0</v>
      </c>
      <c r="AB96" s="110">
        <v>0.5</v>
      </c>
      <c r="AC96" s="110"/>
      <c r="AD96" s="178">
        <f t="shared" si="36"/>
        <v>0</v>
      </c>
      <c r="AE96" s="110">
        <v>0</v>
      </c>
      <c r="AF96" s="110"/>
      <c r="AG96" s="178">
        <f t="shared" si="37"/>
        <v>0</v>
      </c>
      <c r="AH96" s="110">
        <v>1</v>
      </c>
      <c r="AI96" s="110"/>
      <c r="AJ96" s="178">
        <f t="shared" si="38"/>
        <v>0</v>
      </c>
      <c r="AK96" s="110">
        <v>0</v>
      </c>
      <c r="AL96" s="110"/>
      <c r="AM96" s="177">
        <f t="shared" si="30"/>
        <v>0</v>
      </c>
      <c r="AN96" s="177">
        <f t="shared" si="31"/>
        <v>0</v>
      </c>
      <c r="AO96" s="177">
        <v>0</v>
      </c>
      <c r="AP96" s="177">
        <v>0</v>
      </c>
      <c r="AQ96" s="177">
        <v>0</v>
      </c>
      <c r="AR96" s="177">
        <v>0</v>
      </c>
      <c r="AS96" s="177">
        <v>0</v>
      </c>
      <c r="AT96" s="177">
        <v>0</v>
      </c>
      <c r="AU96" s="177">
        <v>0</v>
      </c>
      <c r="AV96" s="177">
        <v>0</v>
      </c>
      <c r="AW96" s="177">
        <v>0</v>
      </c>
      <c r="AX96" s="177">
        <f t="shared" si="39"/>
        <v>0</v>
      </c>
      <c r="AY96" s="177">
        <v>0</v>
      </c>
      <c r="AZ96" s="177">
        <v>0</v>
      </c>
      <c r="BA96" s="177">
        <v>0</v>
      </c>
      <c r="BB96" s="177">
        <v>0</v>
      </c>
      <c r="BC96" s="177">
        <v>0</v>
      </c>
      <c r="BD96" s="177">
        <v>0</v>
      </c>
      <c r="BE96" s="177">
        <v>0</v>
      </c>
      <c r="BF96" s="177">
        <v>0</v>
      </c>
      <c r="BG96" s="177">
        <v>0</v>
      </c>
      <c r="BH96" s="177">
        <f t="shared" si="40"/>
        <v>0</v>
      </c>
      <c r="BI96" s="177">
        <v>0</v>
      </c>
      <c r="BJ96" s="177">
        <v>0</v>
      </c>
      <c r="BK96" s="177">
        <v>0</v>
      </c>
      <c r="BL96" s="177">
        <v>0</v>
      </c>
      <c r="BM96" s="177">
        <v>0</v>
      </c>
      <c r="BN96" s="177">
        <v>0</v>
      </c>
      <c r="BO96" s="177">
        <v>0</v>
      </c>
      <c r="BP96" s="177">
        <v>0</v>
      </c>
      <c r="BQ96" s="177">
        <v>0</v>
      </c>
      <c r="BR96" s="177">
        <f t="shared" si="41"/>
        <v>0</v>
      </c>
      <c r="BS96" s="177">
        <v>0</v>
      </c>
      <c r="BT96" s="177">
        <v>0</v>
      </c>
      <c r="BU96" s="177">
        <v>0</v>
      </c>
      <c r="BV96" s="177">
        <v>0</v>
      </c>
      <c r="BW96" s="177">
        <v>0</v>
      </c>
      <c r="BX96" s="177">
        <v>0</v>
      </c>
      <c r="BY96" s="177">
        <v>0</v>
      </c>
      <c r="BZ96" s="177">
        <v>0</v>
      </c>
      <c r="CA96" s="177">
        <v>0</v>
      </c>
      <c r="CB96" s="176"/>
    </row>
    <row r="97" spans="2:80" ht="60">
      <c r="B97" s="902"/>
      <c r="C97" s="872"/>
      <c r="D97" s="875"/>
      <c r="E97" s="832"/>
      <c r="F97" s="729"/>
      <c r="G97" s="729"/>
      <c r="H97" s="720"/>
      <c r="I97" s="720"/>
      <c r="J97" s="720"/>
      <c r="K97" s="746"/>
      <c r="L97" s="723"/>
      <c r="M97" s="746"/>
      <c r="N97" s="746"/>
      <c r="O97" s="115">
        <v>95</v>
      </c>
      <c r="P97" s="246" t="s">
        <v>462</v>
      </c>
      <c r="Q97" s="246" t="s">
        <v>461</v>
      </c>
      <c r="R97" s="246"/>
      <c r="S97" s="246"/>
      <c r="T97" s="110" t="s">
        <v>460</v>
      </c>
      <c r="U97" s="110" t="s">
        <v>459</v>
      </c>
      <c r="V97" s="110" t="s">
        <v>2</v>
      </c>
      <c r="W97" s="110" t="s">
        <v>458</v>
      </c>
      <c r="X97" s="110">
        <v>0</v>
      </c>
      <c r="Y97" s="110">
        <v>4</v>
      </c>
      <c r="Z97" s="107">
        <f t="shared" si="21"/>
        <v>5.5871728631892833E-4</v>
      </c>
      <c r="AA97" s="178">
        <f t="shared" si="35"/>
        <v>4.5829746274357472E-4</v>
      </c>
      <c r="AB97" s="110">
        <v>1</v>
      </c>
      <c r="AC97" s="110"/>
      <c r="AD97" s="178">
        <f t="shared" si="36"/>
        <v>6.0009749311027056E-4</v>
      </c>
      <c r="AE97" s="110">
        <v>1</v>
      </c>
      <c r="AF97" s="110"/>
      <c r="AG97" s="178">
        <f t="shared" si="37"/>
        <v>6.0009749311027056E-4</v>
      </c>
      <c r="AH97" s="110">
        <v>1</v>
      </c>
      <c r="AI97" s="110"/>
      <c r="AJ97" s="178">
        <f t="shared" si="38"/>
        <v>6.0009766527300494E-4</v>
      </c>
      <c r="AK97" s="110">
        <v>1</v>
      </c>
      <c r="AL97" s="110"/>
      <c r="AM97" s="177">
        <f t="shared" si="30"/>
        <v>6275441</v>
      </c>
      <c r="AN97" s="177">
        <f t="shared" si="31"/>
        <v>1500000</v>
      </c>
      <c r="AO97" s="177">
        <v>0</v>
      </c>
      <c r="AP97" s="177">
        <v>0</v>
      </c>
      <c r="AQ97" s="177">
        <v>1500000</v>
      </c>
      <c r="AR97" s="177">
        <v>0</v>
      </c>
      <c r="AS97" s="177">
        <v>0</v>
      </c>
      <c r="AT97" s="177">
        <v>0</v>
      </c>
      <c r="AU97" s="177">
        <v>0</v>
      </c>
      <c r="AV97" s="177">
        <v>0</v>
      </c>
      <c r="AW97" s="177">
        <v>0</v>
      </c>
      <c r="AX97" s="177">
        <f t="shared" si="39"/>
        <v>1545000</v>
      </c>
      <c r="AY97" s="177">
        <v>0</v>
      </c>
      <c r="AZ97" s="177">
        <v>0</v>
      </c>
      <c r="BA97" s="177">
        <v>1545000</v>
      </c>
      <c r="BB97" s="177">
        <v>0</v>
      </c>
      <c r="BC97" s="177">
        <v>0</v>
      </c>
      <c r="BD97" s="177">
        <v>0</v>
      </c>
      <c r="BE97" s="177">
        <v>0</v>
      </c>
      <c r="BF97" s="177">
        <v>0</v>
      </c>
      <c r="BG97" s="177">
        <v>0</v>
      </c>
      <c r="BH97" s="177">
        <f t="shared" si="40"/>
        <v>1591350</v>
      </c>
      <c r="BI97" s="177">
        <v>0</v>
      </c>
      <c r="BJ97" s="177">
        <v>0</v>
      </c>
      <c r="BK97" s="177">
        <v>1591350</v>
      </c>
      <c r="BL97" s="177">
        <v>0</v>
      </c>
      <c r="BM97" s="177">
        <v>0</v>
      </c>
      <c r="BN97" s="177">
        <v>0</v>
      </c>
      <c r="BO97" s="177">
        <v>0</v>
      </c>
      <c r="BP97" s="177">
        <v>0</v>
      </c>
      <c r="BQ97" s="177">
        <v>0</v>
      </c>
      <c r="BR97" s="177">
        <f t="shared" si="41"/>
        <v>1639091</v>
      </c>
      <c r="BS97" s="177">
        <v>0</v>
      </c>
      <c r="BT97" s="177">
        <v>0</v>
      </c>
      <c r="BU97" s="177">
        <v>1639091</v>
      </c>
      <c r="BV97" s="177">
        <v>0</v>
      </c>
      <c r="BW97" s="177">
        <v>0</v>
      </c>
      <c r="BX97" s="177">
        <v>0</v>
      </c>
      <c r="BY97" s="177">
        <v>0</v>
      </c>
      <c r="BZ97" s="177">
        <v>0</v>
      </c>
      <c r="CA97" s="177">
        <v>0</v>
      </c>
      <c r="CB97" s="176"/>
    </row>
    <row r="98" spans="2:80" ht="30">
      <c r="B98" s="902"/>
      <c r="C98" s="872"/>
      <c r="D98" s="875"/>
      <c r="E98" s="832"/>
      <c r="F98" s="730"/>
      <c r="G98" s="730"/>
      <c r="H98" s="731"/>
      <c r="I98" s="731"/>
      <c r="J98" s="731"/>
      <c r="K98" s="747"/>
      <c r="L98" s="753"/>
      <c r="M98" s="747"/>
      <c r="N98" s="747"/>
      <c r="O98" s="115">
        <v>68</v>
      </c>
      <c r="P98" s="249" t="s">
        <v>457</v>
      </c>
      <c r="Q98" s="115" t="s">
        <v>456</v>
      </c>
      <c r="R98" s="249"/>
      <c r="S98" s="249"/>
      <c r="T98" s="110" t="s">
        <v>455</v>
      </c>
      <c r="U98" s="110" t="s">
        <v>454</v>
      </c>
      <c r="V98" s="110" t="s">
        <v>44</v>
      </c>
      <c r="W98" s="110" t="s">
        <v>453</v>
      </c>
      <c r="X98" s="248">
        <v>0</v>
      </c>
      <c r="Y98" s="113">
        <v>0</v>
      </c>
      <c r="Z98" s="107">
        <f t="shared" si="21"/>
        <v>7.4495632240366828E-4</v>
      </c>
      <c r="AA98" s="106">
        <f>(100%/(SUM($AN$80:$AN$87))*AN98)*(SUM($Z$80:$Z$87))</f>
        <v>8.3702646997424967E-4</v>
      </c>
      <c r="AB98" s="105">
        <f>Y98/(AA98+AD98+AG98+AJ98)*AA98</f>
        <v>0</v>
      </c>
      <c r="AC98" s="104"/>
      <c r="AD98" s="106">
        <f>(100%/(SUM($AX$80:$AX$87))*AX98)*(SUM($Z$80:$Z$87))</f>
        <v>6.7772478350831876E-4</v>
      </c>
      <c r="AE98" s="105">
        <f>Y98/(AA98+AD98+AG98+AJ98)*AD98</f>
        <v>0</v>
      </c>
      <c r="AF98" s="104"/>
      <c r="AG98" s="106">
        <f>(100%/(SUM($BH$80:$BH$87))*BH98)*(SUM($Z$80:$Z$87))</f>
        <v>7.3886433758576478E-4</v>
      </c>
      <c r="AH98" s="105">
        <f>Y98/(AA98+AD98+AG98+AJ98)*AG98</f>
        <v>0</v>
      </c>
      <c r="AI98" s="104"/>
      <c r="AJ98" s="106">
        <f>(100%/(SUM($BR$80:$BR$87))*BR98)*(SUM($Z$80:$Z$87))</f>
        <v>7.4558977308175666E-4</v>
      </c>
      <c r="AK98" s="105">
        <f>Y98/(AA98+AD98+AG98+AJ98)*AJ98</f>
        <v>0</v>
      </c>
      <c r="AL98" s="104"/>
      <c r="AM98" s="103">
        <f t="shared" si="30"/>
        <v>8367254</v>
      </c>
      <c r="AN98" s="103">
        <f t="shared" si="31"/>
        <v>2000000</v>
      </c>
      <c r="AO98" s="103">
        <v>0</v>
      </c>
      <c r="AP98" s="103">
        <v>2000000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f t="shared" si="39"/>
        <v>2060000</v>
      </c>
      <c r="AY98" s="103">
        <v>0</v>
      </c>
      <c r="AZ98" s="103">
        <v>2060000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f t="shared" si="40"/>
        <v>2121800</v>
      </c>
      <c r="BI98" s="103">
        <v>0</v>
      </c>
      <c r="BJ98" s="103">
        <v>2121800</v>
      </c>
      <c r="BK98" s="103">
        <v>0</v>
      </c>
      <c r="BL98" s="103">
        <v>0</v>
      </c>
      <c r="BM98" s="103">
        <v>0</v>
      </c>
      <c r="BN98" s="103">
        <v>0</v>
      </c>
      <c r="BO98" s="103">
        <v>0</v>
      </c>
      <c r="BP98" s="103">
        <v>0</v>
      </c>
      <c r="BQ98" s="103">
        <v>0</v>
      </c>
      <c r="BR98" s="103">
        <f t="shared" si="41"/>
        <v>2185454</v>
      </c>
      <c r="BS98" s="103">
        <v>0</v>
      </c>
      <c r="BT98" s="103">
        <v>2185454</v>
      </c>
      <c r="BU98" s="103">
        <v>0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0</v>
      </c>
      <c r="CB98" s="102"/>
    </row>
    <row r="99" spans="2:80" ht="30" customHeight="1">
      <c r="B99" s="902"/>
      <c r="C99" s="872"/>
      <c r="D99" s="875"/>
      <c r="E99" s="832"/>
      <c r="F99" s="830" t="s">
        <v>452</v>
      </c>
      <c r="G99" s="830">
        <v>25</v>
      </c>
      <c r="H99" s="825" t="s">
        <v>451</v>
      </c>
      <c r="I99" s="825" t="s">
        <v>450</v>
      </c>
      <c r="J99" s="825">
        <v>0</v>
      </c>
      <c r="K99" s="845">
        <v>0.3</v>
      </c>
      <c r="L99" s="826">
        <f>SUM(Z99:Z100)</f>
        <v>8.8060833221221613E-4</v>
      </c>
      <c r="M99" s="845">
        <v>0.15</v>
      </c>
      <c r="N99" s="845">
        <v>0.3</v>
      </c>
      <c r="O99" s="115">
        <v>96</v>
      </c>
      <c r="P99" s="246" t="s">
        <v>448</v>
      </c>
      <c r="Q99" s="246" t="s">
        <v>447</v>
      </c>
      <c r="R99" s="246"/>
      <c r="S99" s="246"/>
      <c r="T99" s="110" t="s">
        <v>449</v>
      </c>
      <c r="U99" s="110" t="s">
        <v>445</v>
      </c>
      <c r="V99" s="110" t="s">
        <v>2</v>
      </c>
      <c r="W99" s="110" t="s">
        <v>1</v>
      </c>
      <c r="X99" s="110">
        <v>0</v>
      </c>
      <c r="Y99" s="110">
        <v>3</v>
      </c>
      <c r="Z99" s="107">
        <f t="shared" si="21"/>
        <v>4.4030416610610807E-4</v>
      </c>
      <c r="AA99" s="178">
        <f>(100%/(SUM($AN$88:$AN$100))*AN99)*(SUM($Z$88:$Z$100))</f>
        <v>0</v>
      </c>
      <c r="AB99" s="110">
        <v>0</v>
      </c>
      <c r="AC99" s="110"/>
      <c r="AD99" s="178">
        <f>(100%/(SUM($AX$88:$AX$100))*AX99)*(SUM($Z$88:$Z$100))</f>
        <v>6.2146018703976237E-4</v>
      </c>
      <c r="AE99" s="110">
        <v>1</v>
      </c>
      <c r="AF99" s="110"/>
      <c r="AG99" s="178">
        <f>(100%/(SUM($BH$88:$BH$100))*BH99)*(SUM($Z$88:$Z$100))</f>
        <v>6.2146018703976237E-4</v>
      </c>
      <c r="AH99" s="110">
        <v>1</v>
      </c>
      <c r="AI99" s="110"/>
      <c r="AJ99" s="178">
        <f>(100%/(SUM($BR$88:$BR$100))*BR99)*(SUM($Z$88:$Z$100))</f>
        <v>6.2146017575656837E-4</v>
      </c>
      <c r="AK99" s="110">
        <v>1</v>
      </c>
      <c r="AL99" s="110"/>
      <c r="AM99" s="177">
        <f t="shared" si="30"/>
        <v>4945440</v>
      </c>
      <c r="AN99" s="177">
        <f t="shared" si="31"/>
        <v>0</v>
      </c>
      <c r="AO99" s="177">
        <v>0</v>
      </c>
      <c r="AP99" s="177">
        <v>0</v>
      </c>
      <c r="AQ99" s="177">
        <v>0</v>
      </c>
      <c r="AR99" s="177">
        <v>0</v>
      </c>
      <c r="AS99" s="177">
        <v>0</v>
      </c>
      <c r="AT99" s="177">
        <v>0</v>
      </c>
      <c r="AU99" s="177">
        <v>0</v>
      </c>
      <c r="AV99" s="177">
        <v>0</v>
      </c>
      <c r="AW99" s="177">
        <v>0</v>
      </c>
      <c r="AX99" s="177">
        <f t="shared" si="39"/>
        <v>1600000</v>
      </c>
      <c r="AY99" s="177">
        <v>0</v>
      </c>
      <c r="AZ99" s="177">
        <v>0</v>
      </c>
      <c r="BA99" s="177">
        <v>1600000</v>
      </c>
      <c r="BB99" s="177">
        <v>0</v>
      </c>
      <c r="BC99" s="177">
        <v>0</v>
      </c>
      <c r="BD99" s="177">
        <v>0</v>
      </c>
      <c r="BE99" s="177">
        <v>0</v>
      </c>
      <c r="BF99" s="177">
        <v>0</v>
      </c>
      <c r="BG99" s="177">
        <v>0</v>
      </c>
      <c r="BH99" s="177">
        <f t="shared" si="40"/>
        <v>1648000</v>
      </c>
      <c r="BI99" s="177">
        <v>0</v>
      </c>
      <c r="BJ99" s="177">
        <v>0</v>
      </c>
      <c r="BK99" s="177">
        <v>1648000</v>
      </c>
      <c r="BL99" s="177">
        <v>0</v>
      </c>
      <c r="BM99" s="177">
        <v>0</v>
      </c>
      <c r="BN99" s="177">
        <v>0</v>
      </c>
      <c r="BO99" s="177">
        <v>0</v>
      </c>
      <c r="BP99" s="177">
        <v>0</v>
      </c>
      <c r="BQ99" s="177">
        <v>0</v>
      </c>
      <c r="BR99" s="177">
        <f t="shared" si="41"/>
        <v>1697440</v>
      </c>
      <c r="BS99" s="177">
        <v>0</v>
      </c>
      <c r="BT99" s="177">
        <v>0</v>
      </c>
      <c r="BU99" s="177">
        <v>1697440</v>
      </c>
      <c r="BV99" s="177">
        <v>0</v>
      </c>
      <c r="BW99" s="177">
        <v>0</v>
      </c>
      <c r="BX99" s="177">
        <v>0</v>
      </c>
      <c r="BY99" s="177">
        <v>0</v>
      </c>
      <c r="BZ99" s="177">
        <v>0</v>
      </c>
      <c r="CA99" s="177">
        <v>0</v>
      </c>
      <c r="CB99" s="176"/>
    </row>
    <row r="100" spans="2:80" ht="30.75" thickBot="1">
      <c r="B100" s="902"/>
      <c r="C100" s="872"/>
      <c r="D100" s="876"/>
      <c r="E100" s="833"/>
      <c r="F100" s="949"/>
      <c r="G100" s="949"/>
      <c r="H100" s="954"/>
      <c r="I100" s="954"/>
      <c r="J100" s="954"/>
      <c r="K100" s="954"/>
      <c r="L100" s="844"/>
      <c r="M100" s="846"/>
      <c r="N100" s="846"/>
      <c r="O100" s="247">
        <v>97</v>
      </c>
      <c r="P100" s="246" t="s">
        <v>448</v>
      </c>
      <c r="Q100" s="246" t="s">
        <v>447</v>
      </c>
      <c r="R100" s="245"/>
      <c r="S100" s="245"/>
      <c r="T100" s="98" t="s">
        <v>446</v>
      </c>
      <c r="U100" s="98" t="s">
        <v>445</v>
      </c>
      <c r="V100" s="98" t="s">
        <v>2</v>
      </c>
      <c r="W100" s="98" t="s">
        <v>444</v>
      </c>
      <c r="X100" s="98">
        <v>0</v>
      </c>
      <c r="Y100" s="98">
        <v>3</v>
      </c>
      <c r="Z100" s="97">
        <f t="shared" si="21"/>
        <v>4.4030416610610807E-4</v>
      </c>
      <c r="AA100" s="168">
        <f>(100%/(SUM($AN$88:$AN$100))*AN100)*(SUM($Z$88:$Z$100))</f>
        <v>0</v>
      </c>
      <c r="AB100" s="98">
        <v>0</v>
      </c>
      <c r="AC100" s="98"/>
      <c r="AD100" s="168">
        <f>(100%/(SUM($AX$88:$AX$100))*AX100)*(SUM($Z$88:$Z$100))</f>
        <v>6.2146018703976237E-4</v>
      </c>
      <c r="AE100" s="98">
        <v>1</v>
      </c>
      <c r="AF100" s="98"/>
      <c r="AG100" s="168">
        <f>(100%/(SUM($BH$88:$BH$100))*BH100)*(SUM($Z$88:$Z$100))</f>
        <v>6.2146018703976237E-4</v>
      </c>
      <c r="AH100" s="98">
        <v>1</v>
      </c>
      <c r="AI100" s="98"/>
      <c r="AJ100" s="168">
        <f>(100%/(SUM($BR$88:$BR$100))*BR100)*(SUM($Z$88:$Z$100))</f>
        <v>6.2146017575656837E-4</v>
      </c>
      <c r="AK100" s="98">
        <v>1</v>
      </c>
      <c r="AL100" s="98"/>
      <c r="AM100" s="167">
        <f t="shared" si="30"/>
        <v>4945440</v>
      </c>
      <c r="AN100" s="167">
        <f t="shared" si="31"/>
        <v>0</v>
      </c>
      <c r="AO100" s="167">
        <v>0</v>
      </c>
      <c r="AP100" s="167">
        <v>0</v>
      </c>
      <c r="AQ100" s="167">
        <v>0</v>
      </c>
      <c r="AR100" s="167">
        <v>0</v>
      </c>
      <c r="AS100" s="167">
        <v>0</v>
      </c>
      <c r="AT100" s="167">
        <v>0</v>
      </c>
      <c r="AU100" s="167">
        <v>0</v>
      </c>
      <c r="AV100" s="167">
        <v>0</v>
      </c>
      <c r="AW100" s="167">
        <v>0</v>
      </c>
      <c r="AX100" s="167">
        <f t="shared" si="39"/>
        <v>1600000</v>
      </c>
      <c r="AY100" s="167">
        <v>0</v>
      </c>
      <c r="AZ100" s="167">
        <v>0</v>
      </c>
      <c r="BA100" s="167">
        <v>1600000</v>
      </c>
      <c r="BB100" s="167">
        <v>0</v>
      </c>
      <c r="BC100" s="167">
        <v>0</v>
      </c>
      <c r="BD100" s="167">
        <v>0</v>
      </c>
      <c r="BE100" s="167">
        <v>0</v>
      </c>
      <c r="BF100" s="167">
        <v>0</v>
      </c>
      <c r="BG100" s="167">
        <v>0</v>
      </c>
      <c r="BH100" s="167">
        <f t="shared" si="40"/>
        <v>1648000</v>
      </c>
      <c r="BI100" s="167">
        <v>0</v>
      </c>
      <c r="BJ100" s="167">
        <v>0</v>
      </c>
      <c r="BK100" s="167">
        <v>1648000</v>
      </c>
      <c r="BL100" s="167">
        <v>0</v>
      </c>
      <c r="BM100" s="167">
        <v>0</v>
      </c>
      <c r="BN100" s="167">
        <v>0</v>
      </c>
      <c r="BO100" s="167">
        <v>0</v>
      </c>
      <c r="BP100" s="167">
        <v>0</v>
      </c>
      <c r="BQ100" s="167">
        <v>0</v>
      </c>
      <c r="BR100" s="167">
        <f t="shared" si="41"/>
        <v>1697440</v>
      </c>
      <c r="BS100" s="167">
        <v>0</v>
      </c>
      <c r="BT100" s="167">
        <v>0</v>
      </c>
      <c r="BU100" s="167">
        <v>1697440</v>
      </c>
      <c r="BV100" s="167">
        <v>0</v>
      </c>
      <c r="BW100" s="167">
        <v>0</v>
      </c>
      <c r="BX100" s="167">
        <v>0</v>
      </c>
      <c r="BY100" s="167">
        <v>0</v>
      </c>
      <c r="BZ100" s="167">
        <v>0</v>
      </c>
      <c r="CA100" s="167">
        <v>0</v>
      </c>
      <c r="CB100" s="166"/>
    </row>
    <row r="101" spans="2:80" ht="60" customHeight="1">
      <c r="B101" s="902"/>
      <c r="C101" s="872"/>
      <c r="D101" s="884" t="s">
        <v>443</v>
      </c>
      <c r="E101" s="807" t="e">
        <f>SUM(L101:L115)</f>
        <v>#REF!</v>
      </c>
      <c r="F101" s="827" t="s">
        <v>442</v>
      </c>
      <c r="G101" s="827">
        <v>26</v>
      </c>
      <c r="H101" s="838" t="s">
        <v>441</v>
      </c>
      <c r="I101" s="838" t="s">
        <v>440</v>
      </c>
      <c r="J101" s="838" t="s">
        <v>439</v>
      </c>
      <c r="K101" s="853">
        <v>1</v>
      </c>
      <c r="L101" s="850">
        <f>SUM(Z32)</f>
        <v>9.9999999999999995E-7</v>
      </c>
      <c r="M101" s="922">
        <v>0.5</v>
      </c>
      <c r="N101" s="922">
        <v>1</v>
      </c>
      <c r="O101" s="73">
        <v>99</v>
      </c>
      <c r="P101" s="241" t="s">
        <v>434</v>
      </c>
      <c r="Q101" s="242" t="s">
        <v>433</v>
      </c>
      <c r="R101" s="241"/>
      <c r="S101" s="241"/>
      <c r="T101" s="239" t="s">
        <v>438</v>
      </c>
      <c r="U101" s="240" t="s">
        <v>437</v>
      </c>
      <c r="V101" s="238" t="s">
        <v>2</v>
      </c>
      <c r="W101" s="239" t="s">
        <v>393</v>
      </c>
      <c r="X101" s="238">
        <v>0</v>
      </c>
      <c r="Y101" s="239">
        <v>7</v>
      </c>
      <c r="Z101" s="71">
        <f t="shared" si="21"/>
        <v>9.9999999999999995E-7</v>
      </c>
      <c r="AA101" s="70">
        <f t="shared" ref="AA101:AA115" si="42">(100%/(SUM($AX$32:$AX$115))*AX101)*(SUM($Z$32:$Z$115))</f>
        <v>0</v>
      </c>
      <c r="AB101" s="238">
        <v>2</v>
      </c>
      <c r="AC101" s="69"/>
      <c r="AD101" s="70">
        <f t="shared" ref="AD101:AD115" si="43">(100%/(SUM($AX$32:$AX$115))*AX101)*(SUM($Z$32:$Z$115))</f>
        <v>0</v>
      </c>
      <c r="AE101" s="238">
        <v>2</v>
      </c>
      <c r="AF101" s="69"/>
      <c r="AG101" s="70">
        <f t="shared" ref="AG101:AG115" si="44">(100%/(SUM($AX$32:$AX$115))*AX101)*(SUM($Z$32:$Z$115))</f>
        <v>0</v>
      </c>
      <c r="AH101" s="238">
        <v>2</v>
      </c>
      <c r="AI101" s="69"/>
      <c r="AJ101" s="70">
        <f t="shared" ref="AJ101:AJ115" si="45">(100%/(SUM($AX$32:$AX$115))*AX101)*(SUM($Z$32:$Z$115))</f>
        <v>0</v>
      </c>
      <c r="AK101" s="238">
        <v>1</v>
      </c>
      <c r="AL101" s="69"/>
      <c r="AM101" s="237">
        <f t="shared" ref="AM101:AM115" si="46">(AN101+AX101+BH101+BR101)</f>
        <v>0</v>
      </c>
      <c r="AN101" s="237">
        <f>(AO101+AP101+AQ101+AR101+AS101+AT101+AU101+AV101)</f>
        <v>0</v>
      </c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>
        <f>(AY101+AZ101+BA101+BB101+BC101+BD101+BE101+BF101)</f>
        <v>0</v>
      </c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>
        <f t="shared" ref="BH101:BH115" si="47">(BI101+BJ101+BK101+BL101+BM101+BN101+BO101+BP101)</f>
        <v>0</v>
      </c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>
        <f t="shared" ref="BR101:BR115" si="48">(BS101+BT101+BU101+BV101+BW101+BX101+BY101+BZ101)</f>
        <v>0</v>
      </c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6"/>
    </row>
    <row r="102" spans="2:80" ht="30">
      <c r="B102" s="902"/>
      <c r="C102" s="872"/>
      <c r="D102" s="885"/>
      <c r="E102" s="808"/>
      <c r="F102" s="828"/>
      <c r="G102" s="828"/>
      <c r="H102" s="839"/>
      <c r="I102" s="839"/>
      <c r="J102" s="839"/>
      <c r="K102" s="854"/>
      <c r="L102" s="717"/>
      <c r="M102" s="925"/>
      <c r="N102" s="923"/>
      <c r="O102" s="73">
        <v>100</v>
      </c>
      <c r="P102" s="241" t="s">
        <v>434</v>
      </c>
      <c r="Q102" s="242" t="s">
        <v>433</v>
      </c>
      <c r="R102" s="241"/>
      <c r="S102" s="241"/>
      <c r="T102" s="239" t="s">
        <v>436</v>
      </c>
      <c r="U102" s="239" t="s">
        <v>435</v>
      </c>
      <c r="V102" s="238" t="s">
        <v>2</v>
      </c>
      <c r="W102" s="239" t="s">
        <v>393</v>
      </c>
      <c r="X102" s="239">
        <v>1</v>
      </c>
      <c r="Y102" s="239">
        <v>10</v>
      </c>
      <c r="Z102" s="71">
        <f t="shared" si="21"/>
        <v>9.9999999999999995E-7</v>
      </c>
      <c r="AA102" s="70">
        <f t="shared" si="42"/>
        <v>0</v>
      </c>
      <c r="AB102" s="238">
        <v>2</v>
      </c>
      <c r="AC102" s="69"/>
      <c r="AD102" s="70">
        <f t="shared" si="43"/>
        <v>0</v>
      </c>
      <c r="AE102" s="238">
        <v>2</v>
      </c>
      <c r="AF102" s="69"/>
      <c r="AG102" s="70">
        <f t="shared" si="44"/>
        <v>0</v>
      </c>
      <c r="AH102" s="238">
        <v>3</v>
      </c>
      <c r="AI102" s="69"/>
      <c r="AJ102" s="70">
        <f t="shared" si="45"/>
        <v>0</v>
      </c>
      <c r="AK102" s="238">
        <v>3</v>
      </c>
      <c r="AL102" s="69"/>
      <c r="AM102" s="237">
        <f t="shared" si="46"/>
        <v>0</v>
      </c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>
        <f>(AY102+AZ102+BA102+BB102+BC102+BD102+BE102+BF102)</f>
        <v>0</v>
      </c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>
        <f t="shared" si="47"/>
        <v>0</v>
      </c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>
        <f t="shared" si="48"/>
        <v>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6"/>
    </row>
    <row r="103" spans="2:80" ht="30" customHeight="1">
      <c r="B103" s="902"/>
      <c r="C103" s="872"/>
      <c r="D103" s="885"/>
      <c r="E103" s="808"/>
      <c r="F103" s="828"/>
      <c r="G103" s="828"/>
      <c r="H103" s="839"/>
      <c r="I103" s="839"/>
      <c r="J103" s="839"/>
      <c r="K103" s="854"/>
      <c r="L103" s="717"/>
      <c r="M103" s="925"/>
      <c r="N103" s="923"/>
      <c r="O103" s="73">
        <v>101</v>
      </c>
      <c r="P103" s="241" t="s">
        <v>434</v>
      </c>
      <c r="Q103" s="242" t="s">
        <v>433</v>
      </c>
      <c r="R103" s="241"/>
      <c r="S103" s="241"/>
      <c r="T103" s="239" t="s">
        <v>432</v>
      </c>
      <c r="U103" s="240" t="s">
        <v>431</v>
      </c>
      <c r="V103" s="238" t="s">
        <v>2</v>
      </c>
      <c r="W103" s="239" t="s">
        <v>393</v>
      </c>
      <c r="X103" s="238">
        <v>0</v>
      </c>
      <c r="Y103" s="244">
        <v>0.7</v>
      </c>
      <c r="Z103" s="71">
        <f t="shared" si="21"/>
        <v>9.9999999999999995E-7</v>
      </c>
      <c r="AA103" s="70">
        <f t="shared" si="42"/>
        <v>0</v>
      </c>
      <c r="AB103" s="243">
        <v>0.1</v>
      </c>
      <c r="AC103" s="69"/>
      <c r="AD103" s="70">
        <f t="shared" si="43"/>
        <v>0</v>
      </c>
      <c r="AE103" s="243">
        <v>0.15</v>
      </c>
      <c r="AF103" s="69"/>
      <c r="AG103" s="70">
        <f t="shared" si="44"/>
        <v>0</v>
      </c>
      <c r="AH103" s="243">
        <v>0.25</v>
      </c>
      <c r="AI103" s="69"/>
      <c r="AJ103" s="70">
        <f t="shared" si="45"/>
        <v>0</v>
      </c>
      <c r="AK103" s="243">
        <v>0.2</v>
      </c>
      <c r="AL103" s="69"/>
      <c r="AM103" s="237">
        <f t="shared" si="46"/>
        <v>0</v>
      </c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>
        <f>(AY103+AZ103+BA103+BB103+BC103+BD103+BE103+BF103)</f>
        <v>0</v>
      </c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>
        <f t="shared" si="47"/>
        <v>0</v>
      </c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>
        <f t="shared" si="48"/>
        <v>0</v>
      </c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6"/>
    </row>
    <row r="104" spans="2:80" ht="60">
      <c r="B104" s="902"/>
      <c r="C104" s="872"/>
      <c r="D104" s="885"/>
      <c r="E104" s="808"/>
      <c r="F104" s="829"/>
      <c r="G104" s="829"/>
      <c r="H104" s="840"/>
      <c r="I104" s="840"/>
      <c r="J104" s="840"/>
      <c r="K104" s="855"/>
      <c r="L104" s="820"/>
      <c r="M104" s="926"/>
      <c r="N104" s="924"/>
      <c r="O104" s="73">
        <v>105</v>
      </c>
      <c r="P104" s="241" t="s">
        <v>407</v>
      </c>
      <c r="Q104" s="242" t="s">
        <v>406</v>
      </c>
      <c r="R104" s="241"/>
      <c r="S104" s="241"/>
      <c r="T104" s="239" t="s">
        <v>430</v>
      </c>
      <c r="U104" s="240" t="s">
        <v>429</v>
      </c>
      <c r="V104" s="238" t="s">
        <v>2</v>
      </c>
      <c r="W104" s="239" t="s">
        <v>393</v>
      </c>
      <c r="X104" s="238">
        <v>0</v>
      </c>
      <c r="Y104" s="239">
        <v>1</v>
      </c>
      <c r="Z104" s="71">
        <f t="shared" si="21"/>
        <v>8.9032354271027062E-5</v>
      </c>
      <c r="AA104" s="70">
        <f t="shared" si="42"/>
        <v>3.5433731843516927E-4</v>
      </c>
      <c r="AB104" s="238">
        <v>0</v>
      </c>
      <c r="AC104" s="69"/>
      <c r="AD104" s="70">
        <f t="shared" si="43"/>
        <v>3.5433731843516927E-4</v>
      </c>
      <c r="AE104" s="238">
        <v>1</v>
      </c>
      <c r="AF104" s="69"/>
      <c r="AG104" s="70">
        <f t="shared" si="44"/>
        <v>3.5433731843516927E-4</v>
      </c>
      <c r="AH104" s="238">
        <v>1</v>
      </c>
      <c r="AI104" s="69"/>
      <c r="AJ104" s="70">
        <f t="shared" si="45"/>
        <v>3.5433731843516927E-4</v>
      </c>
      <c r="AK104" s="238">
        <v>1</v>
      </c>
      <c r="AL104" s="69"/>
      <c r="AM104" s="237">
        <f t="shared" si="46"/>
        <v>1000000</v>
      </c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>
        <v>1000000</v>
      </c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>
        <f t="shared" si="47"/>
        <v>0</v>
      </c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>
        <f t="shared" si="48"/>
        <v>0</v>
      </c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6"/>
    </row>
    <row r="105" spans="2:80" ht="30">
      <c r="B105" s="902"/>
      <c r="C105" s="872"/>
      <c r="D105" s="885"/>
      <c r="E105" s="808"/>
      <c r="F105" s="937" t="s">
        <v>428</v>
      </c>
      <c r="G105" s="848">
        <v>27</v>
      </c>
      <c r="H105" s="842" t="s">
        <v>427</v>
      </c>
      <c r="I105" s="842" t="s">
        <v>426</v>
      </c>
      <c r="J105" s="841">
        <v>1</v>
      </c>
      <c r="K105" s="841">
        <v>1</v>
      </c>
      <c r="L105" s="716" t="e">
        <f>SUM(#REF!)</f>
        <v>#REF!</v>
      </c>
      <c r="M105" s="841">
        <v>1</v>
      </c>
      <c r="N105" s="841">
        <v>1</v>
      </c>
      <c r="O105" s="73">
        <v>107</v>
      </c>
      <c r="P105" s="241" t="s">
        <v>425</v>
      </c>
      <c r="Q105" s="242" t="s">
        <v>424</v>
      </c>
      <c r="R105" s="241"/>
      <c r="S105" s="241"/>
      <c r="T105" s="239" t="s">
        <v>423</v>
      </c>
      <c r="U105" s="239" t="s">
        <v>422</v>
      </c>
      <c r="V105" s="238" t="s">
        <v>2</v>
      </c>
      <c r="W105" s="239" t="s">
        <v>393</v>
      </c>
      <c r="X105" s="243">
        <v>0.8</v>
      </c>
      <c r="Y105" s="244">
        <v>0.2</v>
      </c>
      <c r="Z105" s="71">
        <f t="shared" si="21"/>
        <v>9.9999999999999995E-7</v>
      </c>
      <c r="AA105" s="70">
        <f t="shared" si="42"/>
        <v>0</v>
      </c>
      <c r="AB105" s="243">
        <v>0.05</v>
      </c>
      <c r="AC105" s="69"/>
      <c r="AD105" s="70">
        <f t="shared" si="43"/>
        <v>0</v>
      </c>
      <c r="AE105" s="243">
        <v>0.05</v>
      </c>
      <c r="AF105" s="69"/>
      <c r="AG105" s="70">
        <f t="shared" si="44"/>
        <v>0</v>
      </c>
      <c r="AH105" s="243">
        <v>0.05</v>
      </c>
      <c r="AI105" s="69"/>
      <c r="AJ105" s="70">
        <f t="shared" si="45"/>
        <v>0</v>
      </c>
      <c r="AK105" s="243">
        <v>0.05</v>
      </c>
      <c r="AL105" s="69"/>
      <c r="AM105" s="237">
        <f t="shared" si="46"/>
        <v>0</v>
      </c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>
        <f t="shared" ref="AX105:AX115" si="49">(AY105+AZ105+BA105+BB105+BC105+BD105+BE105+BF105)</f>
        <v>0</v>
      </c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>
        <f t="shared" si="47"/>
        <v>0</v>
      </c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>
        <f t="shared" si="48"/>
        <v>0</v>
      </c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6"/>
    </row>
    <row r="106" spans="2:80" ht="45">
      <c r="B106" s="902"/>
      <c r="C106" s="872"/>
      <c r="D106" s="885"/>
      <c r="E106" s="808"/>
      <c r="F106" s="828"/>
      <c r="G106" s="848"/>
      <c r="H106" s="842"/>
      <c r="I106" s="842"/>
      <c r="J106" s="842"/>
      <c r="K106" s="842"/>
      <c r="L106" s="717"/>
      <c r="M106" s="842"/>
      <c r="N106" s="842"/>
      <c r="O106" s="73">
        <v>108</v>
      </c>
      <c r="P106" s="241" t="s">
        <v>407</v>
      </c>
      <c r="Q106" s="242" t="s">
        <v>406</v>
      </c>
      <c r="R106" s="241"/>
      <c r="S106" s="241"/>
      <c r="T106" s="239" t="s">
        <v>421</v>
      </c>
      <c r="U106" s="239" t="s">
        <v>420</v>
      </c>
      <c r="V106" s="238" t="s">
        <v>2</v>
      </c>
      <c r="W106" s="239" t="s">
        <v>393</v>
      </c>
      <c r="X106" s="238">
        <v>2</v>
      </c>
      <c r="Y106" s="239">
        <v>8</v>
      </c>
      <c r="Z106" s="71">
        <f t="shared" ref="Z106:Z129" si="50">IF(AM106,100%/(SUM($AM$7:$AM$209))*AM106,0.0001%)</f>
        <v>9.9999999999999995E-7</v>
      </c>
      <c r="AA106" s="70">
        <f t="shared" si="42"/>
        <v>0</v>
      </c>
      <c r="AB106" s="238">
        <v>2</v>
      </c>
      <c r="AC106" s="69"/>
      <c r="AD106" s="70">
        <f t="shared" si="43"/>
        <v>0</v>
      </c>
      <c r="AE106" s="238">
        <v>2</v>
      </c>
      <c r="AF106" s="69"/>
      <c r="AG106" s="70">
        <f t="shared" si="44"/>
        <v>0</v>
      </c>
      <c r="AH106" s="238">
        <v>2</v>
      </c>
      <c r="AI106" s="69"/>
      <c r="AJ106" s="70">
        <f t="shared" si="45"/>
        <v>0</v>
      </c>
      <c r="AK106" s="238">
        <v>2</v>
      </c>
      <c r="AL106" s="69"/>
      <c r="AM106" s="237">
        <f t="shared" si="46"/>
        <v>0</v>
      </c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>
        <f t="shared" si="49"/>
        <v>0</v>
      </c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>
        <f t="shared" si="47"/>
        <v>0</v>
      </c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>
        <f t="shared" si="48"/>
        <v>0</v>
      </c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6"/>
    </row>
    <row r="107" spans="2:80" ht="30">
      <c r="B107" s="902"/>
      <c r="C107" s="872"/>
      <c r="D107" s="885"/>
      <c r="E107" s="808"/>
      <c r="F107" s="828"/>
      <c r="G107" s="848"/>
      <c r="H107" s="842"/>
      <c r="I107" s="842"/>
      <c r="J107" s="842"/>
      <c r="K107" s="842"/>
      <c r="L107" s="717"/>
      <c r="M107" s="842"/>
      <c r="N107" s="842"/>
      <c r="O107" s="73">
        <v>109</v>
      </c>
      <c r="P107" s="241" t="s">
        <v>419</v>
      </c>
      <c r="Q107" s="242" t="s">
        <v>418</v>
      </c>
      <c r="R107" s="241"/>
      <c r="S107" s="241"/>
      <c r="T107" s="239" t="s">
        <v>417</v>
      </c>
      <c r="U107" s="239" t="s">
        <v>416</v>
      </c>
      <c r="V107" s="238" t="s">
        <v>55</v>
      </c>
      <c r="W107" s="239" t="s">
        <v>393</v>
      </c>
      <c r="X107" s="243">
        <v>1</v>
      </c>
      <c r="Y107" s="244">
        <v>1</v>
      </c>
      <c r="Z107" s="71">
        <f t="shared" si="50"/>
        <v>9.9999999999999995E-7</v>
      </c>
      <c r="AA107" s="70">
        <f t="shared" si="42"/>
        <v>0</v>
      </c>
      <c r="AB107" s="243">
        <v>1</v>
      </c>
      <c r="AC107" s="69"/>
      <c r="AD107" s="70">
        <f t="shared" si="43"/>
        <v>0</v>
      </c>
      <c r="AE107" s="243">
        <v>1</v>
      </c>
      <c r="AF107" s="69"/>
      <c r="AG107" s="70">
        <f t="shared" si="44"/>
        <v>0</v>
      </c>
      <c r="AH107" s="243">
        <v>1</v>
      </c>
      <c r="AI107" s="69"/>
      <c r="AJ107" s="70">
        <f t="shared" si="45"/>
        <v>0</v>
      </c>
      <c r="AK107" s="243">
        <v>1</v>
      </c>
      <c r="AL107" s="69"/>
      <c r="AM107" s="237">
        <f t="shared" si="46"/>
        <v>0</v>
      </c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>
        <f t="shared" si="49"/>
        <v>0</v>
      </c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>
        <f t="shared" si="47"/>
        <v>0</v>
      </c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>
        <f t="shared" si="48"/>
        <v>0</v>
      </c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6"/>
    </row>
    <row r="108" spans="2:80" ht="45">
      <c r="B108" s="902"/>
      <c r="C108" s="872"/>
      <c r="D108" s="885"/>
      <c r="E108" s="808"/>
      <c r="F108" s="828"/>
      <c r="G108" s="848"/>
      <c r="H108" s="842"/>
      <c r="I108" s="842"/>
      <c r="J108" s="842"/>
      <c r="K108" s="842"/>
      <c r="L108" s="717"/>
      <c r="M108" s="842"/>
      <c r="N108" s="842"/>
      <c r="O108" s="73">
        <v>110</v>
      </c>
      <c r="P108" s="241" t="s">
        <v>413</v>
      </c>
      <c r="Q108" s="242" t="s">
        <v>412</v>
      </c>
      <c r="R108" s="241"/>
      <c r="S108" s="241"/>
      <c r="T108" s="239" t="s">
        <v>415</v>
      </c>
      <c r="U108" s="239" t="s">
        <v>414</v>
      </c>
      <c r="V108" s="238" t="s">
        <v>2</v>
      </c>
      <c r="W108" s="239" t="s">
        <v>393</v>
      </c>
      <c r="X108" s="238">
        <v>0</v>
      </c>
      <c r="Y108" s="244">
        <v>0.75</v>
      </c>
      <c r="Z108" s="71">
        <f t="shared" si="50"/>
        <v>9.9999999999999995E-7</v>
      </c>
      <c r="AA108" s="70">
        <f t="shared" si="42"/>
        <v>0</v>
      </c>
      <c r="AB108" s="243">
        <v>0.15</v>
      </c>
      <c r="AC108" s="69"/>
      <c r="AD108" s="70">
        <f t="shared" si="43"/>
        <v>0</v>
      </c>
      <c r="AE108" s="243">
        <v>0.25</v>
      </c>
      <c r="AF108" s="69"/>
      <c r="AG108" s="70">
        <f t="shared" si="44"/>
        <v>0</v>
      </c>
      <c r="AH108" s="243">
        <v>0.15</v>
      </c>
      <c r="AI108" s="69"/>
      <c r="AJ108" s="70">
        <f t="shared" si="45"/>
        <v>0</v>
      </c>
      <c r="AK108" s="243">
        <v>0.2</v>
      </c>
      <c r="AL108" s="69"/>
      <c r="AM108" s="237">
        <f t="shared" si="46"/>
        <v>0</v>
      </c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>
        <f t="shared" si="49"/>
        <v>0</v>
      </c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>
        <f t="shared" si="47"/>
        <v>0</v>
      </c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>
        <f t="shared" si="48"/>
        <v>0</v>
      </c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6"/>
    </row>
    <row r="109" spans="2:80" ht="45">
      <c r="B109" s="902"/>
      <c r="C109" s="872"/>
      <c r="D109" s="885"/>
      <c r="E109" s="808"/>
      <c r="F109" s="828"/>
      <c r="G109" s="848"/>
      <c r="H109" s="842"/>
      <c r="I109" s="842"/>
      <c r="J109" s="842"/>
      <c r="K109" s="842"/>
      <c r="L109" s="717"/>
      <c r="M109" s="842"/>
      <c r="N109" s="842"/>
      <c r="O109" s="73">
        <v>111</v>
      </c>
      <c r="P109" s="241" t="s">
        <v>413</v>
      </c>
      <c r="Q109" s="242" t="s">
        <v>412</v>
      </c>
      <c r="R109" s="241"/>
      <c r="S109" s="241"/>
      <c r="T109" s="239" t="s">
        <v>411</v>
      </c>
      <c r="U109" s="239" t="s">
        <v>410</v>
      </c>
      <c r="V109" s="238" t="s">
        <v>2</v>
      </c>
      <c r="W109" s="239" t="s">
        <v>393</v>
      </c>
      <c r="X109" s="238">
        <v>0</v>
      </c>
      <c r="Y109" s="244">
        <v>0.75</v>
      </c>
      <c r="Z109" s="71">
        <f t="shared" si="50"/>
        <v>9.9999999999999995E-7</v>
      </c>
      <c r="AA109" s="70">
        <f t="shared" si="42"/>
        <v>0</v>
      </c>
      <c r="AB109" s="243">
        <v>0.15</v>
      </c>
      <c r="AC109" s="69"/>
      <c r="AD109" s="70">
        <f t="shared" si="43"/>
        <v>0</v>
      </c>
      <c r="AE109" s="243">
        <v>0.25</v>
      </c>
      <c r="AF109" s="69"/>
      <c r="AG109" s="70">
        <f t="shared" si="44"/>
        <v>0</v>
      </c>
      <c r="AH109" s="243">
        <v>0.15</v>
      </c>
      <c r="AI109" s="69"/>
      <c r="AJ109" s="70">
        <f t="shared" si="45"/>
        <v>0</v>
      </c>
      <c r="AK109" s="243">
        <v>0.2</v>
      </c>
      <c r="AL109" s="69"/>
      <c r="AM109" s="237">
        <f t="shared" si="46"/>
        <v>0</v>
      </c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>
        <f t="shared" si="49"/>
        <v>0</v>
      </c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>
        <f t="shared" si="47"/>
        <v>0</v>
      </c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>
        <f t="shared" si="48"/>
        <v>0</v>
      </c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6"/>
    </row>
    <row r="110" spans="2:80" ht="60">
      <c r="B110" s="902"/>
      <c r="C110" s="872"/>
      <c r="D110" s="885"/>
      <c r="E110" s="808"/>
      <c r="F110" s="828"/>
      <c r="G110" s="848"/>
      <c r="H110" s="842"/>
      <c r="I110" s="842"/>
      <c r="J110" s="842"/>
      <c r="K110" s="842"/>
      <c r="L110" s="717"/>
      <c r="M110" s="842"/>
      <c r="N110" s="842"/>
      <c r="O110" s="73">
        <v>112</v>
      </c>
      <c r="P110" s="241" t="s">
        <v>407</v>
      </c>
      <c r="Q110" s="242" t="s">
        <v>406</v>
      </c>
      <c r="R110" s="241"/>
      <c r="S110" s="241"/>
      <c r="T110" s="239" t="s">
        <v>409</v>
      </c>
      <c r="U110" s="240" t="s">
        <v>408</v>
      </c>
      <c r="V110" s="238" t="s">
        <v>2</v>
      </c>
      <c r="W110" s="239" t="s">
        <v>393</v>
      </c>
      <c r="X110" s="238">
        <v>4</v>
      </c>
      <c r="Y110" s="239">
        <v>4</v>
      </c>
      <c r="Z110" s="71">
        <f t="shared" si="50"/>
        <v>9.9999999999999995E-7</v>
      </c>
      <c r="AA110" s="70">
        <f t="shared" si="42"/>
        <v>0</v>
      </c>
      <c r="AB110" s="238">
        <v>1</v>
      </c>
      <c r="AC110" s="69"/>
      <c r="AD110" s="70">
        <f t="shared" si="43"/>
        <v>0</v>
      </c>
      <c r="AE110" s="238">
        <v>1</v>
      </c>
      <c r="AF110" s="69"/>
      <c r="AG110" s="70">
        <f t="shared" si="44"/>
        <v>0</v>
      </c>
      <c r="AH110" s="238">
        <v>1</v>
      </c>
      <c r="AI110" s="69"/>
      <c r="AJ110" s="70">
        <f t="shared" si="45"/>
        <v>0</v>
      </c>
      <c r="AK110" s="238">
        <v>1</v>
      </c>
      <c r="AL110" s="69"/>
      <c r="AM110" s="237">
        <f t="shared" si="46"/>
        <v>0</v>
      </c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>
        <f t="shared" si="49"/>
        <v>0</v>
      </c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>
        <f t="shared" si="47"/>
        <v>0</v>
      </c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>
        <f t="shared" si="48"/>
        <v>0</v>
      </c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6"/>
    </row>
    <row r="111" spans="2:80" ht="60">
      <c r="B111" s="902"/>
      <c r="C111" s="872"/>
      <c r="D111" s="885"/>
      <c r="E111" s="808"/>
      <c r="F111" s="828"/>
      <c r="G111" s="848"/>
      <c r="H111" s="842"/>
      <c r="I111" s="842"/>
      <c r="J111" s="842"/>
      <c r="K111" s="842"/>
      <c r="L111" s="717"/>
      <c r="M111" s="842"/>
      <c r="N111" s="842"/>
      <c r="O111" s="73">
        <v>113</v>
      </c>
      <c r="P111" s="241" t="s">
        <v>407</v>
      </c>
      <c r="Q111" s="242" t="s">
        <v>406</v>
      </c>
      <c r="R111" s="241"/>
      <c r="S111" s="241"/>
      <c r="T111" s="239" t="s">
        <v>405</v>
      </c>
      <c r="U111" s="240" t="s">
        <v>404</v>
      </c>
      <c r="V111" s="238" t="s">
        <v>2</v>
      </c>
      <c r="W111" s="239" t="s">
        <v>393</v>
      </c>
      <c r="X111" s="238">
        <v>2</v>
      </c>
      <c r="Y111" s="239">
        <v>4</v>
      </c>
      <c r="Z111" s="71">
        <f t="shared" si="50"/>
        <v>9.9999999999999995E-7</v>
      </c>
      <c r="AA111" s="70">
        <f t="shared" si="42"/>
        <v>0</v>
      </c>
      <c r="AB111" s="238">
        <v>1</v>
      </c>
      <c r="AC111" s="69"/>
      <c r="AD111" s="70">
        <f t="shared" si="43"/>
        <v>0</v>
      </c>
      <c r="AE111" s="238">
        <v>1</v>
      </c>
      <c r="AF111" s="69"/>
      <c r="AG111" s="70">
        <f t="shared" si="44"/>
        <v>0</v>
      </c>
      <c r="AH111" s="238">
        <v>1</v>
      </c>
      <c r="AI111" s="69"/>
      <c r="AJ111" s="70">
        <f t="shared" si="45"/>
        <v>0</v>
      </c>
      <c r="AK111" s="238">
        <v>1</v>
      </c>
      <c r="AL111" s="69"/>
      <c r="AM111" s="237">
        <f t="shared" si="46"/>
        <v>0</v>
      </c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>
        <f t="shared" si="49"/>
        <v>0</v>
      </c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>
        <f t="shared" si="47"/>
        <v>0</v>
      </c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>
        <f t="shared" si="48"/>
        <v>0</v>
      </c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6"/>
    </row>
    <row r="112" spans="2:80" ht="45">
      <c r="B112" s="902"/>
      <c r="C112" s="872"/>
      <c r="D112" s="885"/>
      <c r="E112" s="808"/>
      <c r="F112" s="828"/>
      <c r="G112" s="848"/>
      <c r="H112" s="842"/>
      <c r="I112" s="842"/>
      <c r="J112" s="842"/>
      <c r="K112" s="842"/>
      <c r="L112" s="717"/>
      <c r="M112" s="842"/>
      <c r="N112" s="842"/>
      <c r="O112" s="73">
        <v>114</v>
      </c>
      <c r="P112" s="241" t="s">
        <v>397</v>
      </c>
      <c r="Q112" s="242" t="s">
        <v>396</v>
      </c>
      <c r="R112" s="241"/>
      <c r="S112" s="241"/>
      <c r="T112" s="239" t="s">
        <v>403</v>
      </c>
      <c r="U112" s="239" t="s">
        <v>402</v>
      </c>
      <c r="V112" s="238" t="s">
        <v>2</v>
      </c>
      <c r="W112" s="239" t="s">
        <v>393</v>
      </c>
      <c r="X112" s="238">
        <v>0</v>
      </c>
      <c r="Y112" s="239">
        <v>5</v>
      </c>
      <c r="Z112" s="71">
        <f t="shared" si="50"/>
        <v>9.9999999999999995E-7</v>
      </c>
      <c r="AA112" s="70">
        <f t="shared" si="42"/>
        <v>0</v>
      </c>
      <c r="AB112" s="238">
        <v>1</v>
      </c>
      <c r="AC112" s="69"/>
      <c r="AD112" s="70">
        <f t="shared" si="43"/>
        <v>0</v>
      </c>
      <c r="AE112" s="238">
        <v>1</v>
      </c>
      <c r="AF112" s="69"/>
      <c r="AG112" s="70">
        <f t="shared" si="44"/>
        <v>0</v>
      </c>
      <c r="AH112" s="238">
        <v>2</v>
      </c>
      <c r="AI112" s="69"/>
      <c r="AJ112" s="70">
        <f t="shared" si="45"/>
        <v>0</v>
      </c>
      <c r="AK112" s="238">
        <v>1</v>
      </c>
      <c r="AL112" s="69"/>
      <c r="AM112" s="237">
        <f t="shared" si="46"/>
        <v>0</v>
      </c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>
        <f t="shared" si="49"/>
        <v>0</v>
      </c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>
        <f t="shared" si="47"/>
        <v>0</v>
      </c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>
        <f t="shared" si="48"/>
        <v>0</v>
      </c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6"/>
    </row>
    <row r="113" spans="2:80" ht="75">
      <c r="B113" s="902"/>
      <c r="C113" s="872"/>
      <c r="D113" s="885"/>
      <c r="E113" s="808"/>
      <c r="F113" s="828"/>
      <c r="G113" s="848"/>
      <c r="H113" s="842"/>
      <c r="I113" s="842"/>
      <c r="J113" s="842"/>
      <c r="K113" s="842"/>
      <c r="L113" s="717"/>
      <c r="M113" s="842"/>
      <c r="N113" s="842"/>
      <c r="O113" s="73">
        <v>115</v>
      </c>
      <c r="P113" s="241" t="s">
        <v>397</v>
      </c>
      <c r="Q113" s="242" t="s">
        <v>396</v>
      </c>
      <c r="R113" s="241"/>
      <c r="S113" s="241"/>
      <c r="T113" s="239" t="s">
        <v>401</v>
      </c>
      <c r="U113" s="240" t="s">
        <v>400</v>
      </c>
      <c r="V113" s="238" t="s">
        <v>2</v>
      </c>
      <c r="W113" s="239" t="s">
        <v>393</v>
      </c>
      <c r="X113" s="238">
        <v>3</v>
      </c>
      <c r="Y113" s="239">
        <v>10</v>
      </c>
      <c r="Z113" s="71">
        <f t="shared" si="50"/>
        <v>9.9999999999999995E-7</v>
      </c>
      <c r="AA113" s="70">
        <f t="shared" si="42"/>
        <v>0</v>
      </c>
      <c r="AB113" s="238">
        <v>2</v>
      </c>
      <c r="AC113" s="69"/>
      <c r="AD113" s="70">
        <f t="shared" si="43"/>
        <v>0</v>
      </c>
      <c r="AE113" s="238">
        <v>3</v>
      </c>
      <c r="AF113" s="69"/>
      <c r="AG113" s="70">
        <f t="shared" si="44"/>
        <v>0</v>
      </c>
      <c r="AH113" s="238">
        <v>3</v>
      </c>
      <c r="AI113" s="69"/>
      <c r="AJ113" s="70">
        <f t="shared" si="45"/>
        <v>0</v>
      </c>
      <c r="AK113" s="238">
        <v>2</v>
      </c>
      <c r="AL113" s="69"/>
      <c r="AM113" s="237">
        <f t="shared" si="46"/>
        <v>0</v>
      </c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>
        <f t="shared" si="49"/>
        <v>0</v>
      </c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>
        <f t="shared" si="47"/>
        <v>0</v>
      </c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>
        <f t="shared" si="48"/>
        <v>0</v>
      </c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6"/>
    </row>
    <row r="114" spans="2:80" ht="60">
      <c r="B114" s="902"/>
      <c r="C114" s="872"/>
      <c r="D114" s="885"/>
      <c r="E114" s="808"/>
      <c r="F114" s="828"/>
      <c r="G114" s="848"/>
      <c r="H114" s="842"/>
      <c r="I114" s="842"/>
      <c r="J114" s="842"/>
      <c r="K114" s="842"/>
      <c r="L114" s="717"/>
      <c r="M114" s="842"/>
      <c r="N114" s="842"/>
      <c r="O114" s="73">
        <v>116</v>
      </c>
      <c r="P114" s="241" t="s">
        <v>397</v>
      </c>
      <c r="Q114" s="242" t="s">
        <v>396</v>
      </c>
      <c r="R114" s="241"/>
      <c r="S114" s="241"/>
      <c r="T114" s="239" t="s">
        <v>399</v>
      </c>
      <c r="U114" s="240" t="s">
        <v>398</v>
      </c>
      <c r="V114" s="238" t="s">
        <v>2</v>
      </c>
      <c r="W114" s="239" t="s">
        <v>393</v>
      </c>
      <c r="X114" s="238">
        <v>5</v>
      </c>
      <c r="Y114" s="239">
        <v>5</v>
      </c>
      <c r="Z114" s="71">
        <f t="shared" si="50"/>
        <v>9.9999999999999995E-7</v>
      </c>
      <c r="AA114" s="70">
        <f t="shared" si="42"/>
        <v>0</v>
      </c>
      <c r="AB114" s="238">
        <v>1</v>
      </c>
      <c r="AC114" s="69"/>
      <c r="AD114" s="70">
        <f t="shared" si="43"/>
        <v>0</v>
      </c>
      <c r="AE114" s="238">
        <v>1</v>
      </c>
      <c r="AF114" s="69"/>
      <c r="AG114" s="70">
        <f t="shared" si="44"/>
        <v>0</v>
      </c>
      <c r="AH114" s="238">
        <v>2</v>
      </c>
      <c r="AI114" s="69"/>
      <c r="AJ114" s="70">
        <f t="shared" si="45"/>
        <v>0</v>
      </c>
      <c r="AK114" s="238">
        <v>1</v>
      </c>
      <c r="AL114" s="69"/>
      <c r="AM114" s="237">
        <f t="shared" si="46"/>
        <v>0</v>
      </c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>
        <f t="shared" si="49"/>
        <v>0</v>
      </c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>
        <f t="shared" si="47"/>
        <v>0</v>
      </c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>
        <f t="shared" si="48"/>
        <v>0</v>
      </c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6"/>
    </row>
    <row r="115" spans="2:80" ht="60.75" thickBot="1">
      <c r="B115" s="902"/>
      <c r="C115" s="872"/>
      <c r="D115" s="886"/>
      <c r="E115" s="809"/>
      <c r="F115" s="938"/>
      <c r="G115" s="849"/>
      <c r="H115" s="843"/>
      <c r="I115" s="843"/>
      <c r="J115" s="843"/>
      <c r="K115" s="843"/>
      <c r="L115" s="718"/>
      <c r="M115" s="843"/>
      <c r="N115" s="843"/>
      <c r="O115" s="66">
        <v>117</v>
      </c>
      <c r="P115" s="234" t="s">
        <v>397</v>
      </c>
      <c r="Q115" s="235" t="s">
        <v>396</v>
      </c>
      <c r="R115" s="234"/>
      <c r="S115" s="234"/>
      <c r="T115" s="233" t="s">
        <v>395</v>
      </c>
      <c r="U115" s="233" t="s">
        <v>394</v>
      </c>
      <c r="V115" s="232" t="s">
        <v>2</v>
      </c>
      <c r="W115" s="233" t="s">
        <v>393</v>
      </c>
      <c r="X115" s="232">
        <v>1</v>
      </c>
      <c r="Y115" s="233">
        <v>2</v>
      </c>
      <c r="Z115" s="64">
        <f t="shared" si="50"/>
        <v>9.9999999999999995E-7</v>
      </c>
      <c r="AA115" s="63">
        <f t="shared" si="42"/>
        <v>0</v>
      </c>
      <c r="AB115" s="232">
        <v>0</v>
      </c>
      <c r="AC115" s="62"/>
      <c r="AD115" s="63">
        <f t="shared" si="43"/>
        <v>0</v>
      </c>
      <c r="AE115" s="232">
        <v>0</v>
      </c>
      <c r="AF115" s="62"/>
      <c r="AG115" s="63">
        <f t="shared" si="44"/>
        <v>0</v>
      </c>
      <c r="AH115" s="232">
        <v>1</v>
      </c>
      <c r="AI115" s="62"/>
      <c r="AJ115" s="63">
        <f t="shared" si="45"/>
        <v>0</v>
      </c>
      <c r="AK115" s="232">
        <v>1</v>
      </c>
      <c r="AL115" s="62"/>
      <c r="AM115" s="231">
        <f t="shared" si="46"/>
        <v>0</v>
      </c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>
        <f t="shared" si="49"/>
        <v>0</v>
      </c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>
        <f t="shared" si="47"/>
        <v>0</v>
      </c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>
        <f t="shared" si="48"/>
        <v>0</v>
      </c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0"/>
    </row>
    <row r="116" spans="2:80" ht="63">
      <c r="B116" s="902"/>
      <c r="C116" s="872"/>
      <c r="D116" s="880" t="s">
        <v>392</v>
      </c>
      <c r="E116" s="799">
        <f>SUM(L116:L119)</f>
        <v>1.3038735642064193E-2</v>
      </c>
      <c r="F116" s="58" t="s">
        <v>391</v>
      </c>
      <c r="G116" s="58">
        <v>28</v>
      </c>
      <c r="H116" s="57" t="s">
        <v>390</v>
      </c>
      <c r="I116" s="57" t="s">
        <v>389</v>
      </c>
      <c r="J116" s="57">
        <v>0</v>
      </c>
      <c r="K116" s="57">
        <v>1</v>
      </c>
      <c r="L116" s="55">
        <f>SUM(Z116)</f>
        <v>9.9999999999999995E-7</v>
      </c>
      <c r="M116" s="57">
        <v>0</v>
      </c>
      <c r="N116" s="57">
        <f>K116-M116</f>
        <v>1</v>
      </c>
      <c r="O116" s="58">
        <v>118</v>
      </c>
      <c r="P116" s="58" t="s">
        <v>388</v>
      </c>
      <c r="Q116" s="59" t="s">
        <v>387</v>
      </c>
      <c r="R116" s="58"/>
      <c r="S116" s="58"/>
      <c r="T116" s="57" t="s">
        <v>386</v>
      </c>
      <c r="U116" s="57" t="s">
        <v>385</v>
      </c>
      <c r="V116" s="57" t="s">
        <v>2</v>
      </c>
      <c r="W116" s="57" t="s">
        <v>33</v>
      </c>
      <c r="X116" s="229">
        <v>0</v>
      </c>
      <c r="Y116" s="229">
        <v>1</v>
      </c>
      <c r="Z116" s="56">
        <f t="shared" si="50"/>
        <v>9.9999999999999995E-7</v>
      </c>
      <c r="AA116" s="55">
        <f>(100%/(SUM($AN$116:$AN$119))*AN116)*(SUM($Z$116:$Z$119))</f>
        <v>0</v>
      </c>
      <c r="AB116" s="53">
        <v>0</v>
      </c>
      <c r="AC116" s="53"/>
      <c r="AD116" s="55">
        <f>(100%/(SUM($AX$116:$AX$119))*AX116)*(SUM($Z$116:$Z$119))</f>
        <v>0</v>
      </c>
      <c r="AE116" s="53">
        <v>0</v>
      </c>
      <c r="AF116" s="53"/>
      <c r="AG116" s="55">
        <f>(100%/(SUM($BH$116:$BH$119))*BH116)*(SUM($Z$116:$Z$119))</f>
        <v>0</v>
      </c>
      <c r="AH116" s="53">
        <v>1</v>
      </c>
      <c r="AI116" s="53"/>
      <c r="AJ116" s="55">
        <f>(100%/(SUM($BR$116:$BR$119))*BR116)*(SUM($Z$116:$Z$119))</f>
        <v>0</v>
      </c>
      <c r="AK116" s="53">
        <v>0</v>
      </c>
      <c r="AL116" s="53"/>
      <c r="AM116" s="52">
        <f t="shared" ref="AM116:AM129" si="51">SUM(AN116,AX116,BH116,BR116)</f>
        <v>0</v>
      </c>
      <c r="AN116" s="52">
        <f t="shared" ref="AN116:AN129" si="52">SUM(AO116:AV116)</f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f t="shared" ref="AX116:AX129" si="53">SUM(AY116:BF116)</f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f t="shared" ref="BH116:BH129" si="54">SUM(BI116:BP116)</f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f t="shared" ref="BR116:BR129" si="55">SUM(BS116:BZ116)</f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1"/>
    </row>
    <row r="117" spans="2:80" ht="30">
      <c r="B117" s="902"/>
      <c r="C117" s="872"/>
      <c r="D117" s="882"/>
      <c r="E117" s="801"/>
      <c r="F117" s="726" t="s">
        <v>384</v>
      </c>
      <c r="G117" s="726">
        <v>29</v>
      </c>
      <c r="H117" s="711" t="s">
        <v>383</v>
      </c>
      <c r="I117" s="711" t="s">
        <v>382</v>
      </c>
      <c r="J117" s="711">
        <v>0</v>
      </c>
      <c r="K117" s="711">
        <v>4</v>
      </c>
      <c r="L117" s="859">
        <f>SUM(Z117)</f>
        <v>1.3036735642064194E-2</v>
      </c>
      <c r="M117" s="711">
        <v>2</v>
      </c>
      <c r="N117" s="711">
        <f>K117-M117</f>
        <v>2</v>
      </c>
      <c r="O117" s="48">
        <v>119</v>
      </c>
      <c r="P117" s="228" t="s">
        <v>381</v>
      </c>
      <c r="Q117" s="44" t="s">
        <v>380</v>
      </c>
      <c r="R117" s="228"/>
      <c r="S117" s="228"/>
      <c r="T117" s="42" t="s">
        <v>379</v>
      </c>
      <c r="U117" s="42" t="s">
        <v>378</v>
      </c>
      <c r="V117" s="42" t="s">
        <v>34</v>
      </c>
      <c r="W117" s="42" t="s">
        <v>33</v>
      </c>
      <c r="X117" s="42">
        <v>0</v>
      </c>
      <c r="Y117" s="42">
        <v>4</v>
      </c>
      <c r="Z117" s="40">
        <f t="shared" si="50"/>
        <v>1.3036735642064194E-2</v>
      </c>
      <c r="AA117" s="39">
        <f>(100%/(SUM($AN$116:$AN$119))*AN117)*(SUM($Z$116:$Z$119))</f>
        <v>1.3840026830503437E-2</v>
      </c>
      <c r="AB117" s="45">
        <f>Y117/(AA117+AD117+AG117+AJ117)*AA117</f>
        <v>1.0525700934579441</v>
      </c>
      <c r="AC117" s="37"/>
      <c r="AD117" s="39">
        <f>(100%/(SUM($AX$116:$AX$119))*AX117)*(SUM($Z$116:$Z$119))</f>
        <v>1.1075093612422839E-2</v>
      </c>
      <c r="AE117" s="45">
        <f>Y117/(AA117+AD117+AG117+AJ117)*AD117</f>
        <v>0.84228971962616828</v>
      </c>
      <c r="AF117" s="37"/>
      <c r="AG117" s="39">
        <f>(100%/(SUM($BH$116:$BH$119))*BH117)*(SUM($Z$116:$Z$119))</f>
        <v>1.3840026830503437E-2</v>
      </c>
      <c r="AH117" s="45">
        <f>Y117/(AA117+AD117+AG117+AJ117)*AG117</f>
        <v>1.0525700934579441</v>
      </c>
      <c r="AI117" s="37"/>
      <c r="AJ117" s="39">
        <f>(100%/(SUM($BR$116:$BR$119))*BR117)*(SUM($Z$116:$Z$119))</f>
        <v>1.3840026830503437E-2</v>
      </c>
      <c r="AK117" s="45">
        <f>Y117/(AA117+AD117+AG117+AJ117)*AJ117</f>
        <v>1.0525700934579441</v>
      </c>
      <c r="AL117" s="37"/>
      <c r="AM117" s="36">
        <f t="shared" si="51"/>
        <v>146426945</v>
      </c>
      <c r="AN117" s="36">
        <f t="shared" si="52"/>
        <v>35000000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35000000</v>
      </c>
      <c r="AW117" s="36">
        <v>0</v>
      </c>
      <c r="AX117" s="36">
        <f t="shared" si="53"/>
        <v>36050000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36050000</v>
      </c>
      <c r="BG117" s="36">
        <v>0</v>
      </c>
      <c r="BH117" s="36">
        <f t="shared" si="54"/>
        <v>37131500</v>
      </c>
      <c r="BI117" s="36">
        <v>0</v>
      </c>
      <c r="BJ117" s="36">
        <v>0</v>
      </c>
      <c r="BK117" s="36">
        <v>0</v>
      </c>
      <c r="BL117" s="36">
        <v>0</v>
      </c>
      <c r="BM117" s="36">
        <v>0</v>
      </c>
      <c r="BN117" s="36">
        <v>0</v>
      </c>
      <c r="BO117" s="36">
        <v>0</v>
      </c>
      <c r="BP117" s="36">
        <v>37131500</v>
      </c>
      <c r="BQ117" s="36">
        <v>0</v>
      </c>
      <c r="BR117" s="36">
        <f t="shared" si="55"/>
        <v>38245445</v>
      </c>
      <c r="BS117" s="36">
        <v>0</v>
      </c>
      <c r="BT117" s="36">
        <v>0</v>
      </c>
      <c r="BU117" s="36">
        <v>0</v>
      </c>
      <c r="BV117" s="36">
        <v>0</v>
      </c>
      <c r="BW117" s="36">
        <v>0</v>
      </c>
      <c r="BX117" s="36">
        <v>0</v>
      </c>
      <c r="BY117" s="36">
        <v>0</v>
      </c>
      <c r="BZ117" s="36">
        <v>38245445</v>
      </c>
      <c r="CA117" s="36">
        <v>0</v>
      </c>
      <c r="CB117" s="35"/>
    </row>
    <row r="118" spans="2:80" ht="63.75" customHeight="1">
      <c r="B118" s="902"/>
      <c r="C118" s="872"/>
      <c r="D118" s="882"/>
      <c r="E118" s="801"/>
      <c r="F118" s="727"/>
      <c r="G118" s="727"/>
      <c r="H118" s="712"/>
      <c r="I118" s="712"/>
      <c r="J118" s="712"/>
      <c r="K118" s="712"/>
      <c r="L118" s="824"/>
      <c r="M118" s="712"/>
      <c r="N118" s="712"/>
      <c r="O118" s="227">
        <v>120</v>
      </c>
      <c r="P118" s="48" t="s">
        <v>377</v>
      </c>
      <c r="Q118" s="44" t="s">
        <v>376</v>
      </c>
      <c r="R118" s="48"/>
      <c r="S118" s="48"/>
      <c r="T118" s="179" t="s">
        <v>375</v>
      </c>
      <c r="U118" s="42" t="s">
        <v>374</v>
      </c>
      <c r="V118" s="42" t="s">
        <v>2</v>
      </c>
      <c r="W118" s="42" t="s">
        <v>33</v>
      </c>
      <c r="X118" s="154">
        <v>0.98</v>
      </c>
      <c r="Y118" s="42">
        <v>1</v>
      </c>
      <c r="Z118" s="40">
        <f t="shared" si="50"/>
        <v>8.0129118843924358E-4</v>
      </c>
      <c r="AA118" s="39">
        <f>(100%/(SUM($AN$116:$AN$119))*AN118)*(SUM($Z$116:$Z$119))</f>
        <v>0</v>
      </c>
      <c r="AB118" s="37">
        <f>Y118/(AA118+AD118+AG118+AJ118)*AA118</f>
        <v>0</v>
      </c>
      <c r="AC118" s="37"/>
      <c r="AD118" s="39">
        <f>(100%/(SUM($AX$116:$AX$119))*AX118)*(SUM($Z$116:$Z$119))</f>
        <v>2.7649332180805981E-3</v>
      </c>
      <c r="AE118" s="226">
        <f>Y118/(AA118+AD118+AG118+AJ118)*AD118</f>
        <v>1</v>
      </c>
      <c r="AF118" s="37"/>
      <c r="AG118" s="39">
        <f>(100%/(SUM($BH$116:$BH$119))*BH118)*(SUM($Z$116:$Z$119))</f>
        <v>0</v>
      </c>
      <c r="AH118" s="37">
        <f>Y118/(AA118+AD118+AG118+AJ118)*AG118</f>
        <v>0</v>
      </c>
      <c r="AI118" s="37"/>
      <c r="AJ118" s="39">
        <f>(100%/(SUM($BR$116:$BR$119))*BR118)*(SUM($Z$116:$Z$119))</f>
        <v>0</v>
      </c>
      <c r="AK118" s="37">
        <f>Y118/(AA118+AD118+AG118+AJ118)*AJ118</f>
        <v>0</v>
      </c>
      <c r="AL118" s="37"/>
      <c r="AM118" s="36">
        <f t="shared" si="51"/>
        <v>9000000</v>
      </c>
      <c r="AN118" s="36">
        <f t="shared" si="52"/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f t="shared" si="53"/>
        <v>9000000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9000000</v>
      </c>
      <c r="BG118" s="36">
        <v>0</v>
      </c>
      <c r="BH118" s="36">
        <f t="shared" si="54"/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f t="shared" si="55"/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5"/>
    </row>
    <row r="119" spans="2:80" ht="45.75" thickBot="1">
      <c r="B119" s="903"/>
      <c r="C119" s="873"/>
      <c r="D119" s="883"/>
      <c r="E119" s="802"/>
      <c r="F119" s="153" t="s">
        <v>373</v>
      </c>
      <c r="G119" s="153">
        <v>30</v>
      </c>
      <c r="H119" s="32" t="s">
        <v>372</v>
      </c>
      <c r="I119" s="32" t="s">
        <v>371</v>
      </c>
      <c r="J119" s="225">
        <v>0</v>
      </c>
      <c r="K119" s="225">
        <v>1</v>
      </c>
      <c r="L119" s="29">
        <f>SUM(Z119)</f>
        <v>9.9999999999999995E-7</v>
      </c>
      <c r="M119" s="225">
        <v>0</v>
      </c>
      <c r="N119" s="225">
        <f>K119-M119</f>
        <v>1</v>
      </c>
      <c r="O119" s="33">
        <v>121</v>
      </c>
      <c r="P119" s="33" t="s">
        <v>370</v>
      </c>
      <c r="Q119" s="34" t="s">
        <v>369</v>
      </c>
      <c r="R119" s="33"/>
      <c r="S119" s="33"/>
      <c r="T119" s="32" t="s">
        <v>368</v>
      </c>
      <c r="U119" s="32" t="s">
        <v>367</v>
      </c>
      <c r="V119" s="32" t="s">
        <v>2</v>
      </c>
      <c r="W119" s="32" t="s">
        <v>33</v>
      </c>
      <c r="X119" s="225">
        <v>0</v>
      </c>
      <c r="Y119" s="225">
        <v>1</v>
      </c>
      <c r="Z119" s="30">
        <f t="shared" si="50"/>
        <v>9.9999999999999995E-7</v>
      </c>
      <c r="AA119" s="29">
        <f>(100%/(SUM($AN$116:$AN$119))*AN119)*(SUM($Z$116:$Z$119))</f>
        <v>0</v>
      </c>
      <c r="AB119" s="27">
        <v>0</v>
      </c>
      <c r="AC119" s="27"/>
      <c r="AD119" s="29">
        <f>(100%/(SUM($AX$116:$AX$119))*AX119)*(SUM($Z$116:$Z$119))</f>
        <v>0</v>
      </c>
      <c r="AE119" s="27">
        <v>0</v>
      </c>
      <c r="AF119" s="27"/>
      <c r="AG119" s="29">
        <f>(100%/(SUM($BH$116:$BH$119))*BH119)*(SUM($Z$116:$Z$119))</f>
        <v>0</v>
      </c>
      <c r="AH119" s="27">
        <v>1</v>
      </c>
      <c r="AI119" s="27"/>
      <c r="AJ119" s="29">
        <f>(100%/(SUM($BR$116:$BR$119))*BR119)*(SUM($Z$116:$Z$119))</f>
        <v>0</v>
      </c>
      <c r="AK119" s="27">
        <v>0</v>
      </c>
      <c r="AL119" s="27"/>
      <c r="AM119" s="26">
        <f t="shared" si="51"/>
        <v>0</v>
      </c>
      <c r="AN119" s="26">
        <f t="shared" si="52"/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f t="shared" si="53"/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26">
        <v>0</v>
      </c>
      <c r="BF119" s="26">
        <v>0</v>
      </c>
      <c r="BG119" s="26">
        <v>0</v>
      </c>
      <c r="BH119" s="26">
        <f t="shared" si="54"/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f t="shared" si="55"/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26">
        <v>0</v>
      </c>
      <c r="CA119" s="26">
        <v>0</v>
      </c>
      <c r="CB119" s="25"/>
    </row>
    <row r="120" spans="2:80" ht="60">
      <c r="B120" s="890" t="s">
        <v>366</v>
      </c>
      <c r="C120" s="893">
        <f>SUM(E120:E155)</f>
        <v>1.1788150802546797E-2</v>
      </c>
      <c r="D120" s="810" t="s">
        <v>365</v>
      </c>
      <c r="E120" s="969">
        <f>SUM(L120:L142)</f>
        <v>0</v>
      </c>
      <c r="F120" s="816" t="s">
        <v>364</v>
      </c>
      <c r="G120" s="868">
        <v>31</v>
      </c>
      <c r="H120" s="865" t="s">
        <v>363</v>
      </c>
      <c r="I120" s="865" t="s">
        <v>362</v>
      </c>
      <c r="J120" s="865" t="s">
        <v>0</v>
      </c>
      <c r="K120" s="856">
        <v>1</v>
      </c>
      <c r="L120" s="851"/>
      <c r="M120" s="856">
        <v>1</v>
      </c>
      <c r="N120" s="856">
        <v>1</v>
      </c>
      <c r="O120" s="223">
        <v>122</v>
      </c>
      <c r="P120" s="223" t="s">
        <v>361</v>
      </c>
      <c r="Q120" s="224" t="s">
        <v>360</v>
      </c>
      <c r="R120" s="223"/>
      <c r="S120" s="223"/>
      <c r="T120" s="222" t="s">
        <v>359</v>
      </c>
      <c r="U120" s="144" t="s">
        <v>358</v>
      </c>
      <c r="V120" s="144" t="s">
        <v>34</v>
      </c>
      <c r="W120" s="144" t="s">
        <v>33</v>
      </c>
      <c r="X120" s="144">
        <v>0</v>
      </c>
      <c r="Y120" s="144">
        <v>2</v>
      </c>
      <c r="Z120" s="146">
        <f t="shared" si="50"/>
        <v>2.5909983842951133E-3</v>
      </c>
      <c r="AA120" s="221">
        <f t="shared" ref="AA120:AA129" si="56">(100%/(SUM($AN$120:$AN$142))*AN120)*(SUM($Z$120:$Z$142))</f>
        <v>3.0891674931420522E-3</v>
      </c>
      <c r="AB120" s="220">
        <v>0</v>
      </c>
      <c r="AC120" s="219"/>
      <c r="AD120" s="221">
        <f t="shared" ref="AD120:AD129" si="57">(100%/(SUM($AX$120:$AX$142))*AX120)*(SUM($Z$120:$Z$142))</f>
        <v>2.3776163070666815E-3</v>
      </c>
      <c r="AE120" s="220">
        <v>1</v>
      </c>
      <c r="AF120" s="219"/>
      <c r="AG120" s="221">
        <f t="shared" ref="AG120:AG129" si="58">(100%/(SUM($BH$120:$BH$142))*BH120)*(SUM($Z$120:$Z$142))</f>
        <v>2.3776163042149123E-3</v>
      </c>
      <c r="AH120" s="220">
        <v>1</v>
      </c>
      <c r="AI120" s="219"/>
      <c r="AJ120" s="221">
        <f t="shared" ref="AJ120:AJ129" si="59">(100%/(SUM($BR$120:$BR$142))*BR120)*(SUM($Z$120:$Z$142))</f>
        <v>2.412563566233949E-3</v>
      </c>
      <c r="AK120" s="220">
        <v>0</v>
      </c>
      <c r="AL120" s="219"/>
      <c r="AM120" s="143">
        <f t="shared" si="51"/>
        <v>29101762</v>
      </c>
      <c r="AN120" s="143">
        <f t="shared" si="52"/>
        <v>10000000</v>
      </c>
      <c r="AO120" s="143">
        <v>0</v>
      </c>
      <c r="AP120" s="143">
        <v>6000000</v>
      </c>
      <c r="AQ120" s="143">
        <v>0</v>
      </c>
      <c r="AR120" s="143">
        <v>0</v>
      </c>
      <c r="AS120" s="143">
        <v>0</v>
      </c>
      <c r="AT120" s="143">
        <v>0</v>
      </c>
      <c r="AU120" s="143">
        <v>0</v>
      </c>
      <c r="AV120" s="143">
        <v>4000000</v>
      </c>
      <c r="AW120" s="143">
        <v>0</v>
      </c>
      <c r="AX120" s="143">
        <f t="shared" si="53"/>
        <v>6180000</v>
      </c>
      <c r="AY120" s="143">
        <v>0</v>
      </c>
      <c r="AZ120" s="143">
        <v>6180000</v>
      </c>
      <c r="BA120" s="143">
        <v>0</v>
      </c>
      <c r="BB120" s="143">
        <v>0</v>
      </c>
      <c r="BC120" s="143">
        <v>0</v>
      </c>
      <c r="BD120" s="143">
        <v>0</v>
      </c>
      <c r="BE120" s="143">
        <v>0</v>
      </c>
      <c r="BF120" s="143">
        <v>0</v>
      </c>
      <c r="BG120" s="143">
        <v>0</v>
      </c>
      <c r="BH120" s="143">
        <f t="shared" si="54"/>
        <v>6365400</v>
      </c>
      <c r="BI120" s="143">
        <v>0</v>
      </c>
      <c r="BJ120" s="143">
        <v>6365400</v>
      </c>
      <c r="BK120" s="143">
        <v>0</v>
      </c>
      <c r="BL120" s="143">
        <v>0</v>
      </c>
      <c r="BM120" s="143">
        <v>0</v>
      </c>
      <c r="BN120" s="143">
        <v>0</v>
      </c>
      <c r="BO120" s="143">
        <v>0</v>
      </c>
      <c r="BP120" s="143">
        <v>0</v>
      </c>
      <c r="BQ120" s="143">
        <v>0</v>
      </c>
      <c r="BR120" s="143">
        <f t="shared" si="55"/>
        <v>6556362</v>
      </c>
      <c r="BS120" s="143">
        <v>0</v>
      </c>
      <c r="BT120" s="143">
        <v>6556362</v>
      </c>
      <c r="BU120" s="143">
        <v>0</v>
      </c>
      <c r="BV120" s="143">
        <v>0</v>
      </c>
      <c r="BW120" s="143">
        <v>0</v>
      </c>
      <c r="BX120" s="143">
        <v>0</v>
      </c>
      <c r="BY120" s="143">
        <v>0</v>
      </c>
      <c r="BZ120" s="143">
        <v>0</v>
      </c>
      <c r="CA120" s="143">
        <v>0</v>
      </c>
      <c r="CB120" s="218"/>
    </row>
    <row r="121" spans="2:80" ht="48" customHeight="1">
      <c r="B121" s="891"/>
      <c r="C121" s="894"/>
      <c r="D121" s="811"/>
      <c r="E121" s="970"/>
      <c r="F121" s="817"/>
      <c r="G121" s="869"/>
      <c r="H121" s="866"/>
      <c r="I121" s="866"/>
      <c r="J121" s="866"/>
      <c r="K121" s="857"/>
      <c r="L121" s="757"/>
      <c r="M121" s="857"/>
      <c r="N121" s="857"/>
      <c r="O121" s="199">
        <v>123</v>
      </c>
      <c r="P121" s="199" t="s">
        <v>349</v>
      </c>
      <c r="Q121" s="200" t="s">
        <v>348</v>
      </c>
      <c r="R121" s="199"/>
      <c r="S121" s="199"/>
      <c r="T121" s="217" t="s">
        <v>357</v>
      </c>
      <c r="U121" s="135" t="s">
        <v>356</v>
      </c>
      <c r="V121" s="135" t="s">
        <v>34</v>
      </c>
      <c r="W121" s="135" t="s">
        <v>33</v>
      </c>
      <c r="X121" s="205">
        <v>0</v>
      </c>
      <c r="Y121" s="205">
        <v>1</v>
      </c>
      <c r="Z121" s="138">
        <f t="shared" si="50"/>
        <v>6.6864866807623581E-3</v>
      </c>
      <c r="AA121" s="197">
        <f t="shared" si="56"/>
        <v>1.7299337961595496E-2</v>
      </c>
      <c r="AB121" s="201">
        <f>Y121/(AA121+AD121+AG121+AJ121)*AA121</f>
        <v>0.70704390073794043</v>
      </c>
      <c r="AC121" s="195"/>
      <c r="AD121" s="197">
        <f t="shared" si="57"/>
        <v>2.3776163070666815E-3</v>
      </c>
      <c r="AE121" s="201">
        <f>Y121/(AA121+AD121+AG121+AJ121)*AD121</f>
        <v>9.7175921525931006E-2</v>
      </c>
      <c r="AF121" s="195"/>
      <c r="AG121" s="197">
        <f t="shared" si="58"/>
        <v>2.3776163042149123E-3</v>
      </c>
      <c r="AH121" s="201">
        <f>Y121/(AA121+AD121+AG121+AJ121)*AG121</f>
        <v>9.7175921409375907E-2</v>
      </c>
      <c r="AI121" s="195"/>
      <c r="AJ121" s="197">
        <f t="shared" si="59"/>
        <v>2.412563566233949E-3</v>
      </c>
      <c r="AK121" s="201">
        <f>Y121/(AA121+AD121+AG121+AJ121)*AJ121</f>
        <v>9.8604256326752807E-2</v>
      </c>
      <c r="AL121" s="195"/>
      <c r="AM121" s="134">
        <f t="shared" si="51"/>
        <v>75101762</v>
      </c>
      <c r="AN121" s="134">
        <f t="shared" si="52"/>
        <v>56000000</v>
      </c>
      <c r="AO121" s="134">
        <v>0</v>
      </c>
      <c r="AP121" s="134">
        <v>6000000</v>
      </c>
      <c r="AQ121" s="134">
        <v>0</v>
      </c>
      <c r="AR121" s="134">
        <v>0</v>
      </c>
      <c r="AS121" s="134">
        <v>0</v>
      </c>
      <c r="AT121" s="134">
        <v>0</v>
      </c>
      <c r="AU121" s="134">
        <v>0</v>
      </c>
      <c r="AV121" s="134">
        <v>50000000</v>
      </c>
      <c r="AW121" s="134">
        <v>0</v>
      </c>
      <c r="AX121" s="134">
        <f t="shared" si="53"/>
        <v>6180000</v>
      </c>
      <c r="AY121" s="134">
        <v>0</v>
      </c>
      <c r="AZ121" s="134">
        <v>6180000</v>
      </c>
      <c r="BA121" s="134">
        <v>0</v>
      </c>
      <c r="BB121" s="134">
        <v>0</v>
      </c>
      <c r="BC121" s="134">
        <v>0</v>
      </c>
      <c r="BD121" s="134">
        <v>0</v>
      </c>
      <c r="BE121" s="134">
        <v>0</v>
      </c>
      <c r="BF121" s="134">
        <v>0</v>
      </c>
      <c r="BG121" s="134">
        <v>0</v>
      </c>
      <c r="BH121" s="134">
        <f t="shared" si="54"/>
        <v>6365400</v>
      </c>
      <c r="BI121" s="134">
        <v>0</v>
      </c>
      <c r="BJ121" s="134">
        <v>6365400</v>
      </c>
      <c r="BK121" s="134">
        <v>0</v>
      </c>
      <c r="BL121" s="134">
        <v>0</v>
      </c>
      <c r="BM121" s="134">
        <v>0</v>
      </c>
      <c r="BN121" s="134">
        <v>0</v>
      </c>
      <c r="BO121" s="134">
        <v>0</v>
      </c>
      <c r="BP121" s="134">
        <v>0</v>
      </c>
      <c r="BQ121" s="134">
        <v>0</v>
      </c>
      <c r="BR121" s="134">
        <f t="shared" si="55"/>
        <v>6556362</v>
      </c>
      <c r="BS121" s="134">
        <v>0</v>
      </c>
      <c r="BT121" s="134">
        <v>6556362</v>
      </c>
      <c r="BU121" s="134">
        <v>0</v>
      </c>
      <c r="BV121" s="134">
        <v>0</v>
      </c>
      <c r="BW121" s="134">
        <v>0</v>
      </c>
      <c r="BX121" s="134">
        <v>0</v>
      </c>
      <c r="BY121" s="134">
        <v>0</v>
      </c>
      <c r="BZ121" s="134">
        <v>0</v>
      </c>
      <c r="CA121" s="134">
        <v>0</v>
      </c>
      <c r="CB121" s="194"/>
    </row>
    <row r="122" spans="2:80" ht="48" customHeight="1">
      <c r="B122" s="891"/>
      <c r="C122" s="894"/>
      <c r="D122" s="811"/>
      <c r="E122" s="970"/>
      <c r="F122" s="817"/>
      <c r="G122" s="869"/>
      <c r="H122" s="866"/>
      <c r="I122" s="866"/>
      <c r="J122" s="866"/>
      <c r="K122" s="857"/>
      <c r="L122" s="757"/>
      <c r="M122" s="857"/>
      <c r="N122" s="857"/>
      <c r="O122" s="199">
        <v>124</v>
      </c>
      <c r="P122" s="199" t="s">
        <v>349</v>
      </c>
      <c r="Q122" s="200" t="s">
        <v>348</v>
      </c>
      <c r="R122" s="199"/>
      <c r="S122" s="199"/>
      <c r="T122" s="198" t="s">
        <v>355</v>
      </c>
      <c r="U122" s="135" t="s">
        <v>354</v>
      </c>
      <c r="V122" s="135" t="s">
        <v>290</v>
      </c>
      <c r="W122" s="135" t="s">
        <v>33</v>
      </c>
      <c r="X122" s="135">
        <v>0</v>
      </c>
      <c r="Y122" s="135">
        <v>2</v>
      </c>
      <c r="Z122" s="138">
        <f t="shared" si="50"/>
        <v>9.9999999999999995E-7</v>
      </c>
      <c r="AA122" s="197">
        <f t="shared" si="56"/>
        <v>0</v>
      </c>
      <c r="AB122" s="195">
        <v>0</v>
      </c>
      <c r="AC122" s="195"/>
      <c r="AD122" s="197">
        <f t="shared" si="57"/>
        <v>0</v>
      </c>
      <c r="AE122" s="195">
        <v>1</v>
      </c>
      <c r="AF122" s="195"/>
      <c r="AG122" s="197">
        <f t="shared" si="58"/>
        <v>0</v>
      </c>
      <c r="AH122" s="195">
        <v>1</v>
      </c>
      <c r="AI122" s="195"/>
      <c r="AJ122" s="197">
        <f t="shared" si="59"/>
        <v>0</v>
      </c>
      <c r="AK122" s="195">
        <v>0</v>
      </c>
      <c r="AL122" s="195"/>
      <c r="AM122" s="134">
        <f t="shared" si="51"/>
        <v>0</v>
      </c>
      <c r="AN122" s="134">
        <f t="shared" si="52"/>
        <v>0</v>
      </c>
      <c r="AO122" s="134">
        <v>0</v>
      </c>
      <c r="AP122" s="134">
        <v>0</v>
      </c>
      <c r="AQ122" s="134">
        <v>0</v>
      </c>
      <c r="AR122" s="134">
        <v>0</v>
      </c>
      <c r="AS122" s="134">
        <v>0</v>
      </c>
      <c r="AT122" s="134">
        <v>0</v>
      </c>
      <c r="AU122" s="134">
        <v>0</v>
      </c>
      <c r="AV122" s="134">
        <v>0</v>
      </c>
      <c r="AW122" s="134">
        <v>0</v>
      </c>
      <c r="AX122" s="134">
        <f t="shared" si="53"/>
        <v>0</v>
      </c>
      <c r="AY122" s="134">
        <v>0</v>
      </c>
      <c r="AZ122" s="134">
        <v>0</v>
      </c>
      <c r="BA122" s="134">
        <v>0</v>
      </c>
      <c r="BB122" s="134">
        <v>0</v>
      </c>
      <c r="BC122" s="134">
        <v>0</v>
      </c>
      <c r="BD122" s="134">
        <v>0</v>
      </c>
      <c r="BE122" s="134">
        <v>0</v>
      </c>
      <c r="BF122" s="134">
        <v>0</v>
      </c>
      <c r="BG122" s="134">
        <v>0</v>
      </c>
      <c r="BH122" s="134">
        <f t="shared" si="54"/>
        <v>0</v>
      </c>
      <c r="BI122" s="134">
        <v>0</v>
      </c>
      <c r="BJ122" s="134">
        <v>0</v>
      </c>
      <c r="BK122" s="134">
        <v>0</v>
      </c>
      <c r="BL122" s="134">
        <v>0</v>
      </c>
      <c r="BM122" s="134">
        <v>0</v>
      </c>
      <c r="BN122" s="134">
        <v>0</v>
      </c>
      <c r="BO122" s="134">
        <v>0</v>
      </c>
      <c r="BP122" s="134">
        <v>0</v>
      </c>
      <c r="BQ122" s="134">
        <v>0</v>
      </c>
      <c r="BR122" s="134">
        <f t="shared" si="55"/>
        <v>0</v>
      </c>
      <c r="BS122" s="134">
        <v>0</v>
      </c>
      <c r="BT122" s="134">
        <v>0</v>
      </c>
      <c r="BU122" s="134">
        <v>0</v>
      </c>
      <c r="BV122" s="134">
        <v>0</v>
      </c>
      <c r="BW122" s="134">
        <v>0</v>
      </c>
      <c r="BX122" s="134">
        <v>0</v>
      </c>
      <c r="BY122" s="134">
        <v>0</v>
      </c>
      <c r="BZ122" s="134">
        <v>0</v>
      </c>
      <c r="CA122" s="134">
        <v>0</v>
      </c>
      <c r="CB122" s="194"/>
    </row>
    <row r="123" spans="2:80" ht="48" customHeight="1">
      <c r="B123" s="891"/>
      <c r="C123" s="894"/>
      <c r="D123" s="811"/>
      <c r="E123" s="970"/>
      <c r="F123" s="817"/>
      <c r="G123" s="869"/>
      <c r="H123" s="866"/>
      <c r="I123" s="866"/>
      <c r="J123" s="866"/>
      <c r="K123" s="857"/>
      <c r="L123" s="757"/>
      <c r="M123" s="857"/>
      <c r="N123" s="857"/>
      <c r="O123" s="199">
        <v>125</v>
      </c>
      <c r="P123" s="199" t="s">
        <v>349</v>
      </c>
      <c r="Q123" s="200" t="s">
        <v>348</v>
      </c>
      <c r="R123" s="199"/>
      <c r="S123" s="199"/>
      <c r="T123" s="217" t="s">
        <v>353</v>
      </c>
      <c r="U123" s="135" t="s">
        <v>352</v>
      </c>
      <c r="V123" s="135" t="s">
        <v>34</v>
      </c>
      <c r="W123" s="135" t="s">
        <v>33</v>
      </c>
      <c r="X123" s="136">
        <v>0</v>
      </c>
      <c r="Y123" s="136">
        <v>0.4</v>
      </c>
      <c r="Z123" s="138">
        <f t="shared" si="50"/>
        <v>8.0795969574831969E-2</v>
      </c>
      <c r="AA123" s="197">
        <f t="shared" si="56"/>
        <v>6.7008568247711814E-2</v>
      </c>
      <c r="AB123" s="201">
        <f>Y123/(AA123+AD123+AG123+AJ123)*AA123</f>
        <v>8.2183329672585057E-2</v>
      </c>
      <c r="AC123" s="195"/>
      <c r="AD123" s="197">
        <f t="shared" si="57"/>
        <v>8.5956634269852283E-2</v>
      </c>
      <c r="AE123" s="201">
        <f>Y123/(AA123+AD123+AG123+AJ123)*AD123</f>
        <v>0.1054223750256941</v>
      </c>
      <c r="AF123" s="195"/>
      <c r="AG123" s="197">
        <f t="shared" si="58"/>
        <v>8.5956634301221746E-2</v>
      </c>
      <c r="AH123" s="201">
        <f>Y123/(AA123+AD123+AG123+AJ123)*AG123</f>
        <v>0.10542237506416749</v>
      </c>
      <c r="AI123" s="195"/>
      <c r="AJ123" s="197">
        <f t="shared" si="59"/>
        <v>8.7220063319216071E-2</v>
      </c>
      <c r="AK123" s="201">
        <f>Y123/(AA123+AD123+AG123+AJ123)*AJ123</f>
        <v>0.10697192023755334</v>
      </c>
      <c r="AL123" s="195"/>
      <c r="AM123" s="134">
        <f t="shared" si="51"/>
        <v>907489982</v>
      </c>
      <c r="AN123" s="134">
        <f t="shared" si="52"/>
        <v>216914649</v>
      </c>
      <c r="AO123" s="134">
        <v>0</v>
      </c>
      <c r="AP123" s="134">
        <v>216914649</v>
      </c>
      <c r="AQ123" s="134">
        <v>0</v>
      </c>
      <c r="AR123" s="134">
        <v>0</v>
      </c>
      <c r="AS123" s="134">
        <v>0</v>
      </c>
      <c r="AT123" s="134">
        <v>0</v>
      </c>
      <c r="AU123" s="134">
        <v>0</v>
      </c>
      <c r="AV123" s="134">
        <v>0</v>
      </c>
      <c r="AW123" s="134">
        <v>0</v>
      </c>
      <c r="AX123" s="134">
        <f t="shared" si="53"/>
        <v>223422088</v>
      </c>
      <c r="AY123" s="134">
        <v>0</v>
      </c>
      <c r="AZ123" s="134">
        <v>223422088</v>
      </c>
      <c r="BA123" s="134">
        <v>0</v>
      </c>
      <c r="BB123" s="134">
        <v>0</v>
      </c>
      <c r="BC123" s="134">
        <v>0</v>
      </c>
      <c r="BD123" s="134">
        <v>0</v>
      </c>
      <c r="BE123" s="134">
        <v>0</v>
      </c>
      <c r="BF123" s="134">
        <v>0</v>
      </c>
      <c r="BG123" s="134">
        <v>0</v>
      </c>
      <c r="BH123" s="134">
        <f t="shared" si="54"/>
        <v>230124751</v>
      </c>
      <c r="BI123" s="134">
        <v>0</v>
      </c>
      <c r="BJ123" s="134">
        <v>230124751</v>
      </c>
      <c r="BK123" s="134">
        <v>0</v>
      </c>
      <c r="BL123" s="134">
        <v>0</v>
      </c>
      <c r="BM123" s="134">
        <v>0</v>
      </c>
      <c r="BN123" s="134">
        <v>0</v>
      </c>
      <c r="BO123" s="134">
        <v>0</v>
      </c>
      <c r="BP123" s="134">
        <v>0</v>
      </c>
      <c r="BQ123" s="134">
        <v>0</v>
      </c>
      <c r="BR123" s="134">
        <f t="shared" si="55"/>
        <v>237028494</v>
      </c>
      <c r="BS123" s="134">
        <v>0</v>
      </c>
      <c r="BT123" s="134">
        <v>237028494</v>
      </c>
      <c r="BU123" s="134">
        <v>0</v>
      </c>
      <c r="BV123" s="134">
        <v>0</v>
      </c>
      <c r="BW123" s="134">
        <v>0</v>
      </c>
      <c r="BX123" s="134">
        <v>0</v>
      </c>
      <c r="BY123" s="134">
        <v>0</v>
      </c>
      <c r="BZ123" s="134">
        <v>0</v>
      </c>
      <c r="CA123" s="134">
        <v>0</v>
      </c>
      <c r="CB123" s="194"/>
    </row>
    <row r="124" spans="2:80" ht="48" customHeight="1">
      <c r="B124" s="891"/>
      <c r="C124" s="894"/>
      <c r="D124" s="811"/>
      <c r="E124" s="970"/>
      <c r="F124" s="817"/>
      <c r="G124" s="869"/>
      <c r="H124" s="866"/>
      <c r="I124" s="866"/>
      <c r="J124" s="866"/>
      <c r="K124" s="857"/>
      <c r="L124" s="757"/>
      <c r="M124" s="857"/>
      <c r="N124" s="857"/>
      <c r="O124" s="199">
        <v>126</v>
      </c>
      <c r="P124" s="199" t="s">
        <v>349</v>
      </c>
      <c r="Q124" s="200" t="s">
        <v>348</v>
      </c>
      <c r="R124" s="199"/>
      <c r="S124" s="199"/>
      <c r="T124" s="216" t="s">
        <v>351</v>
      </c>
      <c r="U124" s="136" t="s">
        <v>350</v>
      </c>
      <c r="V124" s="136" t="s">
        <v>34</v>
      </c>
      <c r="W124" s="135" t="s">
        <v>33</v>
      </c>
      <c r="X124" s="136">
        <v>0</v>
      </c>
      <c r="Y124" s="136">
        <v>0.4</v>
      </c>
      <c r="Z124" s="138">
        <f t="shared" si="50"/>
        <v>3.8701488323249437E-3</v>
      </c>
      <c r="AA124" s="197">
        <f t="shared" si="56"/>
        <v>5.5605014876556952E-3</v>
      </c>
      <c r="AB124" s="201">
        <f>Y124/(AA124+AD124+AG124+AJ124)*AA124</f>
        <v>0.14712692691120416</v>
      </c>
      <c r="AC124" s="195"/>
      <c r="AD124" s="197">
        <f t="shared" si="57"/>
        <v>3.1701550760889086E-3</v>
      </c>
      <c r="AE124" s="201">
        <f>Y124/(AA124+AD124+AG124+AJ124)*AD124</f>
        <v>8.3880055641088608E-2</v>
      </c>
      <c r="AF124" s="195"/>
      <c r="AG124" s="197">
        <f t="shared" si="58"/>
        <v>3.1701550722865496E-3</v>
      </c>
      <c r="AH124" s="201">
        <f>Y124/(AA124+AD124+AG124+AJ124)*AG124</f>
        <v>8.3880055540480877E-2</v>
      </c>
      <c r="AI124" s="195"/>
      <c r="AJ124" s="197">
        <f t="shared" si="59"/>
        <v>3.2167514216452655E-3</v>
      </c>
      <c r="AK124" s="201">
        <f>Y124/(AA124+AD124+AG124+AJ124)*AJ124</f>
        <v>8.511296190722642E-2</v>
      </c>
      <c r="AL124" s="195"/>
      <c r="AM124" s="134">
        <f t="shared" si="51"/>
        <v>43469016</v>
      </c>
      <c r="AN124" s="134">
        <f t="shared" si="52"/>
        <v>18000000</v>
      </c>
      <c r="AO124" s="134">
        <v>0</v>
      </c>
      <c r="AP124" s="134">
        <v>8000000</v>
      </c>
      <c r="AQ124" s="134">
        <v>0</v>
      </c>
      <c r="AR124" s="134">
        <v>0</v>
      </c>
      <c r="AS124" s="134">
        <v>0</v>
      </c>
      <c r="AT124" s="134">
        <v>0</v>
      </c>
      <c r="AU124" s="134">
        <v>0</v>
      </c>
      <c r="AV124" s="134">
        <v>10000000</v>
      </c>
      <c r="AW124" s="134">
        <v>0</v>
      </c>
      <c r="AX124" s="134">
        <f t="shared" si="53"/>
        <v>8240000</v>
      </c>
      <c r="AY124" s="134">
        <v>0</v>
      </c>
      <c r="AZ124" s="134">
        <v>8240000</v>
      </c>
      <c r="BA124" s="134">
        <v>0</v>
      </c>
      <c r="BB124" s="134">
        <v>0</v>
      </c>
      <c r="BC124" s="134">
        <v>0</v>
      </c>
      <c r="BD124" s="134">
        <v>0</v>
      </c>
      <c r="BE124" s="134">
        <v>0</v>
      </c>
      <c r="BF124" s="134">
        <v>0</v>
      </c>
      <c r="BG124" s="134">
        <v>0</v>
      </c>
      <c r="BH124" s="134">
        <f t="shared" si="54"/>
        <v>8487200</v>
      </c>
      <c r="BI124" s="134">
        <v>0</v>
      </c>
      <c r="BJ124" s="134">
        <v>8487200</v>
      </c>
      <c r="BK124" s="134">
        <v>0</v>
      </c>
      <c r="BL124" s="134">
        <v>0</v>
      </c>
      <c r="BM124" s="134">
        <v>0</v>
      </c>
      <c r="BN124" s="134">
        <v>0</v>
      </c>
      <c r="BO124" s="134">
        <v>0</v>
      </c>
      <c r="BP124" s="134">
        <v>0</v>
      </c>
      <c r="BQ124" s="134">
        <v>0</v>
      </c>
      <c r="BR124" s="134">
        <f t="shared" si="55"/>
        <v>8741816</v>
      </c>
      <c r="BS124" s="134">
        <v>0</v>
      </c>
      <c r="BT124" s="134">
        <v>8741816</v>
      </c>
      <c r="BU124" s="134">
        <v>0</v>
      </c>
      <c r="BV124" s="134">
        <v>0</v>
      </c>
      <c r="BW124" s="134">
        <v>0</v>
      </c>
      <c r="BX124" s="134">
        <v>0</v>
      </c>
      <c r="BY124" s="134">
        <v>0</v>
      </c>
      <c r="BZ124" s="134">
        <v>0</v>
      </c>
      <c r="CA124" s="134">
        <v>0</v>
      </c>
      <c r="CB124" s="194"/>
    </row>
    <row r="125" spans="2:80" ht="48" customHeight="1">
      <c r="B125" s="891"/>
      <c r="C125" s="894"/>
      <c r="D125" s="811"/>
      <c r="E125" s="970"/>
      <c r="F125" s="817"/>
      <c r="G125" s="869"/>
      <c r="H125" s="866"/>
      <c r="I125" s="866"/>
      <c r="J125" s="866"/>
      <c r="K125" s="857"/>
      <c r="L125" s="757"/>
      <c r="M125" s="857"/>
      <c r="N125" s="857"/>
      <c r="O125" s="199">
        <v>127</v>
      </c>
      <c r="P125" s="199" t="s">
        <v>349</v>
      </c>
      <c r="Q125" s="200" t="s">
        <v>348</v>
      </c>
      <c r="R125" s="199"/>
      <c r="S125" s="199"/>
      <c r="T125" s="198" t="s">
        <v>347</v>
      </c>
      <c r="U125" s="135" t="s">
        <v>346</v>
      </c>
      <c r="V125" s="135" t="s">
        <v>34</v>
      </c>
      <c r="W125" s="135" t="s">
        <v>33</v>
      </c>
      <c r="X125" s="136">
        <v>0</v>
      </c>
      <c r="Y125" s="136">
        <v>0.8</v>
      </c>
      <c r="Z125" s="138">
        <f t="shared" si="50"/>
        <v>5.5871728631892833E-4</v>
      </c>
      <c r="AA125" s="197">
        <f t="shared" si="56"/>
        <v>4.6337512397130786E-4</v>
      </c>
      <c r="AB125" s="201">
        <f>Y125/(AA125+AD125+AG125+AJ125)*AA125</f>
        <v>0.16436664588531563</v>
      </c>
      <c r="AC125" s="195"/>
      <c r="AD125" s="197">
        <f t="shared" si="57"/>
        <v>5.9440407676667037E-4</v>
      </c>
      <c r="AE125" s="201">
        <f>Y125/(AA125+AD125+AG125+AJ125)*AD125</f>
        <v>0.21084473322902172</v>
      </c>
      <c r="AF125" s="195"/>
      <c r="AG125" s="197">
        <f t="shared" si="58"/>
        <v>5.9440407605372808E-4</v>
      </c>
      <c r="AH125" s="201">
        <f>Y125/(AA125+AD125+AG125+AJ125)*AG125</f>
        <v>0.21084473297612957</v>
      </c>
      <c r="AI125" s="195"/>
      <c r="AJ125" s="197">
        <f t="shared" si="59"/>
        <v>6.0314107554493941E-4</v>
      </c>
      <c r="AK125" s="201">
        <f>Y125/(AA125+AD125+AG125+AJ125)*AJ125</f>
        <v>0.21394388790953303</v>
      </c>
      <c r="AL125" s="195"/>
      <c r="AM125" s="134">
        <f t="shared" si="51"/>
        <v>6275441</v>
      </c>
      <c r="AN125" s="134">
        <f t="shared" si="52"/>
        <v>1500000</v>
      </c>
      <c r="AO125" s="134">
        <v>0</v>
      </c>
      <c r="AP125" s="134">
        <v>1500000</v>
      </c>
      <c r="AQ125" s="134">
        <v>0</v>
      </c>
      <c r="AR125" s="134">
        <v>0</v>
      </c>
      <c r="AS125" s="134">
        <v>0</v>
      </c>
      <c r="AT125" s="134">
        <v>0</v>
      </c>
      <c r="AU125" s="134">
        <v>0</v>
      </c>
      <c r="AV125" s="134">
        <v>0</v>
      </c>
      <c r="AW125" s="134">
        <v>0</v>
      </c>
      <c r="AX125" s="134">
        <f t="shared" si="53"/>
        <v>1545000</v>
      </c>
      <c r="AY125" s="134">
        <v>0</v>
      </c>
      <c r="AZ125" s="134">
        <v>1545000</v>
      </c>
      <c r="BA125" s="134">
        <v>0</v>
      </c>
      <c r="BB125" s="134">
        <v>0</v>
      </c>
      <c r="BC125" s="134">
        <v>0</v>
      </c>
      <c r="BD125" s="134">
        <v>0</v>
      </c>
      <c r="BE125" s="134">
        <v>0</v>
      </c>
      <c r="BF125" s="134">
        <v>0</v>
      </c>
      <c r="BG125" s="134">
        <v>0</v>
      </c>
      <c r="BH125" s="134">
        <f t="shared" si="54"/>
        <v>1591350</v>
      </c>
      <c r="BI125" s="134">
        <v>0</v>
      </c>
      <c r="BJ125" s="134">
        <v>1591350</v>
      </c>
      <c r="BK125" s="134">
        <v>0</v>
      </c>
      <c r="BL125" s="134">
        <v>0</v>
      </c>
      <c r="BM125" s="134">
        <v>0</v>
      </c>
      <c r="BN125" s="134">
        <v>0</v>
      </c>
      <c r="BO125" s="134">
        <v>0</v>
      </c>
      <c r="BP125" s="134">
        <v>0</v>
      </c>
      <c r="BQ125" s="134">
        <v>0</v>
      </c>
      <c r="BR125" s="134">
        <f t="shared" si="55"/>
        <v>1639091</v>
      </c>
      <c r="BS125" s="134">
        <v>0</v>
      </c>
      <c r="BT125" s="134">
        <v>1639091</v>
      </c>
      <c r="BU125" s="134">
        <v>0</v>
      </c>
      <c r="BV125" s="134">
        <v>0</v>
      </c>
      <c r="BW125" s="134">
        <v>0</v>
      </c>
      <c r="BX125" s="134">
        <v>0</v>
      </c>
      <c r="BY125" s="134">
        <v>0</v>
      </c>
      <c r="BZ125" s="134">
        <v>0</v>
      </c>
      <c r="CA125" s="134">
        <v>0</v>
      </c>
      <c r="CB125" s="194"/>
    </row>
    <row r="126" spans="2:80" ht="45">
      <c r="B126" s="891"/>
      <c r="C126" s="894"/>
      <c r="D126" s="811"/>
      <c r="E126" s="970"/>
      <c r="F126" s="817"/>
      <c r="G126" s="869"/>
      <c r="H126" s="866"/>
      <c r="I126" s="866"/>
      <c r="J126" s="866"/>
      <c r="K126" s="857"/>
      <c r="L126" s="757"/>
      <c r="M126" s="857"/>
      <c r="N126" s="857"/>
      <c r="O126" s="199">
        <v>128</v>
      </c>
      <c r="P126" s="199" t="s">
        <v>345</v>
      </c>
      <c r="Q126" s="200" t="s">
        <v>344</v>
      </c>
      <c r="R126" s="199"/>
      <c r="S126" s="199"/>
      <c r="T126" s="198" t="s">
        <v>343</v>
      </c>
      <c r="U126" s="135" t="s">
        <v>342</v>
      </c>
      <c r="V126" s="135" t="s">
        <v>290</v>
      </c>
      <c r="W126" s="135" t="s">
        <v>33</v>
      </c>
      <c r="X126" s="135">
        <v>0</v>
      </c>
      <c r="Y126" s="135">
        <v>6</v>
      </c>
      <c r="Z126" s="138">
        <f t="shared" si="50"/>
        <v>5.5871728631892833E-4</v>
      </c>
      <c r="AA126" s="197">
        <f t="shared" si="56"/>
        <v>4.6337512397130786E-4</v>
      </c>
      <c r="AB126" s="203">
        <f>Y126/(AA126+AD126+AG126+AJ126)*AA126</f>
        <v>1.2327498441398672</v>
      </c>
      <c r="AC126" s="195"/>
      <c r="AD126" s="197">
        <f t="shared" si="57"/>
        <v>5.9440407676667037E-4</v>
      </c>
      <c r="AE126" s="203">
        <v>2</v>
      </c>
      <c r="AF126" s="195"/>
      <c r="AG126" s="197">
        <f t="shared" si="58"/>
        <v>5.9440407605372808E-4</v>
      </c>
      <c r="AH126" s="203">
        <f>Y126/(AA126+AD126+AG126+AJ126)*AG126</f>
        <v>1.5813354973209719</v>
      </c>
      <c r="AI126" s="195"/>
      <c r="AJ126" s="197">
        <f t="shared" si="59"/>
        <v>6.0314107554493941E-4</v>
      </c>
      <c r="AK126" s="203">
        <v>1</v>
      </c>
      <c r="AL126" s="195"/>
      <c r="AM126" s="134">
        <f t="shared" si="51"/>
        <v>6275441</v>
      </c>
      <c r="AN126" s="134">
        <f t="shared" si="52"/>
        <v>1500000</v>
      </c>
      <c r="AO126" s="134">
        <v>0</v>
      </c>
      <c r="AP126" s="134">
        <v>1500000</v>
      </c>
      <c r="AQ126" s="134">
        <v>0</v>
      </c>
      <c r="AR126" s="134">
        <v>0</v>
      </c>
      <c r="AS126" s="134">
        <v>0</v>
      </c>
      <c r="AT126" s="134">
        <v>0</v>
      </c>
      <c r="AU126" s="134">
        <v>0</v>
      </c>
      <c r="AV126" s="134">
        <v>0</v>
      </c>
      <c r="AW126" s="134">
        <v>0</v>
      </c>
      <c r="AX126" s="134">
        <f t="shared" si="53"/>
        <v>1545000</v>
      </c>
      <c r="AY126" s="134">
        <v>0</v>
      </c>
      <c r="AZ126" s="134">
        <v>1545000</v>
      </c>
      <c r="BA126" s="134">
        <v>0</v>
      </c>
      <c r="BB126" s="134">
        <v>0</v>
      </c>
      <c r="BC126" s="134">
        <v>0</v>
      </c>
      <c r="BD126" s="134">
        <v>0</v>
      </c>
      <c r="BE126" s="134">
        <v>0</v>
      </c>
      <c r="BF126" s="134">
        <v>0</v>
      </c>
      <c r="BG126" s="134">
        <v>0</v>
      </c>
      <c r="BH126" s="134">
        <f t="shared" si="54"/>
        <v>1591350</v>
      </c>
      <c r="BI126" s="134">
        <v>0</v>
      </c>
      <c r="BJ126" s="134">
        <v>1591350</v>
      </c>
      <c r="BK126" s="134">
        <v>0</v>
      </c>
      <c r="BL126" s="134">
        <v>0</v>
      </c>
      <c r="BM126" s="134">
        <v>0</v>
      </c>
      <c r="BN126" s="134">
        <v>0</v>
      </c>
      <c r="BO126" s="134">
        <v>0</v>
      </c>
      <c r="BP126" s="134">
        <v>0</v>
      </c>
      <c r="BQ126" s="134">
        <v>0</v>
      </c>
      <c r="BR126" s="134">
        <f t="shared" si="55"/>
        <v>1639091</v>
      </c>
      <c r="BS126" s="134">
        <v>0</v>
      </c>
      <c r="BT126" s="134">
        <v>1639091</v>
      </c>
      <c r="BU126" s="134">
        <v>0</v>
      </c>
      <c r="BV126" s="134">
        <v>0</v>
      </c>
      <c r="BW126" s="134">
        <v>0</v>
      </c>
      <c r="BX126" s="134">
        <v>0</v>
      </c>
      <c r="BY126" s="134">
        <v>0</v>
      </c>
      <c r="BZ126" s="134">
        <v>0</v>
      </c>
      <c r="CA126" s="134">
        <v>0</v>
      </c>
      <c r="CB126" s="194"/>
    </row>
    <row r="127" spans="2:80" ht="45">
      <c r="B127" s="891"/>
      <c r="C127" s="894"/>
      <c r="D127" s="811"/>
      <c r="E127" s="970"/>
      <c r="F127" s="817"/>
      <c r="G127" s="870"/>
      <c r="H127" s="867"/>
      <c r="I127" s="867"/>
      <c r="J127" s="867"/>
      <c r="K127" s="858"/>
      <c r="L127" s="852"/>
      <c r="M127" s="858"/>
      <c r="N127" s="858"/>
      <c r="O127" s="199">
        <v>129</v>
      </c>
      <c r="P127" s="199" t="s">
        <v>321</v>
      </c>
      <c r="Q127" s="200" t="s">
        <v>320</v>
      </c>
      <c r="R127" s="199"/>
      <c r="S127" s="199"/>
      <c r="T127" s="198" t="s">
        <v>341</v>
      </c>
      <c r="U127" s="135" t="s">
        <v>340</v>
      </c>
      <c r="V127" s="135" t="s">
        <v>290</v>
      </c>
      <c r="W127" s="135" t="s">
        <v>33</v>
      </c>
      <c r="X127" s="135">
        <v>0</v>
      </c>
      <c r="Y127" s="135">
        <v>5</v>
      </c>
      <c r="Z127" s="138">
        <f t="shared" si="50"/>
        <v>1.1174344836055025E-3</v>
      </c>
      <c r="AA127" s="197">
        <f t="shared" si="56"/>
        <v>9.2675024794261571E-4</v>
      </c>
      <c r="AB127" s="203">
        <v>1</v>
      </c>
      <c r="AC127" s="195"/>
      <c r="AD127" s="197">
        <f t="shared" si="57"/>
        <v>1.1888081535333407E-3</v>
      </c>
      <c r="AE127" s="203">
        <v>1</v>
      </c>
      <c r="AF127" s="195"/>
      <c r="AG127" s="197">
        <f t="shared" si="58"/>
        <v>1.1888081521074562E-3</v>
      </c>
      <c r="AH127" s="203">
        <v>2</v>
      </c>
      <c r="AI127" s="195"/>
      <c r="AJ127" s="197">
        <f t="shared" si="59"/>
        <v>1.2062817831169745E-3</v>
      </c>
      <c r="AK127" s="203">
        <v>1</v>
      </c>
      <c r="AL127" s="195"/>
      <c r="AM127" s="134">
        <f t="shared" si="51"/>
        <v>12550881</v>
      </c>
      <c r="AN127" s="134">
        <f t="shared" si="52"/>
        <v>3000000</v>
      </c>
      <c r="AO127" s="134">
        <v>0</v>
      </c>
      <c r="AP127" s="134">
        <v>3000000</v>
      </c>
      <c r="AQ127" s="134">
        <v>0</v>
      </c>
      <c r="AR127" s="134">
        <v>0</v>
      </c>
      <c r="AS127" s="134">
        <v>0</v>
      </c>
      <c r="AT127" s="134">
        <v>0</v>
      </c>
      <c r="AU127" s="134">
        <v>0</v>
      </c>
      <c r="AV127" s="134">
        <v>0</v>
      </c>
      <c r="AW127" s="134">
        <v>0</v>
      </c>
      <c r="AX127" s="134">
        <f t="shared" si="53"/>
        <v>3090000</v>
      </c>
      <c r="AY127" s="134">
        <v>0</v>
      </c>
      <c r="AZ127" s="134">
        <v>3090000</v>
      </c>
      <c r="BA127" s="134">
        <v>0</v>
      </c>
      <c r="BB127" s="134">
        <v>0</v>
      </c>
      <c r="BC127" s="134">
        <v>0</v>
      </c>
      <c r="BD127" s="134">
        <v>0</v>
      </c>
      <c r="BE127" s="134">
        <v>0</v>
      </c>
      <c r="BF127" s="134">
        <v>0</v>
      </c>
      <c r="BG127" s="134">
        <v>0</v>
      </c>
      <c r="BH127" s="134">
        <f t="shared" si="54"/>
        <v>3182700</v>
      </c>
      <c r="BI127" s="134">
        <v>0</v>
      </c>
      <c r="BJ127" s="134">
        <v>3182700</v>
      </c>
      <c r="BK127" s="134">
        <v>0</v>
      </c>
      <c r="BL127" s="134">
        <v>0</v>
      </c>
      <c r="BM127" s="134">
        <v>0</v>
      </c>
      <c r="BN127" s="134">
        <v>0</v>
      </c>
      <c r="BO127" s="134">
        <v>0</v>
      </c>
      <c r="BP127" s="134">
        <v>0</v>
      </c>
      <c r="BQ127" s="134">
        <v>0</v>
      </c>
      <c r="BR127" s="134">
        <f t="shared" si="55"/>
        <v>3278181</v>
      </c>
      <c r="BS127" s="134">
        <v>0</v>
      </c>
      <c r="BT127" s="134">
        <v>3278181</v>
      </c>
      <c r="BU127" s="134">
        <v>0</v>
      </c>
      <c r="BV127" s="134">
        <v>0</v>
      </c>
      <c r="BW127" s="134">
        <v>0</v>
      </c>
      <c r="BX127" s="134">
        <v>0</v>
      </c>
      <c r="BY127" s="134">
        <v>0</v>
      </c>
      <c r="BZ127" s="134">
        <v>0</v>
      </c>
      <c r="CA127" s="134">
        <v>0</v>
      </c>
      <c r="CB127" s="194"/>
    </row>
    <row r="128" spans="2:80" ht="30">
      <c r="B128" s="891"/>
      <c r="C128" s="894"/>
      <c r="D128" s="811"/>
      <c r="E128" s="970"/>
      <c r="F128" s="817"/>
      <c r="G128" s="817">
        <v>32</v>
      </c>
      <c r="H128" s="760" t="s">
        <v>339</v>
      </c>
      <c r="I128" s="760" t="s">
        <v>338</v>
      </c>
      <c r="J128" s="921">
        <v>2870</v>
      </c>
      <c r="K128" s="725">
        <v>2900</v>
      </c>
      <c r="L128" s="861"/>
      <c r="M128" s="725">
        <v>20</v>
      </c>
      <c r="N128" s="725">
        <f>K128-M128</f>
        <v>2880</v>
      </c>
      <c r="O128" s="199">
        <v>130</v>
      </c>
      <c r="P128" s="199" t="s">
        <v>336</v>
      </c>
      <c r="Q128" s="200" t="s">
        <v>335</v>
      </c>
      <c r="R128" s="199"/>
      <c r="S128" s="199"/>
      <c r="T128" s="198" t="s">
        <v>337</v>
      </c>
      <c r="U128" s="135" t="s">
        <v>333</v>
      </c>
      <c r="V128" s="135" t="s">
        <v>34</v>
      </c>
      <c r="W128" s="135" t="s">
        <v>33</v>
      </c>
      <c r="X128" s="202">
        <v>0.98870000000000002</v>
      </c>
      <c r="Y128" s="136">
        <v>0.01</v>
      </c>
      <c r="Z128" s="138">
        <f t="shared" si="50"/>
        <v>1.4037957440092685E-3</v>
      </c>
      <c r="AA128" s="197">
        <f t="shared" si="56"/>
        <v>3.0891674931420522E-3</v>
      </c>
      <c r="AB128" s="215">
        <f>Y128/(AA128+AD128+AG128+AJ128)*AA128</f>
        <v>5.8755679754438715E-3</v>
      </c>
      <c r="AC128" s="195"/>
      <c r="AD128" s="197">
        <f t="shared" si="57"/>
        <v>7.9253876902222716E-4</v>
      </c>
      <c r="AE128" s="215">
        <f>Y128/(AA128+AD128+AG128+AJ128)*AD128</f>
        <v>1.5074014021261022E-3</v>
      </c>
      <c r="AF128" s="195"/>
      <c r="AG128" s="197">
        <f t="shared" si="58"/>
        <v>7.925387680716374E-4</v>
      </c>
      <c r="AH128" s="215">
        <f>Y128/(AA128+AD128+AG128+AJ128)*AG128</f>
        <v>1.5074014003180892E-3</v>
      </c>
      <c r="AI128" s="195"/>
      <c r="AJ128" s="197">
        <f t="shared" si="59"/>
        <v>5.8340411288148512E-4</v>
      </c>
      <c r="AK128" s="215">
        <f>Y128/(AA128+AD128+AG128+AJ128)*AJ128</f>
        <v>1.1096292221119363E-3</v>
      </c>
      <c r="AL128" s="195"/>
      <c r="AM128" s="134">
        <f t="shared" si="51"/>
        <v>15767254</v>
      </c>
      <c r="AN128" s="134">
        <f t="shared" si="52"/>
        <v>10000000</v>
      </c>
      <c r="AO128" s="134">
        <v>0</v>
      </c>
      <c r="AP128" s="134">
        <v>2000000</v>
      </c>
      <c r="AQ128" s="134">
        <v>0</v>
      </c>
      <c r="AR128" s="134">
        <v>0</v>
      </c>
      <c r="AS128" s="134">
        <v>0</v>
      </c>
      <c r="AT128" s="134">
        <v>0</v>
      </c>
      <c r="AU128" s="134">
        <v>0</v>
      </c>
      <c r="AV128" s="134">
        <v>8000000</v>
      </c>
      <c r="AW128" s="134">
        <v>0</v>
      </c>
      <c r="AX128" s="134">
        <f t="shared" si="53"/>
        <v>2060000</v>
      </c>
      <c r="AY128" s="134">
        <v>0</v>
      </c>
      <c r="AZ128" s="134">
        <v>2060000</v>
      </c>
      <c r="BA128" s="134">
        <v>0</v>
      </c>
      <c r="BB128" s="134">
        <v>0</v>
      </c>
      <c r="BC128" s="134">
        <v>0</v>
      </c>
      <c r="BD128" s="134">
        <v>0</v>
      </c>
      <c r="BE128" s="134">
        <v>0</v>
      </c>
      <c r="BF128" s="134">
        <v>0</v>
      </c>
      <c r="BG128" s="134">
        <v>0</v>
      </c>
      <c r="BH128" s="134">
        <f t="shared" si="54"/>
        <v>2121800</v>
      </c>
      <c r="BI128" s="134">
        <v>0</v>
      </c>
      <c r="BJ128" s="134">
        <v>2121800</v>
      </c>
      <c r="BK128" s="134">
        <v>0</v>
      </c>
      <c r="BL128" s="134">
        <v>0</v>
      </c>
      <c r="BM128" s="134">
        <v>0</v>
      </c>
      <c r="BN128" s="134">
        <v>0</v>
      </c>
      <c r="BO128" s="134">
        <v>0</v>
      </c>
      <c r="BP128" s="134">
        <v>0</v>
      </c>
      <c r="BQ128" s="134">
        <v>0</v>
      </c>
      <c r="BR128" s="134">
        <f t="shared" si="55"/>
        <v>1585454</v>
      </c>
      <c r="BS128" s="134">
        <v>0</v>
      </c>
      <c r="BT128" s="134">
        <v>1585454</v>
      </c>
      <c r="BU128" s="134">
        <v>0</v>
      </c>
      <c r="BV128" s="134">
        <v>0</v>
      </c>
      <c r="BW128" s="134">
        <v>0</v>
      </c>
      <c r="BX128" s="134">
        <v>0</v>
      </c>
      <c r="BY128" s="134">
        <v>0</v>
      </c>
      <c r="BZ128" s="134">
        <v>0</v>
      </c>
      <c r="CA128" s="134">
        <v>0</v>
      </c>
      <c r="CB128" s="194"/>
    </row>
    <row r="129" spans="2:80" ht="30">
      <c r="B129" s="891"/>
      <c r="C129" s="894"/>
      <c r="D129" s="811"/>
      <c r="E129" s="970"/>
      <c r="F129" s="817"/>
      <c r="G129" s="817"/>
      <c r="H129" s="760"/>
      <c r="I129" s="760"/>
      <c r="J129" s="857"/>
      <c r="K129" s="725"/>
      <c r="L129" s="861"/>
      <c r="M129" s="725"/>
      <c r="N129" s="725"/>
      <c r="O129" s="199">
        <v>131</v>
      </c>
      <c r="P129" s="199" t="s">
        <v>336</v>
      </c>
      <c r="Q129" s="200" t="s">
        <v>335</v>
      </c>
      <c r="R129" s="199"/>
      <c r="S129" s="199"/>
      <c r="T129" s="198" t="s">
        <v>334</v>
      </c>
      <c r="U129" s="135" t="s">
        <v>333</v>
      </c>
      <c r="V129" s="135" t="s">
        <v>34</v>
      </c>
      <c r="W129" s="135" t="s">
        <v>33</v>
      </c>
      <c r="X129" s="202">
        <v>0.96760000000000002</v>
      </c>
      <c r="Y129" s="136">
        <v>0.03</v>
      </c>
      <c r="Z129" s="138">
        <f t="shared" si="50"/>
        <v>1.4037957440092685E-3</v>
      </c>
      <c r="AA129" s="197">
        <f t="shared" si="56"/>
        <v>3.0891674931420522E-3</v>
      </c>
      <c r="AB129" s="215">
        <f>Y129/(AA129+AD129+AG129+AJ129)*AA129</f>
        <v>1.7626703926331613E-2</v>
      </c>
      <c r="AC129" s="195"/>
      <c r="AD129" s="197">
        <f t="shared" si="57"/>
        <v>7.9253876902222716E-4</v>
      </c>
      <c r="AE129" s="215">
        <f>Y129/(AA129+AD129+AG129+AJ129)*AD129</f>
        <v>4.5222042063783061E-3</v>
      </c>
      <c r="AF129" s="195"/>
      <c r="AG129" s="197">
        <f t="shared" si="58"/>
        <v>7.925387680716374E-4</v>
      </c>
      <c r="AH129" s="215">
        <f>Y129/(AA129+AD129+AG129+AJ129)*AG129</f>
        <v>4.5222042009542673E-3</v>
      </c>
      <c r="AI129" s="195"/>
      <c r="AJ129" s="197">
        <f t="shared" si="59"/>
        <v>5.8340411288148512E-4</v>
      </c>
      <c r="AK129" s="215">
        <f>Y129/(AA129+AD129+AG129+AJ129)*AJ129</f>
        <v>3.3288876663358086E-3</v>
      </c>
      <c r="AL129" s="195"/>
      <c r="AM129" s="134">
        <f t="shared" si="51"/>
        <v>15767254</v>
      </c>
      <c r="AN129" s="134">
        <f t="shared" si="52"/>
        <v>10000000</v>
      </c>
      <c r="AO129" s="134">
        <v>0</v>
      </c>
      <c r="AP129" s="134">
        <v>2000000</v>
      </c>
      <c r="AQ129" s="134">
        <v>0</v>
      </c>
      <c r="AR129" s="134">
        <v>0</v>
      </c>
      <c r="AS129" s="134">
        <v>0</v>
      </c>
      <c r="AT129" s="134">
        <v>0</v>
      </c>
      <c r="AU129" s="134">
        <v>0</v>
      </c>
      <c r="AV129" s="134">
        <v>8000000</v>
      </c>
      <c r="AW129" s="134">
        <v>0</v>
      </c>
      <c r="AX129" s="134">
        <f t="shared" si="53"/>
        <v>2060000</v>
      </c>
      <c r="AY129" s="134">
        <v>0</v>
      </c>
      <c r="AZ129" s="134">
        <v>2060000</v>
      </c>
      <c r="BA129" s="134">
        <v>0</v>
      </c>
      <c r="BB129" s="134">
        <v>0</v>
      </c>
      <c r="BC129" s="134">
        <v>0</v>
      </c>
      <c r="BD129" s="134">
        <v>0</v>
      </c>
      <c r="BE129" s="134">
        <v>0</v>
      </c>
      <c r="BF129" s="134">
        <v>0</v>
      </c>
      <c r="BG129" s="134">
        <v>0</v>
      </c>
      <c r="BH129" s="134">
        <f t="shared" si="54"/>
        <v>2121800</v>
      </c>
      <c r="BI129" s="134">
        <v>0</v>
      </c>
      <c r="BJ129" s="134">
        <v>2121800</v>
      </c>
      <c r="BK129" s="134">
        <v>0</v>
      </c>
      <c r="BL129" s="134">
        <v>0</v>
      </c>
      <c r="BM129" s="134">
        <v>0</v>
      </c>
      <c r="BN129" s="134">
        <v>0</v>
      </c>
      <c r="BO129" s="134">
        <v>0</v>
      </c>
      <c r="BP129" s="134">
        <v>0</v>
      </c>
      <c r="BQ129" s="134">
        <v>0</v>
      </c>
      <c r="BR129" s="134">
        <f t="shared" si="55"/>
        <v>1585454</v>
      </c>
      <c r="BS129" s="134">
        <v>0</v>
      </c>
      <c r="BT129" s="134">
        <v>1585454</v>
      </c>
      <c r="BU129" s="134">
        <v>0</v>
      </c>
      <c r="BV129" s="134">
        <v>0</v>
      </c>
      <c r="BW129" s="134">
        <v>0</v>
      </c>
      <c r="BX129" s="134">
        <v>0</v>
      </c>
      <c r="BY129" s="134">
        <v>0</v>
      </c>
      <c r="BZ129" s="134">
        <v>0</v>
      </c>
      <c r="CA129" s="134">
        <v>0</v>
      </c>
      <c r="CB129" s="194"/>
    </row>
    <row r="130" spans="2:80" ht="30">
      <c r="B130" s="891"/>
      <c r="C130" s="894"/>
      <c r="D130" s="811"/>
      <c r="E130" s="970"/>
      <c r="F130" s="817"/>
      <c r="G130" s="817"/>
      <c r="H130" s="760"/>
      <c r="I130" s="760"/>
      <c r="J130" s="857"/>
      <c r="K130" s="725"/>
      <c r="L130" s="861"/>
      <c r="M130" s="725"/>
      <c r="N130" s="725"/>
      <c r="O130" s="213"/>
      <c r="P130" s="213" t="s">
        <v>332</v>
      </c>
      <c r="Q130" s="214" t="s">
        <v>331</v>
      </c>
      <c r="R130" s="213"/>
      <c r="S130" s="213"/>
      <c r="T130" s="212" t="s">
        <v>330</v>
      </c>
      <c r="U130" s="212" t="s">
        <v>326</v>
      </c>
      <c r="V130" s="212" t="s">
        <v>2</v>
      </c>
      <c r="W130" s="135" t="s">
        <v>33</v>
      </c>
      <c r="X130" s="211"/>
      <c r="Y130" s="210"/>
      <c r="Z130" s="209"/>
      <c r="AA130" s="207"/>
      <c r="AB130" s="206"/>
      <c r="AC130" s="208"/>
      <c r="AD130" s="207"/>
      <c r="AE130" s="206"/>
      <c r="AF130" s="208"/>
      <c r="AG130" s="207"/>
      <c r="AH130" s="206"/>
      <c r="AI130" s="208"/>
      <c r="AJ130" s="207"/>
      <c r="AK130" s="206"/>
      <c r="AL130" s="195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94"/>
    </row>
    <row r="131" spans="2:80" ht="30">
      <c r="B131" s="891"/>
      <c r="C131" s="894"/>
      <c r="D131" s="811"/>
      <c r="E131" s="970"/>
      <c r="F131" s="817"/>
      <c r="G131" s="817"/>
      <c r="H131" s="760"/>
      <c r="I131" s="760"/>
      <c r="J131" s="857"/>
      <c r="K131" s="725"/>
      <c r="L131" s="861"/>
      <c r="M131" s="725"/>
      <c r="N131" s="725"/>
      <c r="O131" s="213"/>
      <c r="P131" s="213" t="s">
        <v>329</v>
      </c>
      <c r="Q131" s="214" t="s">
        <v>328</v>
      </c>
      <c r="R131" s="213"/>
      <c r="S131" s="213"/>
      <c r="T131" s="212" t="s">
        <v>327</v>
      </c>
      <c r="U131" s="212" t="s">
        <v>326</v>
      </c>
      <c r="V131" s="212" t="s">
        <v>2</v>
      </c>
      <c r="W131" s="135" t="s">
        <v>33</v>
      </c>
      <c r="X131" s="211"/>
      <c r="Y131" s="210"/>
      <c r="Z131" s="209"/>
      <c r="AA131" s="207"/>
      <c r="AB131" s="206"/>
      <c r="AC131" s="208"/>
      <c r="AD131" s="207"/>
      <c r="AE131" s="206"/>
      <c r="AF131" s="208"/>
      <c r="AG131" s="207"/>
      <c r="AH131" s="206"/>
      <c r="AI131" s="208"/>
      <c r="AJ131" s="207"/>
      <c r="AK131" s="206"/>
      <c r="AL131" s="195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94"/>
    </row>
    <row r="132" spans="2:80" ht="30">
      <c r="B132" s="891"/>
      <c r="C132" s="894"/>
      <c r="D132" s="811"/>
      <c r="E132" s="970"/>
      <c r="F132" s="817"/>
      <c r="G132" s="817"/>
      <c r="H132" s="760"/>
      <c r="I132" s="760"/>
      <c r="J132" s="857"/>
      <c r="K132" s="725"/>
      <c r="L132" s="861"/>
      <c r="M132" s="725"/>
      <c r="N132" s="725"/>
      <c r="O132" s="199">
        <v>132</v>
      </c>
      <c r="P132" s="199" t="s">
        <v>325</v>
      </c>
      <c r="Q132" s="200" t="s">
        <v>324</v>
      </c>
      <c r="R132" s="199"/>
      <c r="S132" s="199"/>
      <c r="T132" s="198" t="s">
        <v>323</v>
      </c>
      <c r="U132" s="135" t="s">
        <v>322</v>
      </c>
      <c r="V132" s="135" t="s">
        <v>290</v>
      </c>
      <c r="W132" s="135" t="s">
        <v>33</v>
      </c>
      <c r="X132" s="135">
        <v>0</v>
      </c>
      <c r="Y132" s="205">
        <v>1</v>
      </c>
      <c r="Z132" s="138">
        <f t="shared" ref="Z132:Z144" si="60">IF(AM132,100%/(SUM($AM$7:$AM$209))*AM132,0.0001%)</f>
        <v>9.9999999999999995E-7</v>
      </c>
      <c r="AA132" s="197">
        <f t="shared" ref="AA132:AA142" si="61">(100%/(SUM($AN$120:$AN$142))*AN132)*(SUM($Z$120:$Z$142))</f>
        <v>0</v>
      </c>
      <c r="AB132" s="195">
        <v>0</v>
      </c>
      <c r="AC132" s="195"/>
      <c r="AD132" s="197">
        <f t="shared" ref="AD132:AD142" si="62">(100%/(SUM($AX$120:$AX$142))*AX132)*(SUM($Z$120:$Z$142))</f>
        <v>0</v>
      </c>
      <c r="AE132" s="195">
        <v>0</v>
      </c>
      <c r="AF132" s="195"/>
      <c r="AG132" s="197">
        <f t="shared" ref="AG132:AG142" si="63">(100%/(SUM($BH$120:$BH$142))*BH132)*(SUM($Z$120:$Z$142))</f>
        <v>0</v>
      </c>
      <c r="AH132" s="195">
        <v>1</v>
      </c>
      <c r="AI132" s="195"/>
      <c r="AJ132" s="197">
        <f t="shared" ref="AJ132:AJ142" si="64">(100%/(SUM($BR$120:$BR$142))*BR132)*(SUM($Z$120:$Z$142))</f>
        <v>0</v>
      </c>
      <c r="AK132" s="195">
        <v>0</v>
      </c>
      <c r="AL132" s="195"/>
      <c r="AM132" s="134">
        <f t="shared" ref="AM132:AM142" si="65">SUM(AN132,AX132,BH132,BR132)</f>
        <v>0</v>
      </c>
      <c r="AN132" s="134">
        <f t="shared" ref="AN132:AN142" si="66">SUM(AO132:AV132)</f>
        <v>0</v>
      </c>
      <c r="AO132" s="134">
        <v>0</v>
      </c>
      <c r="AP132" s="134">
        <v>0</v>
      </c>
      <c r="AQ132" s="134">
        <v>0</v>
      </c>
      <c r="AR132" s="134">
        <v>0</v>
      </c>
      <c r="AS132" s="134">
        <v>0</v>
      </c>
      <c r="AT132" s="134">
        <v>0</v>
      </c>
      <c r="AU132" s="134">
        <v>0</v>
      </c>
      <c r="AV132" s="134">
        <v>0</v>
      </c>
      <c r="AW132" s="134">
        <v>0</v>
      </c>
      <c r="AX132" s="134">
        <f t="shared" ref="AX132:AX142" si="67">SUM(AY132:BF132)</f>
        <v>0</v>
      </c>
      <c r="AY132" s="134">
        <v>0</v>
      </c>
      <c r="AZ132" s="134">
        <v>0</v>
      </c>
      <c r="BA132" s="134">
        <v>0</v>
      </c>
      <c r="BB132" s="134">
        <v>0</v>
      </c>
      <c r="BC132" s="134">
        <v>0</v>
      </c>
      <c r="BD132" s="134">
        <v>0</v>
      </c>
      <c r="BE132" s="134">
        <v>0</v>
      </c>
      <c r="BF132" s="134">
        <v>0</v>
      </c>
      <c r="BG132" s="134">
        <v>0</v>
      </c>
      <c r="BH132" s="134">
        <f t="shared" ref="BH132:BH142" si="68">SUM(BI132:BP132)</f>
        <v>0</v>
      </c>
      <c r="BI132" s="134">
        <v>0</v>
      </c>
      <c r="BJ132" s="134">
        <v>0</v>
      </c>
      <c r="BK132" s="134">
        <v>0</v>
      </c>
      <c r="BL132" s="134">
        <v>0</v>
      </c>
      <c r="BM132" s="134">
        <v>0</v>
      </c>
      <c r="BN132" s="134">
        <v>0</v>
      </c>
      <c r="BO132" s="134">
        <v>0</v>
      </c>
      <c r="BP132" s="134">
        <v>0</v>
      </c>
      <c r="BQ132" s="134">
        <v>0</v>
      </c>
      <c r="BR132" s="134">
        <f t="shared" ref="BR132:BR142" si="69">SUM(BS132:BZ132)</f>
        <v>0</v>
      </c>
      <c r="BS132" s="134">
        <v>0</v>
      </c>
      <c r="BT132" s="134">
        <v>0</v>
      </c>
      <c r="BU132" s="134">
        <v>0</v>
      </c>
      <c r="BV132" s="134">
        <v>0</v>
      </c>
      <c r="BW132" s="134">
        <v>0</v>
      </c>
      <c r="BX132" s="134">
        <v>0</v>
      </c>
      <c r="BY132" s="134">
        <v>0</v>
      </c>
      <c r="BZ132" s="134">
        <v>0</v>
      </c>
      <c r="CA132" s="134">
        <v>0</v>
      </c>
      <c r="CB132" s="194"/>
    </row>
    <row r="133" spans="2:80" ht="30">
      <c r="B133" s="891"/>
      <c r="C133" s="894"/>
      <c r="D133" s="811"/>
      <c r="E133" s="970"/>
      <c r="F133" s="817"/>
      <c r="G133" s="817"/>
      <c r="H133" s="760"/>
      <c r="I133" s="760"/>
      <c r="J133" s="857"/>
      <c r="K133" s="725"/>
      <c r="L133" s="861"/>
      <c r="M133" s="725"/>
      <c r="N133" s="725"/>
      <c r="O133" s="199">
        <v>133</v>
      </c>
      <c r="P133" s="199" t="s">
        <v>321</v>
      </c>
      <c r="Q133" s="200" t="s">
        <v>320</v>
      </c>
      <c r="R133" s="199"/>
      <c r="S133" s="199"/>
      <c r="T133" s="198" t="s">
        <v>319</v>
      </c>
      <c r="U133" s="135" t="s">
        <v>318</v>
      </c>
      <c r="V133" s="135" t="s">
        <v>290</v>
      </c>
      <c r="W133" s="135" t="s">
        <v>33</v>
      </c>
      <c r="X133" s="202">
        <v>0.3115</v>
      </c>
      <c r="Y133" s="204">
        <v>1</v>
      </c>
      <c r="Z133" s="138">
        <f t="shared" si="60"/>
        <v>9.9999999999999995E-7</v>
      </c>
      <c r="AA133" s="197">
        <f t="shared" si="61"/>
        <v>0</v>
      </c>
      <c r="AB133" s="201">
        <v>0</v>
      </c>
      <c r="AC133" s="195"/>
      <c r="AD133" s="197">
        <f t="shared" si="62"/>
        <v>0</v>
      </c>
      <c r="AE133" s="201">
        <v>0.25</v>
      </c>
      <c r="AF133" s="195"/>
      <c r="AG133" s="197">
        <f t="shared" si="63"/>
        <v>0</v>
      </c>
      <c r="AH133" s="201">
        <v>0.5</v>
      </c>
      <c r="AI133" s="195"/>
      <c r="AJ133" s="197">
        <f t="shared" si="64"/>
        <v>0</v>
      </c>
      <c r="AK133" s="201">
        <v>0.25</v>
      </c>
      <c r="AL133" s="195"/>
      <c r="AM133" s="134">
        <f t="shared" si="65"/>
        <v>0</v>
      </c>
      <c r="AN133" s="134">
        <f t="shared" si="66"/>
        <v>0</v>
      </c>
      <c r="AO133" s="134">
        <v>0</v>
      </c>
      <c r="AP133" s="134">
        <v>0</v>
      </c>
      <c r="AQ133" s="134">
        <v>0</v>
      </c>
      <c r="AR133" s="134">
        <v>0</v>
      </c>
      <c r="AS133" s="134">
        <v>0</v>
      </c>
      <c r="AT133" s="134">
        <v>0</v>
      </c>
      <c r="AU133" s="134">
        <v>0</v>
      </c>
      <c r="AV133" s="134">
        <v>0</v>
      </c>
      <c r="AW133" s="134">
        <v>0</v>
      </c>
      <c r="AX133" s="134">
        <f t="shared" si="67"/>
        <v>0</v>
      </c>
      <c r="AY133" s="134">
        <v>0</v>
      </c>
      <c r="AZ133" s="134">
        <v>0</v>
      </c>
      <c r="BA133" s="134">
        <v>0</v>
      </c>
      <c r="BB133" s="134">
        <v>0</v>
      </c>
      <c r="BC133" s="134">
        <v>0</v>
      </c>
      <c r="BD133" s="134">
        <v>0</v>
      </c>
      <c r="BE133" s="134">
        <v>0</v>
      </c>
      <c r="BF133" s="134">
        <v>0</v>
      </c>
      <c r="BG133" s="134">
        <v>0</v>
      </c>
      <c r="BH133" s="134">
        <f t="shared" si="68"/>
        <v>0</v>
      </c>
      <c r="BI133" s="134">
        <v>0</v>
      </c>
      <c r="BJ133" s="134">
        <v>0</v>
      </c>
      <c r="BK133" s="134">
        <v>0</v>
      </c>
      <c r="BL133" s="134">
        <v>0</v>
      </c>
      <c r="BM133" s="134">
        <v>0</v>
      </c>
      <c r="BN133" s="134">
        <v>0</v>
      </c>
      <c r="BO133" s="134">
        <v>0</v>
      </c>
      <c r="BP133" s="134">
        <v>0</v>
      </c>
      <c r="BQ133" s="134">
        <v>0</v>
      </c>
      <c r="BR133" s="134">
        <f t="shared" si="69"/>
        <v>0</v>
      </c>
      <c r="BS133" s="134">
        <v>0</v>
      </c>
      <c r="BT133" s="134">
        <v>0</v>
      </c>
      <c r="BU133" s="134">
        <v>0</v>
      </c>
      <c r="BV133" s="134">
        <v>0</v>
      </c>
      <c r="BW133" s="134">
        <v>0</v>
      </c>
      <c r="BX133" s="134">
        <v>0</v>
      </c>
      <c r="BY133" s="134">
        <v>0</v>
      </c>
      <c r="BZ133" s="134">
        <v>0</v>
      </c>
      <c r="CA133" s="134">
        <v>0</v>
      </c>
      <c r="CB133" s="194"/>
    </row>
    <row r="134" spans="2:80" ht="45">
      <c r="B134" s="891"/>
      <c r="C134" s="894"/>
      <c r="D134" s="811"/>
      <c r="E134" s="970"/>
      <c r="F134" s="817"/>
      <c r="G134" s="817"/>
      <c r="H134" s="760"/>
      <c r="I134" s="760"/>
      <c r="J134" s="857"/>
      <c r="K134" s="725"/>
      <c r="L134" s="861"/>
      <c r="M134" s="725"/>
      <c r="N134" s="725"/>
      <c r="O134" s="199">
        <v>134</v>
      </c>
      <c r="P134" s="199" t="s">
        <v>315</v>
      </c>
      <c r="Q134" s="200" t="s">
        <v>314</v>
      </c>
      <c r="R134" s="199"/>
      <c r="S134" s="199"/>
      <c r="T134" s="198" t="s">
        <v>317</v>
      </c>
      <c r="U134" s="135" t="s">
        <v>312</v>
      </c>
      <c r="V134" s="135" t="s">
        <v>290</v>
      </c>
      <c r="W134" s="135" t="s">
        <v>33</v>
      </c>
      <c r="X134" s="202">
        <v>0.98729999999999996</v>
      </c>
      <c r="Y134" s="204">
        <v>1</v>
      </c>
      <c r="Z134" s="138">
        <f t="shared" si="60"/>
        <v>9.9999999999999995E-7</v>
      </c>
      <c r="AA134" s="197">
        <f t="shared" si="61"/>
        <v>0</v>
      </c>
      <c r="AB134" s="201">
        <v>0</v>
      </c>
      <c r="AC134" s="195"/>
      <c r="AD134" s="197">
        <f t="shared" si="62"/>
        <v>0</v>
      </c>
      <c r="AE134" s="201">
        <v>0.25</v>
      </c>
      <c r="AF134" s="195"/>
      <c r="AG134" s="197">
        <f t="shared" si="63"/>
        <v>0</v>
      </c>
      <c r="AH134" s="201">
        <v>0.5</v>
      </c>
      <c r="AI134" s="195"/>
      <c r="AJ134" s="197">
        <f t="shared" si="64"/>
        <v>0</v>
      </c>
      <c r="AK134" s="201">
        <v>0.25</v>
      </c>
      <c r="AL134" s="195"/>
      <c r="AM134" s="134">
        <f t="shared" si="65"/>
        <v>0</v>
      </c>
      <c r="AN134" s="134">
        <f t="shared" si="66"/>
        <v>0</v>
      </c>
      <c r="AO134" s="134">
        <v>0</v>
      </c>
      <c r="AP134" s="134">
        <v>0</v>
      </c>
      <c r="AQ134" s="134">
        <v>0</v>
      </c>
      <c r="AR134" s="134">
        <v>0</v>
      </c>
      <c r="AS134" s="134">
        <v>0</v>
      </c>
      <c r="AT134" s="134">
        <v>0</v>
      </c>
      <c r="AU134" s="134">
        <v>0</v>
      </c>
      <c r="AV134" s="134">
        <v>0</v>
      </c>
      <c r="AW134" s="134">
        <v>0</v>
      </c>
      <c r="AX134" s="134">
        <f t="shared" si="67"/>
        <v>0</v>
      </c>
      <c r="AY134" s="134">
        <v>0</v>
      </c>
      <c r="AZ134" s="134">
        <v>0</v>
      </c>
      <c r="BA134" s="134">
        <v>0</v>
      </c>
      <c r="BB134" s="134">
        <v>0</v>
      </c>
      <c r="BC134" s="134">
        <v>0</v>
      </c>
      <c r="BD134" s="134">
        <v>0</v>
      </c>
      <c r="BE134" s="134">
        <v>0</v>
      </c>
      <c r="BF134" s="134">
        <v>0</v>
      </c>
      <c r="BG134" s="134">
        <v>0</v>
      </c>
      <c r="BH134" s="134">
        <f t="shared" si="68"/>
        <v>0</v>
      </c>
      <c r="BI134" s="134">
        <v>0</v>
      </c>
      <c r="BJ134" s="134">
        <v>0</v>
      </c>
      <c r="BK134" s="134">
        <v>0</v>
      </c>
      <c r="BL134" s="134">
        <v>0</v>
      </c>
      <c r="BM134" s="134">
        <v>0</v>
      </c>
      <c r="BN134" s="134">
        <v>0</v>
      </c>
      <c r="BO134" s="134">
        <v>0</v>
      </c>
      <c r="BP134" s="134">
        <v>0</v>
      </c>
      <c r="BQ134" s="134">
        <v>0</v>
      </c>
      <c r="BR134" s="134">
        <f t="shared" si="69"/>
        <v>0</v>
      </c>
      <c r="BS134" s="134">
        <v>0</v>
      </c>
      <c r="BT134" s="134">
        <v>0</v>
      </c>
      <c r="BU134" s="134">
        <v>0</v>
      </c>
      <c r="BV134" s="134">
        <v>0</v>
      </c>
      <c r="BW134" s="134">
        <v>0</v>
      </c>
      <c r="BX134" s="134">
        <v>0</v>
      </c>
      <c r="BY134" s="134">
        <v>0</v>
      </c>
      <c r="BZ134" s="134">
        <v>0</v>
      </c>
      <c r="CA134" s="134">
        <v>0</v>
      </c>
      <c r="CB134" s="194"/>
    </row>
    <row r="135" spans="2:80" ht="30">
      <c r="B135" s="891"/>
      <c r="C135" s="894"/>
      <c r="D135" s="811"/>
      <c r="E135" s="970"/>
      <c r="F135" s="817"/>
      <c r="G135" s="817"/>
      <c r="H135" s="760"/>
      <c r="I135" s="760"/>
      <c r="J135" s="857"/>
      <c r="K135" s="725"/>
      <c r="L135" s="861"/>
      <c r="M135" s="725"/>
      <c r="N135" s="725"/>
      <c r="O135" s="199">
        <v>135</v>
      </c>
      <c r="P135" s="199" t="s">
        <v>315</v>
      </c>
      <c r="Q135" s="200" t="s">
        <v>314</v>
      </c>
      <c r="R135" s="199"/>
      <c r="S135" s="199"/>
      <c r="T135" s="198" t="s">
        <v>316</v>
      </c>
      <c r="U135" s="135" t="s">
        <v>312</v>
      </c>
      <c r="V135" s="135" t="s">
        <v>290</v>
      </c>
      <c r="W135" s="135" t="s">
        <v>33</v>
      </c>
      <c r="X135" s="202">
        <v>0.90090000000000003</v>
      </c>
      <c r="Y135" s="204">
        <v>1</v>
      </c>
      <c r="Z135" s="138">
        <f t="shared" si="60"/>
        <v>9.9999999999999995E-7</v>
      </c>
      <c r="AA135" s="197">
        <f t="shared" si="61"/>
        <v>0</v>
      </c>
      <c r="AB135" s="201">
        <v>0</v>
      </c>
      <c r="AC135" s="195"/>
      <c r="AD135" s="197">
        <f t="shared" si="62"/>
        <v>0</v>
      </c>
      <c r="AE135" s="201">
        <v>0.25</v>
      </c>
      <c r="AF135" s="195"/>
      <c r="AG135" s="197">
        <f t="shared" si="63"/>
        <v>0</v>
      </c>
      <c r="AH135" s="201">
        <v>0.5</v>
      </c>
      <c r="AI135" s="195"/>
      <c r="AJ135" s="197">
        <f t="shared" si="64"/>
        <v>0</v>
      </c>
      <c r="AK135" s="201">
        <v>0.25</v>
      </c>
      <c r="AL135" s="195"/>
      <c r="AM135" s="134">
        <f t="shared" si="65"/>
        <v>0</v>
      </c>
      <c r="AN135" s="134">
        <f t="shared" si="66"/>
        <v>0</v>
      </c>
      <c r="AO135" s="134">
        <v>0</v>
      </c>
      <c r="AP135" s="134">
        <v>0</v>
      </c>
      <c r="AQ135" s="134">
        <v>0</v>
      </c>
      <c r="AR135" s="134">
        <v>0</v>
      </c>
      <c r="AS135" s="134">
        <v>0</v>
      </c>
      <c r="AT135" s="134">
        <v>0</v>
      </c>
      <c r="AU135" s="134">
        <v>0</v>
      </c>
      <c r="AV135" s="134">
        <v>0</v>
      </c>
      <c r="AW135" s="134">
        <v>0</v>
      </c>
      <c r="AX135" s="134">
        <f t="shared" si="67"/>
        <v>0</v>
      </c>
      <c r="AY135" s="134">
        <v>0</v>
      </c>
      <c r="AZ135" s="134">
        <v>0</v>
      </c>
      <c r="BA135" s="134">
        <v>0</v>
      </c>
      <c r="BB135" s="134">
        <v>0</v>
      </c>
      <c r="BC135" s="134">
        <v>0</v>
      </c>
      <c r="BD135" s="134">
        <v>0</v>
      </c>
      <c r="BE135" s="134">
        <v>0</v>
      </c>
      <c r="BF135" s="134">
        <v>0</v>
      </c>
      <c r="BG135" s="134">
        <v>0</v>
      </c>
      <c r="BH135" s="134">
        <f t="shared" si="68"/>
        <v>0</v>
      </c>
      <c r="BI135" s="134">
        <v>0</v>
      </c>
      <c r="BJ135" s="134">
        <v>0</v>
      </c>
      <c r="BK135" s="134">
        <v>0</v>
      </c>
      <c r="BL135" s="134">
        <v>0</v>
      </c>
      <c r="BM135" s="134">
        <v>0</v>
      </c>
      <c r="BN135" s="134">
        <v>0</v>
      </c>
      <c r="BO135" s="134">
        <v>0</v>
      </c>
      <c r="BP135" s="134">
        <v>0</v>
      </c>
      <c r="BQ135" s="134">
        <v>0</v>
      </c>
      <c r="BR135" s="134">
        <f t="shared" si="69"/>
        <v>0</v>
      </c>
      <c r="BS135" s="134">
        <v>0</v>
      </c>
      <c r="BT135" s="134">
        <v>0</v>
      </c>
      <c r="BU135" s="134">
        <v>0</v>
      </c>
      <c r="BV135" s="134">
        <v>0</v>
      </c>
      <c r="BW135" s="134">
        <v>0</v>
      </c>
      <c r="BX135" s="134">
        <v>0</v>
      </c>
      <c r="BY135" s="134">
        <v>0</v>
      </c>
      <c r="BZ135" s="134">
        <v>0</v>
      </c>
      <c r="CA135" s="134">
        <v>0</v>
      </c>
      <c r="CB135" s="194"/>
    </row>
    <row r="136" spans="2:80" ht="30">
      <c r="B136" s="891"/>
      <c r="C136" s="894"/>
      <c r="D136" s="811"/>
      <c r="E136" s="970"/>
      <c r="F136" s="817"/>
      <c r="G136" s="817"/>
      <c r="H136" s="760"/>
      <c r="I136" s="760"/>
      <c r="J136" s="858"/>
      <c r="K136" s="725"/>
      <c r="L136" s="861"/>
      <c r="M136" s="725"/>
      <c r="N136" s="725"/>
      <c r="O136" s="199">
        <v>136</v>
      </c>
      <c r="P136" s="199" t="s">
        <v>315</v>
      </c>
      <c r="Q136" s="200" t="s">
        <v>314</v>
      </c>
      <c r="R136" s="199"/>
      <c r="S136" s="199"/>
      <c r="T136" s="198" t="s">
        <v>313</v>
      </c>
      <c r="U136" s="135" t="s">
        <v>312</v>
      </c>
      <c r="V136" s="135" t="s">
        <v>290</v>
      </c>
      <c r="W136" s="135" t="s">
        <v>33</v>
      </c>
      <c r="X136" s="202">
        <v>2.0000000000000001E-4</v>
      </c>
      <c r="Y136" s="204">
        <v>1</v>
      </c>
      <c r="Z136" s="138">
        <f t="shared" si="60"/>
        <v>9.9999999999999995E-7</v>
      </c>
      <c r="AA136" s="197">
        <f t="shared" si="61"/>
        <v>0</v>
      </c>
      <c r="AB136" s="201">
        <v>0</v>
      </c>
      <c r="AC136" s="195"/>
      <c r="AD136" s="197">
        <f t="shared" si="62"/>
        <v>0</v>
      </c>
      <c r="AE136" s="201">
        <v>0.25</v>
      </c>
      <c r="AF136" s="195"/>
      <c r="AG136" s="197">
        <f t="shared" si="63"/>
        <v>0</v>
      </c>
      <c r="AH136" s="201">
        <v>0.5</v>
      </c>
      <c r="AI136" s="195"/>
      <c r="AJ136" s="197">
        <f t="shared" si="64"/>
        <v>0</v>
      </c>
      <c r="AK136" s="201">
        <v>0.25</v>
      </c>
      <c r="AL136" s="195"/>
      <c r="AM136" s="134">
        <f t="shared" si="65"/>
        <v>0</v>
      </c>
      <c r="AN136" s="134">
        <f t="shared" si="66"/>
        <v>0</v>
      </c>
      <c r="AO136" s="134">
        <v>0</v>
      </c>
      <c r="AP136" s="134">
        <v>0</v>
      </c>
      <c r="AQ136" s="134">
        <v>0</v>
      </c>
      <c r="AR136" s="134">
        <v>0</v>
      </c>
      <c r="AS136" s="134">
        <v>0</v>
      </c>
      <c r="AT136" s="134">
        <v>0</v>
      </c>
      <c r="AU136" s="134">
        <v>0</v>
      </c>
      <c r="AV136" s="134">
        <v>0</v>
      </c>
      <c r="AW136" s="134">
        <v>0</v>
      </c>
      <c r="AX136" s="134">
        <f t="shared" si="67"/>
        <v>0</v>
      </c>
      <c r="AY136" s="134">
        <v>0</v>
      </c>
      <c r="AZ136" s="134">
        <v>0</v>
      </c>
      <c r="BA136" s="134">
        <v>0</v>
      </c>
      <c r="BB136" s="134">
        <v>0</v>
      </c>
      <c r="BC136" s="134">
        <v>0</v>
      </c>
      <c r="BD136" s="134">
        <v>0</v>
      </c>
      <c r="BE136" s="134">
        <v>0</v>
      </c>
      <c r="BF136" s="134">
        <v>0</v>
      </c>
      <c r="BG136" s="134">
        <v>0</v>
      </c>
      <c r="BH136" s="134">
        <f t="shared" si="68"/>
        <v>0</v>
      </c>
      <c r="BI136" s="134">
        <v>0</v>
      </c>
      <c r="BJ136" s="134">
        <v>0</v>
      </c>
      <c r="BK136" s="134">
        <v>0</v>
      </c>
      <c r="BL136" s="134">
        <v>0</v>
      </c>
      <c r="BM136" s="134">
        <v>0</v>
      </c>
      <c r="BN136" s="134">
        <v>0</v>
      </c>
      <c r="BO136" s="134">
        <v>0</v>
      </c>
      <c r="BP136" s="134">
        <v>0</v>
      </c>
      <c r="BQ136" s="134">
        <v>0</v>
      </c>
      <c r="BR136" s="134">
        <f t="shared" si="69"/>
        <v>0</v>
      </c>
      <c r="BS136" s="134">
        <v>0</v>
      </c>
      <c r="BT136" s="134">
        <v>0</v>
      </c>
      <c r="BU136" s="134">
        <v>0</v>
      </c>
      <c r="BV136" s="134">
        <v>0</v>
      </c>
      <c r="BW136" s="134">
        <v>0</v>
      </c>
      <c r="BX136" s="134">
        <v>0</v>
      </c>
      <c r="BY136" s="134">
        <v>0</v>
      </c>
      <c r="BZ136" s="134">
        <v>0</v>
      </c>
      <c r="CA136" s="134">
        <v>0</v>
      </c>
      <c r="CB136" s="194"/>
    </row>
    <row r="137" spans="2:80" ht="45" customHeight="1">
      <c r="B137" s="891"/>
      <c r="C137" s="894"/>
      <c r="D137" s="811"/>
      <c r="E137" s="970"/>
      <c r="F137" s="817" t="s">
        <v>311</v>
      </c>
      <c r="G137" s="817">
        <v>33</v>
      </c>
      <c r="H137" s="760" t="s">
        <v>310</v>
      </c>
      <c r="I137" s="760" t="s">
        <v>309</v>
      </c>
      <c r="J137" s="760" t="s">
        <v>0</v>
      </c>
      <c r="K137" s="725">
        <v>1328</v>
      </c>
      <c r="L137" s="861"/>
      <c r="M137" s="863">
        <v>28</v>
      </c>
      <c r="N137" s="725">
        <f>K137-M137</f>
        <v>1300</v>
      </c>
      <c r="O137" s="199">
        <v>137</v>
      </c>
      <c r="P137" s="199" t="s">
        <v>308</v>
      </c>
      <c r="Q137" s="200" t="s">
        <v>307</v>
      </c>
      <c r="R137" s="199"/>
      <c r="S137" s="199"/>
      <c r="T137" s="198" t="s">
        <v>306</v>
      </c>
      <c r="U137" s="135" t="s">
        <v>305</v>
      </c>
      <c r="V137" s="135" t="s">
        <v>290</v>
      </c>
      <c r="W137" s="135" t="s">
        <v>33</v>
      </c>
      <c r="X137" s="135">
        <v>0</v>
      </c>
      <c r="Y137" s="135">
        <v>8</v>
      </c>
      <c r="Z137" s="138">
        <f t="shared" si="60"/>
        <v>1.1174344836055025E-3</v>
      </c>
      <c r="AA137" s="197">
        <f t="shared" si="61"/>
        <v>9.2675024794261571E-4</v>
      </c>
      <c r="AB137" s="203">
        <f>Y137/(AA137+AD137+AG137+AJ137)*AA137</f>
        <v>1.6436665929413574</v>
      </c>
      <c r="AC137" s="195"/>
      <c r="AD137" s="197">
        <f t="shared" si="62"/>
        <v>1.1888081535333407E-3</v>
      </c>
      <c r="AE137" s="203">
        <f>Y137/(AA137+AD137+AG137+AJ137)*AD137</f>
        <v>2.1084475042946456</v>
      </c>
      <c r="AF137" s="195"/>
      <c r="AG137" s="197">
        <f t="shared" si="63"/>
        <v>1.1888081521074562E-3</v>
      </c>
      <c r="AH137" s="203">
        <f>Y137/(AA137+AD137+AG137+AJ137)*AG137</f>
        <v>2.108447501765724</v>
      </c>
      <c r="AI137" s="195"/>
      <c r="AJ137" s="197">
        <f t="shared" si="64"/>
        <v>1.2062817831169745E-3</v>
      </c>
      <c r="AK137" s="203">
        <f>Y137/(AA137+AD137+AG137+AJ137)*AJ137</f>
        <v>2.139438400998273</v>
      </c>
      <c r="AL137" s="195"/>
      <c r="AM137" s="134">
        <f t="shared" si="65"/>
        <v>12550881</v>
      </c>
      <c r="AN137" s="134">
        <f t="shared" si="66"/>
        <v>3000000</v>
      </c>
      <c r="AO137" s="134">
        <v>0</v>
      </c>
      <c r="AP137" s="134">
        <v>3000000</v>
      </c>
      <c r="AQ137" s="134">
        <v>0</v>
      </c>
      <c r="AR137" s="134">
        <v>0</v>
      </c>
      <c r="AS137" s="134">
        <v>0</v>
      </c>
      <c r="AT137" s="134">
        <v>0</v>
      </c>
      <c r="AU137" s="134">
        <v>0</v>
      </c>
      <c r="AV137" s="134">
        <v>0</v>
      </c>
      <c r="AW137" s="134">
        <v>0</v>
      </c>
      <c r="AX137" s="134">
        <f t="shared" si="67"/>
        <v>3090000</v>
      </c>
      <c r="AY137" s="134">
        <v>0</v>
      </c>
      <c r="AZ137" s="134">
        <v>3090000</v>
      </c>
      <c r="BA137" s="134">
        <v>0</v>
      </c>
      <c r="BB137" s="134">
        <v>0</v>
      </c>
      <c r="BC137" s="134">
        <v>0</v>
      </c>
      <c r="BD137" s="134">
        <v>0</v>
      </c>
      <c r="BE137" s="134">
        <v>0</v>
      </c>
      <c r="BF137" s="134">
        <v>0</v>
      </c>
      <c r="BG137" s="134">
        <v>0</v>
      </c>
      <c r="BH137" s="134">
        <f t="shared" si="68"/>
        <v>3182700</v>
      </c>
      <c r="BI137" s="134">
        <v>0</v>
      </c>
      <c r="BJ137" s="134">
        <v>3182700</v>
      </c>
      <c r="BK137" s="134">
        <v>0</v>
      </c>
      <c r="BL137" s="134">
        <v>0</v>
      </c>
      <c r="BM137" s="134">
        <v>0</v>
      </c>
      <c r="BN137" s="134">
        <v>0</v>
      </c>
      <c r="BO137" s="134">
        <v>0</v>
      </c>
      <c r="BP137" s="134">
        <v>0</v>
      </c>
      <c r="BQ137" s="134">
        <v>0</v>
      </c>
      <c r="BR137" s="134">
        <f t="shared" si="69"/>
        <v>3278181</v>
      </c>
      <c r="BS137" s="134">
        <v>0</v>
      </c>
      <c r="BT137" s="134">
        <v>3278181</v>
      </c>
      <c r="BU137" s="134">
        <v>0</v>
      </c>
      <c r="BV137" s="134">
        <v>0</v>
      </c>
      <c r="BW137" s="134">
        <v>0</v>
      </c>
      <c r="BX137" s="134">
        <v>0</v>
      </c>
      <c r="BY137" s="134">
        <v>0</v>
      </c>
      <c r="BZ137" s="134">
        <v>0</v>
      </c>
      <c r="CA137" s="134">
        <v>0</v>
      </c>
      <c r="CB137" s="194"/>
    </row>
    <row r="138" spans="2:80" ht="30">
      <c r="B138" s="891"/>
      <c r="C138" s="894"/>
      <c r="D138" s="811"/>
      <c r="E138" s="970"/>
      <c r="F138" s="817"/>
      <c r="G138" s="817"/>
      <c r="H138" s="760"/>
      <c r="I138" s="760"/>
      <c r="J138" s="760"/>
      <c r="K138" s="725"/>
      <c r="L138" s="861"/>
      <c r="M138" s="863"/>
      <c r="N138" s="725"/>
      <c r="O138" s="199">
        <v>138</v>
      </c>
      <c r="P138" s="199" t="s">
        <v>294</v>
      </c>
      <c r="Q138" s="200" t="s">
        <v>293</v>
      </c>
      <c r="R138" s="199"/>
      <c r="S138" s="199"/>
      <c r="T138" s="198" t="s">
        <v>304</v>
      </c>
      <c r="U138" s="135" t="s">
        <v>303</v>
      </c>
      <c r="V138" s="135" t="s">
        <v>34</v>
      </c>
      <c r="W138" s="135" t="s">
        <v>33</v>
      </c>
      <c r="X138" s="135">
        <v>60</v>
      </c>
      <c r="Y138" s="135">
        <v>26</v>
      </c>
      <c r="Z138" s="138">
        <f t="shared" si="60"/>
        <v>2.6073471284128388E-3</v>
      </c>
      <c r="AA138" s="197">
        <f t="shared" si="61"/>
        <v>2.162417245199437E-3</v>
      </c>
      <c r="AB138" s="203">
        <f>Y138/(AA138+AD138+AG138+AJ138)*AA138</f>
        <v>5.3419164270594113</v>
      </c>
      <c r="AC138" s="195"/>
      <c r="AD138" s="197">
        <f t="shared" si="62"/>
        <v>2.7738856915777953E-3</v>
      </c>
      <c r="AE138" s="203">
        <f>Y138/(AA138+AD138+AG138+AJ138)*AD138</f>
        <v>6.8524543889575975</v>
      </c>
      <c r="AF138" s="195"/>
      <c r="AG138" s="197">
        <f t="shared" si="63"/>
        <v>2.773885688250731E-3</v>
      </c>
      <c r="AH138" s="203">
        <f>Y138/(AA138+AD138+AG138+AJ138)*AG138</f>
        <v>6.8524543807386014</v>
      </c>
      <c r="AI138" s="195"/>
      <c r="AJ138" s="197">
        <f t="shared" si="64"/>
        <v>2.8146574939396075E-3</v>
      </c>
      <c r="AK138" s="203">
        <f>Y138/(AA138+AD138+AG138+AJ138)*AJ138</f>
        <v>6.9531748032443863</v>
      </c>
      <c r="AL138" s="195"/>
      <c r="AM138" s="134">
        <f t="shared" si="65"/>
        <v>29285389</v>
      </c>
      <c r="AN138" s="134">
        <f t="shared" si="66"/>
        <v>7000000</v>
      </c>
      <c r="AO138" s="134">
        <v>0</v>
      </c>
      <c r="AP138" s="134">
        <v>7000000</v>
      </c>
      <c r="AQ138" s="134">
        <v>0</v>
      </c>
      <c r="AR138" s="134">
        <v>0</v>
      </c>
      <c r="AS138" s="134">
        <v>0</v>
      </c>
      <c r="AT138" s="134">
        <v>0</v>
      </c>
      <c r="AU138" s="134">
        <v>0</v>
      </c>
      <c r="AV138" s="134">
        <v>0</v>
      </c>
      <c r="AW138" s="134">
        <v>0</v>
      </c>
      <c r="AX138" s="134">
        <f t="shared" si="67"/>
        <v>7210000</v>
      </c>
      <c r="AY138" s="134">
        <v>0</v>
      </c>
      <c r="AZ138" s="134">
        <v>7210000</v>
      </c>
      <c r="BA138" s="134">
        <v>0</v>
      </c>
      <c r="BB138" s="134">
        <v>0</v>
      </c>
      <c r="BC138" s="134">
        <v>0</v>
      </c>
      <c r="BD138" s="134">
        <v>0</v>
      </c>
      <c r="BE138" s="134">
        <v>0</v>
      </c>
      <c r="BF138" s="134">
        <v>0</v>
      </c>
      <c r="BG138" s="134">
        <v>0</v>
      </c>
      <c r="BH138" s="134">
        <f t="shared" si="68"/>
        <v>7426300</v>
      </c>
      <c r="BI138" s="134">
        <v>0</v>
      </c>
      <c r="BJ138" s="134">
        <v>7426300</v>
      </c>
      <c r="BK138" s="134">
        <v>0</v>
      </c>
      <c r="BL138" s="134">
        <v>0</v>
      </c>
      <c r="BM138" s="134">
        <v>0</v>
      </c>
      <c r="BN138" s="134">
        <v>0</v>
      </c>
      <c r="BO138" s="134">
        <v>0</v>
      </c>
      <c r="BP138" s="134">
        <v>0</v>
      </c>
      <c r="BQ138" s="134">
        <v>0</v>
      </c>
      <c r="BR138" s="134">
        <f t="shared" si="69"/>
        <v>7649089</v>
      </c>
      <c r="BS138" s="134">
        <v>0</v>
      </c>
      <c r="BT138" s="134">
        <v>7649089</v>
      </c>
      <c r="BU138" s="134">
        <v>0</v>
      </c>
      <c r="BV138" s="134">
        <v>0</v>
      </c>
      <c r="BW138" s="134">
        <v>0</v>
      </c>
      <c r="BX138" s="134">
        <v>0</v>
      </c>
      <c r="BY138" s="134">
        <v>0</v>
      </c>
      <c r="BZ138" s="134">
        <v>0</v>
      </c>
      <c r="CA138" s="134">
        <v>0</v>
      </c>
      <c r="CB138" s="194"/>
    </row>
    <row r="139" spans="2:80" ht="45">
      <c r="B139" s="891"/>
      <c r="C139" s="894"/>
      <c r="D139" s="811"/>
      <c r="E139" s="970"/>
      <c r="F139" s="817"/>
      <c r="G139" s="817"/>
      <c r="H139" s="760"/>
      <c r="I139" s="760"/>
      <c r="J139" s="760"/>
      <c r="K139" s="725"/>
      <c r="L139" s="861"/>
      <c r="M139" s="863"/>
      <c r="N139" s="725"/>
      <c r="O139" s="199">
        <v>139</v>
      </c>
      <c r="P139" s="199" t="s">
        <v>302</v>
      </c>
      <c r="Q139" s="200" t="s">
        <v>301</v>
      </c>
      <c r="R139" s="199"/>
      <c r="S139" s="199"/>
      <c r="T139" s="198" t="s">
        <v>300</v>
      </c>
      <c r="U139" s="135" t="s">
        <v>299</v>
      </c>
      <c r="V139" s="135" t="s">
        <v>34</v>
      </c>
      <c r="W139" s="135" t="s">
        <v>33</v>
      </c>
      <c r="X139" s="135">
        <v>0</v>
      </c>
      <c r="Y139" s="136">
        <v>0.6</v>
      </c>
      <c r="Z139" s="138">
        <f t="shared" si="60"/>
        <v>5.5871724180275124E-3</v>
      </c>
      <c r="AA139" s="197">
        <f t="shared" si="61"/>
        <v>4.6337512397130786E-3</v>
      </c>
      <c r="AB139" s="201">
        <f>Y139/(AA139+AD139+AG139+AJ139)*AA139</f>
        <v>0.12327499447060179</v>
      </c>
      <c r="AC139" s="195"/>
      <c r="AD139" s="197">
        <f t="shared" si="62"/>
        <v>5.944040767666703E-3</v>
      </c>
      <c r="AE139" s="201">
        <f>Y139/(AA139+AD139+AG139+AJ139)*AD139</f>
        <v>0.15813356282209839</v>
      </c>
      <c r="AF139" s="195"/>
      <c r="AG139" s="197">
        <f t="shared" si="63"/>
        <v>5.9440407605372801E-3</v>
      </c>
      <c r="AH139" s="201">
        <f>Y139/(AA139+AD139+AG139+AJ139)*AG139</f>
        <v>0.15813356263242928</v>
      </c>
      <c r="AI139" s="195"/>
      <c r="AJ139" s="197">
        <f t="shared" si="64"/>
        <v>6.0314089155848721E-3</v>
      </c>
      <c r="AK139" s="201">
        <f>Y139/(AA139+AD139+AG139+AJ139)*AJ139</f>
        <v>0.16045788007487047</v>
      </c>
      <c r="AL139" s="195"/>
      <c r="AM139" s="134">
        <f t="shared" si="65"/>
        <v>62754405</v>
      </c>
      <c r="AN139" s="134">
        <f t="shared" si="66"/>
        <v>15000000</v>
      </c>
      <c r="AO139" s="134">
        <v>0</v>
      </c>
      <c r="AP139" s="134">
        <v>15000000</v>
      </c>
      <c r="AQ139" s="134">
        <v>0</v>
      </c>
      <c r="AR139" s="134">
        <v>0</v>
      </c>
      <c r="AS139" s="134">
        <v>0</v>
      </c>
      <c r="AT139" s="134">
        <v>0</v>
      </c>
      <c r="AU139" s="134">
        <v>0</v>
      </c>
      <c r="AV139" s="134">
        <v>0</v>
      </c>
      <c r="AW139" s="134">
        <v>0</v>
      </c>
      <c r="AX139" s="134">
        <f t="shared" si="67"/>
        <v>15450000</v>
      </c>
      <c r="AY139" s="134">
        <v>0</v>
      </c>
      <c r="AZ139" s="134">
        <v>15450000</v>
      </c>
      <c r="BA139" s="134">
        <v>0</v>
      </c>
      <c r="BB139" s="134">
        <v>0</v>
      </c>
      <c r="BC139" s="134">
        <v>0</v>
      </c>
      <c r="BD139" s="134">
        <v>0</v>
      </c>
      <c r="BE139" s="134">
        <v>0</v>
      </c>
      <c r="BF139" s="134">
        <v>0</v>
      </c>
      <c r="BG139" s="134">
        <v>0</v>
      </c>
      <c r="BH139" s="134">
        <f t="shared" si="68"/>
        <v>15913500</v>
      </c>
      <c r="BI139" s="134">
        <v>0</v>
      </c>
      <c r="BJ139" s="134">
        <v>15913500</v>
      </c>
      <c r="BK139" s="134">
        <v>0</v>
      </c>
      <c r="BL139" s="134">
        <v>0</v>
      </c>
      <c r="BM139" s="134">
        <v>0</v>
      </c>
      <c r="BN139" s="134">
        <v>0</v>
      </c>
      <c r="BO139" s="134">
        <v>0</v>
      </c>
      <c r="BP139" s="134">
        <v>0</v>
      </c>
      <c r="BQ139" s="134">
        <v>0</v>
      </c>
      <c r="BR139" s="134">
        <f t="shared" si="69"/>
        <v>16390905</v>
      </c>
      <c r="BS139" s="134">
        <v>0</v>
      </c>
      <c r="BT139" s="134">
        <v>16390905</v>
      </c>
      <c r="BU139" s="134">
        <v>0</v>
      </c>
      <c r="BV139" s="134">
        <v>0</v>
      </c>
      <c r="BW139" s="134">
        <v>0</v>
      </c>
      <c r="BX139" s="134">
        <v>0</v>
      </c>
      <c r="BY139" s="134">
        <v>0</v>
      </c>
      <c r="BZ139" s="134">
        <v>0</v>
      </c>
      <c r="CA139" s="134">
        <v>0</v>
      </c>
      <c r="CB139" s="194"/>
    </row>
    <row r="140" spans="2:80" ht="45">
      <c r="B140" s="891"/>
      <c r="C140" s="894"/>
      <c r="D140" s="811"/>
      <c r="E140" s="970"/>
      <c r="F140" s="817"/>
      <c r="G140" s="817"/>
      <c r="H140" s="760"/>
      <c r="I140" s="760"/>
      <c r="J140" s="760"/>
      <c r="K140" s="725"/>
      <c r="L140" s="861"/>
      <c r="M140" s="863"/>
      <c r="N140" s="725"/>
      <c r="O140" s="199">
        <v>140</v>
      </c>
      <c r="P140" s="199" t="s">
        <v>294</v>
      </c>
      <c r="Q140" s="200" t="s">
        <v>293</v>
      </c>
      <c r="R140" s="199"/>
      <c r="S140" s="199"/>
      <c r="T140" s="198" t="s">
        <v>298</v>
      </c>
      <c r="U140" s="135" t="s">
        <v>297</v>
      </c>
      <c r="V140" s="135" t="s">
        <v>34</v>
      </c>
      <c r="W140" s="135" t="s">
        <v>33</v>
      </c>
      <c r="X140" s="202">
        <v>0.18870000000000001</v>
      </c>
      <c r="Y140" s="136">
        <v>0.1</v>
      </c>
      <c r="Z140" s="138">
        <f t="shared" si="60"/>
        <v>2.9798252896146731E-3</v>
      </c>
      <c r="AA140" s="197">
        <f t="shared" si="61"/>
        <v>2.471333994513642E-3</v>
      </c>
      <c r="AB140" s="201">
        <f>Y140/(AA140+AD140+AG140+AJ140)*AA140</f>
        <v>2.0545832411766968E-2</v>
      </c>
      <c r="AC140" s="195"/>
      <c r="AD140" s="197">
        <f t="shared" si="62"/>
        <v>3.1701550760889086E-3</v>
      </c>
      <c r="AE140" s="201">
        <f>Y140/(AA140+AD140+AG140+AJ140)*AD140</f>
        <v>2.6355593803683068E-2</v>
      </c>
      <c r="AF140" s="195"/>
      <c r="AG140" s="197">
        <f t="shared" si="63"/>
        <v>3.1701550722865496E-3</v>
      </c>
      <c r="AH140" s="201">
        <f>Y140/(AA140+AD140+AG140+AJ140)*AG140</f>
        <v>2.6355593772071546E-2</v>
      </c>
      <c r="AI140" s="195"/>
      <c r="AJ140" s="197">
        <f t="shared" si="64"/>
        <v>3.2167514216452655E-3</v>
      </c>
      <c r="AK140" s="201">
        <f>Y140/(AA140+AD140+AG140+AJ140)*AJ140</f>
        <v>2.674298001247841E-2</v>
      </c>
      <c r="AL140" s="195"/>
      <c r="AM140" s="134">
        <f t="shared" si="65"/>
        <v>33469016</v>
      </c>
      <c r="AN140" s="134">
        <f t="shared" si="66"/>
        <v>8000000</v>
      </c>
      <c r="AO140" s="134">
        <v>0</v>
      </c>
      <c r="AP140" s="134">
        <v>8000000</v>
      </c>
      <c r="AQ140" s="134">
        <v>0</v>
      </c>
      <c r="AR140" s="134">
        <v>0</v>
      </c>
      <c r="AS140" s="134">
        <v>0</v>
      </c>
      <c r="AT140" s="134">
        <v>0</v>
      </c>
      <c r="AU140" s="134">
        <v>0</v>
      </c>
      <c r="AV140" s="134">
        <v>0</v>
      </c>
      <c r="AW140" s="134">
        <v>0</v>
      </c>
      <c r="AX140" s="134">
        <f t="shared" si="67"/>
        <v>8240000</v>
      </c>
      <c r="AY140" s="134">
        <v>0</v>
      </c>
      <c r="AZ140" s="134">
        <v>8240000</v>
      </c>
      <c r="BA140" s="134">
        <v>0</v>
      </c>
      <c r="BB140" s="134">
        <v>0</v>
      </c>
      <c r="BC140" s="134">
        <v>0</v>
      </c>
      <c r="BD140" s="134">
        <v>0</v>
      </c>
      <c r="BE140" s="134">
        <v>0</v>
      </c>
      <c r="BF140" s="134">
        <v>0</v>
      </c>
      <c r="BG140" s="134">
        <v>0</v>
      </c>
      <c r="BH140" s="134">
        <f t="shared" si="68"/>
        <v>8487200</v>
      </c>
      <c r="BI140" s="134">
        <v>0</v>
      </c>
      <c r="BJ140" s="134">
        <v>8487200</v>
      </c>
      <c r="BK140" s="134">
        <v>0</v>
      </c>
      <c r="BL140" s="134">
        <v>0</v>
      </c>
      <c r="BM140" s="134">
        <v>0</v>
      </c>
      <c r="BN140" s="134">
        <v>0</v>
      </c>
      <c r="BO140" s="134">
        <v>0</v>
      </c>
      <c r="BP140" s="134">
        <v>0</v>
      </c>
      <c r="BQ140" s="134">
        <v>0</v>
      </c>
      <c r="BR140" s="134">
        <f t="shared" si="69"/>
        <v>8741816</v>
      </c>
      <c r="BS140" s="134">
        <v>0</v>
      </c>
      <c r="BT140" s="134">
        <v>8741816</v>
      </c>
      <c r="BU140" s="134">
        <v>0</v>
      </c>
      <c r="BV140" s="134">
        <v>0</v>
      </c>
      <c r="BW140" s="134">
        <v>0</v>
      </c>
      <c r="BX140" s="134">
        <v>0</v>
      </c>
      <c r="BY140" s="134">
        <v>0</v>
      </c>
      <c r="BZ140" s="134">
        <v>0</v>
      </c>
      <c r="CA140" s="134">
        <v>0</v>
      </c>
      <c r="CB140" s="194"/>
    </row>
    <row r="141" spans="2:80" ht="30">
      <c r="B141" s="891"/>
      <c r="C141" s="894"/>
      <c r="D141" s="811"/>
      <c r="E141" s="970"/>
      <c r="F141" s="817"/>
      <c r="G141" s="817"/>
      <c r="H141" s="760"/>
      <c r="I141" s="760"/>
      <c r="J141" s="760"/>
      <c r="K141" s="725"/>
      <c r="L141" s="861"/>
      <c r="M141" s="863"/>
      <c r="N141" s="725"/>
      <c r="O141" s="199">
        <v>141</v>
      </c>
      <c r="P141" s="199" t="s">
        <v>294</v>
      </c>
      <c r="Q141" s="200" t="s">
        <v>293</v>
      </c>
      <c r="R141" s="199"/>
      <c r="S141" s="199"/>
      <c r="T141" s="198" t="s">
        <v>296</v>
      </c>
      <c r="U141" s="135" t="s">
        <v>295</v>
      </c>
      <c r="V141" s="135" t="s">
        <v>290</v>
      </c>
      <c r="W141" s="135" t="s">
        <v>33</v>
      </c>
      <c r="X141" s="190">
        <v>0</v>
      </c>
      <c r="Y141" s="190">
        <v>1</v>
      </c>
      <c r="Z141" s="138">
        <f t="shared" si="60"/>
        <v>9.9999999999999995E-7</v>
      </c>
      <c r="AA141" s="197">
        <f t="shared" si="61"/>
        <v>0</v>
      </c>
      <c r="AB141" s="196">
        <v>0</v>
      </c>
      <c r="AC141" s="195"/>
      <c r="AD141" s="197">
        <f t="shared" si="62"/>
        <v>0</v>
      </c>
      <c r="AE141" s="196">
        <v>1</v>
      </c>
      <c r="AF141" s="195"/>
      <c r="AG141" s="197">
        <f t="shared" si="63"/>
        <v>0</v>
      </c>
      <c r="AH141" s="196">
        <v>0</v>
      </c>
      <c r="AI141" s="195"/>
      <c r="AJ141" s="197">
        <f t="shared" si="64"/>
        <v>0</v>
      </c>
      <c r="AK141" s="196">
        <v>0</v>
      </c>
      <c r="AL141" s="195"/>
      <c r="AM141" s="134">
        <f t="shared" si="65"/>
        <v>0</v>
      </c>
      <c r="AN141" s="134">
        <f t="shared" si="66"/>
        <v>0</v>
      </c>
      <c r="AO141" s="134">
        <v>0</v>
      </c>
      <c r="AP141" s="134">
        <v>0</v>
      </c>
      <c r="AQ141" s="134">
        <v>0</v>
      </c>
      <c r="AR141" s="134">
        <v>0</v>
      </c>
      <c r="AS141" s="134">
        <v>0</v>
      </c>
      <c r="AT141" s="134">
        <v>0</v>
      </c>
      <c r="AU141" s="134">
        <v>0</v>
      </c>
      <c r="AV141" s="134">
        <v>0</v>
      </c>
      <c r="AW141" s="134">
        <v>0</v>
      </c>
      <c r="AX141" s="134">
        <f t="shared" si="67"/>
        <v>0</v>
      </c>
      <c r="AY141" s="134">
        <v>0</v>
      </c>
      <c r="AZ141" s="134">
        <v>0</v>
      </c>
      <c r="BA141" s="134">
        <v>0</v>
      </c>
      <c r="BB141" s="134">
        <v>0</v>
      </c>
      <c r="BC141" s="134">
        <v>0</v>
      </c>
      <c r="BD141" s="134">
        <v>0</v>
      </c>
      <c r="BE141" s="134">
        <v>0</v>
      </c>
      <c r="BF141" s="134">
        <v>0</v>
      </c>
      <c r="BG141" s="134">
        <v>0</v>
      </c>
      <c r="BH141" s="134">
        <f t="shared" si="68"/>
        <v>0</v>
      </c>
      <c r="BI141" s="134">
        <v>0</v>
      </c>
      <c r="BJ141" s="134">
        <v>0</v>
      </c>
      <c r="BK141" s="134">
        <v>0</v>
      </c>
      <c r="BL141" s="134">
        <v>0</v>
      </c>
      <c r="BM141" s="134">
        <v>0</v>
      </c>
      <c r="BN141" s="134">
        <v>0</v>
      </c>
      <c r="BO141" s="134">
        <v>0</v>
      </c>
      <c r="BP141" s="134">
        <v>0</v>
      </c>
      <c r="BQ141" s="134">
        <v>0</v>
      </c>
      <c r="BR141" s="134">
        <f t="shared" si="69"/>
        <v>0</v>
      </c>
      <c r="BS141" s="134">
        <v>0</v>
      </c>
      <c r="BT141" s="134">
        <v>0</v>
      </c>
      <c r="BU141" s="134">
        <v>0</v>
      </c>
      <c r="BV141" s="134">
        <v>0</v>
      </c>
      <c r="BW141" s="134">
        <v>0</v>
      </c>
      <c r="BX141" s="134">
        <v>0</v>
      </c>
      <c r="BY141" s="134">
        <v>0</v>
      </c>
      <c r="BZ141" s="134">
        <v>0</v>
      </c>
      <c r="CA141" s="134">
        <v>0</v>
      </c>
      <c r="CB141" s="194"/>
    </row>
    <row r="142" spans="2:80" ht="45.75" thickBot="1">
      <c r="B142" s="891"/>
      <c r="C142" s="894"/>
      <c r="D142" s="812"/>
      <c r="E142" s="971"/>
      <c r="F142" s="818"/>
      <c r="G142" s="818"/>
      <c r="H142" s="761"/>
      <c r="I142" s="761"/>
      <c r="J142" s="761"/>
      <c r="K142" s="860"/>
      <c r="L142" s="862"/>
      <c r="M142" s="864"/>
      <c r="N142" s="860"/>
      <c r="O142" s="192">
        <v>142</v>
      </c>
      <c r="P142" s="192" t="s">
        <v>294</v>
      </c>
      <c r="Q142" s="193" t="s">
        <v>293</v>
      </c>
      <c r="R142" s="192"/>
      <c r="S142" s="192"/>
      <c r="T142" s="191" t="s">
        <v>292</v>
      </c>
      <c r="U142" s="127" t="s">
        <v>291</v>
      </c>
      <c r="V142" s="127" t="s">
        <v>290</v>
      </c>
      <c r="W142" s="127" t="s">
        <v>33</v>
      </c>
      <c r="X142" s="190">
        <v>0</v>
      </c>
      <c r="Y142" s="190">
        <v>1</v>
      </c>
      <c r="Z142" s="129">
        <f t="shared" si="60"/>
        <v>8.2557031144895265E-4</v>
      </c>
      <c r="AA142" s="189">
        <f t="shared" si="61"/>
        <v>9.2675024794261571E-4</v>
      </c>
      <c r="AB142" s="188">
        <f>Y142/(AA142+AD142+AG142+AJ142)*AA142</f>
        <v>0.28046230129572136</v>
      </c>
      <c r="AC142" s="187"/>
      <c r="AD142" s="189">
        <f t="shared" si="62"/>
        <v>1.1888081535333407E-3</v>
      </c>
      <c r="AE142" s="188">
        <f>Y142/(AA142+AD142+AG142+AJ142)*AD142</f>
        <v>0.35976884956789684</v>
      </c>
      <c r="AF142" s="187"/>
      <c r="AG142" s="189">
        <f t="shared" si="63"/>
        <v>1.1888081521074562E-3</v>
      </c>
      <c r="AH142" s="188">
        <f>Y142/(AA142+AD142+AG142+AJ142)*AG142</f>
        <v>0.35976884913638157</v>
      </c>
      <c r="AI142" s="187"/>
      <c r="AJ142" s="189">
        <f t="shared" si="64"/>
        <v>0</v>
      </c>
      <c r="AK142" s="188">
        <f>Y142/(AA142+AD142+AG142+AJ142)*AJ142</f>
        <v>0</v>
      </c>
      <c r="AL142" s="187"/>
      <c r="AM142" s="186">
        <f t="shared" si="65"/>
        <v>9272700</v>
      </c>
      <c r="AN142" s="186">
        <f t="shared" si="66"/>
        <v>3000000</v>
      </c>
      <c r="AO142" s="186">
        <v>0</v>
      </c>
      <c r="AP142" s="186">
        <v>3000000</v>
      </c>
      <c r="AQ142" s="186">
        <v>0</v>
      </c>
      <c r="AR142" s="186">
        <v>0</v>
      </c>
      <c r="AS142" s="186">
        <v>0</v>
      </c>
      <c r="AT142" s="186">
        <v>0</v>
      </c>
      <c r="AU142" s="186">
        <v>0</v>
      </c>
      <c r="AV142" s="186">
        <v>0</v>
      </c>
      <c r="AW142" s="186">
        <v>0</v>
      </c>
      <c r="AX142" s="186">
        <f t="shared" si="67"/>
        <v>3090000</v>
      </c>
      <c r="AY142" s="186">
        <v>0</v>
      </c>
      <c r="AZ142" s="186">
        <v>3090000</v>
      </c>
      <c r="BA142" s="186">
        <v>0</v>
      </c>
      <c r="BB142" s="186">
        <v>0</v>
      </c>
      <c r="BC142" s="186">
        <v>0</v>
      </c>
      <c r="BD142" s="186">
        <v>0</v>
      </c>
      <c r="BE142" s="186">
        <v>0</v>
      </c>
      <c r="BF142" s="186">
        <v>0</v>
      </c>
      <c r="BG142" s="186">
        <v>0</v>
      </c>
      <c r="BH142" s="186">
        <f t="shared" si="68"/>
        <v>3182700</v>
      </c>
      <c r="BI142" s="186">
        <v>0</v>
      </c>
      <c r="BJ142" s="186">
        <v>3182700</v>
      </c>
      <c r="BK142" s="186">
        <v>0</v>
      </c>
      <c r="BL142" s="186">
        <v>0</v>
      </c>
      <c r="BM142" s="186">
        <v>0</v>
      </c>
      <c r="BN142" s="186">
        <v>0</v>
      </c>
      <c r="BO142" s="186">
        <v>0</v>
      </c>
      <c r="BP142" s="186">
        <v>0</v>
      </c>
      <c r="BQ142" s="186">
        <v>0</v>
      </c>
      <c r="BR142" s="186">
        <f t="shared" si="69"/>
        <v>0</v>
      </c>
      <c r="BS142" s="186">
        <v>0</v>
      </c>
      <c r="BT142" s="186">
        <v>0</v>
      </c>
      <c r="BU142" s="186">
        <v>0</v>
      </c>
      <c r="BV142" s="186">
        <v>0</v>
      </c>
      <c r="BW142" s="186">
        <v>0</v>
      </c>
      <c r="BX142" s="186">
        <v>0</v>
      </c>
      <c r="BY142" s="186">
        <v>0</v>
      </c>
      <c r="BZ142" s="186">
        <v>0</v>
      </c>
      <c r="CA142" s="186">
        <v>0</v>
      </c>
      <c r="CB142" s="185"/>
    </row>
    <row r="143" spans="2:80" ht="90">
      <c r="B143" s="891"/>
      <c r="C143" s="894"/>
      <c r="D143" s="874" t="s">
        <v>289</v>
      </c>
      <c r="E143" s="831">
        <f>SUM(L143:L149)</f>
        <v>2.5581666352694206E-3</v>
      </c>
      <c r="F143" s="834" t="s">
        <v>288</v>
      </c>
      <c r="G143" s="728">
        <v>34</v>
      </c>
      <c r="H143" s="719" t="s">
        <v>287</v>
      </c>
      <c r="I143" s="719" t="s">
        <v>286</v>
      </c>
      <c r="J143" s="719">
        <v>0</v>
      </c>
      <c r="K143" s="719">
        <v>10</v>
      </c>
      <c r="L143" s="722">
        <f>SUM(Z143:Z144)</f>
        <v>2.5581666352694206E-3</v>
      </c>
      <c r="M143" s="719">
        <v>3</v>
      </c>
      <c r="N143" s="719">
        <v>7</v>
      </c>
      <c r="O143" s="184">
        <v>143</v>
      </c>
      <c r="P143" s="112" t="s">
        <v>267</v>
      </c>
      <c r="Q143" s="112" t="s">
        <v>266</v>
      </c>
      <c r="R143" s="124"/>
      <c r="S143" s="124"/>
      <c r="T143" s="122" t="s">
        <v>285</v>
      </c>
      <c r="U143" s="122" t="s">
        <v>284</v>
      </c>
      <c r="V143" s="122" t="s">
        <v>181</v>
      </c>
      <c r="W143" s="122" t="s">
        <v>204</v>
      </c>
      <c r="X143" s="122" t="s">
        <v>283</v>
      </c>
      <c r="Y143" s="122">
        <v>2</v>
      </c>
      <c r="Z143" s="121">
        <f t="shared" si="60"/>
        <v>1.0683882512523247E-3</v>
      </c>
      <c r="AA143" s="183">
        <f>(100%/(SUM($AN$143:$AN$149))*AN143)*(SUM($Z$143:$Z$149))</f>
        <v>0</v>
      </c>
      <c r="AB143" s="122">
        <v>0</v>
      </c>
      <c r="AC143" s="122"/>
      <c r="AD143" s="183">
        <f>(100%/(SUM($AX$143:$AX$149))*AX143)*(SUM($Z$143:$Z$149))</f>
        <v>1.3509103057538282E-3</v>
      </c>
      <c r="AE143" s="122">
        <v>1</v>
      </c>
      <c r="AF143" s="122"/>
      <c r="AG143" s="183">
        <f>(100%/(SUM($BH$143:$BH$149))*BH143)*(SUM($Z$143:$Z$149))</f>
        <v>1.0980931292974576E-3</v>
      </c>
      <c r="AH143" s="122">
        <v>2</v>
      </c>
      <c r="AI143" s="122"/>
      <c r="AJ143" s="183">
        <f>(100%/(SUM($BR$143:$BR$149))*BR143)*(SUM($Z$143:$Z$149))</f>
        <v>0</v>
      </c>
      <c r="AK143" s="122">
        <v>0</v>
      </c>
      <c r="AL143" s="122"/>
      <c r="AM143" s="182">
        <v>12000000</v>
      </c>
      <c r="AN143" s="182">
        <v>0</v>
      </c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>
        <v>6000000</v>
      </c>
      <c r="AY143" s="182"/>
      <c r="AZ143" s="182"/>
      <c r="BA143" s="182"/>
      <c r="BB143" s="182"/>
      <c r="BC143" s="182"/>
      <c r="BD143" s="182"/>
      <c r="BE143" s="182"/>
      <c r="BF143" s="182">
        <v>6000000</v>
      </c>
      <c r="BG143" s="182"/>
      <c r="BH143" s="182">
        <v>6000000</v>
      </c>
      <c r="BI143" s="182"/>
      <c r="BJ143" s="182"/>
      <c r="BK143" s="182"/>
      <c r="BL143" s="182"/>
      <c r="BM143" s="182"/>
      <c r="BN143" s="182"/>
      <c r="BO143" s="182"/>
      <c r="BP143" s="182">
        <v>6000000</v>
      </c>
      <c r="BQ143" s="182"/>
      <c r="BR143" s="182">
        <v>0</v>
      </c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1"/>
    </row>
    <row r="144" spans="2:80" ht="30">
      <c r="B144" s="891"/>
      <c r="C144" s="894"/>
      <c r="D144" s="875"/>
      <c r="E144" s="832"/>
      <c r="F144" s="830"/>
      <c r="G144" s="729"/>
      <c r="H144" s="720"/>
      <c r="I144" s="720"/>
      <c r="J144" s="720"/>
      <c r="K144" s="720"/>
      <c r="L144" s="723"/>
      <c r="M144" s="720"/>
      <c r="N144" s="720"/>
      <c r="O144" s="111">
        <v>144</v>
      </c>
      <c r="P144" s="112" t="s">
        <v>282</v>
      </c>
      <c r="Q144" s="112" t="s">
        <v>281</v>
      </c>
      <c r="R144" s="112"/>
      <c r="S144" s="112"/>
      <c r="T144" s="110" t="s">
        <v>280</v>
      </c>
      <c r="U144" s="110" t="s">
        <v>279</v>
      </c>
      <c r="V144" s="110" t="s">
        <v>181</v>
      </c>
      <c r="W144" s="110" t="s">
        <v>204</v>
      </c>
      <c r="X144" s="180" t="s">
        <v>0</v>
      </c>
      <c r="Y144" s="110">
        <v>4</v>
      </c>
      <c r="Z144" s="107">
        <f t="shared" si="60"/>
        <v>1.4897783840170959E-3</v>
      </c>
      <c r="AA144" s="178">
        <f>(100%/(SUM($AN$143:$AN$149))*AN144)*(SUM($Z$143:$Z$149))</f>
        <v>6.6164584752920813E-3</v>
      </c>
      <c r="AB144" s="110">
        <v>1</v>
      </c>
      <c r="AC144" s="110"/>
      <c r="AD144" s="178">
        <f>(100%/(SUM($AX$143:$AX$149))*AX144)*(SUM($Z$143:$Z$149))</f>
        <v>9.2762507661762854E-4</v>
      </c>
      <c r="AE144" s="110">
        <v>2</v>
      </c>
      <c r="AF144" s="110"/>
      <c r="AG144" s="178">
        <f>(100%/(SUM($BH$143:$BH$149))*BH144)*(SUM($Z$143:$Z$149))</f>
        <v>7.7653485793485212E-4</v>
      </c>
      <c r="AH144" s="110">
        <v>3</v>
      </c>
      <c r="AI144" s="110"/>
      <c r="AJ144" s="178">
        <f>(100%/(SUM($BR$143:$BR$149))*BR144)*(SUM($Z$143:$Z$149))</f>
        <v>6.0602075415285882E-3</v>
      </c>
      <c r="AK144" s="110">
        <v>4</v>
      </c>
      <c r="AL144" s="110"/>
      <c r="AM144" s="177">
        <v>16733000</v>
      </c>
      <c r="AN144" s="177">
        <v>4000000</v>
      </c>
      <c r="AO144" s="177"/>
      <c r="AP144" s="177"/>
      <c r="AQ144" s="177"/>
      <c r="AR144" s="177"/>
      <c r="AS144" s="177"/>
      <c r="AT144" s="177"/>
      <c r="AU144" s="177"/>
      <c r="AV144" s="177">
        <v>4000000</v>
      </c>
      <c r="AW144" s="177"/>
      <c r="AX144" s="177">
        <v>4120000</v>
      </c>
      <c r="AY144" s="177"/>
      <c r="AZ144" s="177"/>
      <c r="BA144" s="177"/>
      <c r="BB144" s="177"/>
      <c r="BC144" s="177"/>
      <c r="BD144" s="177"/>
      <c r="BE144" s="177"/>
      <c r="BF144" s="177">
        <v>4120000</v>
      </c>
      <c r="BG144" s="177"/>
      <c r="BH144" s="177">
        <v>4243000</v>
      </c>
      <c r="BI144" s="177"/>
      <c r="BJ144" s="177"/>
      <c r="BK144" s="177"/>
      <c r="BL144" s="177"/>
      <c r="BM144" s="177"/>
      <c r="BN144" s="177"/>
      <c r="BO144" s="177"/>
      <c r="BP144" s="177">
        <v>4243000</v>
      </c>
      <c r="BQ144" s="177"/>
      <c r="BR144" s="177">
        <v>4370000</v>
      </c>
      <c r="BS144" s="177"/>
      <c r="BT144" s="177"/>
      <c r="BU144" s="177"/>
      <c r="BV144" s="177"/>
      <c r="BW144" s="177"/>
      <c r="BX144" s="177"/>
      <c r="BY144" s="177"/>
      <c r="BZ144" s="177">
        <v>4370000</v>
      </c>
      <c r="CA144" s="177"/>
      <c r="CB144" s="176"/>
    </row>
    <row r="145" spans="2:80" ht="90">
      <c r="B145" s="891"/>
      <c r="C145" s="894"/>
      <c r="D145" s="875"/>
      <c r="E145" s="832"/>
      <c r="F145" s="830"/>
      <c r="G145" s="729"/>
      <c r="H145" s="720"/>
      <c r="I145" s="720"/>
      <c r="J145" s="720"/>
      <c r="K145" s="720"/>
      <c r="L145" s="723"/>
      <c r="M145" s="720"/>
      <c r="N145" s="720"/>
      <c r="O145" s="111"/>
      <c r="P145" s="112" t="s">
        <v>267</v>
      </c>
      <c r="Q145" s="112" t="s">
        <v>266</v>
      </c>
      <c r="R145" s="112"/>
      <c r="S145" s="112"/>
      <c r="T145" s="110" t="s">
        <v>278</v>
      </c>
      <c r="U145" s="110" t="s">
        <v>277</v>
      </c>
      <c r="V145" s="110" t="s">
        <v>276</v>
      </c>
      <c r="W145" s="110" t="s">
        <v>96</v>
      </c>
      <c r="X145" s="180">
        <v>30</v>
      </c>
      <c r="Y145" s="110">
        <v>32</v>
      </c>
      <c r="Z145" s="107"/>
      <c r="AA145" s="178"/>
      <c r="AB145" s="110">
        <v>0</v>
      </c>
      <c r="AC145" s="110"/>
      <c r="AD145" s="178"/>
      <c r="AE145" s="110">
        <v>1</v>
      </c>
      <c r="AF145" s="110"/>
      <c r="AG145" s="178"/>
      <c r="AH145" s="110">
        <v>1</v>
      </c>
      <c r="AI145" s="110"/>
      <c r="AJ145" s="178"/>
      <c r="AK145" s="110">
        <v>0</v>
      </c>
      <c r="AL145" s="110"/>
      <c r="AM145" s="177">
        <v>16611000</v>
      </c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>
        <v>10000000</v>
      </c>
      <c r="AY145" s="177"/>
      <c r="AZ145" s="177"/>
      <c r="BA145" s="177"/>
      <c r="BB145" s="177"/>
      <c r="BC145" s="177"/>
      <c r="BD145" s="177"/>
      <c r="BE145" s="177"/>
      <c r="BF145" s="177">
        <v>10000000</v>
      </c>
      <c r="BG145" s="177"/>
      <c r="BH145" s="177">
        <v>6611000</v>
      </c>
      <c r="BI145" s="177"/>
      <c r="BJ145" s="177"/>
      <c r="BK145" s="177"/>
      <c r="BL145" s="177"/>
      <c r="BM145" s="177"/>
      <c r="BN145" s="177"/>
      <c r="BO145" s="177"/>
      <c r="BP145" s="177">
        <v>6611000</v>
      </c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6"/>
    </row>
    <row r="146" spans="2:80" ht="33.75" customHeight="1">
      <c r="B146" s="891"/>
      <c r="C146" s="894"/>
      <c r="D146" s="875"/>
      <c r="E146" s="832"/>
      <c r="F146" s="830"/>
      <c r="G146" s="729"/>
      <c r="H146" s="720"/>
      <c r="I146" s="720"/>
      <c r="J146" s="720"/>
      <c r="K146" s="720"/>
      <c r="L146" s="723"/>
      <c r="M146" s="720"/>
      <c r="N146" s="720"/>
      <c r="O146" s="115">
        <v>146</v>
      </c>
      <c r="P146" s="112" t="s">
        <v>275</v>
      </c>
      <c r="Q146" s="112" t="s">
        <v>274</v>
      </c>
      <c r="R146" s="112"/>
      <c r="S146" s="112"/>
      <c r="T146" s="110" t="s">
        <v>273</v>
      </c>
      <c r="U146" s="179" t="s">
        <v>272</v>
      </c>
      <c r="V146" s="110" t="s">
        <v>181</v>
      </c>
      <c r="W146" s="110" t="s">
        <v>204</v>
      </c>
      <c r="X146" s="110" t="s">
        <v>271</v>
      </c>
      <c r="Y146" s="110">
        <v>3</v>
      </c>
      <c r="Z146" s="107">
        <f>IF(AM146,100%/(SUM($AM$7:$AM$209))*AM146,0.0001%)</f>
        <v>1.023159815282643E-2</v>
      </c>
      <c r="AA146" s="178">
        <f>(100%/(SUM($AN$143:$AN$149))*AN146)*(SUM($Z$143:$Z$149))</f>
        <v>0</v>
      </c>
      <c r="AB146" s="110">
        <v>0</v>
      </c>
      <c r="AC146" s="110"/>
      <c r="AD146" s="178">
        <f>(100%/(SUM($AX$143:$AX$149))*AX146)*(SUM($Z$143:$Z$149))</f>
        <v>9.0060687050255196E-3</v>
      </c>
      <c r="AE146" s="110">
        <v>1</v>
      </c>
      <c r="AF146" s="110"/>
      <c r="AG146" s="178">
        <f>(100%/(SUM($BH$143:$BH$149))*BH146)*(SUM($Z$143:$Z$149))</f>
        <v>1.0671452046034244E-2</v>
      </c>
      <c r="AH146" s="110">
        <v>2</v>
      </c>
      <c r="AI146" s="110"/>
      <c r="AJ146" s="178">
        <f>(100%/(SUM($BR$143:$BR$149))*BR146)*(SUM($Z$143:$Z$149))</f>
        <v>0</v>
      </c>
      <c r="AK146" s="110">
        <v>3</v>
      </c>
      <c r="AL146" s="110"/>
      <c r="AM146" s="177">
        <v>114920000</v>
      </c>
      <c r="AN146" s="177">
        <v>0</v>
      </c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>
        <v>40000000</v>
      </c>
      <c r="AY146" s="177"/>
      <c r="AZ146" s="177"/>
      <c r="BA146" s="177"/>
      <c r="BB146" s="177"/>
      <c r="BC146" s="177"/>
      <c r="BD146" s="177"/>
      <c r="BE146" s="177"/>
      <c r="BF146" s="177">
        <v>40000000</v>
      </c>
      <c r="BG146" s="177"/>
      <c r="BH146" s="177">
        <v>58309000</v>
      </c>
      <c r="BI146" s="177"/>
      <c r="BJ146" s="177"/>
      <c r="BK146" s="177"/>
      <c r="BL146" s="177"/>
      <c r="BM146" s="177"/>
      <c r="BN146" s="177"/>
      <c r="BO146" s="177"/>
      <c r="BP146" s="177">
        <v>58309000</v>
      </c>
      <c r="BQ146" s="177"/>
      <c r="BR146" s="177">
        <v>0</v>
      </c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6"/>
    </row>
    <row r="147" spans="2:80" ht="48" customHeight="1">
      <c r="B147" s="891"/>
      <c r="C147" s="894"/>
      <c r="D147" s="875"/>
      <c r="E147" s="832"/>
      <c r="F147" s="830"/>
      <c r="G147" s="729"/>
      <c r="H147" s="720"/>
      <c r="I147" s="720"/>
      <c r="J147" s="720"/>
      <c r="K147" s="720"/>
      <c r="L147" s="723"/>
      <c r="M147" s="720"/>
      <c r="N147" s="720"/>
      <c r="O147" s="115">
        <v>147</v>
      </c>
      <c r="P147" s="112" t="s">
        <v>267</v>
      </c>
      <c r="Q147" s="112" t="s">
        <v>266</v>
      </c>
      <c r="R147" s="112"/>
      <c r="S147" s="112"/>
      <c r="T147" s="110" t="s">
        <v>270</v>
      </c>
      <c r="U147" s="110" t="s">
        <v>269</v>
      </c>
      <c r="V147" s="110" t="s">
        <v>181</v>
      </c>
      <c r="W147" s="110" t="s">
        <v>204</v>
      </c>
      <c r="X147" s="110" t="s">
        <v>268</v>
      </c>
      <c r="Y147" s="110">
        <v>8</v>
      </c>
      <c r="Z147" s="107">
        <f>IF(AM147,100%/(SUM($AM$7:$AM$209))*AM147,0.0001%)</f>
        <v>2.0962667813113323E-3</v>
      </c>
      <c r="AA147" s="178">
        <f>(100%/(SUM($AN$143:$AN$149))*AN147)*(SUM($Z$143:$Z$149))</f>
        <v>8.2705730941151027E-3</v>
      </c>
      <c r="AB147" s="110">
        <v>2</v>
      </c>
      <c r="AC147" s="110"/>
      <c r="AD147" s="178">
        <f>(100%/(SUM($AX$143:$AX$149))*AX147)*(SUM($Z$143:$Z$149))</f>
        <v>1.3509103057538282E-3</v>
      </c>
      <c r="AE147" s="110">
        <v>4</v>
      </c>
      <c r="AF147" s="110"/>
      <c r="AG147" s="178">
        <f>(100%/(SUM($BH$143:$BH$149))*BH147)*(SUM($Z$143:$Z$149))</f>
        <v>1.1310359231763813E-3</v>
      </c>
      <c r="AH147" s="110">
        <v>6</v>
      </c>
      <c r="AI147" s="110"/>
      <c r="AJ147" s="178">
        <f>(100%/(SUM($BR$143:$BR$149))*BR147)*(SUM($Z$143:$Z$149))</f>
        <v>8.8268240278785957E-3</v>
      </c>
      <c r="AK147" s="110">
        <v>8</v>
      </c>
      <c r="AL147" s="110"/>
      <c r="AM147" s="177">
        <v>23545000</v>
      </c>
      <c r="AN147" s="177">
        <v>5000000</v>
      </c>
      <c r="AO147" s="177"/>
      <c r="AP147" s="177"/>
      <c r="AQ147" s="177"/>
      <c r="AR147" s="177"/>
      <c r="AS147" s="177"/>
      <c r="AT147" s="177"/>
      <c r="AU147" s="177"/>
      <c r="AV147" s="177">
        <v>5000000</v>
      </c>
      <c r="AW147" s="177"/>
      <c r="AX147" s="177">
        <v>6000000</v>
      </c>
      <c r="AY147" s="177"/>
      <c r="AZ147" s="177"/>
      <c r="BA147" s="177"/>
      <c r="BB147" s="177"/>
      <c r="BC147" s="177"/>
      <c r="BD147" s="177"/>
      <c r="BE147" s="177"/>
      <c r="BF147" s="177">
        <v>6000000</v>
      </c>
      <c r="BG147" s="177"/>
      <c r="BH147" s="177">
        <v>6180000</v>
      </c>
      <c r="BI147" s="177"/>
      <c r="BJ147" s="177"/>
      <c r="BK147" s="177"/>
      <c r="BL147" s="177"/>
      <c r="BM147" s="177"/>
      <c r="BN147" s="177"/>
      <c r="BO147" s="177"/>
      <c r="BP147" s="177">
        <v>6180000</v>
      </c>
      <c r="BQ147" s="177"/>
      <c r="BR147" s="177">
        <v>6365000</v>
      </c>
      <c r="BS147" s="177"/>
      <c r="BT147" s="177"/>
      <c r="BU147" s="177"/>
      <c r="BV147" s="177"/>
      <c r="BW147" s="177"/>
      <c r="BX147" s="177"/>
      <c r="BY147" s="177"/>
      <c r="BZ147" s="177">
        <v>6365000</v>
      </c>
      <c r="CA147" s="177"/>
      <c r="CB147" s="176"/>
    </row>
    <row r="148" spans="2:80" ht="48" customHeight="1">
      <c r="B148" s="891"/>
      <c r="C148" s="894"/>
      <c r="D148" s="900"/>
      <c r="E148" s="979"/>
      <c r="F148" s="744"/>
      <c r="G148" s="729"/>
      <c r="H148" s="720"/>
      <c r="I148" s="720"/>
      <c r="J148" s="720"/>
      <c r="K148" s="720"/>
      <c r="L148" s="723"/>
      <c r="M148" s="720"/>
      <c r="N148" s="720"/>
      <c r="O148" s="175"/>
      <c r="P148" s="174"/>
      <c r="Q148" s="174"/>
      <c r="R148" s="174"/>
      <c r="S148" s="174"/>
      <c r="T148" s="171" t="s">
        <v>98</v>
      </c>
      <c r="U148" s="171" t="s">
        <v>97</v>
      </c>
      <c r="V148" s="171"/>
      <c r="W148" s="171" t="s">
        <v>96</v>
      </c>
      <c r="X148" s="171">
        <v>1</v>
      </c>
      <c r="Y148" s="171">
        <v>1</v>
      </c>
      <c r="Z148" s="173"/>
      <c r="AA148" s="172"/>
      <c r="AB148" s="171">
        <v>0</v>
      </c>
      <c r="AC148" s="171"/>
      <c r="AD148" s="172"/>
      <c r="AE148" s="171">
        <v>1</v>
      </c>
      <c r="AF148" s="171"/>
      <c r="AG148" s="172"/>
      <c r="AH148" s="171">
        <v>0</v>
      </c>
      <c r="AI148" s="171"/>
      <c r="AJ148" s="172"/>
      <c r="AK148" s="171">
        <v>0</v>
      </c>
      <c r="AL148" s="171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69"/>
    </row>
    <row r="149" spans="2:80" ht="48" customHeight="1" thickBot="1">
      <c r="B149" s="891"/>
      <c r="C149" s="894"/>
      <c r="D149" s="876"/>
      <c r="E149" s="833"/>
      <c r="F149" s="949"/>
      <c r="G149" s="798"/>
      <c r="H149" s="721"/>
      <c r="I149" s="721"/>
      <c r="J149" s="721"/>
      <c r="K149" s="721"/>
      <c r="L149" s="724"/>
      <c r="M149" s="721"/>
      <c r="N149" s="721"/>
      <c r="O149" s="101">
        <v>148</v>
      </c>
      <c r="P149" s="100" t="s">
        <v>267</v>
      </c>
      <c r="Q149" s="100" t="s">
        <v>266</v>
      </c>
      <c r="R149" s="100"/>
      <c r="S149" s="100"/>
      <c r="T149" s="98" t="s">
        <v>265</v>
      </c>
      <c r="U149" s="98" t="s">
        <v>264</v>
      </c>
      <c r="V149" s="98" t="s">
        <v>181</v>
      </c>
      <c r="W149" s="98" t="s">
        <v>204</v>
      </c>
      <c r="X149" s="98" t="s">
        <v>0</v>
      </c>
      <c r="Y149" s="98">
        <v>1</v>
      </c>
      <c r="Z149" s="97">
        <f t="shared" ref="Z149:Z186" si="70">IF(AM149,100%/(SUM($AM$7:$AM$209))*AM149,0.0001%)</f>
        <v>9.9999999999999995E-7</v>
      </c>
      <c r="AA149" s="168">
        <f>(100%/(SUM($AN$143:$AN$149))*AN149)*(SUM($Z$143:$Z$149))</f>
        <v>0</v>
      </c>
      <c r="AB149" s="98">
        <v>0</v>
      </c>
      <c r="AC149" s="98"/>
      <c r="AD149" s="168">
        <f>(100%/(SUM($AX$143:$AX$149))*AX149)*(SUM($Z$143:$Z$149))</f>
        <v>0</v>
      </c>
      <c r="AE149" s="98">
        <v>1</v>
      </c>
      <c r="AF149" s="98"/>
      <c r="AG149" s="168">
        <f>(100%/(SUM($BH$143:$BH$149))*BH149)*(SUM($Z$143:$Z$149))</f>
        <v>0</v>
      </c>
      <c r="AH149" s="98">
        <v>1</v>
      </c>
      <c r="AI149" s="98"/>
      <c r="AJ149" s="168">
        <f>(100%/(SUM($BR$143:$BR$149))*BR149)*(SUM($Z$143:$Z$149))</f>
        <v>0</v>
      </c>
      <c r="AK149" s="98">
        <v>1</v>
      </c>
      <c r="AL149" s="98"/>
      <c r="AM149" s="167">
        <v>0</v>
      </c>
      <c r="AN149" s="167">
        <v>0</v>
      </c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>
        <v>0</v>
      </c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>
        <v>0</v>
      </c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>
        <v>0</v>
      </c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6"/>
    </row>
    <row r="150" spans="2:80" ht="45" customHeight="1">
      <c r="B150" s="891"/>
      <c r="C150" s="894"/>
      <c r="D150" s="896" t="s">
        <v>263</v>
      </c>
      <c r="E150" s="974">
        <f>SUM(L150:L155)</f>
        <v>9.2299841672773761E-3</v>
      </c>
      <c r="F150" s="796" t="s">
        <v>262</v>
      </c>
      <c r="G150" s="796">
        <v>35</v>
      </c>
      <c r="H150" s="927" t="s">
        <v>261</v>
      </c>
      <c r="I150" s="927" t="s">
        <v>256</v>
      </c>
      <c r="J150" s="927" t="s">
        <v>260</v>
      </c>
      <c r="K150" s="927">
        <v>1</v>
      </c>
      <c r="L150" s="928">
        <f>SUM(Z150:Z151)</f>
        <v>2.7526132969973439E-3</v>
      </c>
      <c r="M150" s="927">
        <v>1</v>
      </c>
      <c r="N150" s="927">
        <v>1</v>
      </c>
      <c r="O150" s="165">
        <v>149</v>
      </c>
      <c r="P150" s="164" t="s">
        <v>259</v>
      </c>
      <c r="Q150" s="164" t="s">
        <v>258</v>
      </c>
      <c r="R150" s="164"/>
      <c r="S150" s="164"/>
      <c r="T150" s="87" t="s">
        <v>257</v>
      </c>
      <c r="U150" s="87" t="s">
        <v>256</v>
      </c>
      <c r="V150" s="87" t="s">
        <v>181</v>
      </c>
      <c r="W150" s="87" t="s">
        <v>204</v>
      </c>
      <c r="X150" s="163" t="s">
        <v>255</v>
      </c>
      <c r="Y150" s="87">
        <v>1</v>
      </c>
      <c r="Z150" s="89">
        <f t="shared" si="70"/>
        <v>8.9032354271027065E-4</v>
      </c>
      <c r="AA150" s="88">
        <f t="shared" ref="AA150:AA155" si="71">(100%/(SUM($AN$150:$AN$155))*AN150)*(SUM($Z$150:$Z$155))</f>
        <v>3.1692211204469856E-3</v>
      </c>
      <c r="AB150" s="87">
        <v>1</v>
      </c>
      <c r="AC150" s="87"/>
      <c r="AD150" s="88">
        <f t="shared" ref="AD150:AD155" si="72">(100%/(SUM($AX$150:$AX$155))*AX150)*(SUM($Z$150:$Z$155))</f>
        <v>0</v>
      </c>
      <c r="AE150" s="87">
        <v>1</v>
      </c>
      <c r="AF150" s="87"/>
      <c r="AG150" s="88">
        <f t="shared" ref="AG150:AG155" si="73">(100%/(SUM($BH$150:$BH$155))*BH150)*(SUM($Z$150:$Z$155))</f>
        <v>0</v>
      </c>
      <c r="AH150" s="87">
        <v>1</v>
      </c>
      <c r="AI150" s="87"/>
      <c r="AJ150" s="88">
        <f t="shared" ref="AJ150:AJ155" si="74">(100%/(SUM($BR$150:$BR$155))*BR150)*(SUM($Z$150:$Z$155))</f>
        <v>0</v>
      </c>
      <c r="AK150" s="87">
        <v>1</v>
      </c>
      <c r="AL150" s="87"/>
      <c r="AM150" s="86">
        <v>10000000</v>
      </c>
      <c r="AN150" s="86">
        <v>10000000</v>
      </c>
      <c r="AO150" s="86"/>
      <c r="AP150" s="86"/>
      <c r="AQ150" s="86">
        <v>10000000</v>
      </c>
      <c r="AR150" s="86"/>
      <c r="AS150" s="86"/>
      <c r="AT150" s="86"/>
      <c r="AU150" s="86"/>
      <c r="AV150" s="86"/>
      <c r="AW150" s="86"/>
      <c r="AX150" s="86">
        <v>0</v>
      </c>
      <c r="AY150" s="86"/>
      <c r="AZ150" s="86"/>
      <c r="BA150" s="86"/>
      <c r="BB150" s="86"/>
      <c r="BC150" s="86"/>
      <c r="BD150" s="86"/>
      <c r="BE150" s="86"/>
      <c r="BF150" s="86"/>
      <c r="BG150" s="86"/>
      <c r="BH150" s="86">
        <v>0</v>
      </c>
      <c r="BI150" s="86"/>
      <c r="BJ150" s="86"/>
      <c r="BK150" s="86"/>
      <c r="BL150" s="86"/>
      <c r="BM150" s="86"/>
      <c r="BN150" s="86"/>
      <c r="BO150" s="86"/>
      <c r="BP150" s="86"/>
      <c r="BQ150" s="86"/>
      <c r="BR150" s="86">
        <v>0</v>
      </c>
      <c r="BS150" s="86"/>
      <c r="BT150" s="86"/>
      <c r="BU150" s="86"/>
      <c r="BV150" s="86"/>
      <c r="BW150" s="86"/>
      <c r="BX150" s="86"/>
      <c r="BY150" s="86"/>
      <c r="BZ150" s="86"/>
      <c r="CA150" s="86"/>
      <c r="CB150" s="85"/>
    </row>
    <row r="151" spans="2:80" ht="60">
      <c r="B151" s="891"/>
      <c r="C151" s="894"/>
      <c r="D151" s="898"/>
      <c r="E151" s="975"/>
      <c r="F151" s="789"/>
      <c r="G151" s="789"/>
      <c r="H151" s="751"/>
      <c r="I151" s="751"/>
      <c r="J151" s="751"/>
      <c r="K151" s="751"/>
      <c r="L151" s="780"/>
      <c r="M151" s="751"/>
      <c r="N151" s="751"/>
      <c r="O151" s="73">
        <v>150</v>
      </c>
      <c r="P151" s="162" t="s">
        <v>246</v>
      </c>
      <c r="Q151" s="162" t="s">
        <v>245</v>
      </c>
      <c r="R151" s="162"/>
      <c r="S151" s="162"/>
      <c r="T151" s="69" t="s">
        <v>254</v>
      </c>
      <c r="U151" s="69" t="s">
        <v>253</v>
      </c>
      <c r="V151" s="69" t="s">
        <v>181</v>
      </c>
      <c r="W151" s="69" t="s">
        <v>204</v>
      </c>
      <c r="X151" s="69" t="s">
        <v>237</v>
      </c>
      <c r="Y151" s="69">
        <v>4</v>
      </c>
      <c r="Z151" s="71">
        <f t="shared" si="70"/>
        <v>1.8622897542870732E-3</v>
      </c>
      <c r="AA151" s="70">
        <f t="shared" si="71"/>
        <v>1.5846105602234928E-3</v>
      </c>
      <c r="AB151" s="69">
        <v>1</v>
      </c>
      <c r="AC151" s="69"/>
      <c r="AD151" s="70">
        <f t="shared" si="72"/>
        <v>1.5979079914980954E-3</v>
      </c>
      <c r="AE151" s="69">
        <v>2</v>
      </c>
      <c r="AF151" s="69"/>
      <c r="AG151" s="70">
        <f t="shared" si="73"/>
        <v>2.218371135325887E-3</v>
      </c>
      <c r="AH151" s="69">
        <v>3</v>
      </c>
      <c r="AI151" s="69"/>
      <c r="AJ151" s="70">
        <f t="shared" si="74"/>
        <v>2.2183735698311094E-3</v>
      </c>
      <c r="AK151" s="69">
        <v>4</v>
      </c>
      <c r="AL151" s="69"/>
      <c r="AM151" s="68">
        <v>20917000</v>
      </c>
      <c r="AN151" s="68">
        <v>5000000</v>
      </c>
      <c r="AO151" s="68"/>
      <c r="AP151" s="68"/>
      <c r="AQ151" s="68">
        <v>5000000</v>
      </c>
      <c r="AR151" s="68"/>
      <c r="AS151" s="68"/>
      <c r="AT151" s="68"/>
      <c r="AU151" s="68"/>
      <c r="AV151" s="68"/>
      <c r="AW151" s="68"/>
      <c r="AX151" s="68">
        <v>5150000</v>
      </c>
      <c r="AY151" s="68"/>
      <c r="AZ151" s="68"/>
      <c r="BA151" s="68">
        <v>5150000</v>
      </c>
      <c r="BB151" s="68"/>
      <c r="BC151" s="68"/>
      <c r="BD151" s="68"/>
      <c r="BE151" s="68"/>
      <c r="BF151" s="68"/>
      <c r="BG151" s="68"/>
      <c r="BH151" s="68">
        <v>5304000</v>
      </c>
      <c r="BI151" s="68"/>
      <c r="BJ151" s="68"/>
      <c r="BK151" s="68">
        <v>5304000</v>
      </c>
      <c r="BL151" s="68"/>
      <c r="BM151" s="68"/>
      <c r="BN151" s="68"/>
      <c r="BO151" s="68"/>
      <c r="BP151" s="68"/>
      <c r="BQ151" s="68"/>
      <c r="BR151" s="68">
        <v>5463000</v>
      </c>
      <c r="BS151" s="68"/>
      <c r="BT151" s="68"/>
      <c r="BU151" s="68">
        <v>5463000</v>
      </c>
      <c r="BV151" s="68"/>
      <c r="BW151" s="68"/>
      <c r="BX151" s="68"/>
      <c r="BY151" s="68"/>
      <c r="BZ151" s="68"/>
      <c r="CA151" s="68"/>
      <c r="CB151" s="67"/>
    </row>
    <row r="152" spans="2:80" ht="30" customHeight="1">
      <c r="B152" s="891"/>
      <c r="C152" s="894"/>
      <c r="D152" s="898"/>
      <c r="E152" s="975"/>
      <c r="F152" s="789"/>
      <c r="G152" s="732">
        <v>36</v>
      </c>
      <c r="H152" s="735" t="s">
        <v>252</v>
      </c>
      <c r="I152" s="735" t="s">
        <v>251</v>
      </c>
      <c r="J152" s="735" t="s">
        <v>0</v>
      </c>
      <c r="K152" s="713">
        <v>1</v>
      </c>
      <c r="L152" s="716">
        <f>SUM(Z153:Z155)</f>
        <v>6.4773708702800326E-3</v>
      </c>
      <c r="M152" s="713">
        <v>1</v>
      </c>
      <c r="N152" s="713">
        <v>1</v>
      </c>
      <c r="O152" s="73">
        <v>151</v>
      </c>
      <c r="P152" s="162" t="s">
        <v>250</v>
      </c>
      <c r="Q152" s="162" t="s">
        <v>249</v>
      </c>
      <c r="R152" s="162"/>
      <c r="S152" s="162"/>
      <c r="T152" s="69" t="s">
        <v>248</v>
      </c>
      <c r="U152" s="69" t="s">
        <v>247</v>
      </c>
      <c r="V152" s="69" t="s">
        <v>181</v>
      </c>
      <c r="W152" s="69" t="s">
        <v>204</v>
      </c>
      <c r="X152" s="69" t="s">
        <v>0</v>
      </c>
      <c r="Y152" s="69">
        <v>1</v>
      </c>
      <c r="Z152" s="71">
        <f t="shared" si="70"/>
        <v>1.8622897542870732E-3</v>
      </c>
      <c r="AA152" s="70">
        <f t="shared" si="71"/>
        <v>1.5846105602234928E-3</v>
      </c>
      <c r="AB152" s="69">
        <v>0</v>
      </c>
      <c r="AC152" s="69"/>
      <c r="AD152" s="70">
        <f t="shared" si="72"/>
        <v>1.5979079914980954E-3</v>
      </c>
      <c r="AE152" s="69">
        <v>1</v>
      </c>
      <c r="AF152" s="69"/>
      <c r="AG152" s="70">
        <f t="shared" si="73"/>
        <v>2.218371135325887E-3</v>
      </c>
      <c r="AH152" s="69">
        <v>1</v>
      </c>
      <c r="AI152" s="69"/>
      <c r="AJ152" s="70">
        <f t="shared" si="74"/>
        <v>2.2183735698311094E-3</v>
      </c>
      <c r="AK152" s="69">
        <v>1</v>
      </c>
      <c r="AL152" s="69"/>
      <c r="AM152" s="68">
        <v>20917000</v>
      </c>
      <c r="AN152" s="68">
        <v>5000000</v>
      </c>
      <c r="AO152" s="68"/>
      <c r="AP152" s="68"/>
      <c r="AQ152" s="68">
        <v>5000000</v>
      </c>
      <c r="AR152" s="68"/>
      <c r="AS152" s="68"/>
      <c r="AT152" s="68"/>
      <c r="AU152" s="68"/>
      <c r="AV152" s="68"/>
      <c r="AW152" s="68"/>
      <c r="AX152" s="68">
        <v>5150000</v>
      </c>
      <c r="AY152" s="68"/>
      <c r="AZ152" s="68"/>
      <c r="BA152" s="68">
        <v>5150000</v>
      </c>
      <c r="BB152" s="68"/>
      <c r="BC152" s="68"/>
      <c r="BD152" s="68"/>
      <c r="BE152" s="68"/>
      <c r="BF152" s="68"/>
      <c r="BG152" s="68"/>
      <c r="BH152" s="68">
        <v>5304000</v>
      </c>
      <c r="BI152" s="68"/>
      <c r="BJ152" s="68"/>
      <c r="BK152" s="68">
        <v>5304000</v>
      </c>
      <c r="BL152" s="68"/>
      <c r="BM152" s="68"/>
      <c r="BN152" s="68"/>
      <c r="BO152" s="68"/>
      <c r="BP152" s="68"/>
      <c r="BQ152" s="68"/>
      <c r="BR152" s="68">
        <v>5463000</v>
      </c>
      <c r="BS152" s="68"/>
      <c r="BT152" s="68"/>
      <c r="BU152" s="68">
        <v>5463000</v>
      </c>
      <c r="BV152" s="68"/>
      <c r="BW152" s="68"/>
      <c r="BX152" s="68"/>
      <c r="BY152" s="68"/>
      <c r="BZ152" s="68"/>
      <c r="CA152" s="68"/>
      <c r="CB152" s="67"/>
    </row>
    <row r="153" spans="2:80" ht="165">
      <c r="B153" s="891"/>
      <c r="C153" s="894"/>
      <c r="D153" s="898"/>
      <c r="E153" s="975"/>
      <c r="F153" s="789"/>
      <c r="G153" s="733"/>
      <c r="H153" s="736"/>
      <c r="I153" s="736"/>
      <c r="J153" s="736"/>
      <c r="K153" s="714"/>
      <c r="L153" s="717"/>
      <c r="M153" s="714"/>
      <c r="N153" s="714"/>
      <c r="O153" s="73">
        <v>152</v>
      </c>
      <c r="P153" s="162" t="s">
        <v>246</v>
      </c>
      <c r="Q153" s="162" t="s">
        <v>245</v>
      </c>
      <c r="R153" s="162"/>
      <c r="S153" s="162"/>
      <c r="T153" s="69" t="s">
        <v>244</v>
      </c>
      <c r="U153" s="69" t="s">
        <v>243</v>
      </c>
      <c r="V153" s="69" t="s">
        <v>181</v>
      </c>
      <c r="W153" s="69" t="s">
        <v>204</v>
      </c>
      <c r="X153" s="69" t="s">
        <v>242</v>
      </c>
      <c r="Y153" s="69">
        <v>4</v>
      </c>
      <c r="Z153" s="71">
        <f t="shared" si="70"/>
        <v>3.7247575732826882E-3</v>
      </c>
      <c r="AA153" s="70">
        <f t="shared" si="71"/>
        <v>3.1692211204469856E-3</v>
      </c>
      <c r="AB153" s="69">
        <v>1</v>
      </c>
      <c r="AC153" s="69"/>
      <c r="AD153" s="70">
        <f t="shared" si="72"/>
        <v>3.1958159829961908E-3</v>
      </c>
      <c r="AE153" s="69">
        <v>2</v>
      </c>
      <c r="AF153" s="69"/>
      <c r="AG153" s="70">
        <f t="shared" si="73"/>
        <v>4.4371605155867893E-3</v>
      </c>
      <c r="AH153" s="69">
        <v>3</v>
      </c>
      <c r="AI153" s="69"/>
      <c r="AJ153" s="70">
        <f t="shared" si="74"/>
        <v>4.4371532120711203E-3</v>
      </c>
      <c r="AK153" s="69">
        <v>4</v>
      </c>
      <c r="AL153" s="69"/>
      <c r="AM153" s="68">
        <v>41836000</v>
      </c>
      <c r="AN153" s="68">
        <v>10000000</v>
      </c>
      <c r="AO153" s="68"/>
      <c r="AP153" s="68"/>
      <c r="AQ153" s="68">
        <v>10000000</v>
      </c>
      <c r="AR153" s="68"/>
      <c r="AS153" s="68"/>
      <c r="AT153" s="68"/>
      <c r="AU153" s="68"/>
      <c r="AV153" s="68"/>
      <c r="AW153" s="68"/>
      <c r="AX153" s="68">
        <v>10300000</v>
      </c>
      <c r="AY153" s="68"/>
      <c r="AZ153" s="68"/>
      <c r="BA153" s="68">
        <v>10300000</v>
      </c>
      <c r="BB153" s="68"/>
      <c r="BC153" s="68"/>
      <c r="BD153" s="68"/>
      <c r="BE153" s="68"/>
      <c r="BF153" s="68"/>
      <c r="BG153" s="68"/>
      <c r="BH153" s="68">
        <v>10609000</v>
      </c>
      <c r="BI153" s="68"/>
      <c r="BJ153" s="68"/>
      <c r="BK153" s="68">
        <v>10609000</v>
      </c>
      <c r="BL153" s="68"/>
      <c r="BM153" s="68"/>
      <c r="BN153" s="68"/>
      <c r="BO153" s="68"/>
      <c r="BP153" s="68"/>
      <c r="BQ153" s="68"/>
      <c r="BR153" s="68">
        <v>10927000</v>
      </c>
      <c r="BS153" s="68"/>
      <c r="BT153" s="68"/>
      <c r="BU153" s="68">
        <v>10927000</v>
      </c>
      <c r="BV153" s="68"/>
      <c r="BW153" s="68"/>
      <c r="BX153" s="68"/>
      <c r="BY153" s="68"/>
      <c r="BZ153" s="68"/>
      <c r="CA153" s="68"/>
      <c r="CB153" s="67"/>
    </row>
    <row r="154" spans="2:80" ht="60">
      <c r="B154" s="891"/>
      <c r="C154" s="894"/>
      <c r="D154" s="898"/>
      <c r="E154" s="975"/>
      <c r="F154" s="789"/>
      <c r="G154" s="733"/>
      <c r="H154" s="736"/>
      <c r="I154" s="736"/>
      <c r="J154" s="736"/>
      <c r="K154" s="714"/>
      <c r="L154" s="717"/>
      <c r="M154" s="714"/>
      <c r="N154" s="714"/>
      <c r="O154" s="73">
        <v>153</v>
      </c>
      <c r="P154" s="162" t="s">
        <v>241</v>
      </c>
      <c r="Q154" s="162" t="s">
        <v>240</v>
      </c>
      <c r="R154" s="162"/>
      <c r="S154" s="162"/>
      <c r="T154" s="69" t="s">
        <v>239</v>
      </c>
      <c r="U154" s="69" t="s">
        <v>238</v>
      </c>
      <c r="V154" s="69" t="s">
        <v>181</v>
      </c>
      <c r="W154" s="69" t="s">
        <v>204</v>
      </c>
      <c r="X154" s="69" t="s">
        <v>237</v>
      </c>
      <c r="Y154" s="69">
        <v>14</v>
      </c>
      <c r="Z154" s="71">
        <f t="shared" si="70"/>
        <v>1.8622897542870732E-3</v>
      </c>
      <c r="AA154" s="70">
        <f t="shared" si="71"/>
        <v>1.5846105602234928E-3</v>
      </c>
      <c r="AB154" s="69">
        <v>2</v>
      </c>
      <c r="AC154" s="69"/>
      <c r="AD154" s="70">
        <f t="shared" si="72"/>
        <v>1.5979079914980954E-3</v>
      </c>
      <c r="AE154" s="69">
        <v>6</v>
      </c>
      <c r="AF154" s="69"/>
      <c r="AG154" s="70">
        <f t="shared" si="73"/>
        <v>2.218371135325887E-3</v>
      </c>
      <c r="AH154" s="69">
        <v>10</v>
      </c>
      <c r="AI154" s="69"/>
      <c r="AJ154" s="70">
        <f t="shared" si="74"/>
        <v>2.2183735698311094E-3</v>
      </c>
      <c r="AK154" s="69">
        <v>14</v>
      </c>
      <c r="AL154" s="69"/>
      <c r="AM154" s="68">
        <v>20917000</v>
      </c>
      <c r="AN154" s="68">
        <v>5000000</v>
      </c>
      <c r="AO154" s="68"/>
      <c r="AP154" s="68"/>
      <c r="AQ154" s="68">
        <v>5000000</v>
      </c>
      <c r="AR154" s="68"/>
      <c r="AS154" s="68"/>
      <c r="AT154" s="68"/>
      <c r="AU154" s="68"/>
      <c r="AV154" s="68"/>
      <c r="AW154" s="68"/>
      <c r="AX154" s="68">
        <v>5150000</v>
      </c>
      <c r="AY154" s="68"/>
      <c r="AZ154" s="68"/>
      <c r="BA154" s="68">
        <v>5150000</v>
      </c>
      <c r="BB154" s="68"/>
      <c r="BC154" s="68"/>
      <c r="BD154" s="68"/>
      <c r="BE154" s="68"/>
      <c r="BF154" s="68"/>
      <c r="BG154" s="68"/>
      <c r="BH154" s="68">
        <v>5304000</v>
      </c>
      <c r="BI154" s="68"/>
      <c r="BJ154" s="68"/>
      <c r="BK154" s="68">
        <v>5304000</v>
      </c>
      <c r="BL154" s="68"/>
      <c r="BM154" s="68"/>
      <c r="BN154" s="68"/>
      <c r="BO154" s="68"/>
      <c r="BP154" s="68"/>
      <c r="BQ154" s="68"/>
      <c r="BR154" s="68">
        <v>5463000</v>
      </c>
      <c r="BS154" s="68"/>
      <c r="BT154" s="68"/>
      <c r="BU154" s="68">
        <v>5463000</v>
      </c>
      <c r="BV154" s="68"/>
      <c r="BW154" s="68"/>
      <c r="BX154" s="68"/>
      <c r="BY154" s="68"/>
      <c r="BZ154" s="68"/>
      <c r="CA154" s="68"/>
      <c r="CB154" s="67"/>
    </row>
    <row r="155" spans="2:80" ht="30.75" thickBot="1">
      <c r="B155" s="892"/>
      <c r="C155" s="895"/>
      <c r="D155" s="899"/>
      <c r="E155" s="976"/>
      <c r="F155" s="790"/>
      <c r="G155" s="734"/>
      <c r="H155" s="737"/>
      <c r="I155" s="737"/>
      <c r="J155" s="737"/>
      <c r="K155" s="715"/>
      <c r="L155" s="718"/>
      <c r="M155" s="715"/>
      <c r="N155" s="715"/>
      <c r="O155" s="161">
        <v>154</v>
      </c>
      <c r="P155" s="160"/>
      <c r="Q155" s="160"/>
      <c r="R155" s="160"/>
      <c r="S155" s="160"/>
      <c r="T155" s="62" t="s">
        <v>236</v>
      </c>
      <c r="U155" s="62" t="s">
        <v>235</v>
      </c>
      <c r="V155" s="62" t="s">
        <v>181</v>
      </c>
      <c r="W155" s="62" t="s">
        <v>204</v>
      </c>
      <c r="X155" s="62" t="s">
        <v>0</v>
      </c>
      <c r="Y155" s="159">
        <v>1</v>
      </c>
      <c r="Z155" s="64">
        <f t="shared" si="70"/>
        <v>8.9032354271027065E-4</v>
      </c>
      <c r="AA155" s="63">
        <f t="shared" si="71"/>
        <v>0</v>
      </c>
      <c r="AB155" s="159">
        <v>0.15</v>
      </c>
      <c r="AC155" s="62"/>
      <c r="AD155" s="63">
        <f t="shared" si="72"/>
        <v>3.1027339640739716E-3</v>
      </c>
      <c r="AE155" s="159">
        <v>0.7</v>
      </c>
      <c r="AF155" s="62"/>
      <c r="AG155" s="63">
        <f t="shared" si="73"/>
        <v>0</v>
      </c>
      <c r="AH155" s="159">
        <v>0.99</v>
      </c>
      <c r="AI155" s="62"/>
      <c r="AJ155" s="63">
        <f t="shared" si="74"/>
        <v>0</v>
      </c>
      <c r="AK155" s="159">
        <v>1</v>
      </c>
      <c r="AL155" s="62"/>
      <c r="AM155" s="61">
        <v>10000000</v>
      </c>
      <c r="AN155" s="61">
        <v>0</v>
      </c>
      <c r="AO155" s="61"/>
      <c r="AP155" s="61"/>
      <c r="AQ155" s="61"/>
      <c r="AR155" s="61"/>
      <c r="AS155" s="61"/>
      <c r="AT155" s="61"/>
      <c r="AU155" s="61"/>
      <c r="AV155" s="61"/>
      <c r="AW155" s="61"/>
      <c r="AX155" s="61">
        <v>10000000</v>
      </c>
      <c r="AY155" s="61"/>
      <c r="AZ155" s="61"/>
      <c r="BA155" s="61">
        <v>10000000</v>
      </c>
      <c r="BB155" s="61"/>
      <c r="BC155" s="61"/>
      <c r="BD155" s="61"/>
      <c r="BE155" s="61"/>
      <c r="BF155" s="61"/>
      <c r="BG155" s="61"/>
      <c r="BH155" s="61">
        <v>0</v>
      </c>
      <c r="BI155" s="61"/>
      <c r="BJ155" s="61"/>
      <c r="BK155" s="61"/>
      <c r="BL155" s="61"/>
      <c r="BM155" s="61"/>
      <c r="BN155" s="61"/>
      <c r="BO155" s="61"/>
      <c r="BP155" s="61"/>
      <c r="BQ155" s="61"/>
      <c r="BR155" s="61">
        <v>0</v>
      </c>
      <c r="BS155" s="61"/>
      <c r="BT155" s="61"/>
      <c r="BU155" s="61"/>
      <c r="BV155" s="61"/>
      <c r="BW155" s="61"/>
      <c r="BX155" s="61"/>
      <c r="BY155" s="61"/>
      <c r="BZ155" s="61"/>
      <c r="CA155" s="61"/>
      <c r="CB155" s="60"/>
    </row>
    <row r="156" spans="2:80" ht="30" customHeight="1">
      <c r="B156" s="901" t="s">
        <v>234</v>
      </c>
      <c r="C156" s="871">
        <f>SUM(E156:E173)</f>
        <v>2.8652288138470271E-2</v>
      </c>
      <c r="D156" s="880" t="s">
        <v>233</v>
      </c>
      <c r="E156" s="799">
        <f>SUM(L156:L167)</f>
        <v>2.5566483108319899E-2</v>
      </c>
      <c r="F156" s="805" t="s">
        <v>232</v>
      </c>
      <c r="G156" s="805">
        <v>37</v>
      </c>
      <c r="H156" s="806" t="s">
        <v>231</v>
      </c>
      <c r="I156" s="806" t="s">
        <v>230</v>
      </c>
      <c r="J156" s="806">
        <v>260</v>
      </c>
      <c r="K156" s="806">
        <v>26</v>
      </c>
      <c r="L156" s="823">
        <f>SUM(Z156:Z159)</f>
        <v>1.9978435780750137E-2</v>
      </c>
      <c r="M156" s="806">
        <v>15</v>
      </c>
      <c r="N156" s="806">
        <v>26</v>
      </c>
      <c r="O156" s="58">
        <v>155</v>
      </c>
      <c r="P156" s="59" t="s">
        <v>223</v>
      </c>
      <c r="Q156" s="59" t="s">
        <v>222</v>
      </c>
      <c r="R156" s="59"/>
      <c r="S156" s="59"/>
      <c r="T156" s="57" t="s">
        <v>229</v>
      </c>
      <c r="U156" s="57" t="s">
        <v>228</v>
      </c>
      <c r="V156" s="57" t="s">
        <v>181</v>
      </c>
      <c r="W156" s="57" t="s">
        <v>180</v>
      </c>
      <c r="X156" s="57" t="s">
        <v>227</v>
      </c>
      <c r="Y156" s="57">
        <v>90</v>
      </c>
      <c r="Z156" s="56">
        <f t="shared" si="70"/>
        <v>1.0501989412747539E-2</v>
      </c>
      <c r="AA156" s="158">
        <f t="shared" ref="AA156:AA167" si="75">(100%/(SUM($AN$156:$AN$167))*AN156)*(SUM($Z$156:$Z$167))</f>
        <v>1.190852531663104E-2</v>
      </c>
      <c r="AB156" s="57">
        <v>83</v>
      </c>
      <c r="AC156" s="57"/>
      <c r="AD156" s="158">
        <f t="shared" ref="AD156:AD167" si="76">(100%/(SUM($AX$156:$AX$167))*AX156)*(SUM($Z$156:$Z$167))</f>
        <v>9.6507689404087757E-3</v>
      </c>
      <c r="AE156" s="57">
        <v>85</v>
      </c>
      <c r="AF156" s="57"/>
      <c r="AG156" s="158">
        <f t="shared" ref="AG156:AG167" si="77">(100%/(SUM($BH$156:$BH$167))*BH156)*(SUM($Z$156:$Z$167))</f>
        <v>1.0268687695199553E-2</v>
      </c>
      <c r="AH156" s="57">
        <v>87</v>
      </c>
      <c r="AI156" s="57"/>
      <c r="AJ156" s="158">
        <f t="shared" ref="AJ156:AJ167" si="78">(100%/(SUM($BR$156:$BR$167))*BR156)*(SUM($Z$156:$Z$167))</f>
        <v>1.0268644080233893E-2</v>
      </c>
      <c r="AK156" s="57">
        <v>90</v>
      </c>
      <c r="AL156" s="57"/>
      <c r="AM156" s="157">
        <v>117957000</v>
      </c>
      <c r="AN156" s="157">
        <v>32000000</v>
      </c>
      <c r="AO156" s="157">
        <v>5000000</v>
      </c>
      <c r="AP156" s="157"/>
      <c r="AQ156" s="157"/>
      <c r="AR156" s="157"/>
      <c r="AS156" s="157"/>
      <c r="AT156" s="157"/>
      <c r="AU156" s="157"/>
      <c r="AV156" s="157">
        <v>27000000</v>
      </c>
      <c r="AW156" s="157"/>
      <c r="AX156" s="157">
        <v>27810000</v>
      </c>
      <c r="AY156" s="157"/>
      <c r="AZ156" s="157"/>
      <c r="BA156" s="157"/>
      <c r="BB156" s="157"/>
      <c r="BC156" s="157"/>
      <c r="BD156" s="157"/>
      <c r="BE156" s="157"/>
      <c r="BF156" s="157">
        <v>27810000</v>
      </c>
      <c r="BG156" s="157"/>
      <c r="BH156" s="157">
        <v>28644000</v>
      </c>
      <c r="BI156" s="157"/>
      <c r="BJ156" s="157"/>
      <c r="BK156" s="157"/>
      <c r="BL156" s="157"/>
      <c r="BM156" s="157"/>
      <c r="BN156" s="157"/>
      <c r="BO156" s="157"/>
      <c r="BP156" s="157">
        <v>28644000</v>
      </c>
      <c r="BQ156" s="157"/>
      <c r="BR156" s="157">
        <v>29503000</v>
      </c>
      <c r="BS156" s="157"/>
      <c r="BT156" s="157"/>
      <c r="BU156" s="157"/>
      <c r="BV156" s="157"/>
      <c r="BW156" s="157"/>
      <c r="BX156" s="157"/>
      <c r="BY156" s="157"/>
      <c r="BZ156" s="157">
        <v>29503000</v>
      </c>
      <c r="CA156" s="157"/>
      <c r="CB156" s="156"/>
    </row>
    <row r="157" spans="2:80" ht="30">
      <c r="B157" s="902"/>
      <c r="C157" s="872"/>
      <c r="D157" s="882"/>
      <c r="E157" s="801"/>
      <c r="F157" s="794"/>
      <c r="G157" s="794"/>
      <c r="H157" s="795"/>
      <c r="I157" s="795"/>
      <c r="J157" s="795"/>
      <c r="K157" s="795"/>
      <c r="L157" s="821"/>
      <c r="M157" s="795"/>
      <c r="N157" s="795"/>
      <c r="O157" s="48">
        <v>156</v>
      </c>
      <c r="P157" s="44" t="s">
        <v>223</v>
      </c>
      <c r="Q157" s="44" t="s">
        <v>222</v>
      </c>
      <c r="R157" s="44"/>
      <c r="S157" s="44"/>
      <c r="T157" s="42" t="s">
        <v>226</v>
      </c>
      <c r="U157" s="42" t="s">
        <v>225</v>
      </c>
      <c r="V157" s="42" t="s">
        <v>181</v>
      </c>
      <c r="W157" s="42" t="s">
        <v>180</v>
      </c>
      <c r="X157" s="42" t="s">
        <v>224</v>
      </c>
      <c r="Y157" s="42">
        <v>180</v>
      </c>
      <c r="Z157" s="40">
        <f t="shared" si="70"/>
        <v>7.613156613715524E-3</v>
      </c>
      <c r="AA157" s="155">
        <f t="shared" si="75"/>
        <v>7.6061984045819328E-3</v>
      </c>
      <c r="AB157" s="42">
        <v>155</v>
      </c>
      <c r="AC157" s="42"/>
      <c r="AD157" s="155">
        <f t="shared" si="76"/>
        <v>7.3055730936168852E-3</v>
      </c>
      <c r="AE157" s="42">
        <v>165</v>
      </c>
      <c r="AF157" s="42"/>
      <c r="AG157" s="155">
        <f t="shared" si="77"/>
        <v>7.77357296406602E-3</v>
      </c>
      <c r="AH157" s="42">
        <v>170</v>
      </c>
      <c r="AI157" s="42"/>
      <c r="AJ157" s="155">
        <f t="shared" si="78"/>
        <v>7.773791327391249E-3</v>
      </c>
      <c r="AK157" s="42">
        <v>180</v>
      </c>
      <c r="AL157" s="42"/>
      <c r="AM157" s="50">
        <v>85510000</v>
      </c>
      <c r="AN157" s="50">
        <v>20439000</v>
      </c>
      <c r="AO157" s="50"/>
      <c r="AP157" s="50"/>
      <c r="AQ157" s="50"/>
      <c r="AR157" s="50"/>
      <c r="AS157" s="50"/>
      <c r="AT157" s="50"/>
      <c r="AU157" s="50"/>
      <c r="AV157" s="50">
        <v>20439000</v>
      </c>
      <c r="AW157" s="50"/>
      <c r="AX157" s="50">
        <v>21052000</v>
      </c>
      <c r="AY157" s="50"/>
      <c r="AZ157" s="50"/>
      <c r="BA157" s="50"/>
      <c r="BB157" s="50"/>
      <c r="BC157" s="50"/>
      <c r="BD157" s="50"/>
      <c r="BE157" s="50"/>
      <c r="BF157" s="50">
        <v>21052000</v>
      </c>
      <c r="BG157" s="50"/>
      <c r="BH157" s="50">
        <v>21684000</v>
      </c>
      <c r="BI157" s="50"/>
      <c r="BJ157" s="50"/>
      <c r="BK157" s="50"/>
      <c r="BL157" s="50"/>
      <c r="BM157" s="50"/>
      <c r="BN157" s="50"/>
      <c r="BO157" s="50"/>
      <c r="BP157" s="50">
        <v>21684000</v>
      </c>
      <c r="BQ157" s="50"/>
      <c r="BR157" s="50">
        <v>22335000</v>
      </c>
      <c r="BS157" s="50"/>
      <c r="BT157" s="50"/>
      <c r="BU157" s="50"/>
      <c r="BV157" s="50"/>
      <c r="BW157" s="50"/>
      <c r="BX157" s="50"/>
      <c r="BY157" s="50"/>
      <c r="BZ157" s="50">
        <v>22335000</v>
      </c>
      <c r="CA157" s="50"/>
      <c r="CB157" s="49"/>
    </row>
    <row r="158" spans="2:80" ht="60">
      <c r="B158" s="902"/>
      <c r="C158" s="872"/>
      <c r="D158" s="882"/>
      <c r="E158" s="801"/>
      <c r="F158" s="794"/>
      <c r="G158" s="794"/>
      <c r="H158" s="795"/>
      <c r="I158" s="795"/>
      <c r="J158" s="795"/>
      <c r="K158" s="795"/>
      <c r="L158" s="821"/>
      <c r="M158" s="795"/>
      <c r="N158" s="795"/>
      <c r="O158" s="48">
        <v>157</v>
      </c>
      <c r="P158" s="44" t="s">
        <v>223</v>
      </c>
      <c r="Q158" s="44" t="s">
        <v>222</v>
      </c>
      <c r="R158" s="44"/>
      <c r="S158" s="44"/>
      <c r="T158" s="42" t="s">
        <v>221</v>
      </c>
      <c r="U158" s="42" t="s">
        <v>220</v>
      </c>
      <c r="V158" s="42" t="s">
        <v>181</v>
      </c>
      <c r="W158" s="42" t="s">
        <v>180</v>
      </c>
      <c r="X158" s="42" t="s">
        <v>219</v>
      </c>
      <c r="Y158" s="42">
        <v>4</v>
      </c>
      <c r="Z158" s="40">
        <f t="shared" si="70"/>
        <v>1.8622897542870732E-3</v>
      </c>
      <c r="AA158" s="155">
        <f t="shared" si="75"/>
        <v>1.8607070807236002E-3</v>
      </c>
      <c r="AB158" s="42">
        <v>1</v>
      </c>
      <c r="AC158" s="42"/>
      <c r="AD158" s="155">
        <f t="shared" si="76"/>
        <v>1.7871794334090327E-3</v>
      </c>
      <c r="AE158" s="42">
        <v>2</v>
      </c>
      <c r="AF158" s="42"/>
      <c r="AG158" s="155">
        <f t="shared" si="77"/>
        <v>1.9014495020017602E-3</v>
      </c>
      <c r="AH158" s="42">
        <v>3</v>
      </c>
      <c r="AI158" s="42"/>
      <c r="AJ158" s="155">
        <f t="shared" si="78"/>
        <v>1.9014202830328357E-3</v>
      </c>
      <c r="AK158" s="42">
        <v>4</v>
      </c>
      <c r="AL158" s="42"/>
      <c r="AM158" s="50">
        <v>20917000</v>
      </c>
      <c r="AN158" s="50">
        <v>5000000</v>
      </c>
      <c r="AO158" s="50"/>
      <c r="AP158" s="50"/>
      <c r="AQ158" s="50"/>
      <c r="AR158" s="50"/>
      <c r="AS158" s="50"/>
      <c r="AT158" s="50"/>
      <c r="AU158" s="50"/>
      <c r="AV158" s="50">
        <v>5000000</v>
      </c>
      <c r="AW158" s="50"/>
      <c r="AX158" s="50">
        <v>5150000</v>
      </c>
      <c r="AY158" s="50"/>
      <c r="AZ158" s="50"/>
      <c r="BA158" s="50"/>
      <c r="BB158" s="50"/>
      <c r="BC158" s="50"/>
      <c r="BD158" s="50"/>
      <c r="BE158" s="50"/>
      <c r="BF158" s="50">
        <v>5150000</v>
      </c>
      <c r="BG158" s="50"/>
      <c r="BH158" s="50">
        <v>5304000</v>
      </c>
      <c r="BI158" s="50"/>
      <c r="BJ158" s="50"/>
      <c r="BK158" s="50"/>
      <c r="BL158" s="50"/>
      <c r="BM158" s="50"/>
      <c r="BN158" s="50"/>
      <c r="BO158" s="50"/>
      <c r="BP158" s="50">
        <v>5304000</v>
      </c>
      <c r="BQ158" s="50"/>
      <c r="BR158" s="50">
        <v>5463000</v>
      </c>
      <c r="BS158" s="50"/>
      <c r="BT158" s="50"/>
      <c r="BU158" s="50"/>
      <c r="BV158" s="50"/>
      <c r="BW158" s="50"/>
      <c r="BX158" s="50"/>
      <c r="BY158" s="50"/>
      <c r="BZ158" s="50">
        <v>5463000</v>
      </c>
      <c r="CA158" s="50"/>
      <c r="CB158" s="49"/>
    </row>
    <row r="159" spans="2:80" ht="32.25" customHeight="1">
      <c r="B159" s="902"/>
      <c r="C159" s="872"/>
      <c r="D159" s="882"/>
      <c r="E159" s="801"/>
      <c r="F159" s="794"/>
      <c r="G159" s="794"/>
      <c r="H159" s="795"/>
      <c r="I159" s="795"/>
      <c r="J159" s="795"/>
      <c r="K159" s="795"/>
      <c r="L159" s="821"/>
      <c r="M159" s="795"/>
      <c r="N159" s="795"/>
      <c r="O159" s="48">
        <v>158</v>
      </c>
      <c r="P159" s="44" t="s">
        <v>218</v>
      </c>
      <c r="Q159" s="44" t="s">
        <v>217</v>
      </c>
      <c r="R159" s="44"/>
      <c r="S159" s="44"/>
      <c r="T159" s="42" t="s">
        <v>216</v>
      </c>
      <c r="U159" s="42" t="s">
        <v>215</v>
      </c>
      <c r="V159" s="42" t="s">
        <v>181</v>
      </c>
      <c r="W159" s="42" t="s">
        <v>204</v>
      </c>
      <c r="X159" s="42" t="s">
        <v>214</v>
      </c>
      <c r="Y159" s="42">
        <v>1</v>
      </c>
      <c r="Z159" s="40">
        <f t="shared" si="70"/>
        <v>9.9999999999999995E-7</v>
      </c>
      <c r="AA159" s="155">
        <f t="shared" si="75"/>
        <v>0</v>
      </c>
      <c r="AB159" s="42">
        <v>0</v>
      </c>
      <c r="AC159" s="42"/>
      <c r="AD159" s="155">
        <f t="shared" si="76"/>
        <v>0</v>
      </c>
      <c r="AE159" s="42">
        <v>1</v>
      </c>
      <c r="AF159" s="42"/>
      <c r="AG159" s="155">
        <f t="shared" si="77"/>
        <v>0</v>
      </c>
      <c r="AH159" s="42">
        <v>1</v>
      </c>
      <c r="AI159" s="42"/>
      <c r="AJ159" s="155">
        <f t="shared" si="78"/>
        <v>0</v>
      </c>
      <c r="AK159" s="42">
        <v>1</v>
      </c>
      <c r="AL159" s="42"/>
      <c r="AM159" s="50">
        <v>0</v>
      </c>
      <c r="AN159" s="50">
        <v>0</v>
      </c>
      <c r="AO159" s="50"/>
      <c r="AP159" s="50"/>
      <c r="AQ159" s="50"/>
      <c r="AR159" s="50"/>
      <c r="AS159" s="50"/>
      <c r="AT159" s="50"/>
      <c r="AU159" s="50"/>
      <c r="AV159" s="50">
        <v>0</v>
      </c>
      <c r="AW159" s="50"/>
      <c r="AX159" s="50">
        <v>0</v>
      </c>
      <c r="AY159" s="50"/>
      <c r="AZ159" s="50"/>
      <c r="BA159" s="50"/>
      <c r="BB159" s="50"/>
      <c r="BC159" s="50"/>
      <c r="BD159" s="50"/>
      <c r="BE159" s="50"/>
      <c r="BF159" s="50">
        <v>0</v>
      </c>
      <c r="BG159" s="50"/>
      <c r="BH159" s="50">
        <v>0</v>
      </c>
      <c r="BI159" s="50"/>
      <c r="BJ159" s="50"/>
      <c r="BK159" s="50"/>
      <c r="BL159" s="50"/>
      <c r="BM159" s="50"/>
      <c r="BN159" s="50"/>
      <c r="BO159" s="50"/>
      <c r="BP159" s="50">
        <v>0</v>
      </c>
      <c r="BQ159" s="50"/>
      <c r="BR159" s="50">
        <v>0</v>
      </c>
      <c r="BS159" s="50"/>
      <c r="BT159" s="50"/>
      <c r="BU159" s="50"/>
      <c r="BV159" s="50"/>
      <c r="BW159" s="50"/>
      <c r="BX159" s="50"/>
      <c r="BY159" s="50"/>
      <c r="BZ159" s="50">
        <v>0</v>
      </c>
      <c r="CA159" s="50"/>
      <c r="CB159" s="49"/>
    </row>
    <row r="160" spans="2:80" ht="60" customHeight="1">
      <c r="B160" s="902"/>
      <c r="C160" s="872"/>
      <c r="D160" s="882"/>
      <c r="E160" s="801"/>
      <c r="F160" s="794"/>
      <c r="G160" s="794">
        <v>38</v>
      </c>
      <c r="H160" s="795" t="s">
        <v>213</v>
      </c>
      <c r="I160" s="795" t="s">
        <v>213</v>
      </c>
      <c r="J160" s="795" t="s">
        <v>213</v>
      </c>
      <c r="K160" s="795" t="s">
        <v>213</v>
      </c>
      <c r="L160" s="795" t="s">
        <v>213</v>
      </c>
      <c r="M160" s="795" t="s">
        <v>213</v>
      </c>
      <c r="N160" s="795" t="s">
        <v>213</v>
      </c>
      <c r="O160" s="48">
        <v>159</v>
      </c>
      <c r="P160" s="44" t="s">
        <v>189</v>
      </c>
      <c r="Q160" s="44" t="s">
        <v>188</v>
      </c>
      <c r="R160" s="44"/>
      <c r="S160" s="44"/>
      <c r="T160" s="42" t="s">
        <v>212</v>
      </c>
      <c r="U160" s="42" t="s">
        <v>211</v>
      </c>
      <c r="V160" s="42" t="s">
        <v>181</v>
      </c>
      <c r="W160" s="42" t="s">
        <v>210</v>
      </c>
      <c r="X160" s="42" t="s">
        <v>209</v>
      </c>
      <c r="Y160" s="42">
        <v>7</v>
      </c>
      <c r="Z160" s="40">
        <f t="shared" si="70"/>
        <v>1.8622897542870732E-3</v>
      </c>
      <c r="AA160" s="155">
        <f t="shared" si="75"/>
        <v>1.8607070807236002E-3</v>
      </c>
      <c r="AB160" s="42">
        <v>1</v>
      </c>
      <c r="AC160" s="42"/>
      <c r="AD160" s="155">
        <f t="shared" si="76"/>
        <v>1.7871794334090327E-3</v>
      </c>
      <c r="AE160" s="42">
        <v>3</v>
      </c>
      <c r="AF160" s="42"/>
      <c r="AG160" s="155">
        <f t="shared" si="77"/>
        <v>1.9014495020017602E-3</v>
      </c>
      <c r="AH160" s="42">
        <v>5</v>
      </c>
      <c r="AI160" s="42"/>
      <c r="AJ160" s="155">
        <f t="shared" si="78"/>
        <v>1.9014202830328357E-3</v>
      </c>
      <c r="AK160" s="42">
        <v>7</v>
      </c>
      <c r="AL160" s="42"/>
      <c r="AM160" s="50">
        <v>20917000</v>
      </c>
      <c r="AN160" s="50">
        <v>5000000</v>
      </c>
      <c r="AO160" s="50"/>
      <c r="AP160" s="50"/>
      <c r="AQ160" s="50"/>
      <c r="AR160" s="50"/>
      <c r="AS160" s="50"/>
      <c r="AT160" s="50"/>
      <c r="AU160" s="50"/>
      <c r="AV160" s="50">
        <v>5000000</v>
      </c>
      <c r="AW160" s="50"/>
      <c r="AX160" s="50">
        <v>5150000</v>
      </c>
      <c r="AY160" s="50"/>
      <c r="AZ160" s="50"/>
      <c r="BA160" s="50"/>
      <c r="BB160" s="50"/>
      <c r="BC160" s="50"/>
      <c r="BD160" s="50"/>
      <c r="BE160" s="50"/>
      <c r="BF160" s="50">
        <v>5150000</v>
      </c>
      <c r="BG160" s="50"/>
      <c r="BH160" s="50">
        <v>5304000</v>
      </c>
      <c r="BI160" s="50"/>
      <c r="BJ160" s="50"/>
      <c r="BK160" s="50"/>
      <c r="BL160" s="50"/>
      <c r="BM160" s="50"/>
      <c r="BN160" s="50"/>
      <c r="BO160" s="50"/>
      <c r="BP160" s="50">
        <v>5304000</v>
      </c>
      <c r="BQ160" s="50"/>
      <c r="BR160" s="50">
        <v>5463000</v>
      </c>
      <c r="BS160" s="50"/>
      <c r="BT160" s="50"/>
      <c r="BU160" s="50"/>
      <c r="BV160" s="50"/>
      <c r="BW160" s="50"/>
      <c r="BX160" s="50"/>
      <c r="BY160" s="50"/>
      <c r="BZ160" s="50">
        <v>5463000</v>
      </c>
      <c r="CA160" s="50"/>
      <c r="CB160" s="49"/>
    </row>
    <row r="161" spans="2:80" ht="32.25" customHeight="1">
      <c r="B161" s="902"/>
      <c r="C161" s="872"/>
      <c r="D161" s="882"/>
      <c r="E161" s="801"/>
      <c r="F161" s="794"/>
      <c r="G161" s="794"/>
      <c r="H161" s="795"/>
      <c r="I161" s="795"/>
      <c r="J161" s="795"/>
      <c r="K161" s="795"/>
      <c r="L161" s="795"/>
      <c r="M161" s="795"/>
      <c r="N161" s="795"/>
      <c r="O161" s="48">
        <v>160</v>
      </c>
      <c r="P161" s="44" t="s">
        <v>208</v>
      </c>
      <c r="Q161" s="44" t="s">
        <v>207</v>
      </c>
      <c r="R161" s="44"/>
      <c r="S161" s="44"/>
      <c r="T161" s="42" t="s">
        <v>206</v>
      </c>
      <c r="U161" s="42" t="s">
        <v>205</v>
      </c>
      <c r="V161" s="42" t="s">
        <v>181</v>
      </c>
      <c r="W161" s="42" t="s">
        <v>204</v>
      </c>
      <c r="X161" s="42" t="s">
        <v>203</v>
      </c>
      <c r="Y161" s="42">
        <v>1</v>
      </c>
      <c r="Z161" s="40">
        <f t="shared" si="70"/>
        <v>1.335485314065406E-3</v>
      </c>
      <c r="AA161" s="155">
        <f t="shared" si="75"/>
        <v>0</v>
      </c>
      <c r="AB161" s="42">
        <v>0</v>
      </c>
      <c r="AC161" s="42"/>
      <c r="AD161" s="155">
        <f t="shared" si="76"/>
        <v>5.2053769905117458E-3</v>
      </c>
      <c r="AE161" s="42">
        <v>0</v>
      </c>
      <c r="AF161" s="42"/>
      <c r="AG161" s="155">
        <f t="shared" si="77"/>
        <v>0</v>
      </c>
      <c r="AH161" s="42">
        <v>1</v>
      </c>
      <c r="AI161" s="42"/>
      <c r="AJ161" s="155">
        <f t="shared" si="78"/>
        <v>0</v>
      </c>
      <c r="AK161" s="42">
        <v>1</v>
      </c>
      <c r="AL161" s="42"/>
      <c r="AM161" s="50">
        <v>15000000</v>
      </c>
      <c r="AN161" s="50">
        <v>0</v>
      </c>
      <c r="AO161" s="50"/>
      <c r="AP161" s="50"/>
      <c r="AQ161" s="50"/>
      <c r="AR161" s="50"/>
      <c r="AS161" s="50"/>
      <c r="AT161" s="50"/>
      <c r="AU161" s="50"/>
      <c r="AV161" s="50">
        <v>0</v>
      </c>
      <c r="AW161" s="50"/>
      <c r="AX161" s="50">
        <v>15000000</v>
      </c>
      <c r="AY161" s="50"/>
      <c r="AZ161" s="50"/>
      <c r="BA161" s="50"/>
      <c r="BB161" s="50"/>
      <c r="BC161" s="50"/>
      <c r="BD161" s="50"/>
      <c r="BE161" s="50"/>
      <c r="BF161" s="50">
        <v>15000000</v>
      </c>
      <c r="BG161" s="50"/>
      <c r="BH161" s="50">
        <v>0</v>
      </c>
      <c r="BI161" s="50"/>
      <c r="BJ161" s="50"/>
      <c r="BK161" s="50"/>
      <c r="BL161" s="50"/>
      <c r="BM161" s="50"/>
      <c r="BN161" s="50"/>
      <c r="BO161" s="50"/>
      <c r="BP161" s="50">
        <v>0</v>
      </c>
      <c r="BQ161" s="50"/>
      <c r="BR161" s="50">
        <v>0</v>
      </c>
      <c r="BS161" s="50"/>
      <c r="BT161" s="50"/>
      <c r="BU161" s="50"/>
      <c r="BV161" s="50"/>
      <c r="BW161" s="50"/>
      <c r="BX161" s="50"/>
      <c r="BY161" s="50"/>
      <c r="BZ161" s="50">
        <v>0</v>
      </c>
      <c r="CA161" s="50"/>
      <c r="CB161" s="49"/>
    </row>
    <row r="162" spans="2:80" ht="45">
      <c r="B162" s="902"/>
      <c r="C162" s="872"/>
      <c r="D162" s="882"/>
      <c r="E162" s="801"/>
      <c r="F162" s="794"/>
      <c r="G162" s="794"/>
      <c r="H162" s="795"/>
      <c r="I162" s="795"/>
      <c r="J162" s="795"/>
      <c r="K162" s="795"/>
      <c r="L162" s="795"/>
      <c r="M162" s="795"/>
      <c r="N162" s="795"/>
      <c r="O162" s="48">
        <v>161</v>
      </c>
      <c r="P162" s="44"/>
      <c r="Q162" s="44"/>
      <c r="R162" s="44"/>
      <c r="S162" s="44"/>
      <c r="T162" s="42" t="s">
        <v>202</v>
      </c>
      <c r="U162" s="42" t="s">
        <v>201</v>
      </c>
      <c r="V162" s="42" t="s">
        <v>181</v>
      </c>
      <c r="W162" s="42" t="s">
        <v>180</v>
      </c>
      <c r="X162" s="42" t="s">
        <v>200</v>
      </c>
      <c r="Y162" s="42">
        <v>2</v>
      </c>
      <c r="Z162" s="40">
        <f t="shared" si="70"/>
        <v>9.9999999999999995E-7</v>
      </c>
      <c r="AA162" s="155">
        <f t="shared" si="75"/>
        <v>0</v>
      </c>
      <c r="AB162" s="42">
        <v>0</v>
      </c>
      <c r="AC162" s="42"/>
      <c r="AD162" s="155">
        <f t="shared" si="76"/>
        <v>0</v>
      </c>
      <c r="AE162" s="42">
        <v>1</v>
      </c>
      <c r="AF162" s="42"/>
      <c r="AG162" s="155">
        <f t="shared" si="77"/>
        <v>0</v>
      </c>
      <c r="AH162" s="42">
        <v>2</v>
      </c>
      <c r="AI162" s="42"/>
      <c r="AJ162" s="155">
        <f t="shared" si="78"/>
        <v>0</v>
      </c>
      <c r="AK162" s="42">
        <v>1</v>
      </c>
      <c r="AL162" s="42"/>
      <c r="AM162" s="50">
        <v>0</v>
      </c>
      <c r="AN162" s="50">
        <v>0</v>
      </c>
      <c r="AO162" s="50"/>
      <c r="AP162" s="50"/>
      <c r="AQ162" s="50"/>
      <c r="AR162" s="50"/>
      <c r="AS162" s="50"/>
      <c r="AT162" s="50"/>
      <c r="AU162" s="50"/>
      <c r="AV162" s="50">
        <v>0</v>
      </c>
      <c r="AW162" s="50"/>
      <c r="AX162" s="50">
        <v>0</v>
      </c>
      <c r="AY162" s="50"/>
      <c r="AZ162" s="50"/>
      <c r="BA162" s="50"/>
      <c r="BB162" s="50"/>
      <c r="BC162" s="50"/>
      <c r="BD162" s="50"/>
      <c r="BE162" s="50"/>
      <c r="BF162" s="50">
        <v>0</v>
      </c>
      <c r="BG162" s="50"/>
      <c r="BH162" s="50">
        <v>0</v>
      </c>
      <c r="BI162" s="50"/>
      <c r="BJ162" s="50"/>
      <c r="BK162" s="50"/>
      <c r="BL162" s="50"/>
      <c r="BM162" s="50"/>
      <c r="BN162" s="50"/>
      <c r="BO162" s="50"/>
      <c r="BP162" s="50">
        <v>0</v>
      </c>
      <c r="BQ162" s="50"/>
      <c r="BR162" s="50">
        <v>0</v>
      </c>
      <c r="BS162" s="50"/>
      <c r="BT162" s="50"/>
      <c r="BU162" s="50"/>
      <c r="BV162" s="50"/>
      <c r="BW162" s="50"/>
      <c r="BX162" s="50"/>
      <c r="BY162" s="50"/>
      <c r="BZ162" s="50">
        <v>0</v>
      </c>
      <c r="CA162" s="50"/>
      <c r="CB162" s="49"/>
    </row>
    <row r="163" spans="2:80" ht="135" customHeight="1">
      <c r="B163" s="902"/>
      <c r="C163" s="872"/>
      <c r="D163" s="882"/>
      <c r="E163" s="801"/>
      <c r="F163" s="794"/>
      <c r="G163" s="794"/>
      <c r="H163" s="795"/>
      <c r="I163" s="795"/>
      <c r="J163" s="795"/>
      <c r="K163" s="795"/>
      <c r="L163" s="795"/>
      <c r="M163" s="795"/>
      <c r="N163" s="795"/>
      <c r="O163" s="48">
        <v>162</v>
      </c>
      <c r="P163" s="44" t="s">
        <v>189</v>
      </c>
      <c r="Q163" s="44" t="s">
        <v>188</v>
      </c>
      <c r="R163" s="44"/>
      <c r="S163" s="44"/>
      <c r="T163" s="42" t="s">
        <v>199</v>
      </c>
      <c r="U163" s="42" t="s">
        <v>198</v>
      </c>
      <c r="V163" s="42" t="s">
        <v>181</v>
      </c>
      <c r="W163" s="42" t="s">
        <v>180</v>
      </c>
      <c r="X163" s="42" t="s">
        <v>197</v>
      </c>
      <c r="Y163" s="42">
        <v>1</v>
      </c>
      <c r="Z163" s="40">
        <f t="shared" si="70"/>
        <v>5.5870473275697616E-3</v>
      </c>
      <c r="AA163" s="155">
        <f t="shared" si="75"/>
        <v>5.5821212421708006E-3</v>
      </c>
      <c r="AB163" s="42">
        <v>0</v>
      </c>
      <c r="AC163" s="42"/>
      <c r="AD163" s="155">
        <f t="shared" si="76"/>
        <v>5.3615383002270983E-3</v>
      </c>
      <c r="AE163" s="42">
        <v>1</v>
      </c>
      <c r="AF163" s="42"/>
      <c r="AG163" s="155">
        <f t="shared" si="77"/>
        <v>5.7047069995011341E-3</v>
      </c>
      <c r="AH163" s="42">
        <v>1</v>
      </c>
      <c r="AI163" s="42"/>
      <c r="AJ163" s="155">
        <f t="shared" si="78"/>
        <v>5.7046089033330003E-3</v>
      </c>
      <c r="AK163" s="42">
        <v>1</v>
      </c>
      <c r="AL163" s="42"/>
      <c r="AM163" s="50">
        <v>62753000</v>
      </c>
      <c r="AN163" s="50">
        <v>15000000</v>
      </c>
      <c r="AO163" s="50"/>
      <c r="AP163" s="50"/>
      <c r="AQ163" s="50"/>
      <c r="AR163" s="50"/>
      <c r="AS163" s="50"/>
      <c r="AT163" s="50"/>
      <c r="AU163" s="50"/>
      <c r="AV163" s="50">
        <v>15000000</v>
      </c>
      <c r="AW163" s="50"/>
      <c r="AX163" s="50">
        <v>15450000</v>
      </c>
      <c r="AY163" s="50"/>
      <c r="AZ163" s="50"/>
      <c r="BA163" s="50"/>
      <c r="BB163" s="50"/>
      <c r="BC163" s="50"/>
      <c r="BD163" s="50"/>
      <c r="BE163" s="50"/>
      <c r="BF163" s="50">
        <v>15450000</v>
      </c>
      <c r="BG163" s="50"/>
      <c r="BH163" s="50">
        <v>15913000</v>
      </c>
      <c r="BI163" s="50"/>
      <c r="BJ163" s="50"/>
      <c r="BK163" s="50"/>
      <c r="BL163" s="50"/>
      <c r="BM163" s="50"/>
      <c r="BN163" s="50"/>
      <c r="BO163" s="50"/>
      <c r="BP163" s="50">
        <v>15913000</v>
      </c>
      <c r="BQ163" s="50"/>
      <c r="BR163" s="50">
        <v>16390000</v>
      </c>
      <c r="BS163" s="50"/>
      <c r="BT163" s="50"/>
      <c r="BU163" s="50"/>
      <c r="BV163" s="50"/>
      <c r="BW163" s="50"/>
      <c r="BX163" s="50"/>
      <c r="BY163" s="50"/>
      <c r="BZ163" s="50">
        <v>16390000</v>
      </c>
      <c r="CA163" s="50"/>
      <c r="CB163" s="49"/>
    </row>
    <row r="164" spans="2:80" ht="31.5">
      <c r="B164" s="902"/>
      <c r="C164" s="872"/>
      <c r="D164" s="882"/>
      <c r="E164" s="801"/>
      <c r="F164" s="794"/>
      <c r="G164" s="794"/>
      <c r="H164" s="795"/>
      <c r="I164" s="795"/>
      <c r="J164" s="795"/>
      <c r="K164" s="795"/>
      <c r="L164" s="795"/>
      <c r="M164" s="795"/>
      <c r="N164" s="795"/>
      <c r="O164" s="48">
        <v>163</v>
      </c>
      <c r="P164" s="44" t="s">
        <v>189</v>
      </c>
      <c r="Q164" s="44" t="s">
        <v>188</v>
      </c>
      <c r="R164" s="44"/>
      <c r="S164" s="44"/>
      <c r="T164" s="42" t="s">
        <v>196</v>
      </c>
      <c r="U164" s="42" t="s">
        <v>195</v>
      </c>
      <c r="V164" s="42" t="s">
        <v>181</v>
      </c>
      <c r="W164" s="42" t="s">
        <v>180</v>
      </c>
      <c r="X164" s="42" t="s">
        <v>194</v>
      </c>
      <c r="Y164" s="42">
        <v>16</v>
      </c>
      <c r="Z164" s="40">
        <f t="shared" si="70"/>
        <v>5.2146873123020444E-2</v>
      </c>
      <c r="AA164" s="155">
        <f t="shared" si="75"/>
        <v>5.2099798260260809E-2</v>
      </c>
      <c r="AB164" s="42">
        <v>2</v>
      </c>
      <c r="AC164" s="42"/>
      <c r="AD164" s="155">
        <f t="shared" si="76"/>
        <v>5.0041024135452909E-2</v>
      </c>
      <c r="AE164" s="42">
        <v>7</v>
      </c>
      <c r="AF164" s="42"/>
      <c r="AG164" s="155">
        <f t="shared" si="77"/>
        <v>5.3245604964991221E-2</v>
      </c>
      <c r="AH164" s="42">
        <v>12</v>
      </c>
      <c r="AI164" s="42"/>
      <c r="AJ164" s="155">
        <f t="shared" si="78"/>
        <v>5.3245684846905776E-2</v>
      </c>
      <c r="AK164" s="42">
        <v>16</v>
      </c>
      <c r="AL164" s="42"/>
      <c r="AM164" s="50">
        <v>585707000</v>
      </c>
      <c r="AN164" s="50">
        <v>140000000</v>
      </c>
      <c r="AO164" s="50"/>
      <c r="AP164" s="50"/>
      <c r="AQ164" s="50"/>
      <c r="AR164" s="50"/>
      <c r="AS164" s="50"/>
      <c r="AT164" s="50"/>
      <c r="AU164" s="50"/>
      <c r="AV164" s="50">
        <v>140000000</v>
      </c>
      <c r="AW164" s="50"/>
      <c r="AX164" s="50">
        <v>144200000</v>
      </c>
      <c r="AY164" s="50"/>
      <c r="AZ164" s="50"/>
      <c r="BA164" s="50"/>
      <c r="BB164" s="50"/>
      <c r="BC164" s="50"/>
      <c r="BD164" s="50"/>
      <c r="BE164" s="50"/>
      <c r="BF164" s="50">
        <v>144200000</v>
      </c>
      <c r="BG164" s="50"/>
      <c r="BH164" s="50">
        <v>148526000</v>
      </c>
      <c r="BI164" s="50"/>
      <c r="BJ164" s="50"/>
      <c r="BK164" s="50"/>
      <c r="BL164" s="50"/>
      <c r="BM164" s="50"/>
      <c r="BN164" s="50"/>
      <c r="BO164" s="50"/>
      <c r="BP164" s="50">
        <v>148526000</v>
      </c>
      <c r="BQ164" s="50"/>
      <c r="BR164" s="50">
        <v>152981000</v>
      </c>
      <c r="BS164" s="50"/>
      <c r="BT164" s="50"/>
      <c r="BU164" s="50"/>
      <c r="BV164" s="50"/>
      <c r="BW164" s="50"/>
      <c r="BX164" s="50"/>
      <c r="BY164" s="50"/>
      <c r="BZ164" s="50">
        <v>152981000</v>
      </c>
      <c r="CA164" s="50"/>
      <c r="CB164" s="49"/>
    </row>
    <row r="165" spans="2:80" ht="31.5">
      <c r="B165" s="902"/>
      <c r="C165" s="872"/>
      <c r="D165" s="882"/>
      <c r="E165" s="801"/>
      <c r="F165" s="794"/>
      <c r="G165" s="794"/>
      <c r="H165" s="795"/>
      <c r="I165" s="795"/>
      <c r="J165" s="795"/>
      <c r="K165" s="795"/>
      <c r="L165" s="795"/>
      <c r="M165" s="795"/>
      <c r="N165" s="795"/>
      <c r="O165" s="48">
        <v>164</v>
      </c>
      <c r="P165" s="44" t="s">
        <v>189</v>
      </c>
      <c r="Q165" s="44" t="s">
        <v>188</v>
      </c>
      <c r="R165" s="44"/>
      <c r="S165" s="44"/>
      <c r="T165" s="42" t="s">
        <v>193</v>
      </c>
      <c r="U165" s="42" t="s">
        <v>192</v>
      </c>
      <c r="V165" s="42" t="s">
        <v>181</v>
      </c>
      <c r="W165" s="42" t="s">
        <v>180</v>
      </c>
      <c r="X165" s="42" t="s">
        <v>0</v>
      </c>
      <c r="Y165" s="42">
        <v>1</v>
      </c>
      <c r="Z165" s="40">
        <f t="shared" si="70"/>
        <v>9.9999999999999995E-7</v>
      </c>
      <c r="AA165" s="155">
        <f t="shared" si="75"/>
        <v>0</v>
      </c>
      <c r="AB165" s="42">
        <v>0</v>
      </c>
      <c r="AC165" s="42"/>
      <c r="AD165" s="155">
        <f t="shared" si="76"/>
        <v>0</v>
      </c>
      <c r="AE165" s="42">
        <v>1</v>
      </c>
      <c r="AF165" s="42"/>
      <c r="AG165" s="155">
        <f t="shared" si="77"/>
        <v>0</v>
      </c>
      <c r="AH165" s="42">
        <v>1</v>
      </c>
      <c r="AI165" s="42"/>
      <c r="AJ165" s="155">
        <f t="shared" si="78"/>
        <v>0</v>
      </c>
      <c r="AK165" s="42">
        <v>1</v>
      </c>
      <c r="AL165" s="42"/>
      <c r="AM165" s="50">
        <v>0</v>
      </c>
      <c r="AN165" s="50">
        <v>0</v>
      </c>
      <c r="AO165" s="50"/>
      <c r="AP165" s="50"/>
      <c r="AQ165" s="50"/>
      <c r="AR165" s="50"/>
      <c r="AS165" s="50"/>
      <c r="AT165" s="50"/>
      <c r="AU165" s="50"/>
      <c r="AV165" s="50">
        <v>0</v>
      </c>
      <c r="AW165" s="50"/>
      <c r="AX165" s="50">
        <v>0</v>
      </c>
      <c r="AY165" s="50"/>
      <c r="AZ165" s="50"/>
      <c r="BA165" s="50"/>
      <c r="BB165" s="50"/>
      <c r="BC165" s="50"/>
      <c r="BD165" s="50"/>
      <c r="BE165" s="50"/>
      <c r="BF165" s="50">
        <v>0</v>
      </c>
      <c r="BG165" s="50"/>
      <c r="BH165" s="50">
        <v>0</v>
      </c>
      <c r="BI165" s="50"/>
      <c r="BJ165" s="50"/>
      <c r="BK165" s="50"/>
      <c r="BL165" s="50"/>
      <c r="BM165" s="50"/>
      <c r="BN165" s="50"/>
      <c r="BO165" s="50"/>
      <c r="BP165" s="50">
        <v>0</v>
      </c>
      <c r="BQ165" s="50"/>
      <c r="BR165" s="50">
        <v>0</v>
      </c>
      <c r="BS165" s="50"/>
      <c r="BT165" s="50"/>
      <c r="BU165" s="50"/>
      <c r="BV165" s="50"/>
      <c r="BW165" s="50"/>
      <c r="BX165" s="50"/>
      <c r="BY165" s="50"/>
      <c r="BZ165" s="50">
        <v>0</v>
      </c>
      <c r="CA165" s="50"/>
      <c r="CB165" s="49"/>
    </row>
    <row r="166" spans="2:80" ht="30" customHeight="1">
      <c r="B166" s="902"/>
      <c r="C166" s="872"/>
      <c r="D166" s="882"/>
      <c r="E166" s="801"/>
      <c r="F166" s="794"/>
      <c r="G166" s="794">
        <v>39</v>
      </c>
      <c r="H166" s="795" t="s">
        <v>191</v>
      </c>
      <c r="I166" s="795" t="s">
        <v>190</v>
      </c>
      <c r="J166" s="950">
        <v>0.1</v>
      </c>
      <c r="K166" s="950">
        <v>1</v>
      </c>
      <c r="L166" s="821">
        <f>SUM(Z166:Z167)</f>
        <v>5.5880473275697617E-3</v>
      </c>
      <c r="M166" s="950">
        <v>0.5</v>
      </c>
      <c r="N166" s="950">
        <v>1</v>
      </c>
      <c r="O166" s="48">
        <v>165</v>
      </c>
      <c r="P166" s="44" t="s">
        <v>189</v>
      </c>
      <c r="Q166" s="44" t="s">
        <v>188</v>
      </c>
      <c r="R166" s="44"/>
      <c r="S166" s="44"/>
      <c r="T166" s="42" t="s">
        <v>187</v>
      </c>
      <c r="U166" s="42" t="s">
        <v>186</v>
      </c>
      <c r="V166" s="42" t="s">
        <v>181</v>
      </c>
      <c r="W166" s="42" t="s">
        <v>180</v>
      </c>
      <c r="X166" s="42" t="s">
        <v>64</v>
      </c>
      <c r="Y166" s="42">
        <v>1</v>
      </c>
      <c r="Z166" s="40">
        <f t="shared" si="70"/>
        <v>9.9999999999999995E-7</v>
      </c>
      <c r="AA166" s="155">
        <f t="shared" si="75"/>
        <v>0</v>
      </c>
      <c r="AB166" s="154">
        <v>0.1</v>
      </c>
      <c r="AC166" s="42"/>
      <c r="AD166" s="155">
        <f t="shared" si="76"/>
        <v>0</v>
      </c>
      <c r="AE166" s="154">
        <v>0.45</v>
      </c>
      <c r="AF166" s="42"/>
      <c r="AG166" s="155">
        <f t="shared" si="77"/>
        <v>0</v>
      </c>
      <c r="AH166" s="154">
        <v>0.75</v>
      </c>
      <c r="AI166" s="42"/>
      <c r="AJ166" s="155">
        <f t="shared" si="78"/>
        <v>0</v>
      </c>
      <c r="AK166" s="154">
        <v>1</v>
      </c>
      <c r="AL166" s="42"/>
      <c r="AM166" s="50">
        <v>0</v>
      </c>
      <c r="AN166" s="50">
        <v>0</v>
      </c>
      <c r="AO166" s="50"/>
      <c r="AP166" s="50"/>
      <c r="AQ166" s="50"/>
      <c r="AR166" s="50"/>
      <c r="AS166" s="50"/>
      <c r="AT166" s="50"/>
      <c r="AU166" s="50"/>
      <c r="AV166" s="50">
        <v>0</v>
      </c>
      <c r="AW166" s="50"/>
      <c r="AX166" s="50">
        <v>0</v>
      </c>
      <c r="AY166" s="50"/>
      <c r="AZ166" s="50"/>
      <c r="BA166" s="50"/>
      <c r="BB166" s="50"/>
      <c r="BC166" s="50"/>
      <c r="BD166" s="50"/>
      <c r="BE166" s="50"/>
      <c r="BF166" s="50">
        <v>0</v>
      </c>
      <c r="BG166" s="50"/>
      <c r="BH166" s="50">
        <v>0</v>
      </c>
      <c r="BI166" s="50"/>
      <c r="BJ166" s="50"/>
      <c r="BK166" s="50"/>
      <c r="BL166" s="50"/>
      <c r="BM166" s="50"/>
      <c r="BN166" s="50"/>
      <c r="BO166" s="50"/>
      <c r="BP166" s="50">
        <v>0</v>
      </c>
      <c r="BQ166" s="50"/>
      <c r="BR166" s="50">
        <v>0</v>
      </c>
      <c r="BS166" s="50"/>
      <c r="BT166" s="50"/>
      <c r="BU166" s="50"/>
      <c r="BV166" s="50"/>
      <c r="BW166" s="50"/>
      <c r="BX166" s="50"/>
      <c r="BY166" s="50"/>
      <c r="BZ166" s="50">
        <v>0</v>
      </c>
      <c r="CA166" s="50"/>
      <c r="CB166" s="49"/>
    </row>
    <row r="167" spans="2:80" ht="90.75" thickBot="1">
      <c r="B167" s="902"/>
      <c r="C167" s="872"/>
      <c r="D167" s="883"/>
      <c r="E167" s="802"/>
      <c r="F167" s="803"/>
      <c r="G167" s="803"/>
      <c r="H167" s="804"/>
      <c r="I167" s="804"/>
      <c r="J167" s="804"/>
      <c r="K167" s="804"/>
      <c r="L167" s="822"/>
      <c r="M167" s="804"/>
      <c r="N167" s="804"/>
      <c r="O167" s="153">
        <v>166</v>
      </c>
      <c r="P167" s="34" t="s">
        <v>185</v>
      </c>
      <c r="Q167" s="34" t="s">
        <v>184</v>
      </c>
      <c r="R167" s="34"/>
      <c r="S167" s="34"/>
      <c r="T167" s="32" t="s">
        <v>183</v>
      </c>
      <c r="U167" s="32" t="s">
        <v>182</v>
      </c>
      <c r="V167" s="32" t="s">
        <v>181</v>
      </c>
      <c r="W167" s="32" t="s">
        <v>180</v>
      </c>
      <c r="X167" s="32" t="s">
        <v>179</v>
      </c>
      <c r="Y167" s="151">
        <v>0.1</v>
      </c>
      <c r="Z167" s="30">
        <f t="shared" si="70"/>
        <v>5.5870473275697616E-3</v>
      </c>
      <c r="AA167" s="152">
        <f t="shared" si="75"/>
        <v>5.5821212421708006E-3</v>
      </c>
      <c r="AB167" s="151">
        <v>0.1</v>
      </c>
      <c r="AC167" s="32"/>
      <c r="AD167" s="152">
        <f t="shared" si="76"/>
        <v>5.3615383002270983E-3</v>
      </c>
      <c r="AE167" s="151">
        <v>0.1</v>
      </c>
      <c r="AF167" s="32"/>
      <c r="AG167" s="152">
        <f t="shared" si="77"/>
        <v>5.7047069995011341E-3</v>
      </c>
      <c r="AH167" s="151">
        <v>0.1</v>
      </c>
      <c r="AI167" s="32"/>
      <c r="AJ167" s="152">
        <f t="shared" si="78"/>
        <v>5.7046089033330003E-3</v>
      </c>
      <c r="AK167" s="151">
        <v>0.1</v>
      </c>
      <c r="AL167" s="32"/>
      <c r="AM167" s="150">
        <v>62753000</v>
      </c>
      <c r="AN167" s="150">
        <v>15000000</v>
      </c>
      <c r="AO167" s="150"/>
      <c r="AP167" s="150"/>
      <c r="AQ167" s="150"/>
      <c r="AR167" s="150"/>
      <c r="AS167" s="150"/>
      <c r="AT167" s="150"/>
      <c r="AU167" s="150"/>
      <c r="AV167" s="150">
        <v>15000000</v>
      </c>
      <c r="AW167" s="150"/>
      <c r="AX167" s="150">
        <v>15450000</v>
      </c>
      <c r="AY167" s="150"/>
      <c r="AZ167" s="150"/>
      <c r="BA167" s="150"/>
      <c r="BB167" s="150"/>
      <c r="BC167" s="150"/>
      <c r="BD167" s="150"/>
      <c r="BE167" s="150"/>
      <c r="BF167" s="150">
        <v>15450000</v>
      </c>
      <c r="BG167" s="150"/>
      <c r="BH167" s="150">
        <v>15913000</v>
      </c>
      <c r="BI167" s="150"/>
      <c r="BJ167" s="150"/>
      <c r="BK167" s="150"/>
      <c r="BL167" s="150"/>
      <c r="BM167" s="150"/>
      <c r="BN167" s="150"/>
      <c r="BO167" s="150"/>
      <c r="BP167" s="150">
        <v>15913000</v>
      </c>
      <c r="BQ167" s="150"/>
      <c r="BR167" s="150">
        <v>16390000</v>
      </c>
      <c r="BS167" s="150"/>
      <c r="BT167" s="150"/>
      <c r="BU167" s="150"/>
      <c r="BV167" s="150"/>
      <c r="BW167" s="150"/>
      <c r="BX167" s="150"/>
      <c r="BY167" s="150"/>
      <c r="BZ167" s="150">
        <v>16390000</v>
      </c>
      <c r="CA167" s="150"/>
      <c r="CB167" s="149"/>
    </row>
    <row r="168" spans="2:80" ht="30" customHeight="1">
      <c r="B168" s="902"/>
      <c r="C168" s="872"/>
      <c r="D168" s="810" t="s">
        <v>178</v>
      </c>
      <c r="E168" s="969">
        <f>SUM(L168)</f>
        <v>3.0858050301503723E-3</v>
      </c>
      <c r="F168" s="816" t="s">
        <v>177</v>
      </c>
      <c r="G168" s="816">
        <v>40</v>
      </c>
      <c r="H168" s="759" t="s">
        <v>176</v>
      </c>
      <c r="I168" s="819">
        <v>0.7</v>
      </c>
      <c r="J168" s="759" t="s">
        <v>0</v>
      </c>
      <c r="K168" s="759" t="s">
        <v>175</v>
      </c>
      <c r="L168" s="932">
        <f>SUM(Z168:Z173)</f>
        <v>3.0858050301503723E-3</v>
      </c>
      <c r="M168" s="819">
        <v>0.35</v>
      </c>
      <c r="N168" s="819">
        <v>0.35</v>
      </c>
      <c r="O168" s="148">
        <v>167</v>
      </c>
      <c r="P168" s="147" t="s">
        <v>170</v>
      </c>
      <c r="Q168" s="147" t="s">
        <v>169</v>
      </c>
      <c r="R168" s="147"/>
      <c r="S168" s="147"/>
      <c r="T168" s="144" t="s">
        <v>174</v>
      </c>
      <c r="U168" s="144" t="s">
        <v>173</v>
      </c>
      <c r="V168" s="144" t="s">
        <v>55</v>
      </c>
      <c r="W168" s="144" t="s">
        <v>1</v>
      </c>
      <c r="X168" s="144">
        <v>0</v>
      </c>
      <c r="Y168" s="144">
        <v>3</v>
      </c>
      <c r="Z168" s="146">
        <f t="shared" si="70"/>
        <v>4.4516177135513533E-4</v>
      </c>
      <c r="AA168" s="145">
        <f t="shared" ref="AA168:AA173" si="79">(100%/(SUM($AN$168:$AN$173))*AN168)*(SUM($Z$168:$Z$173))</f>
        <v>4.977104887339311E-4</v>
      </c>
      <c r="AB168" s="144">
        <v>1</v>
      </c>
      <c r="AC168" s="144"/>
      <c r="AD168" s="145">
        <f t="shared" ref="AD168:AD173" si="80">(100%/(SUM($AX$168:$AX$173))*AX168)*(SUM($Z$168:$Z$173))</f>
        <v>2.9901211532464852E-4</v>
      </c>
      <c r="AE168" s="144">
        <v>1</v>
      </c>
      <c r="AF168" s="144"/>
      <c r="AG168" s="145">
        <f t="shared" ref="AG168:AG173" si="81">(100%/(SUM($BH$168:$BH$173))*BH168)*(SUM($Z$168:$Z$173))</f>
        <v>5.6853950736059631E-4</v>
      </c>
      <c r="AH168" s="144">
        <v>1</v>
      </c>
      <c r="AI168" s="144"/>
      <c r="AJ168" s="145">
        <f t="shared" ref="AJ168:AJ173" si="82">(100%/(SUM($BR$168:$BR$173))*BR168)*(SUM($Z$168:$Z$173))</f>
        <v>5.3471741884472473E-4</v>
      </c>
      <c r="AK168" s="144">
        <v>1</v>
      </c>
      <c r="AL168" s="144"/>
      <c r="AM168" s="142">
        <f t="shared" ref="AM168:AM182" si="83">SUM(AN168,AX168,BH168,BR168)</f>
        <v>5000000</v>
      </c>
      <c r="AN168" s="142">
        <f t="shared" ref="AN168:AN182" si="84">SUM(AO168:AV168)</f>
        <v>1250000</v>
      </c>
      <c r="AO168" s="142">
        <v>1250000</v>
      </c>
      <c r="AP168" s="142">
        <v>0</v>
      </c>
      <c r="AQ168" s="142">
        <v>0</v>
      </c>
      <c r="AR168" s="142">
        <v>0</v>
      </c>
      <c r="AS168" s="142">
        <v>0</v>
      </c>
      <c r="AT168" s="142">
        <v>0</v>
      </c>
      <c r="AU168" s="142">
        <v>0</v>
      </c>
      <c r="AV168" s="142">
        <v>0</v>
      </c>
      <c r="AW168" s="142">
        <v>0</v>
      </c>
      <c r="AX168" s="142">
        <f t="shared" ref="AX168:AX182" si="85">SUM(AY168:BF168)</f>
        <v>1250000</v>
      </c>
      <c r="AY168" s="142">
        <v>1250000</v>
      </c>
      <c r="AZ168" s="142">
        <v>0</v>
      </c>
      <c r="BA168" s="143">
        <v>0</v>
      </c>
      <c r="BB168" s="142">
        <v>0</v>
      </c>
      <c r="BC168" s="142">
        <v>0</v>
      </c>
      <c r="BD168" s="142">
        <v>0</v>
      </c>
      <c r="BE168" s="142">
        <v>0</v>
      </c>
      <c r="BF168" s="142">
        <v>0</v>
      </c>
      <c r="BG168" s="142">
        <v>0</v>
      </c>
      <c r="BH168" s="142">
        <f>SUM(BI168:BP168)</f>
        <v>1250000</v>
      </c>
      <c r="BI168" s="142">
        <v>1250000</v>
      </c>
      <c r="BJ168" s="142">
        <v>0</v>
      </c>
      <c r="BK168" s="143">
        <v>0</v>
      </c>
      <c r="BL168" s="142">
        <v>0</v>
      </c>
      <c r="BM168" s="142">
        <v>0</v>
      </c>
      <c r="BN168" s="142">
        <v>0</v>
      </c>
      <c r="BO168" s="142">
        <v>0</v>
      </c>
      <c r="BP168" s="142">
        <v>0</v>
      </c>
      <c r="BQ168" s="142">
        <v>0</v>
      </c>
      <c r="BR168" s="142">
        <f>SUM(BS168:BZ168)</f>
        <v>1250000</v>
      </c>
      <c r="BS168" s="142">
        <v>1250000</v>
      </c>
      <c r="BT168" s="142">
        <v>0</v>
      </c>
      <c r="BU168" s="142">
        <v>0</v>
      </c>
      <c r="BV168" s="142">
        <v>0</v>
      </c>
      <c r="BW168" s="142">
        <v>0</v>
      </c>
      <c r="BX168" s="142">
        <v>0</v>
      </c>
      <c r="BY168" s="142">
        <v>0</v>
      </c>
      <c r="BZ168" s="142">
        <v>0</v>
      </c>
      <c r="CA168" s="142">
        <v>0</v>
      </c>
      <c r="CB168" s="141"/>
    </row>
    <row r="169" spans="2:80" ht="60" customHeight="1">
      <c r="B169" s="902"/>
      <c r="C169" s="872"/>
      <c r="D169" s="811"/>
      <c r="E169" s="970"/>
      <c r="F169" s="817"/>
      <c r="G169" s="817"/>
      <c r="H169" s="760"/>
      <c r="I169" s="760"/>
      <c r="J169" s="760"/>
      <c r="K169" s="760"/>
      <c r="L169" s="861"/>
      <c r="M169" s="760"/>
      <c r="N169" s="760"/>
      <c r="O169" s="140">
        <v>168</v>
      </c>
      <c r="P169" s="139" t="s">
        <v>159</v>
      </c>
      <c r="Q169" s="139" t="s">
        <v>158</v>
      </c>
      <c r="R169" s="139"/>
      <c r="S169" s="139"/>
      <c r="T169" s="135" t="s">
        <v>172</v>
      </c>
      <c r="U169" s="135" t="s">
        <v>171</v>
      </c>
      <c r="V169" s="135" t="s">
        <v>2</v>
      </c>
      <c r="W169" s="135" t="s">
        <v>162</v>
      </c>
      <c r="X169" s="135">
        <v>0</v>
      </c>
      <c r="Y169" s="135">
        <v>1</v>
      </c>
      <c r="Z169" s="138">
        <f t="shared" si="70"/>
        <v>1.3354853140654059E-4</v>
      </c>
      <c r="AA169" s="137">
        <f t="shared" si="79"/>
        <v>5.9725258648071734E-4</v>
      </c>
      <c r="AB169" s="135">
        <v>1</v>
      </c>
      <c r="AC169" s="135"/>
      <c r="AD169" s="137">
        <f t="shared" si="80"/>
        <v>0</v>
      </c>
      <c r="AE169" s="135">
        <v>0</v>
      </c>
      <c r="AF169" s="135"/>
      <c r="AG169" s="137">
        <f t="shared" si="81"/>
        <v>0</v>
      </c>
      <c r="AH169" s="135">
        <v>0</v>
      </c>
      <c r="AI169" s="135"/>
      <c r="AJ169" s="137">
        <f t="shared" si="82"/>
        <v>0</v>
      </c>
      <c r="AK169" s="135">
        <v>0</v>
      </c>
      <c r="AL169" s="135"/>
      <c r="AM169" s="133">
        <f t="shared" si="83"/>
        <v>1500000</v>
      </c>
      <c r="AN169" s="133">
        <f t="shared" si="84"/>
        <v>1500000</v>
      </c>
      <c r="AO169" s="133">
        <v>1500000</v>
      </c>
      <c r="AP169" s="133">
        <v>0</v>
      </c>
      <c r="AQ169" s="133">
        <v>0</v>
      </c>
      <c r="AR169" s="133">
        <v>0</v>
      </c>
      <c r="AS169" s="133">
        <v>0</v>
      </c>
      <c r="AT169" s="133">
        <v>0</v>
      </c>
      <c r="AU169" s="133">
        <v>0</v>
      </c>
      <c r="AV169" s="133">
        <v>0</v>
      </c>
      <c r="AW169" s="133">
        <v>0</v>
      </c>
      <c r="AX169" s="133">
        <f t="shared" si="85"/>
        <v>0</v>
      </c>
      <c r="AY169" s="133">
        <v>0</v>
      </c>
      <c r="AZ169" s="133">
        <v>0</v>
      </c>
      <c r="BA169" s="133">
        <v>0</v>
      </c>
      <c r="BB169" s="133">
        <v>0</v>
      </c>
      <c r="BC169" s="133">
        <v>0</v>
      </c>
      <c r="BD169" s="133">
        <v>0</v>
      </c>
      <c r="BE169" s="133">
        <v>0</v>
      </c>
      <c r="BF169" s="133">
        <v>0</v>
      </c>
      <c r="BG169" s="133">
        <v>0</v>
      </c>
      <c r="BH169" s="133">
        <f>SUM(BI169:BP169)</f>
        <v>0</v>
      </c>
      <c r="BI169" s="133">
        <v>0</v>
      </c>
      <c r="BJ169" s="133">
        <v>0</v>
      </c>
      <c r="BK169" s="133">
        <v>0</v>
      </c>
      <c r="BL169" s="133">
        <v>0</v>
      </c>
      <c r="BM169" s="133">
        <v>0</v>
      </c>
      <c r="BN169" s="133">
        <v>0</v>
      </c>
      <c r="BO169" s="133">
        <v>0</v>
      </c>
      <c r="BP169" s="133">
        <v>0</v>
      </c>
      <c r="BQ169" s="133">
        <v>0</v>
      </c>
      <c r="BR169" s="133">
        <f>SUM(BS169:BZ169)</f>
        <v>0</v>
      </c>
      <c r="BS169" s="133">
        <v>0</v>
      </c>
      <c r="BT169" s="133">
        <v>0</v>
      </c>
      <c r="BU169" s="133">
        <v>0</v>
      </c>
      <c r="BV169" s="133">
        <v>0</v>
      </c>
      <c r="BW169" s="133">
        <v>0</v>
      </c>
      <c r="BX169" s="133">
        <v>0</v>
      </c>
      <c r="BY169" s="133">
        <v>0</v>
      </c>
      <c r="BZ169" s="133">
        <v>0</v>
      </c>
      <c r="CA169" s="133">
        <v>0</v>
      </c>
      <c r="CB169" s="132"/>
    </row>
    <row r="170" spans="2:80" ht="31.5">
      <c r="B170" s="902"/>
      <c r="C170" s="872"/>
      <c r="D170" s="811"/>
      <c r="E170" s="970"/>
      <c r="F170" s="817"/>
      <c r="G170" s="817"/>
      <c r="H170" s="760"/>
      <c r="I170" s="760"/>
      <c r="J170" s="760"/>
      <c r="K170" s="760"/>
      <c r="L170" s="861"/>
      <c r="M170" s="760"/>
      <c r="N170" s="760"/>
      <c r="O170" s="140">
        <v>169</v>
      </c>
      <c r="P170" s="139" t="s">
        <v>170</v>
      </c>
      <c r="Q170" s="139" t="s">
        <v>169</v>
      </c>
      <c r="R170" s="139"/>
      <c r="S170" s="139"/>
      <c r="T170" s="135" t="s">
        <v>168</v>
      </c>
      <c r="U170" s="135" t="s">
        <v>167</v>
      </c>
      <c r="V170" s="135" t="s">
        <v>55</v>
      </c>
      <c r="W170" s="135" t="s">
        <v>1</v>
      </c>
      <c r="X170" s="135" t="s">
        <v>166</v>
      </c>
      <c r="Y170" s="135">
        <v>4</v>
      </c>
      <c r="Z170" s="138">
        <f t="shared" si="70"/>
        <v>9.9999999999999995E-7</v>
      </c>
      <c r="AA170" s="137">
        <f t="shared" si="79"/>
        <v>0</v>
      </c>
      <c r="AB170" s="135">
        <v>1</v>
      </c>
      <c r="AC170" s="135"/>
      <c r="AD170" s="137">
        <f t="shared" si="80"/>
        <v>0</v>
      </c>
      <c r="AE170" s="135">
        <v>1</v>
      </c>
      <c r="AF170" s="135"/>
      <c r="AG170" s="137">
        <f t="shared" si="81"/>
        <v>0</v>
      </c>
      <c r="AH170" s="135">
        <v>1</v>
      </c>
      <c r="AI170" s="135"/>
      <c r="AJ170" s="137">
        <f t="shared" si="82"/>
        <v>0</v>
      </c>
      <c r="AK170" s="135">
        <v>1</v>
      </c>
      <c r="AL170" s="135"/>
      <c r="AM170" s="133">
        <f t="shared" si="83"/>
        <v>0</v>
      </c>
      <c r="AN170" s="133">
        <f t="shared" si="84"/>
        <v>0</v>
      </c>
      <c r="AO170" s="133">
        <v>0</v>
      </c>
      <c r="AP170" s="133">
        <v>0</v>
      </c>
      <c r="AQ170" s="133">
        <v>0</v>
      </c>
      <c r="AR170" s="133">
        <v>0</v>
      </c>
      <c r="AS170" s="133">
        <v>0</v>
      </c>
      <c r="AT170" s="133">
        <v>0</v>
      </c>
      <c r="AU170" s="133">
        <v>0</v>
      </c>
      <c r="AV170" s="133">
        <v>0</v>
      </c>
      <c r="AW170" s="133">
        <v>0</v>
      </c>
      <c r="AX170" s="133">
        <f t="shared" si="85"/>
        <v>0</v>
      </c>
      <c r="AY170" s="133">
        <v>0</v>
      </c>
      <c r="AZ170" s="133">
        <v>0</v>
      </c>
      <c r="BA170" s="133">
        <v>0</v>
      </c>
      <c r="BB170" s="133">
        <v>0</v>
      </c>
      <c r="BC170" s="133">
        <v>0</v>
      </c>
      <c r="BD170" s="133">
        <v>0</v>
      </c>
      <c r="BE170" s="133">
        <v>0</v>
      </c>
      <c r="BF170" s="133">
        <v>0</v>
      </c>
      <c r="BG170" s="133">
        <v>0</v>
      </c>
      <c r="BH170" s="133">
        <f>SUM(BI170:BP170)</f>
        <v>0</v>
      </c>
      <c r="BI170" s="133">
        <v>0</v>
      </c>
      <c r="BJ170" s="133">
        <v>0</v>
      </c>
      <c r="BK170" s="133">
        <v>0</v>
      </c>
      <c r="BL170" s="133">
        <v>0</v>
      </c>
      <c r="BM170" s="133">
        <v>0</v>
      </c>
      <c r="BN170" s="133">
        <v>0</v>
      </c>
      <c r="BO170" s="133">
        <v>0</v>
      </c>
      <c r="BP170" s="133">
        <v>0</v>
      </c>
      <c r="BQ170" s="133">
        <v>0</v>
      </c>
      <c r="BR170" s="133">
        <f>SUM(BS170:BZ170)</f>
        <v>0</v>
      </c>
      <c r="BS170" s="133">
        <v>0</v>
      </c>
      <c r="BT170" s="133">
        <v>0</v>
      </c>
      <c r="BU170" s="133">
        <v>0</v>
      </c>
      <c r="BV170" s="133">
        <v>0</v>
      </c>
      <c r="BW170" s="133">
        <v>0</v>
      </c>
      <c r="BX170" s="133">
        <v>0</v>
      </c>
      <c r="BY170" s="133">
        <v>0</v>
      </c>
      <c r="BZ170" s="133">
        <v>0</v>
      </c>
      <c r="CA170" s="133">
        <v>0</v>
      </c>
      <c r="CB170" s="132"/>
    </row>
    <row r="171" spans="2:80" ht="45">
      <c r="B171" s="902"/>
      <c r="C171" s="872"/>
      <c r="D171" s="811"/>
      <c r="E171" s="970"/>
      <c r="F171" s="817" t="s">
        <v>165</v>
      </c>
      <c r="G171" s="817"/>
      <c r="H171" s="760"/>
      <c r="I171" s="760"/>
      <c r="J171" s="760"/>
      <c r="K171" s="760"/>
      <c r="L171" s="861"/>
      <c r="M171" s="760"/>
      <c r="N171" s="760"/>
      <c r="O171" s="140">
        <v>170</v>
      </c>
      <c r="P171" s="139" t="s">
        <v>159</v>
      </c>
      <c r="Q171" s="139" t="s">
        <v>158</v>
      </c>
      <c r="R171" s="139"/>
      <c r="S171" s="139"/>
      <c r="T171" s="135" t="s">
        <v>164</v>
      </c>
      <c r="U171" s="135" t="s">
        <v>163</v>
      </c>
      <c r="V171" s="135" t="s">
        <v>2</v>
      </c>
      <c r="W171" s="135" t="s">
        <v>162</v>
      </c>
      <c r="X171" s="135">
        <v>0</v>
      </c>
      <c r="Y171" s="135">
        <v>3</v>
      </c>
      <c r="Z171" s="138">
        <f t="shared" si="70"/>
        <v>1.3354853140654059E-4</v>
      </c>
      <c r="AA171" s="137">
        <f t="shared" si="79"/>
        <v>0</v>
      </c>
      <c r="AB171" s="135">
        <v>0</v>
      </c>
      <c r="AC171" s="135"/>
      <c r="AD171" s="137">
        <f t="shared" si="80"/>
        <v>1.1960484612985939E-4</v>
      </c>
      <c r="AE171" s="135">
        <v>1</v>
      </c>
      <c r="AF171" s="135"/>
      <c r="AG171" s="137">
        <f t="shared" si="81"/>
        <v>2.2741580294423851E-4</v>
      </c>
      <c r="AH171" s="135">
        <v>1</v>
      </c>
      <c r="AI171" s="135"/>
      <c r="AJ171" s="137">
        <f t="shared" si="82"/>
        <v>2.1388696753788989E-4</v>
      </c>
      <c r="AK171" s="135">
        <v>1</v>
      </c>
      <c r="AL171" s="135"/>
      <c r="AM171" s="133">
        <f t="shared" si="83"/>
        <v>1500000</v>
      </c>
      <c r="AN171" s="133">
        <f t="shared" si="84"/>
        <v>0</v>
      </c>
      <c r="AO171" s="133"/>
      <c r="AP171" s="133">
        <v>0</v>
      </c>
      <c r="AQ171" s="133">
        <v>0</v>
      </c>
      <c r="AR171" s="133">
        <v>0</v>
      </c>
      <c r="AS171" s="133">
        <v>0</v>
      </c>
      <c r="AT171" s="133">
        <v>0</v>
      </c>
      <c r="AU171" s="133">
        <v>0</v>
      </c>
      <c r="AV171" s="133">
        <v>0</v>
      </c>
      <c r="AW171" s="133">
        <v>0</v>
      </c>
      <c r="AX171" s="133">
        <f t="shared" si="85"/>
        <v>500000</v>
      </c>
      <c r="AY171" s="133">
        <v>500000</v>
      </c>
      <c r="AZ171" s="133">
        <v>0</v>
      </c>
      <c r="BA171" s="133">
        <v>0</v>
      </c>
      <c r="BB171" s="133">
        <v>0</v>
      </c>
      <c r="BC171" s="133">
        <v>0</v>
      </c>
      <c r="BD171" s="133">
        <v>0</v>
      </c>
      <c r="BE171" s="133">
        <v>0</v>
      </c>
      <c r="BF171" s="133">
        <v>0</v>
      </c>
      <c r="BG171" s="133">
        <v>0</v>
      </c>
      <c r="BH171" s="133">
        <f>SUM(BI171:BP171)</f>
        <v>500000</v>
      </c>
      <c r="BI171" s="133">
        <v>500000</v>
      </c>
      <c r="BJ171" s="133">
        <v>0</v>
      </c>
      <c r="BK171" s="133">
        <v>0</v>
      </c>
      <c r="BL171" s="133">
        <v>0</v>
      </c>
      <c r="BM171" s="133">
        <v>0</v>
      </c>
      <c r="BN171" s="133">
        <v>0</v>
      </c>
      <c r="BO171" s="133">
        <v>0</v>
      </c>
      <c r="BP171" s="133">
        <v>0</v>
      </c>
      <c r="BQ171" s="133">
        <v>0</v>
      </c>
      <c r="BR171" s="133">
        <f>SUM(BS171:BZ171)</f>
        <v>500000</v>
      </c>
      <c r="BS171" s="133">
        <v>500000</v>
      </c>
      <c r="BT171" s="133">
        <v>0</v>
      </c>
      <c r="BU171" s="133">
        <v>0</v>
      </c>
      <c r="BV171" s="133">
        <v>0</v>
      </c>
      <c r="BW171" s="133">
        <v>0</v>
      </c>
      <c r="BX171" s="133">
        <v>0</v>
      </c>
      <c r="BY171" s="133">
        <v>0</v>
      </c>
      <c r="BZ171" s="133">
        <v>0</v>
      </c>
      <c r="CA171" s="133">
        <v>0</v>
      </c>
      <c r="CB171" s="132"/>
    </row>
    <row r="172" spans="2:80" ht="30">
      <c r="B172" s="902"/>
      <c r="C172" s="872"/>
      <c r="D172" s="811"/>
      <c r="E172" s="970"/>
      <c r="F172" s="817"/>
      <c r="G172" s="817"/>
      <c r="H172" s="760"/>
      <c r="I172" s="760"/>
      <c r="J172" s="760"/>
      <c r="K172" s="760"/>
      <c r="L172" s="861"/>
      <c r="M172" s="760"/>
      <c r="N172" s="760"/>
      <c r="O172" s="140">
        <v>171</v>
      </c>
      <c r="P172" s="139" t="s">
        <v>159</v>
      </c>
      <c r="Q172" s="139" t="s">
        <v>158</v>
      </c>
      <c r="R172" s="139"/>
      <c r="S172" s="139"/>
      <c r="T172" s="135" t="s">
        <v>161</v>
      </c>
      <c r="U172" s="135" t="s">
        <v>160</v>
      </c>
      <c r="V172" s="135" t="s">
        <v>2</v>
      </c>
      <c r="W172" s="135" t="s">
        <v>1</v>
      </c>
      <c r="X172" s="135">
        <v>0</v>
      </c>
      <c r="Y172" s="136">
        <v>0.4</v>
      </c>
      <c r="Z172" s="138">
        <f t="shared" si="70"/>
        <v>1.8383520703559933E-3</v>
      </c>
      <c r="AA172" s="137">
        <f t="shared" si="79"/>
        <v>1.9908419549357244E-3</v>
      </c>
      <c r="AB172" s="136">
        <v>0.1</v>
      </c>
      <c r="AC172" s="135"/>
      <c r="AD172" s="137">
        <f t="shared" si="80"/>
        <v>1.2319299151375518E-3</v>
      </c>
      <c r="AE172" s="136">
        <v>0.2</v>
      </c>
      <c r="AF172" s="135"/>
      <c r="AG172" s="137">
        <f t="shared" si="81"/>
        <v>2.2898497198455374E-3</v>
      </c>
      <c r="AH172" s="136">
        <v>0.3</v>
      </c>
      <c r="AI172" s="135"/>
      <c r="AJ172" s="137">
        <f t="shared" si="82"/>
        <v>2.3372006437677576E-3</v>
      </c>
      <c r="AK172" s="136">
        <v>0.4</v>
      </c>
      <c r="AL172" s="135"/>
      <c r="AM172" s="133">
        <f t="shared" si="83"/>
        <v>20648135</v>
      </c>
      <c r="AN172" s="133">
        <f t="shared" si="84"/>
        <v>5000000</v>
      </c>
      <c r="AO172" s="133">
        <v>0</v>
      </c>
      <c r="AP172" s="133">
        <v>0</v>
      </c>
      <c r="AQ172" s="133">
        <v>5000000</v>
      </c>
      <c r="AR172" s="133">
        <v>0</v>
      </c>
      <c r="AS172" s="133">
        <v>0</v>
      </c>
      <c r="AT172" s="133">
        <v>0</v>
      </c>
      <c r="AU172" s="133">
        <v>0</v>
      </c>
      <c r="AV172" s="133">
        <v>0</v>
      </c>
      <c r="AW172" s="133">
        <v>0</v>
      </c>
      <c r="AX172" s="133">
        <f t="shared" si="85"/>
        <v>5150000</v>
      </c>
      <c r="AY172" s="133">
        <v>0</v>
      </c>
      <c r="AZ172" s="133">
        <v>0</v>
      </c>
      <c r="BA172" s="133">
        <v>5150000</v>
      </c>
      <c r="BB172" s="133">
        <v>0</v>
      </c>
      <c r="BC172" s="133">
        <v>0</v>
      </c>
      <c r="BD172" s="133">
        <v>0</v>
      </c>
      <c r="BE172" s="133">
        <v>0</v>
      </c>
      <c r="BF172" s="133">
        <v>0</v>
      </c>
      <c r="BG172" s="133">
        <v>0</v>
      </c>
      <c r="BH172" s="133">
        <f>SUM(BJ172:BP172)</f>
        <v>5034500</v>
      </c>
      <c r="BI172" s="133">
        <v>0</v>
      </c>
      <c r="BJ172" s="133">
        <v>0</v>
      </c>
      <c r="BK172" s="133">
        <v>5034500</v>
      </c>
      <c r="BL172" s="133">
        <v>0</v>
      </c>
      <c r="BM172" s="133">
        <v>0</v>
      </c>
      <c r="BN172" s="133">
        <v>0</v>
      </c>
      <c r="BO172" s="133">
        <v>0</v>
      </c>
      <c r="BP172" s="133">
        <v>0</v>
      </c>
      <c r="BQ172" s="133">
        <v>0</v>
      </c>
      <c r="BR172" s="133">
        <f>SUM(BT172:BZ172)</f>
        <v>5463635</v>
      </c>
      <c r="BS172" s="134">
        <v>0</v>
      </c>
      <c r="BT172" s="133">
        <v>0</v>
      </c>
      <c r="BU172" s="133">
        <v>5463635</v>
      </c>
      <c r="BV172" s="133">
        <v>0</v>
      </c>
      <c r="BW172" s="133">
        <v>0</v>
      </c>
      <c r="BX172" s="133">
        <v>0</v>
      </c>
      <c r="BY172" s="133">
        <v>0</v>
      </c>
      <c r="BZ172" s="133">
        <v>0</v>
      </c>
      <c r="CA172" s="133">
        <v>0</v>
      </c>
      <c r="CB172" s="132"/>
    </row>
    <row r="173" spans="2:80" ht="45.75" customHeight="1" thickBot="1">
      <c r="B173" s="903"/>
      <c r="C173" s="873"/>
      <c r="D173" s="812"/>
      <c r="E173" s="971"/>
      <c r="F173" s="818"/>
      <c r="G173" s="818"/>
      <c r="H173" s="934"/>
      <c r="I173" s="761"/>
      <c r="J173" s="761"/>
      <c r="K173" s="761"/>
      <c r="L173" s="862"/>
      <c r="M173" s="761"/>
      <c r="N173" s="761"/>
      <c r="O173" s="131">
        <v>172</v>
      </c>
      <c r="P173" s="130" t="s">
        <v>159</v>
      </c>
      <c r="Q173" s="130" t="s">
        <v>158</v>
      </c>
      <c r="R173" s="130"/>
      <c r="S173" s="130"/>
      <c r="T173" s="127" t="s">
        <v>157</v>
      </c>
      <c r="U173" s="127" t="s">
        <v>156</v>
      </c>
      <c r="V173" s="127" t="s">
        <v>2</v>
      </c>
      <c r="W173" s="127" t="s">
        <v>155</v>
      </c>
      <c r="X173" s="127">
        <v>0</v>
      </c>
      <c r="Y173" s="127">
        <v>1</v>
      </c>
      <c r="Z173" s="129">
        <f t="shared" si="70"/>
        <v>5.3419412562616235E-4</v>
      </c>
      <c r="AA173" s="128">
        <f t="shared" si="79"/>
        <v>0</v>
      </c>
      <c r="AB173" s="127">
        <v>0</v>
      </c>
      <c r="AC173" s="127"/>
      <c r="AD173" s="128">
        <f t="shared" si="80"/>
        <v>1.4352581535583126E-3</v>
      </c>
      <c r="AE173" s="127">
        <v>1</v>
      </c>
      <c r="AF173" s="127"/>
      <c r="AG173" s="128">
        <f t="shared" si="81"/>
        <v>0</v>
      </c>
      <c r="AH173" s="127">
        <v>0</v>
      </c>
      <c r="AI173" s="127"/>
      <c r="AJ173" s="128">
        <f t="shared" si="82"/>
        <v>0</v>
      </c>
      <c r="AK173" s="127">
        <v>0</v>
      </c>
      <c r="AL173" s="127"/>
      <c r="AM173" s="126">
        <f t="shared" si="83"/>
        <v>6000000</v>
      </c>
      <c r="AN173" s="126">
        <f t="shared" si="84"/>
        <v>0</v>
      </c>
      <c r="AO173" s="126">
        <v>0</v>
      </c>
      <c r="AP173" s="126">
        <v>0</v>
      </c>
      <c r="AQ173" s="126"/>
      <c r="AR173" s="126">
        <v>0</v>
      </c>
      <c r="AS173" s="126">
        <v>0</v>
      </c>
      <c r="AT173" s="126">
        <v>0</v>
      </c>
      <c r="AU173" s="126">
        <v>0</v>
      </c>
      <c r="AV173" s="126">
        <v>0</v>
      </c>
      <c r="AW173" s="126">
        <v>0</v>
      </c>
      <c r="AX173" s="126">
        <f t="shared" si="85"/>
        <v>6000000</v>
      </c>
      <c r="AY173" s="126">
        <v>0</v>
      </c>
      <c r="AZ173" s="126">
        <v>0</v>
      </c>
      <c r="BA173" s="126">
        <v>6000000</v>
      </c>
      <c r="BB173" s="126">
        <v>0</v>
      </c>
      <c r="BC173" s="126">
        <v>0</v>
      </c>
      <c r="BD173" s="126">
        <v>0</v>
      </c>
      <c r="BE173" s="126">
        <v>0</v>
      </c>
      <c r="BF173" s="126">
        <v>0</v>
      </c>
      <c r="BG173" s="126">
        <v>0</v>
      </c>
      <c r="BH173" s="126">
        <f t="shared" ref="BH173:BH182" si="86">SUM(BI173:BP173)</f>
        <v>0</v>
      </c>
      <c r="BI173" s="126">
        <v>0</v>
      </c>
      <c r="BJ173" s="126">
        <v>0</v>
      </c>
      <c r="BK173" s="126">
        <v>0</v>
      </c>
      <c r="BL173" s="126">
        <v>0</v>
      </c>
      <c r="BM173" s="126">
        <v>0</v>
      </c>
      <c r="BN173" s="126">
        <v>0</v>
      </c>
      <c r="BO173" s="126">
        <v>0</v>
      </c>
      <c r="BP173" s="126">
        <v>0</v>
      </c>
      <c r="BQ173" s="126">
        <v>0</v>
      </c>
      <c r="BR173" s="126">
        <f t="shared" ref="BR173:BR182" si="87">SUM(BS173:BZ173)</f>
        <v>0</v>
      </c>
      <c r="BS173" s="126">
        <v>0</v>
      </c>
      <c r="BT173" s="126">
        <v>0</v>
      </c>
      <c r="BU173" s="126">
        <v>0</v>
      </c>
      <c r="BV173" s="126">
        <v>0</v>
      </c>
      <c r="BW173" s="126">
        <v>0</v>
      </c>
      <c r="BX173" s="126">
        <v>0</v>
      </c>
      <c r="BY173" s="126">
        <v>0</v>
      </c>
      <c r="BZ173" s="126">
        <v>0</v>
      </c>
      <c r="CA173" s="126">
        <v>0</v>
      </c>
      <c r="CB173" s="125"/>
    </row>
    <row r="174" spans="2:80" ht="45" customHeight="1">
      <c r="B174" s="890" t="s">
        <v>154</v>
      </c>
      <c r="C174" s="893">
        <f>SUM(E174:E209)</f>
        <v>0.17781402711648028</v>
      </c>
      <c r="D174" s="874" t="s">
        <v>153</v>
      </c>
      <c r="E174" s="831">
        <f>SUM(L174:L185)</f>
        <v>0.15717729427861343</v>
      </c>
      <c r="F174" s="834" t="s">
        <v>152</v>
      </c>
      <c r="G174" s="834">
        <v>41</v>
      </c>
      <c r="H174" s="847" t="s">
        <v>151</v>
      </c>
      <c r="I174" s="847" t="s">
        <v>150</v>
      </c>
      <c r="J174" s="847">
        <v>0</v>
      </c>
      <c r="K174" s="959">
        <v>2</v>
      </c>
      <c r="L174" s="953">
        <f>SUM(Z174:Z175)</f>
        <v>0.14387943713764445</v>
      </c>
      <c r="M174" s="959">
        <v>1</v>
      </c>
      <c r="N174" s="961">
        <v>2</v>
      </c>
      <c r="O174" s="123">
        <v>173</v>
      </c>
      <c r="P174" s="123" t="s">
        <v>117</v>
      </c>
      <c r="Q174" s="124" t="s">
        <v>116</v>
      </c>
      <c r="R174" s="123"/>
      <c r="S174" s="123"/>
      <c r="T174" s="122" t="s">
        <v>149</v>
      </c>
      <c r="U174" s="122" t="s">
        <v>148</v>
      </c>
      <c r="V174" s="122" t="s">
        <v>34</v>
      </c>
      <c r="W174" s="122" t="s">
        <v>33</v>
      </c>
      <c r="X174" s="122">
        <v>342</v>
      </c>
      <c r="Y174" s="122">
        <v>100</v>
      </c>
      <c r="Z174" s="121">
        <f t="shared" si="70"/>
        <v>0.11174344836055024</v>
      </c>
      <c r="AA174" s="120">
        <f t="shared" ref="AA174:AA185" si="88">(100%/(SUM($AN$174:$AN$185))*AN174)*(SUM($Z$174:$Z$185))</f>
        <v>0.11259759216046514</v>
      </c>
      <c r="AB174" s="119">
        <f>Y174/(AA174+AD174+AG174+AJ174)*AA174</f>
        <v>25.188745920704555</v>
      </c>
      <c r="AC174" s="118"/>
      <c r="AD174" s="120">
        <f t="shared" ref="AD174:AD185" si="89">(100%/(SUM($AX$174:$AX$185))*AX174)*(SUM($Z$174:$Z$185))</f>
        <v>0.10928980660071773</v>
      </c>
      <c r="AE174" s="119">
        <f>Y174/(AA174+AD174+AG174+AJ174)*AD174</f>
        <v>24.448774768338229</v>
      </c>
      <c r="AF174" s="118"/>
      <c r="AG174" s="120">
        <f t="shared" ref="AG174:AG185" si="90">(100%/(SUM($BH$174:$BH$185))*BH174)*(SUM($Z$174:$Z$185))</f>
        <v>0.11257006271518635</v>
      </c>
      <c r="AH174" s="119">
        <f>Y174/(AA174+AD174+AG174+AJ174)*AG174</f>
        <v>25.182587421316068</v>
      </c>
      <c r="AI174" s="118"/>
      <c r="AJ174" s="120">
        <f t="shared" ref="AJ174:AJ185" si="91">(100%/(SUM($BR$174:$BR$185))*BR174)*(SUM($Z$174:$Z$185))</f>
        <v>0.11255801327147268</v>
      </c>
      <c r="AK174" s="119">
        <f>Y174/(AA174+AD174+AG174+AJ174)*AJ174</f>
        <v>25.179891889641137</v>
      </c>
      <c r="AL174" s="118"/>
      <c r="AM174" s="117">
        <f t="shared" si="83"/>
        <v>1255088100</v>
      </c>
      <c r="AN174" s="117">
        <f t="shared" si="84"/>
        <v>300000000</v>
      </c>
      <c r="AO174" s="117">
        <v>50000000</v>
      </c>
      <c r="AP174" s="117"/>
      <c r="AQ174" s="117">
        <v>250000000</v>
      </c>
      <c r="AR174" s="117">
        <v>0</v>
      </c>
      <c r="AS174" s="117">
        <v>0</v>
      </c>
      <c r="AT174" s="117">
        <v>0</v>
      </c>
      <c r="AU174" s="117">
        <v>0</v>
      </c>
      <c r="AV174" s="117">
        <v>0</v>
      </c>
      <c r="AW174" s="117">
        <v>0</v>
      </c>
      <c r="AX174" s="117">
        <f t="shared" si="85"/>
        <v>309000000</v>
      </c>
      <c r="AY174" s="117">
        <v>51500000</v>
      </c>
      <c r="AZ174" s="117"/>
      <c r="BA174" s="117">
        <v>257500000</v>
      </c>
      <c r="BB174" s="117">
        <v>0</v>
      </c>
      <c r="BC174" s="117">
        <v>0</v>
      </c>
      <c r="BD174" s="117">
        <v>0</v>
      </c>
      <c r="BE174" s="117">
        <v>0</v>
      </c>
      <c r="BF174" s="117">
        <v>0</v>
      </c>
      <c r="BG174" s="117">
        <v>0</v>
      </c>
      <c r="BH174" s="117">
        <f t="shared" si="86"/>
        <v>318270000</v>
      </c>
      <c r="BI174" s="117">
        <v>53045000</v>
      </c>
      <c r="BJ174" s="117"/>
      <c r="BK174" s="117">
        <v>265225000</v>
      </c>
      <c r="BL174" s="117">
        <v>0</v>
      </c>
      <c r="BM174" s="117">
        <v>0</v>
      </c>
      <c r="BN174" s="117">
        <v>0</v>
      </c>
      <c r="BO174" s="117">
        <v>0</v>
      </c>
      <c r="BP174" s="117">
        <v>0</v>
      </c>
      <c r="BQ174" s="117">
        <v>0</v>
      </c>
      <c r="BR174" s="117">
        <f t="shared" si="87"/>
        <v>327818100</v>
      </c>
      <c r="BS174" s="117">
        <v>54636350</v>
      </c>
      <c r="BT174" s="117"/>
      <c r="BU174" s="117">
        <v>273181750</v>
      </c>
      <c r="BV174" s="117">
        <v>0</v>
      </c>
      <c r="BW174" s="117">
        <v>0</v>
      </c>
      <c r="BX174" s="117">
        <v>0</v>
      </c>
      <c r="BY174" s="117">
        <v>0</v>
      </c>
      <c r="BZ174" s="117">
        <v>0</v>
      </c>
      <c r="CA174" s="117">
        <v>0</v>
      </c>
      <c r="CB174" s="116"/>
    </row>
    <row r="175" spans="2:80" ht="30">
      <c r="B175" s="891"/>
      <c r="C175" s="894"/>
      <c r="D175" s="875"/>
      <c r="E175" s="832"/>
      <c r="F175" s="830"/>
      <c r="G175" s="830"/>
      <c r="H175" s="825"/>
      <c r="I175" s="825"/>
      <c r="J175" s="825"/>
      <c r="K175" s="960"/>
      <c r="L175" s="826"/>
      <c r="M175" s="960"/>
      <c r="N175" s="962"/>
      <c r="O175" s="111">
        <v>174</v>
      </c>
      <c r="P175" s="115" t="s">
        <v>117</v>
      </c>
      <c r="Q175" s="112" t="s">
        <v>116</v>
      </c>
      <c r="R175" s="115"/>
      <c r="S175" s="115"/>
      <c r="T175" s="110" t="s">
        <v>147</v>
      </c>
      <c r="U175" s="110" t="s">
        <v>146</v>
      </c>
      <c r="V175" s="110" t="s">
        <v>34</v>
      </c>
      <c r="W175" s="110" t="s">
        <v>33</v>
      </c>
      <c r="X175" s="109">
        <v>0</v>
      </c>
      <c r="Y175" s="110">
        <v>10</v>
      </c>
      <c r="Z175" s="107">
        <f t="shared" si="70"/>
        <v>3.2135988777094227E-2</v>
      </c>
      <c r="AA175" s="106">
        <f t="shared" si="88"/>
        <v>3.2381629634097887E-2</v>
      </c>
      <c r="AB175" s="114">
        <f>Y175/(AA175+AD175+AG175+AJ175)*AA175</f>
        <v>2.5188745925938525</v>
      </c>
      <c r="AC175" s="104"/>
      <c r="AD175" s="106">
        <f t="shared" si="89"/>
        <v>3.1430352722777916E-2</v>
      </c>
      <c r="AE175" s="114">
        <f>Y175/(AA175+AD175+AG175+AJ175)*AD175</f>
        <v>2.4448774754159732</v>
      </c>
      <c r="AF175" s="104"/>
      <c r="AG175" s="106">
        <f t="shared" si="90"/>
        <v>3.2373712626088985E-2</v>
      </c>
      <c r="AH175" s="114">
        <f>Y175/(AA175+AD175+AG175+AJ175)*AG175</f>
        <v>2.5182587511260719</v>
      </c>
      <c r="AI175" s="104"/>
      <c r="AJ175" s="106">
        <f t="shared" si="91"/>
        <v>3.2370247140189407E-2</v>
      </c>
      <c r="AK175" s="114">
        <f>Y175/(AA175+AD175+AG175+AJ175)*AJ175</f>
        <v>2.5179891808641033</v>
      </c>
      <c r="AL175" s="104"/>
      <c r="AM175" s="103">
        <f t="shared" si="83"/>
        <v>360947310</v>
      </c>
      <c r="AN175" s="103">
        <f t="shared" si="84"/>
        <v>86276169</v>
      </c>
      <c r="AO175" s="103">
        <v>36276169</v>
      </c>
      <c r="AP175" s="103"/>
      <c r="AQ175" s="103">
        <v>50000000</v>
      </c>
      <c r="AR175" s="103">
        <v>0</v>
      </c>
      <c r="AS175" s="103">
        <v>0</v>
      </c>
      <c r="AT175" s="103">
        <v>0</v>
      </c>
      <c r="AU175" s="103">
        <v>0</v>
      </c>
      <c r="AV175" s="103">
        <v>0</v>
      </c>
      <c r="AW175" s="103">
        <v>0</v>
      </c>
      <c r="AX175" s="103">
        <f t="shared" si="85"/>
        <v>88864454</v>
      </c>
      <c r="AY175" s="103">
        <v>37364454</v>
      </c>
      <c r="AZ175" s="103"/>
      <c r="BA175" s="103">
        <v>51500000</v>
      </c>
      <c r="BB175" s="103">
        <v>0</v>
      </c>
      <c r="BC175" s="103">
        <v>0</v>
      </c>
      <c r="BD175" s="103">
        <v>0</v>
      </c>
      <c r="BE175" s="103">
        <v>0</v>
      </c>
      <c r="BF175" s="103">
        <v>0</v>
      </c>
      <c r="BG175" s="103">
        <v>0</v>
      </c>
      <c r="BH175" s="103">
        <f t="shared" si="86"/>
        <v>91530388</v>
      </c>
      <c r="BI175" s="103">
        <v>38485388</v>
      </c>
      <c r="BJ175" s="103"/>
      <c r="BK175" s="103">
        <v>53045000</v>
      </c>
      <c r="BL175" s="103">
        <v>0</v>
      </c>
      <c r="BM175" s="103">
        <v>0</v>
      </c>
      <c r="BN175" s="103">
        <v>0</v>
      </c>
      <c r="BO175" s="103">
        <v>0</v>
      </c>
      <c r="BP175" s="103">
        <v>0</v>
      </c>
      <c r="BQ175" s="103">
        <v>0</v>
      </c>
      <c r="BR175" s="103">
        <f t="shared" si="87"/>
        <v>94276299</v>
      </c>
      <c r="BS175" s="103">
        <v>39639949</v>
      </c>
      <c r="BT175" s="103"/>
      <c r="BU175" s="103">
        <v>54636350</v>
      </c>
      <c r="BV175" s="103">
        <v>0</v>
      </c>
      <c r="BW175" s="103">
        <v>0</v>
      </c>
      <c r="BX175" s="103">
        <v>0</v>
      </c>
      <c r="BY175" s="103">
        <v>0</v>
      </c>
      <c r="BZ175" s="103">
        <v>0</v>
      </c>
      <c r="CA175" s="103">
        <v>0</v>
      </c>
      <c r="CB175" s="102"/>
    </row>
    <row r="176" spans="2:80" ht="45">
      <c r="B176" s="891"/>
      <c r="C176" s="894"/>
      <c r="D176" s="875"/>
      <c r="E176" s="832"/>
      <c r="F176" s="830"/>
      <c r="G176" s="830">
        <v>42</v>
      </c>
      <c r="H176" s="825" t="s">
        <v>145</v>
      </c>
      <c r="I176" s="825" t="s">
        <v>144</v>
      </c>
      <c r="J176" s="825" t="s">
        <v>0</v>
      </c>
      <c r="K176" s="845">
        <v>0.8</v>
      </c>
      <c r="L176" s="826">
        <f>SUM(Z176:Z177)</f>
        <v>1.9999999999999999E-6</v>
      </c>
      <c r="M176" s="942">
        <v>0.2</v>
      </c>
      <c r="N176" s="845">
        <f>K176-M176</f>
        <v>0.60000000000000009</v>
      </c>
      <c r="O176" s="115">
        <v>175</v>
      </c>
      <c r="P176" s="111" t="s">
        <v>133</v>
      </c>
      <c r="Q176" s="112" t="s">
        <v>132</v>
      </c>
      <c r="R176" s="111"/>
      <c r="S176" s="111"/>
      <c r="T176" s="110" t="s">
        <v>143</v>
      </c>
      <c r="U176" s="110" t="s">
        <v>142</v>
      </c>
      <c r="V176" s="110" t="s">
        <v>113</v>
      </c>
      <c r="W176" s="110" t="s">
        <v>33</v>
      </c>
      <c r="X176" s="109">
        <v>0</v>
      </c>
      <c r="Y176" s="113">
        <v>1</v>
      </c>
      <c r="Z176" s="107">
        <f t="shared" si="70"/>
        <v>9.9999999999999995E-7</v>
      </c>
      <c r="AA176" s="106">
        <f t="shared" si="88"/>
        <v>0</v>
      </c>
      <c r="AB176" s="105">
        <v>0</v>
      </c>
      <c r="AC176" s="104"/>
      <c r="AD176" s="106">
        <f t="shared" si="89"/>
        <v>0</v>
      </c>
      <c r="AE176" s="105">
        <v>0.5</v>
      </c>
      <c r="AF176" s="104"/>
      <c r="AG176" s="106">
        <f t="shared" si="90"/>
        <v>0</v>
      </c>
      <c r="AH176" s="105">
        <v>0.25</v>
      </c>
      <c r="AI176" s="104"/>
      <c r="AJ176" s="106">
        <f t="shared" si="91"/>
        <v>0</v>
      </c>
      <c r="AK176" s="105">
        <v>0.25</v>
      </c>
      <c r="AL176" s="104"/>
      <c r="AM176" s="103">
        <f t="shared" si="83"/>
        <v>0</v>
      </c>
      <c r="AN176" s="103">
        <f t="shared" si="84"/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v>0</v>
      </c>
      <c r="AU176" s="103">
        <v>0</v>
      </c>
      <c r="AV176" s="103">
        <v>0</v>
      </c>
      <c r="AW176" s="103">
        <v>0</v>
      </c>
      <c r="AX176" s="103">
        <f t="shared" si="85"/>
        <v>0</v>
      </c>
      <c r="AY176" s="103">
        <v>0</v>
      </c>
      <c r="AZ176" s="103">
        <v>0</v>
      </c>
      <c r="BA176" s="103">
        <v>0</v>
      </c>
      <c r="BB176" s="103">
        <v>0</v>
      </c>
      <c r="BC176" s="103">
        <v>0</v>
      </c>
      <c r="BD176" s="103">
        <v>0</v>
      </c>
      <c r="BE176" s="103">
        <v>0</v>
      </c>
      <c r="BF176" s="103">
        <v>0</v>
      </c>
      <c r="BG176" s="103">
        <v>0</v>
      </c>
      <c r="BH176" s="103">
        <f t="shared" si="86"/>
        <v>0</v>
      </c>
      <c r="BI176" s="103">
        <v>0</v>
      </c>
      <c r="BJ176" s="103">
        <v>0</v>
      </c>
      <c r="BK176" s="103">
        <v>0</v>
      </c>
      <c r="BL176" s="103">
        <v>0</v>
      </c>
      <c r="BM176" s="103">
        <v>0</v>
      </c>
      <c r="BN176" s="103">
        <v>0</v>
      </c>
      <c r="BO176" s="103">
        <v>0</v>
      </c>
      <c r="BP176" s="103">
        <v>0</v>
      </c>
      <c r="BQ176" s="103">
        <v>0</v>
      </c>
      <c r="BR176" s="103">
        <f t="shared" si="87"/>
        <v>0</v>
      </c>
      <c r="BS176" s="103">
        <v>0</v>
      </c>
      <c r="BT176" s="103">
        <v>0</v>
      </c>
      <c r="BU176" s="103">
        <v>0</v>
      </c>
      <c r="BV176" s="103">
        <v>0</v>
      </c>
      <c r="BW176" s="103">
        <v>0</v>
      </c>
      <c r="BX176" s="103">
        <v>0</v>
      </c>
      <c r="BY176" s="103">
        <v>0</v>
      </c>
      <c r="BZ176" s="103">
        <v>0</v>
      </c>
      <c r="CA176" s="103">
        <v>0</v>
      </c>
      <c r="CB176" s="102"/>
    </row>
    <row r="177" spans="2:80" ht="45">
      <c r="B177" s="891"/>
      <c r="C177" s="894"/>
      <c r="D177" s="875"/>
      <c r="E177" s="832"/>
      <c r="F177" s="830"/>
      <c r="G177" s="830"/>
      <c r="H177" s="825"/>
      <c r="I177" s="825"/>
      <c r="J177" s="825"/>
      <c r="K177" s="825"/>
      <c r="L177" s="826"/>
      <c r="M177" s="942"/>
      <c r="N177" s="825"/>
      <c r="O177" s="111">
        <v>176</v>
      </c>
      <c r="P177" s="111" t="s">
        <v>133</v>
      </c>
      <c r="Q177" s="112" t="s">
        <v>132</v>
      </c>
      <c r="R177" s="111"/>
      <c r="S177" s="111"/>
      <c r="T177" s="110" t="s">
        <v>141</v>
      </c>
      <c r="U177" s="110" t="s">
        <v>140</v>
      </c>
      <c r="V177" s="110" t="s">
        <v>113</v>
      </c>
      <c r="W177" s="110" t="s">
        <v>33</v>
      </c>
      <c r="X177" s="109">
        <v>0</v>
      </c>
      <c r="Y177" s="113">
        <v>1</v>
      </c>
      <c r="Z177" s="107">
        <f t="shared" si="70"/>
        <v>9.9999999999999995E-7</v>
      </c>
      <c r="AA177" s="106">
        <f t="shared" si="88"/>
        <v>0</v>
      </c>
      <c r="AB177" s="105">
        <v>0</v>
      </c>
      <c r="AC177" s="104"/>
      <c r="AD177" s="106">
        <f t="shared" si="89"/>
        <v>0</v>
      </c>
      <c r="AE177" s="105">
        <v>0.5</v>
      </c>
      <c r="AF177" s="104"/>
      <c r="AG177" s="106">
        <f t="shared" si="90"/>
        <v>0</v>
      </c>
      <c r="AH177" s="105">
        <v>0.5</v>
      </c>
      <c r="AI177" s="104"/>
      <c r="AJ177" s="106">
        <f t="shared" si="91"/>
        <v>0</v>
      </c>
      <c r="AK177" s="105">
        <v>0</v>
      </c>
      <c r="AL177" s="104"/>
      <c r="AM177" s="103">
        <f t="shared" si="83"/>
        <v>0</v>
      </c>
      <c r="AN177" s="103">
        <f t="shared" si="84"/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v>0</v>
      </c>
      <c r="AU177" s="103">
        <v>0</v>
      </c>
      <c r="AV177" s="103">
        <v>0</v>
      </c>
      <c r="AW177" s="103">
        <v>0</v>
      </c>
      <c r="AX177" s="103">
        <f t="shared" si="85"/>
        <v>0</v>
      </c>
      <c r="AY177" s="103">
        <v>0</v>
      </c>
      <c r="AZ177" s="103">
        <v>0</v>
      </c>
      <c r="BA177" s="103">
        <v>0</v>
      </c>
      <c r="BB177" s="103">
        <v>0</v>
      </c>
      <c r="BC177" s="103">
        <v>0</v>
      </c>
      <c r="BD177" s="103">
        <v>0</v>
      </c>
      <c r="BE177" s="103">
        <v>0</v>
      </c>
      <c r="BF177" s="103">
        <v>0</v>
      </c>
      <c r="BG177" s="103">
        <v>0</v>
      </c>
      <c r="BH177" s="103">
        <f t="shared" si="86"/>
        <v>0</v>
      </c>
      <c r="BI177" s="103">
        <v>0</v>
      </c>
      <c r="BJ177" s="103">
        <v>0</v>
      </c>
      <c r="BK177" s="103">
        <v>0</v>
      </c>
      <c r="BL177" s="103">
        <v>0</v>
      </c>
      <c r="BM177" s="103">
        <v>0</v>
      </c>
      <c r="BN177" s="103">
        <v>0</v>
      </c>
      <c r="BO177" s="103">
        <v>0</v>
      </c>
      <c r="BP177" s="103">
        <v>0</v>
      </c>
      <c r="BQ177" s="103">
        <v>0</v>
      </c>
      <c r="BR177" s="103">
        <f t="shared" si="87"/>
        <v>0</v>
      </c>
      <c r="BS177" s="103">
        <v>0</v>
      </c>
      <c r="BT177" s="103">
        <v>0</v>
      </c>
      <c r="BU177" s="103">
        <v>0</v>
      </c>
      <c r="BV177" s="103">
        <v>0</v>
      </c>
      <c r="BW177" s="103">
        <v>0</v>
      </c>
      <c r="BX177" s="103">
        <v>0</v>
      </c>
      <c r="BY177" s="103">
        <v>0</v>
      </c>
      <c r="BZ177" s="103">
        <v>0</v>
      </c>
      <c r="CA177" s="103">
        <v>0</v>
      </c>
      <c r="CB177" s="102"/>
    </row>
    <row r="178" spans="2:80" ht="30" customHeight="1">
      <c r="B178" s="891"/>
      <c r="C178" s="894"/>
      <c r="D178" s="875"/>
      <c r="E178" s="832"/>
      <c r="F178" s="830"/>
      <c r="G178" s="830">
        <v>43</v>
      </c>
      <c r="H178" s="825" t="s">
        <v>139</v>
      </c>
      <c r="I178" s="825" t="s">
        <v>138</v>
      </c>
      <c r="J178" s="825">
        <v>0</v>
      </c>
      <c r="K178" s="845">
        <v>0.4</v>
      </c>
      <c r="L178" s="826">
        <f>SUM(Z178:Z185)</f>
        <v>1.3295857140968988E-2</v>
      </c>
      <c r="M178" s="942">
        <v>0.1</v>
      </c>
      <c r="N178" s="845">
        <f>K178-M178</f>
        <v>0.30000000000000004</v>
      </c>
      <c r="O178" s="115">
        <v>177</v>
      </c>
      <c r="P178" s="111" t="s">
        <v>137</v>
      </c>
      <c r="Q178" s="112" t="s">
        <v>136</v>
      </c>
      <c r="R178" s="111"/>
      <c r="S178" s="111"/>
      <c r="T178" s="110" t="s">
        <v>135</v>
      </c>
      <c r="U178" s="110" t="s">
        <v>134</v>
      </c>
      <c r="V178" s="110" t="s">
        <v>34</v>
      </c>
      <c r="W178" s="110" t="s">
        <v>33</v>
      </c>
      <c r="X178" s="110">
        <v>0</v>
      </c>
      <c r="Y178" s="110">
        <v>1</v>
      </c>
      <c r="Z178" s="107">
        <f t="shared" si="70"/>
        <v>1.1574206055233519E-3</v>
      </c>
      <c r="AA178" s="106">
        <f t="shared" si="88"/>
        <v>0</v>
      </c>
      <c r="AB178" s="104">
        <f>Y178/(AA178+AD178+AG178+AJ178)*AA178</f>
        <v>0</v>
      </c>
      <c r="AC178" s="104"/>
      <c r="AD178" s="106">
        <f t="shared" si="89"/>
        <v>4.5979530285091596E-3</v>
      </c>
      <c r="AE178" s="104">
        <f>Y178/(AA178+AD178+AG178+AJ178)*AD178</f>
        <v>1</v>
      </c>
      <c r="AF178" s="104"/>
      <c r="AG178" s="106">
        <f t="shared" si="90"/>
        <v>0</v>
      </c>
      <c r="AH178" s="104">
        <f>Y178/(AA178+AD178+AG178+AJ178)*AG178</f>
        <v>0</v>
      </c>
      <c r="AI178" s="104"/>
      <c r="AJ178" s="106">
        <f t="shared" si="91"/>
        <v>0</v>
      </c>
      <c r="AK178" s="104">
        <f>Y178/(AA178+AD178+AG178+AJ178)*AJ178</f>
        <v>0</v>
      </c>
      <c r="AL178" s="104"/>
      <c r="AM178" s="103">
        <f t="shared" si="83"/>
        <v>13000000</v>
      </c>
      <c r="AN178" s="103">
        <f t="shared" si="84"/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v>0</v>
      </c>
      <c r="AU178" s="103">
        <v>0</v>
      </c>
      <c r="AV178" s="103">
        <v>0</v>
      </c>
      <c r="AW178" s="103">
        <v>0</v>
      </c>
      <c r="AX178" s="103">
        <f t="shared" si="85"/>
        <v>13000000</v>
      </c>
      <c r="AY178" s="103">
        <v>0</v>
      </c>
      <c r="AZ178" s="103">
        <v>0</v>
      </c>
      <c r="BA178" s="103">
        <v>13000000</v>
      </c>
      <c r="BB178" s="103">
        <v>0</v>
      </c>
      <c r="BC178" s="103">
        <v>0</v>
      </c>
      <c r="BD178" s="103">
        <v>0</v>
      </c>
      <c r="BE178" s="103">
        <v>0</v>
      </c>
      <c r="BF178" s="103">
        <v>0</v>
      </c>
      <c r="BG178" s="103">
        <v>0</v>
      </c>
      <c r="BH178" s="103">
        <f t="shared" si="86"/>
        <v>0</v>
      </c>
      <c r="BI178" s="103">
        <v>0</v>
      </c>
      <c r="BJ178" s="103">
        <v>0</v>
      </c>
      <c r="BK178" s="103">
        <v>0</v>
      </c>
      <c r="BL178" s="103">
        <v>0</v>
      </c>
      <c r="BM178" s="103">
        <v>0</v>
      </c>
      <c r="BN178" s="103">
        <v>0</v>
      </c>
      <c r="BO178" s="103">
        <v>0</v>
      </c>
      <c r="BP178" s="103">
        <v>0</v>
      </c>
      <c r="BQ178" s="103">
        <v>0</v>
      </c>
      <c r="BR178" s="103">
        <f t="shared" si="87"/>
        <v>0</v>
      </c>
      <c r="BS178" s="103">
        <v>0</v>
      </c>
      <c r="BT178" s="103">
        <v>0</v>
      </c>
      <c r="BU178" s="103">
        <v>0</v>
      </c>
      <c r="BV178" s="103">
        <v>0</v>
      </c>
      <c r="BW178" s="103">
        <v>0</v>
      </c>
      <c r="BX178" s="103">
        <v>0</v>
      </c>
      <c r="BY178" s="103">
        <v>0</v>
      </c>
      <c r="BZ178" s="103">
        <v>0</v>
      </c>
      <c r="CA178" s="103">
        <v>0</v>
      </c>
      <c r="CB178" s="102"/>
    </row>
    <row r="179" spans="2:80" ht="45">
      <c r="B179" s="891"/>
      <c r="C179" s="894"/>
      <c r="D179" s="875"/>
      <c r="E179" s="832"/>
      <c r="F179" s="830"/>
      <c r="G179" s="830"/>
      <c r="H179" s="825"/>
      <c r="I179" s="825"/>
      <c r="J179" s="825"/>
      <c r="K179" s="825"/>
      <c r="L179" s="826"/>
      <c r="M179" s="942"/>
      <c r="N179" s="825"/>
      <c r="O179" s="111">
        <v>178</v>
      </c>
      <c r="P179" s="111" t="s">
        <v>133</v>
      </c>
      <c r="Q179" s="112" t="s">
        <v>132</v>
      </c>
      <c r="R179" s="111"/>
      <c r="S179" s="111"/>
      <c r="T179" s="110" t="s">
        <v>131</v>
      </c>
      <c r="U179" s="110" t="s">
        <v>130</v>
      </c>
      <c r="V179" s="110" t="s">
        <v>113</v>
      </c>
      <c r="W179" s="110" t="s">
        <v>33</v>
      </c>
      <c r="X179" s="109">
        <v>0</v>
      </c>
      <c r="Y179" s="113">
        <v>1</v>
      </c>
      <c r="Z179" s="107">
        <f t="shared" si="70"/>
        <v>9.9999999999999995E-7</v>
      </c>
      <c r="AA179" s="106">
        <f t="shared" si="88"/>
        <v>0</v>
      </c>
      <c r="AB179" s="105">
        <v>0.1</v>
      </c>
      <c r="AC179" s="104"/>
      <c r="AD179" s="106">
        <f t="shared" si="89"/>
        <v>0</v>
      </c>
      <c r="AE179" s="105">
        <v>0.25</v>
      </c>
      <c r="AF179" s="104"/>
      <c r="AG179" s="106">
        <f t="shared" si="90"/>
        <v>0</v>
      </c>
      <c r="AH179" s="105">
        <v>0.4</v>
      </c>
      <c r="AI179" s="104"/>
      <c r="AJ179" s="106">
        <f t="shared" si="91"/>
        <v>0</v>
      </c>
      <c r="AK179" s="105">
        <v>0.25</v>
      </c>
      <c r="AL179" s="104"/>
      <c r="AM179" s="103">
        <f t="shared" si="83"/>
        <v>0</v>
      </c>
      <c r="AN179" s="103">
        <f t="shared" si="84"/>
        <v>0</v>
      </c>
      <c r="AO179" s="103">
        <v>0</v>
      </c>
      <c r="AP179" s="103">
        <v>0</v>
      </c>
      <c r="AQ179" s="103">
        <v>0</v>
      </c>
      <c r="AR179" s="103">
        <v>0</v>
      </c>
      <c r="AS179" s="103">
        <v>0</v>
      </c>
      <c r="AT179" s="103">
        <v>0</v>
      </c>
      <c r="AU179" s="103">
        <v>0</v>
      </c>
      <c r="AV179" s="103">
        <v>0</v>
      </c>
      <c r="AW179" s="103">
        <v>0</v>
      </c>
      <c r="AX179" s="103">
        <f t="shared" si="85"/>
        <v>0</v>
      </c>
      <c r="AY179" s="103">
        <v>0</v>
      </c>
      <c r="AZ179" s="103">
        <v>0</v>
      </c>
      <c r="BA179" s="103">
        <v>0</v>
      </c>
      <c r="BB179" s="103">
        <v>0</v>
      </c>
      <c r="BC179" s="103">
        <v>0</v>
      </c>
      <c r="BD179" s="103">
        <v>0</v>
      </c>
      <c r="BE179" s="103">
        <v>0</v>
      </c>
      <c r="BF179" s="103">
        <v>0</v>
      </c>
      <c r="BG179" s="103">
        <v>0</v>
      </c>
      <c r="BH179" s="103">
        <f t="shared" si="86"/>
        <v>0</v>
      </c>
      <c r="BI179" s="103">
        <v>0</v>
      </c>
      <c r="BJ179" s="103">
        <v>0</v>
      </c>
      <c r="BK179" s="103">
        <v>0</v>
      </c>
      <c r="BL179" s="103">
        <v>0</v>
      </c>
      <c r="BM179" s="103">
        <v>0</v>
      </c>
      <c r="BN179" s="103">
        <v>0</v>
      </c>
      <c r="BO179" s="103">
        <v>0</v>
      </c>
      <c r="BP179" s="103">
        <v>0</v>
      </c>
      <c r="BQ179" s="103">
        <v>0</v>
      </c>
      <c r="BR179" s="103">
        <f t="shared" si="87"/>
        <v>0</v>
      </c>
      <c r="BS179" s="103">
        <v>0</v>
      </c>
      <c r="BT179" s="103">
        <v>0</v>
      </c>
      <c r="BU179" s="103">
        <v>0</v>
      </c>
      <c r="BV179" s="103">
        <v>0</v>
      </c>
      <c r="BW179" s="103">
        <v>0</v>
      </c>
      <c r="BX179" s="103">
        <v>0</v>
      </c>
      <c r="BY179" s="103">
        <v>0</v>
      </c>
      <c r="BZ179" s="103">
        <v>0</v>
      </c>
      <c r="CA179" s="103">
        <v>0</v>
      </c>
      <c r="CB179" s="102"/>
    </row>
    <row r="180" spans="2:80" ht="30">
      <c r="B180" s="891"/>
      <c r="C180" s="894"/>
      <c r="D180" s="875"/>
      <c r="E180" s="832"/>
      <c r="F180" s="830"/>
      <c r="G180" s="830"/>
      <c r="H180" s="825"/>
      <c r="I180" s="825"/>
      <c r="J180" s="825"/>
      <c r="K180" s="825"/>
      <c r="L180" s="826"/>
      <c r="M180" s="942"/>
      <c r="N180" s="825"/>
      <c r="O180" s="115">
        <v>179</v>
      </c>
      <c r="P180" s="111" t="s">
        <v>121</v>
      </c>
      <c r="Q180" s="112" t="s">
        <v>120</v>
      </c>
      <c r="R180" s="111"/>
      <c r="S180" s="111"/>
      <c r="T180" s="110" t="s">
        <v>129</v>
      </c>
      <c r="U180" s="110" t="s">
        <v>128</v>
      </c>
      <c r="V180" s="110" t="s">
        <v>2</v>
      </c>
      <c r="W180" s="110" t="s">
        <v>33</v>
      </c>
      <c r="X180" s="109">
        <v>0</v>
      </c>
      <c r="Y180" s="109">
        <v>3</v>
      </c>
      <c r="Z180" s="107">
        <f t="shared" si="70"/>
        <v>4.0972597732201752E-3</v>
      </c>
      <c r="AA180" s="106">
        <f t="shared" si="88"/>
        <v>4.1285783792170553E-3</v>
      </c>
      <c r="AB180" s="114">
        <f>Y180/(AA180+AD180+AG180+AJ180)*AA180</f>
        <v>0.75566237762113675</v>
      </c>
      <c r="AC180" s="104"/>
      <c r="AD180" s="106">
        <f t="shared" si="89"/>
        <v>4.0072929086929828E-3</v>
      </c>
      <c r="AE180" s="114">
        <f>Y180/(AA180+AD180+AG180+AJ180)*AD180</f>
        <v>0.73346324305014687</v>
      </c>
      <c r="AF180" s="104"/>
      <c r="AG180" s="106">
        <f t="shared" si="90"/>
        <v>4.1275689662234995E-3</v>
      </c>
      <c r="AH180" s="114">
        <f>Y180/(AA180+AD180+AG180+AJ180)*AG180</f>
        <v>0.75547762263948215</v>
      </c>
      <c r="AI180" s="104"/>
      <c r="AJ180" s="106">
        <f t="shared" si="91"/>
        <v>4.1271271532873311E-3</v>
      </c>
      <c r="AK180" s="114">
        <f>Y180/(AA180+AD180+AG180+AJ180)*AJ180</f>
        <v>0.75539675668923412</v>
      </c>
      <c r="AL180" s="104"/>
      <c r="AM180" s="103">
        <f t="shared" si="83"/>
        <v>46019897</v>
      </c>
      <c r="AN180" s="103">
        <f t="shared" si="84"/>
        <v>11000000</v>
      </c>
      <c r="AO180" s="103">
        <v>1000000</v>
      </c>
      <c r="AP180" s="103">
        <v>0</v>
      </c>
      <c r="AQ180" s="103">
        <v>10000000</v>
      </c>
      <c r="AR180" s="103">
        <v>0</v>
      </c>
      <c r="AS180" s="103">
        <v>0</v>
      </c>
      <c r="AT180" s="103">
        <v>0</v>
      </c>
      <c r="AU180" s="103">
        <v>0</v>
      </c>
      <c r="AV180" s="103">
        <v>0</v>
      </c>
      <c r="AW180" s="103">
        <v>0</v>
      </c>
      <c r="AX180" s="103">
        <f t="shared" si="85"/>
        <v>11330000</v>
      </c>
      <c r="AY180" s="103">
        <v>1030000</v>
      </c>
      <c r="AZ180" s="103">
        <v>0</v>
      </c>
      <c r="BA180" s="103">
        <v>10300000</v>
      </c>
      <c r="BB180" s="103">
        <v>0</v>
      </c>
      <c r="BC180" s="103">
        <v>0</v>
      </c>
      <c r="BD180" s="103">
        <v>0</v>
      </c>
      <c r="BE180" s="103">
        <v>0</v>
      </c>
      <c r="BF180" s="103">
        <v>0</v>
      </c>
      <c r="BG180" s="103">
        <v>0</v>
      </c>
      <c r="BH180" s="103">
        <f t="shared" si="86"/>
        <v>11669900</v>
      </c>
      <c r="BI180" s="103">
        <v>1060900</v>
      </c>
      <c r="BJ180" s="103">
        <v>0</v>
      </c>
      <c r="BK180" s="103">
        <v>10609000</v>
      </c>
      <c r="BL180" s="103">
        <v>0</v>
      </c>
      <c r="BM180" s="103">
        <v>0</v>
      </c>
      <c r="BN180" s="103">
        <v>0</v>
      </c>
      <c r="BO180" s="103">
        <v>0</v>
      </c>
      <c r="BP180" s="103">
        <v>0</v>
      </c>
      <c r="BQ180" s="103">
        <v>0</v>
      </c>
      <c r="BR180" s="103">
        <f t="shared" si="87"/>
        <v>12019997</v>
      </c>
      <c r="BS180" s="103">
        <v>1092727</v>
      </c>
      <c r="BT180" s="103">
        <v>0</v>
      </c>
      <c r="BU180" s="103">
        <v>10927270</v>
      </c>
      <c r="BV180" s="103">
        <v>0</v>
      </c>
      <c r="BW180" s="103">
        <v>0</v>
      </c>
      <c r="BX180" s="103">
        <v>0</v>
      </c>
      <c r="BY180" s="103">
        <v>0</v>
      </c>
      <c r="BZ180" s="103">
        <v>0</v>
      </c>
      <c r="CA180" s="103">
        <v>0</v>
      </c>
      <c r="CB180" s="102"/>
    </row>
    <row r="181" spans="2:80" ht="45">
      <c r="B181" s="891"/>
      <c r="C181" s="894"/>
      <c r="D181" s="875"/>
      <c r="E181" s="832"/>
      <c r="F181" s="830"/>
      <c r="G181" s="830"/>
      <c r="H181" s="825"/>
      <c r="I181" s="825"/>
      <c r="J181" s="825"/>
      <c r="K181" s="825"/>
      <c r="L181" s="826"/>
      <c r="M181" s="942"/>
      <c r="N181" s="825"/>
      <c r="O181" s="111">
        <v>180</v>
      </c>
      <c r="P181" s="111" t="s">
        <v>127</v>
      </c>
      <c r="Q181" s="112" t="s">
        <v>126</v>
      </c>
      <c r="R181" s="111"/>
      <c r="S181" s="111"/>
      <c r="T181" s="110" t="s">
        <v>125</v>
      </c>
      <c r="U181" s="110" t="s">
        <v>124</v>
      </c>
      <c r="V181" s="110" t="s">
        <v>113</v>
      </c>
      <c r="W181" s="110" t="s">
        <v>33</v>
      </c>
      <c r="X181" s="109">
        <v>0</v>
      </c>
      <c r="Y181" s="113">
        <v>1</v>
      </c>
      <c r="Z181" s="107">
        <f t="shared" si="70"/>
        <v>9.9999999999999995E-7</v>
      </c>
      <c r="AA181" s="106">
        <f t="shared" si="88"/>
        <v>0</v>
      </c>
      <c r="AB181" s="105">
        <v>0</v>
      </c>
      <c r="AC181" s="104"/>
      <c r="AD181" s="106">
        <f t="shared" si="89"/>
        <v>0</v>
      </c>
      <c r="AE181" s="105">
        <v>0.35</v>
      </c>
      <c r="AF181" s="104"/>
      <c r="AG181" s="106">
        <f t="shared" si="90"/>
        <v>0</v>
      </c>
      <c r="AH181" s="105">
        <v>0.35</v>
      </c>
      <c r="AI181" s="104"/>
      <c r="AJ181" s="106">
        <f t="shared" si="91"/>
        <v>0</v>
      </c>
      <c r="AK181" s="105">
        <v>0.3</v>
      </c>
      <c r="AL181" s="104"/>
      <c r="AM181" s="103">
        <f t="shared" si="83"/>
        <v>0</v>
      </c>
      <c r="AN181" s="103">
        <f t="shared" si="84"/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0</v>
      </c>
      <c r="AT181" s="103">
        <v>0</v>
      </c>
      <c r="AU181" s="103">
        <v>0</v>
      </c>
      <c r="AV181" s="103">
        <v>0</v>
      </c>
      <c r="AW181" s="103">
        <v>0</v>
      </c>
      <c r="AX181" s="103">
        <f t="shared" si="85"/>
        <v>0</v>
      </c>
      <c r="AY181" s="103">
        <v>0</v>
      </c>
      <c r="AZ181" s="103">
        <v>0</v>
      </c>
      <c r="BA181" s="103">
        <v>0</v>
      </c>
      <c r="BB181" s="103">
        <v>0</v>
      </c>
      <c r="BC181" s="103">
        <v>0</v>
      </c>
      <c r="BD181" s="103">
        <v>0</v>
      </c>
      <c r="BE181" s="103">
        <v>0</v>
      </c>
      <c r="BF181" s="103">
        <v>0</v>
      </c>
      <c r="BG181" s="103">
        <v>0</v>
      </c>
      <c r="BH181" s="103">
        <f t="shared" si="86"/>
        <v>0</v>
      </c>
      <c r="BI181" s="103">
        <v>0</v>
      </c>
      <c r="BJ181" s="103">
        <v>0</v>
      </c>
      <c r="BK181" s="103">
        <v>0</v>
      </c>
      <c r="BL181" s="103">
        <v>0</v>
      </c>
      <c r="BM181" s="103">
        <v>0</v>
      </c>
      <c r="BN181" s="103">
        <v>0</v>
      </c>
      <c r="BO181" s="103">
        <v>0</v>
      </c>
      <c r="BP181" s="103">
        <v>0</v>
      </c>
      <c r="BQ181" s="103">
        <v>0</v>
      </c>
      <c r="BR181" s="103">
        <f t="shared" si="87"/>
        <v>0</v>
      </c>
      <c r="BS181" s="103">
        <v>0</v>
      </c>
      <c r="BT181" s="103">
        <v>0</v>
      </c>
      <c r="BU181" s="103">
        <v>0</v>
      </c>
      <c r="BV181" s="103">
        <v>0</v>
      </c>
      <c r="BW181" s="103">
        <v>0</v>
      </c>
      <c r="BX181" s="103">
        <v>0</v>
      </c>
      <c r="BY181" s="103">
        <v>0</v>
      </c>
      <c r="BZ181" s="103">
        <v>0</v>
      </c>
      <c r="CA181" s="103">
        <v>0</v>
      </c>
      <c r="CB181" s="102"/>
    </row>
    <row r="182" spans="2:80" ht="30">
      <c r="B182" s="891"/>
      <c r="C182" s="894"/>
      <c r="D182" s="875"/>
      <c r="E182" s="832"/>
      <c r="F182" s="830"/>
      <c r="G182" s="830"/>
      <c r="H182" s="825"/>
      <c r="I182" s="825"/>
      <c r="J182" s="825"/>
      <c r="K182" s="825"/>
      <c r="L182" s="826"/>
      <c r="M182" s="942"/>
      <c r="N182" s="825"/>
      <c r="O182" s="115">
        <v>181</v>
      </c>
      <c r="P182" s="111" t="s">
        <v>121</v>
      </c>
      <c r="Q182" s="112" t="s">
        <v>120</v>
      </c>
      <c r="R182" s="111"/>
      <c r="S182" s="111"/>
      <c r="T182" s="110" t="s">
        <v>123</v>
      </c>
      <c r="U182" s="110" t="s">
        <v>122</v>
      </c>
      <c r="V182" s="110" t="s">
        <v>34</v>
      </c>
      <c r="W182" s="110" t="s">
        <v>33</v>
      </c>
      <c r="X182" s="110">
        <v>0</v>
      </c>
      <c r="Y182" s="110">
        <v>100</v>
      </c>
      <c r="Z182" s="107">
        <f t="shared" si="70"/>
        <v>7.4495632240366826E-3</v>
      </c>
      <c r="AA182" s="106">
        <f t="shared" si="88"/>
        <v>7.5065061440310098E-3</v>
      </c>
      <c r="AB182" s="114">
        <f>Y182/(AA182+AD182+AG182+AJ182)*AA182</f>
        <v>25.188745920704559</v>
      </c>
      <c r="AC182" s="104"/>
      <c r="AD182" s="106">
        <f t="shared" si="89"/>
        <v>7.2859871067145147E-3</v>
      </c>
      <c r="AE182" s="114">
        <f>Y182/(AA182+AD182+AG182+AJ182)*AD182</f>
        <v>24.448774768338229</v>
      </c>
      <c r="AF182" s="104"/>
      <c r="AG182" s="106">
        <f t="shared" si="90"/>
        <v>7.5046708476790899E-3</v>
      </c>
      <c r="AH182" s="114">
        <f>Y182/(AA182+AD182+AG182+AJ182)*AG182</f>
        <v>25.182587421316072</v>
      </c>
      <c r="AI182" s="104"/>
      <c r="AJ182" s="106">
        <f t="shared" si="91"/>
        <v>7.5038675514315107E-3</v>
      </c>
      <c r="AK182" s="114">
        <f>Y182/(AA182+AD182+AG182+AJ182)*AJ182</f>
        <v>25.179891889641134</v>
      </c>
      <c r="AL182" s="104"/>
      <c r="AM182" s="103">
        <f t="shared" si="83"/>
        <v>83672540</v>
      </c>
      <c r="AN182" s="103">
        <f t="shared" si="84"/>
        <v>20000000</v>
      </c>
      <c r="AO182" s="103">
        <v>20000000</v>
      </c>
      <c r="AP182" s="103">
        <v>0</v>
      </c>
      <c r="AQ182" s="103">
        <v>0</v>
      </c>
      <c r="AR182" s="103">
        <v>0</v>
      </c>
      <c r="AS182" s="103">
        <v>0</v>
      </c>
      <c r="AT182" s="103">
        <v>0</v>
      </c>
      <c r="AU182" s="103">
        <v>0</v>
      </c>
      <c r="AV182" s="103">
        <v>0</v>
      </c>
      <c r="AW182" s="103">
        <v>0</v>
      </c>
      <c r="AX182" s="103">
        <f t="shared" si="85"/>
        <v>20600000</v>
      </c>
      <c r="AY182" s="103">
        <v>20600000</v>
      </c>
      <c r="AZ182" s="103">
        <v>0</v>
      </c>
      <c r="BA182" s="103">
        <v>0</v>
      </c>
      <c r="BB182" s="103">
        <v>0</v>
      </c>
      <c r="BC182" s="103">
        <v>0</v>
      </c>
      <c r="BD182" s="103">
        <v>0</v>
      </c>
      <c r="BE182" s="103">
        <v>0</v>
      </c>
      <c r="BF182" s="103">
        <v>0</v>
      </c>
      <c r="BG182" s="103">
        <v>0</v>
      </c>
      <c r="BH182" s="103">
        <f t="shared" si="86"/>
        <v>21218000</v>
      </c>
      <c r="BI182" s="103">
        <v>21218000</v>
      </c>
      <c r="BJ182" s="103">
        <v>0</v>
      </c>
      <c r="BK182" s="103">
        <v>0</v>
      </c>
      <c r="BL182" s="103">
        <v>0</v>
      </c>
      <c r="BM182" s="103">
        <v>0</v>
      </c>
      <c r="BN182" s="103">
        <v>0</v>
      </c>
      <c r="BO182" s="103">
        <v>0</v>
      </c>
      <c r="BP182" s="103">
        <v>0</v>
      </c>
      <c r="BQ182" s="103">
        <v>0</v>
      </c>
      <c r="BR182" s="103">
        <f t="shared" si="87"/>
        <v>21854540</v>
      </c>
      <c r="BS182" s="103">
        <v>21854540</v>
      </c>
      <c r="BT182" s="103">
        <v>0</v>
      </c>
      <c r="BU182" s="103">
        <v>0</v>
      </c>
      <c r="BV182" s="103">
        <v>0</v>
      </c>
      <c r="BW182" s="103">
        <v>0</v>
      </c>
      <c r="BX182" s="103">
        <v>0</v>
      </c>
      <c r="BY182" s="103">
        <v>0</v>
      </c>
      <c r="BZ182" s="103">
        <v>0</v>
      </c>
      <c r="CA182" s="103">
        <v>0</v>
      </c>
      <c r="CB182" s="102"/>
    </row>
    <row r="183" spans="2:80" ht="30" customHeight="1">
      <c r="B183" s="891"/>
      <c r="C183" s="894"/>
      <c r="D183" s="875"/>
      <c r="E183" s="832"/>
      <c r="F183" s="830"/>
      <c r="G183" s="830"/>
      <c r="H183" s="825"/>
      <c r="I183" s="825"/>
      <c r="J183" s="825"/>
      <c r="K183" s="825"/>
      <c r="L183" s="826"/>
      <c r="M183" s="942"/>
      <c r="N183" s="825"/>
      <c r="O183" s="111">
        <v>182</v>
      </c>
      <c r="P183" s="111" t="s">
        <v>121</v>
      </c>
      <c r="Q183" s="112" t="s">
        <v>120</v>
      </c>
      <c r="R183" s="111"/>
      <c r="S183" s="111"/>
      <c r="T183" s="110" t="s">
        <v>119</v>
      </c>
      <c r="U183" s="110" t="s">
        <v>118</v>
      </c>
      <c r="V183" s="110" t="s">
        <v>113</v>
      </c>
      <c r="W183" s="110" t="s">
        <v>33</v>
      </c>
      <c r="X183" s="110">
        <v>0</v>
      </c>
      <c r="Y183" s="113">
        <v>1</v>
      </c>
      <c r="Z183" s="107">
        <f t="shared" si="70"/>
        <v>9.9999999999999995E-7</v>
      </c>
      <c r="AA183" s="106">
        <f t="shared" si="88"/>
        <v>0</v>
      </c>
      <c r="AB183" s="105">
        <v>0.4</v>
      </c>
      <c r="AC183" s="104"/>
      <c r="AD183" s="106">
        <f t="shared" si="89"/>
        <v>0</v>
      </c>
      <c r="AE183" s="105">
        <v>0.3</v>
      </c>
      <c r="AF183" s="104"/>
      <c r="AG183" s="106">
        <f t="shared" si="90"/>
        <v>0</v>
      </c>
      <c r="AH183" s="105">
        <v>0.3</v>
      </c>
      <c r="AI183" s="104"/>
      <c r="AJ183" s="106">
        <f t="shared" si="91"/>
        <v>0</v>
      </c>
      <c r="AK183" s="105">
        <v>0</v>
      </c>
      <c r="AL183" s="104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2"/>
    </row>
    <row r="184" spans="2:80" ht="45">
      <c r="B184" s="891"/>
      <c r="C184" s="894"/>
      <c r="D184" s="875"/>
      <c r="E184" s="832"/>
      <c r="F184" s="830"/>
      <c r="G184" s="830"/>
      <c r="H184" s="825"/>
      <c r="I184" s="825"/>
      <c r="J184" s="825"/>
      <c r="K184" s="825"/>
      <c r="L184" s="826"/>
      <c r="M184" s="942"/>
      <c r="N184" s="825"/>
      <c r="O184" s="111">
        <v>183</v>
      </c>
      <c r="P184" s="111" t="s">
        <v>117</v>
      </c>
      <c r="Q184" s="112" t="s">
        <v>116</v>
      </c>
      <c r="R184" s="111"/>
      <c r="S184" s="111"/>
      <c r="T184" s="110" t="s">
        <v>115</v>
      </c>
      <c r="U184" s="110" t="s">
        <v>114</v>
      </c>
      <c r="V184" s="110" t="s">
        <v>113</v>
      </c>
      <c r="W184" s="110" t="s">
        <v>33</v>
      </c>
      <c r="X184" s="109">
        <v>0</v>
      </c>
      <c r="Y184" s="108">
        <v>1</v>
      </c>
      <c r="Z184" s="107">
        <f t="shared" si="70"/>
        <v>9.9999999999999995E-7</v>
      </c>
      <c r="AA184" s="106">
        <f t="shared" si="88"/>
        <v>0</v>
      </c>
      <c r="AB184" s="105">
        <v>0.1</v>
      </c>
      <c r="AC184" s="104"/>
      <c r="AD184" s="106">
        <f t="shared" si="89"/>
        <v>0</v>
      </c>
      <c r="AE184" s="105">
        <v>0.35</v>
      </c>
      <c r="AF184" s="104"/>
      <c r="AG184" s="106">
        <f t="shared" si="90"/>
        <v>0</v>
      </c>
      <c r="AH184" s="105">
        <v>0.35</v>
      </c>
      <c r="AI184" s="104"/>
      <c r="AJ184" s="106">
        <f t="shared" si="91"/>
        <v>0</v>
      </c>
      <c r="AK184" s="105">
        <v>0.2</v>
      </c>
      <c r="AL184" s="104"/>
      <c r="AM184" s="103">
        <f>SUM(AN184,AX184,BH184,BR184)</f>
        <v>0</v>
      </c>
      <c r="AN184" s="103">
        <f>SUM(AO184:AV184)</f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v>0</v>
      </c>
      <c r="AU184" s="103">
        <v>0</v>
      </c>
      <c r="AV184" s="103">
        <v>0</v>
      </c>
      <c r="AW184" s="103">
        <v>0</v>
      </c>
      <c r="AX184" s="103">
        <f>SUM(AY184:BF184)</f>
        <v>0</v>
      </c>
      <c r="AY184" s="103">
        <v>0</v>
      </c>
      <c r="AZ184" s="103">
        <v>0</v>
      </c>
      <c r="BA184" s="103">
        <v>0</v>
      </c>
      <c r="BB184" s="103">
        <v>0</v>
      </c>
      <c r="BC184" s="103">
        <v>0</v>
      </c>
      <c r="BD184" s="103">
        <v>0</v>
      </c>
      <c r="BE184" s="103">
        <v>0</v>
      </c>
      <c r="BF184" s="103">
        <v>0</v>
      </c>
      <c r="BG184" s="103">
        <v>0</v>
      </c>
      <c r="BH184" s="103">
        <f>SUM(BI184:BP184)</f>
        <v>0</v>
      </c>
      <c r="BI184" s="103">
        <v>0</v>
      </c>
      <c r="BJ184" s="103">
        <v>0</v>
      </c>
      <c r="BK184" s="103">
        <v>0</v>
      </c>
      <c r="BL184" s="103">
        <v>0</v>
      </c>
      <c r="BM184" s="103">
        <v>0</v>
      </c>
      <c r="BN184" s="103">
        <v>0</v>
      </c>
      <c r="BO184" s="103">
        <v>0</v>
      </c>
      <c r="BP184" s="103">
        <v>0</v>
      </c>
      <c r="BQ184" s="103">
        <v>0</v>
      </c>
      <c r="BR184" s="103">
        <f>SUM(BS184:BZ184)</f>
        <v>0</v>
      </c>
      <c r="BS184" s="103">
        <v>0</v>
      </c>
      <c r="BT184" s="103">
        <v>0</v>
      </c>
      <c r="BU184" s="103">
        <v>0</v>
      </c>
      <c r="BV184" s="103">
        <v>0</v>
      </c>
      <c r="BW184" s="103">
        <v>0</v>
      </c>
      <c r="BX184" s="103">
        <v>0</v>
      </c>
      <c r="BY184" s="103">
        <v>0</v>
      </c>
      <c r="BZ184" s="103">
        <v>0</v>
      </c>
      <c r="CA184" s="103">
        <v>0</v>
      </c>
      <c r="CB184" s="102"/>
    </row>
    <row r="185" spans="2:80" ht="45.75" thickBot="1">
      <c r="B185" s="891"/>
      <c r="C185" s="894"/>
      <c r="D185" s="876"/>
      <c r="E185" s="833"/>
      <c r="F185" s="949"/>
      <c r="G185" s="949"/>
      <c r="H185" s="954"/>
      <c r="I185" s="954"/>
      <c r="J185" s="954"/>
      <c r="K185" s="954"/>
      <c r="L185" s="844"/>
      <c r="M185" s="958"/>
      <c r="N185" s="954"/>
      <c r="O185" s="101">
        <v>184</v>
      </c>
      <c r="P185" s="99" t="s">
        <v>112</v>
      </c>
      <c r="Q185" s="100" t="s">
        <v>111</v>
      </c>
      <c r="R185" s="99"/>
      <c r="S185" s="99"/>
      <c r="T185" s="98" t="s">
        <v>110</v>
      </c>
      <c r="U185" s="98" t="s">
        <v>109</v>
      </c>
      <c r="V185" s="98" t="s">
        <v>34</v>
      </c>
      <c r="W185" s="98" t="s">
        <v>33</v>
      </c>
      <c r="X185" s="98">
        <v>0</v>
      </c>
      <c r="Y185" s="98">
        <v>4</v>
      </c>
      <c r="Z185" s="97">
        <f t="shared" si="70"/>
        <v>5.8761353818877866E-4</v>
      </c>
      <c r="AA185" s="96">
        <f t="shared" si="88"/>
        <v>5.6298796080232576E-4</v>
      </c>
      <c r="AB185" s="95">
        <f>Y185/(AA185+AD185+AG185+AJ185)*AA185</f>
        <v>0.95900861082196232</v>
      </c>
      <c r="AC185" s="94"/>
      <c r="AD185" s="96">
        <f t="shared" si="89"/>
        <v>5.6590191120112741E-4</v>
      </c>
      <c r="AE185" s="95">
        <f>Y185/(AA185+AD185+AG185+AJ185)*AD185</f>
        <v>0.96397231114687931</v>
      </c>
      <c r="AF185" s="94"/>
      <c r="AG185" s="96">
        <f t="shared" si="90"/>
        <v>6.0127912343550067E-4</v>
      </c>
      <c r="AH185" s="95">
        <f>Y185/(AA185+AD185+AG185+AJ185)*AG185</f>
        <v>1.0242347919134127</v>
      </c>
      <c r="AI185" s="94"/>
      <c r="AJ185" s="96">
        <f t="shared" si="91"/>
        <v>6.1803916223250274E-4</v>
      </c>
      <c r="AK185" s="95">
        <f>Y185/(AA185+AD185+AG185+AJ185)*AJ185</f>
        <v>1.0527842861177454</v>
      </c>
      <c r="AL185" s="94"/>
      <c r="AM185" s="93">
        <f>SUM(AN185,AX185,BH185,BR185)</f>
        <v>6600000</v>
      </c>
      <c r="AN185" s="93">
        <f>SUM(AO185:AV185)</f>
        <v>1500000</v>
      </c>
      <c r="AO185" s="93">
        <v>1500000</v>
      </c>
      <c r="AP185" s="93">
        <v>0</v>
      </c>
      <c r="AQ185" s="93">
        <v>0</v>
      </c>
      <c r="AR185" s="93">
        <v>0</v>
      </c>
      <c r="AS185" s="93">
        <v>0</v>
      </c>
      <c r="AT185" s="93">
        <v>0</v>
      </c>
      <c r="AU185" s="93">
        <v>0</v>
      </c>
      <c r="AV185" s="93">
        <v>0</v>
      </c>
      <c r="AW185" s="93">
        <v>0</v>
      </c>
      <c r="AX185" s="93">
        <f>SUM(AY185:BF185)</f>
        <v>1600000</v>
      </c>
      <c r="AY185" s="93">
        <v>1600000</v>
      </c>
      <c r="AZ185" s="93">
        <v>0</v>
      </c>
      <c r="BA185" s="93">
        <v>0</v>
      </c>
      <c r="BB185" s="93">
        <v>0</v>
      </c>
      <c r="BC185" s="93">
        <v>0</v>
      </c>
      <c r="BD185" s="93">
        <v>0</v>
      </c>
      <c r="BE185" s="93">
        <v>0</v>
      </c>
      <c r="BF185" s="93">
        <v>0</v>
      </c>
      <c r="BG185" s="93">
        <v>0</v>
      </c>
      <c r="BH185" s="93">
        <f>SUM(BI185:BP185)</f>
        <v>1700000</v>
      </c>
      <c r="BI185" s="93">
        <v>1700000</v>
      </c>
      <c r="BJ185" s="93">
        <v>0</v>
      </c>
      <c r="BK185" s="93">
        <v>0</v>
      </c>
      <c r="BL185" s="93">
        <v>0</v>
      </c>
      <c r="BM185" s="93">
        <v>0</v>
      </c>
      <c r="BN185" s="93">
        <v>0</v>
      </c>
      <c r="BO185" s="93">
        <v>0</v>
      </c>
      <c r="BP185" s="93">
        <v>0</v>
      </c>
      <c r="BQ185" s="93">
        <v>0</v>
      </c>
      <c r="BR185" s="93">
        <f>SUM(BS185:BZ185)</f>
        <v>1800000</v>
      </c>
      <c r="BS185" s="93">
        <v>1800000</v>
      </c>
      <c r="BT185" s="93">
        <v>0</v>
      </c>
      <c r="BU185" s="93">
        <v>0</v>
      </c>
      <c r="BV185" s="93">
        <v>0</v>
      </c>
      <c r="BW185" s="93">
        <v>0</v>
      </c>
      <c r="BX185" s="93">
        <v>0</v>
      </c>
      <c r="BY185" s="93">
        <v>0</v>
      </c>
      <c r="BZ185" s="93">
        <v>0</v>
      </c>
      <c r="CA185" s="93">
        <v>0</v>
      </c>
      <c r="CB185" s="92"/>
    </row>
    <row r="186" spans="2:80" ht="30" customHeight="1">
      <c r="B186" s="891"/>
      <c r="C186" s="894"/>
      <c r="D186" s="896" t="s">
        <v>108</v>
      </c>
      <c r="E186" s="974">
        <f>SUM(L186:L193)</f>
        <v>6.8837860053471344E-3</v>
      </c>
      <c r="F186" s="796" t="s">
        <v>107</v>
      </c>
      <c r="G186" s="796">
        <v>44</v>
      </c>
      <c r="H186" s="927" t="s">
        <v>106</v>
      </c>
      <c r="I186" s="927" t="s">
        <v>105</v>
      </c>
      <c r="J186" s="946">
        <v>0.75</v>
      </c>
      <c r="K186" s="927" t="s">
        <v>104</v>
      </c>
      <c r="L186" s="928">
        <f>SUM(Z186:Z188)</f>
        <v>3.1570043042964389E-3</v>
      </c>
      <c r="M186" s="929">
        <v>7.0000000000000007E-2</v>
      </c>
      <c r="N186" s="929">
        <v>7.0000000000000007E-2</v>
      </c>
      <c r="O186" s="91">
        <v>185</v>
      </c>
      <c r="P186" s="90" t="s">
        <v>74</v>
      </c>
      <c r="Q186" s="90" t="s">
        <v>73</v>
      </c>
      <c r="R186" s="90"/>
      <c r="S186" s="90"/>
      <c r="T186" s="87" t="s">
        <v>103</v>
      </c>
      <c r="U186" s="87" t="s">
        <v>102</v>
      </c>
      <c r="V186" s="87" t="s">
        <v>2</v>
      </c>
      <c r="W186" s="87" t="s">
        <v>101</v>
      </c>
      <c r="X186" s="87">
        <v>0</v>
      </c>
      <c r="Y186" s="87">
        <v>1</v>
      </c>
      <c r="Z186" s="89">
        <f t="shared" si="70"/>
        <v>2.2258088567756766E-3</v>
      </c>
      <c r="AA186" s="88">
        <f>(100%/(SUM($AN$186:$AN$193))*AN186)*(SUM($Z$186:$Z$193))</f>
        <v>4.5891906702314224E-3</v>
      </c>
      <c r="AB186" s="87">
        <v>1</v>
      </c>
      <c r="AC186" s="87"/>
      <c r="AD186" s="88">
        <f>(100%/(SUM($AX$186:$AX$193))*AX186)*(SUM($Z$186:$Z$193))</f>
        <v>0</v>
      </c>
      <c r="AE186" s="87">
        <f>Y186/(AA186+AD186+AG186+AJ186)*AD186</f>
        <v>0</v>
      </c>
      <c r="AF186" s="87"/>
      <c r="AG186" s="88">
        <f>(100%/(SUM($BH$186:$BH$193))*BH186)*(SUM($Z$186:$Z$193))</f>
        <v>0</v>
      </c>
      <c r="AH186" s="87">
        <f>Y186/(AA186+AD186+AG186+AJ186)*AG186</f>
        <v>0</v>
      </c>
      <c r="AI186" s="87"/>
      <c r="AJ186" s="88">
        <f>(100%/(SUM($BR$186:$BR$193))*BR186)*(SUM($Z$186:$Z$193))</f>
        <v>0</v>
      </c>
      <c r="AK186" s="87">
        <f>Y186/(AA186+AD186+AG186+AJ186)*AJ186</f>
        <v>0</v>
      </c>
      <c r="AL186" s="87"/>
      <c r="AM186" s="86">
        <f>SUM(AN186,AX186,BH186,BR186)</f>
        <v>25000000</v>
      </c>
      <c r="AN186" s="86">
        <f>SUM(AO186:AV186)</f>
        <v>25000000</v>
      </c>
      <c r="AO186" s="86">
        <v>0</v>
      </c>
      <c r="AP186" s="86">
        <v>0</v>
      </c>
      <c r="AQ186" s="86">
        <v>25000000</v>
      </c>
      <c r="AR186" s="86">
        <v>0</v>
      </c>
      <c r="AS186" s="86">
        <v>0</v>
      </c>
      <c r="AT186" s="86">
        <v>0</v>
      </c>
      <c r="AU186" s="86">
        <v>0</v>
      </c>
      <c r="AV186" s="86">
        <v>0</v>
      </c>
      <c r="AW186" s="86">
        <v>0</v>
      </c>
      <c r="AX186" s="86">
        <f>SUM(AY186:BF186)</f>
        <v>0</v>
      </c>
      <c r="AY186" s="86">
        <v>0</v>
      </c>
      <c r="AZ186" s="86">
        <v>0</v>
      </c>
      <c r="BA186" s="86">
        <v>0</v>
      </c>
      <c r="BB186" s="86">
        <v>0</v>
      </c>
      <c r="BC186" s="86">
        <v>0</v>
      </c>
      <c r="BD186" s="86">
        <v>0</v>
      </c>
      <c r="BE186" s="86">
        <v>0</v>
      </c>
      <c r="BF186" s="86">
        <v>0</v>
      </c>
      <c r="BG186" s="86">
        <v>0</v>
      </c>
      <c r="BH186" s="86">
        <f>SUM(BI186:BP186)</f>
        <v>0</v>
      </c>
      <c r="BI186" s="86">
        <v>0</v>
      </c>
      <c r="BJ186" s="86">
        <v>0</v>
      </c>
      <c r="BK186" s="86">
        <v>0</v>
      </c>
      <c r="BL186" s="86">
        <v>0</v>
      </c>
      <c r="BM186" s="86">
        <v>0</v>
      </c>
      <c r="BN186" s="86">
        <v>0</v>
      </c>
      <c r="BO186" s="86">
        <v>0</v>
      </c>
      <c r="BP186" s="86">
        <v>0</v>
      </c>
      <c r="BQ186" s="86">
        <v>0</v>
      </c>
      <c r="BR186" s="86">
        <f>SUM(BS186:BZ186)</f>
        <v>0</v>
      </c>
      <c r="BS186" s="86">
        <v>0</v>
      </c>
      <c r="BT186" s="86">
        <v>0</v>
      </c>
      <c r="BU186" s="86">
        <v>0</v>
      </c>
      <c r="BV186" s="86">
        <v>0</v>
      </c>
      <c r="BW186" s="86">
        <v>0</v>
      </c>
      <c r="BX186" s="86">
        <v>0</v>
      </c>
      <c r="BY186" s="86">
        <v>0</v>
      </c>
      <c r="BZ186" s="86">
        <v>0</v>
      </c>
      <c r="CA186" s="86">
        <v>0</v>
      </c>
      <c r="CB186" s="85"/>
    </row>
    <row r="187" spans="2:80" ht="30" customHeight="1">
      <c r="B187" s="891"/>
      <c r="C187" s="894"/>
      <c r="D187" s="897"/>
      <c r="E187" s="978"/>
      <c r="F187" s="797"/>
      <c r="G187" s="797"/>
      <c r="H187" s="743"/>
      <c r="I187" s="743"/>
      <c r="J187" s="947"/>
      <c r="K187" s="743"/>
      <c r="L187" s="820"/>
      <c r="M187" s="930"/>
      <c r="N187" s="930"/>
      <c r="O187" s="84"/>
      <c r="P187" s="83" t="s">
        <v>100</v>
      </c>
      <c r="Q187" s="83" t="s">
        <v>99</v>
      </c>
      <c r="R187" s="83"/>
      <c r="S187" s="83"/>
      <c r="T187" s="80" t="s">
        <v>98</v>
      </c>
      <c r="U187" s="80" t="s">
        <v>97</v>
      </c>
      <c r="V187" s="80"/>
      <c r="W187" s="80" t="s">
        <v>96</v>
      </c>
      <c r="X187" s="80">
        <v>1</v>
      </c>
      <c r="Y187" s="80">
        <v>1</v>
      </c>
      <c r="Z187" s="82"/>
      <c r="AA187" s="81"/>
      <c r="AB187" s="80">
        <v>0</v>
      </c>
      <c r="AC187" s="80"/>
      <c r="AD187" s="81"/>
      <c r="AE187" s="80">
        <v>1</v>
      </c>
      <c r="AF187" s="80"/>
      <c r="AG187" s="81"/>
      <c r="AH187" s="80">
        <v>0</v>
      </c>
      <c r="AI187" s="80"/>
      <c r="AJ187" s="81"/>
      <c r="AK187" s="80">
        <v>0</v>
      </c>
      <c r="AL187" s="80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8"/>
    </row>
    <row r="188" spans="2:80" ht="48" customHeight="1">
      <c r="B188" s="891"/>
      <c r="C188" s="894"/>
      <c r="D188" s="898"/>
      <c r="E188" s="975"/>
      <c r="F188" s="789"/>
      <c r="G188" s="789"/>
      <c r="H188" s="751"/>
      <c r="I188" s="751"/>
      <c r="J188" s="948"/>
      <c r="K188" s="751"/>
      <c r="L188" s="780"/>
      <c r="M188" s="751"/>
      <c r="N188" s="751"/>
      <c r="O188" s="74">
        <v>187</v>
      </c>
      <c r="P188" s="72" t="s">
        <v>95</v>
      </c>
      <c r="Q188" s="72" t="s">
        <v>94</v>
      </c>
      <c r="R188" s="72"/>
      <c r="S188" s="72"/>
      <c r="T188" s="69" t="s">
        <v>93</v>
      </c>
      <c r="U188" s="69" t="s">
        <v>92</v>
      </c>
      <c r="V188" s="69" t="s">
        <v>2</v>
      </c>
      <c r="W188" s="69" t="s">
        <v>91</v>
      </c>
      <c r="X188" s="69">
        <v>0</v>
      </c>
      <c r="Y188" s="69">
        <v>4</v>
      </c>
      <c r="Z188" s="71">
        <f t="shared" ref="Z188:Z207" si="92">IF(AM188,100%/(SUM($AM$7:$AM$209))*AM188,0.0001%)</f>
        <v>9.3119544752076242E-4</v>
      </c>
      <c r="AA188" s="70">
        <f t="shared" ref="AA188:AA193" si="93">(100%/(SUM($AN$186:$AN$193))*AN188)*(SUM($Z$186:$Z$193))</f>
        <v>4.5891906702314231E-4</v>
      </c>
      <c r="AB188" s="69">
        <v>1</v>
      </c>
      <c r="AC188" s="69"/>
      <c r="AD188" s="70">
        <f t="shared" ref="AD188:AD193" si="94">(100%/(SUM($AX$186:$AX$193))*AX188)*(SUM($Z$186:$Z$193))</f>
        <v>1.3767572010694269E-3</v>
      </c>
      <c r="AE188" s="69">
        <v>1</v>
      </c>
      <c r="AF188" s="69"/>
      <c r="AG188" s="70">
        <f t="shared" ref="AG188:AG193" si="95">(100%/(SUM($BH$186:$BH$193))*BH188)*(SUM($Z$186:$Z$193))</f>
        <v>1.3767572010694269E-3</v>
      </c>
      <c r="AH188" s="69">
        <v>1</v>
      </c>
      <c r="AI188" s="69"/>
      <c r="AJ188" s="70">
        <f t="shared" ref="AJ188:AJ193" si="96">(100%/(SUM($BR$186:$BR$193))*BR188)*(SUM($Z$186:$Z$193))</f>
        <v>1.3767573018636453E-3</v>
      </c>
      <c r="AK188" s="69">
        <v>1</v>
      </c>
      <c r="AL188" s="69"/>
      <c r="AM188" s="68">
        <f>SUM(AN188,AX188,BH188,BR188)</f>
        <v>10459068</v>
      </c>
      <c r="AN188" s="68">
        <f>SUM(AO188:AV188)</f>
        <v>2500000</v>
      </c>
      <c r="AO188" s="68">
        <v>1000000</v>
      </c>
      <c r="AP188" s="69"/>
      <c r="AQ188" s="68">
        <v>1500000</v>
      </c>
      <c r="AR188" s="69"/>
      <c r="AS188" s="69"/>
      <c r="AT188" s="69"/>
      <c r="AU188" s="69"/>
      <c r="AV188" s="69"/>
      <c r="AW188" s="69"/>
      <c r="AX188" s="68">
        <f t="shared" ref="AX188:AX206" si="97">SUM(AY188:BF188)</f>
        <v>2575000</v>
      </c>
      <c r="AY188" s="68">
        <v>1030000</v>
      </c>
      <c r="AZ188" s="69"/>
      <c r="BA188" s="68">
        <v>1545000</v>
      </c>
      <c r="BB188" s="69"/>
      <c r="BC188" s="69"/>
      <c r="BD188" s="69"/>
      <c r="BE188" s="69"/>
      <c r="BF188" s="69"/>
      <c r="BG188" s="69"/>
      <c r="BH188" s="68">
        <f t="shared" ref="BH188:BH206" si="98">SUM(BI188:BP188)</f>
        <v>2652250</v>
      </c>
      <c r="BI188" s="68">
        <v>1060900</v>
      </c>
      <c r="BJ188" s="69"/>
      <c r="BK188" s="68">
        <v>1591350</v>
      </c>
      <c r="BL188" s="69"/>
      <c r="BM188" s="69"/>
      <c r="BN188" s="69"/>
      <c r="BO188" s="69"/>
      <c r="BP188" s="69"/>
      <c r="BQ188" s="69"/>
      <c r="BR188" s="68">
        <f t="shared" ref="BR188:BR206" si="99">SUM(BS188:BZ188)</f>
        <v>2731818</v>
      </c>
      <c r="BS188" s="68">
        <v>1092727</v>
      </c>
      <c r="BT188" s="69"/>
      <c r="BU188" s="68">
        <v>1639091</v>
      </c>
      <c r="BV188" s="69"/>
      <c r="BW188" s="69"/>
      <c r="BX188" s="69"/>
      <c r="BY188" s="69"/>
      <c r="BZ188" s="69"/>
      <c r="CA188" s="69"/>
      <c r="CB188" s="77"/>
    </row>
    <row r="189" spans="2:80" s="75" customFormat="1" ht="31.5">
      <c r="B189" s="891"/>
      <c r="C189" s="894"/>
      <c r="D189" s="898"/>
      <c r="E189" s="975"/>
      <c r="F189" s="789"/>
      <c r="G189" s="789">
        <v>45</v>
      </c>
      <c r="H189" s="751" t="s">
        <v>90</v>
      </c>
      <c r="I189" s="751" t="s">
        <v>89</v>
      </c>
      <c r="J189" s="758">
        <v>0.75</v>
      </c>
      <c r="K189" s="758">
        <v>0.25</v>
      </c>
      <c r="L189" s="780">
        <f>SUM(Z189:Z191)</f>
        <v>3.1670644147317674E-3</v>
      </c>
      <c r="M189" s="751" t="s">
        <v>88</v>
      </c>
      <c r="N189" s="751" t="s">
        <v>88</v>
      </c>
      <c r="O189" s="73">
        <v>188</v>
      </c>
      <c r="P189" s="72" t="s">
        <v>74</v>
      </c>
      <c r="Q189" s="72" t="s">
        <v>73</v>
      </c>
      <c r="R189" s="72"/>
      <c r="S189" s="72"/>
      <c r="T189" s="69" t="s">
        <v>87</v>
      </c>
      <c r="U189" s="69" t="s">
        <v>86</v>
      </c>
      <c r="V189" s="69" t="s">
        <v>2</v>
      </c>
      <c r="W189" s="69" t="s">
        <v>11</v>
      </c>
      <c r="X189" s="76">
        <v>0.75</v>
      </c>
      <c r="Y189" s="76">
        <v>1</v>
      </c>
      <c r="Z189" s="71">
        <f t="shared" si="92"/>
        <v>9.3119544752076242E-4</v>
      </c>
      <c r="AA189" s="70">
        <f t="shared" si="93"/>
        <v>4.5891906702314231E-4</v>
      </c>
      <c r="AB189" s="76">
        <v>0.8</v>
      </c>
      <c r="AC189" s="69"/>
      <c r="AD189" s="70">
        <f t="shared" si="94"/>
        <v>1.3767572010694269E-3</v>
      </c>
      <c r="AE189" s="76">
        <v>0.08</v>
      </c>
      <c r="AF189" s="69"/>
      <c r="AG189" s="70">
        <f t="shared" si="95"/>
        <v>1.3767572010694269E-3</v>
      </c>
      <c r="AH189" s="76">
        <v>0.06</v>
      </c>
      <c r="AI189" s="69"/>
      <c r="AJ189" s="70">
        <f t="shared" si="96"/>
        <v>1.3767573018636453E-3</v>
      </c>
      <c r="AK189" s="76">
        <v>0.06</v>
      </c>
      <c r="AL189" s="69"/>
      <c r="AM189" s="68">
        <f>SUM(AN189,AX189,BH189,BR189)</f>
        <v>10459068</v>
      </c>
      <c r="AN189" s="68">
        <f>SUM(AO189:AV189)</f>
        <v>2500000</v>
      </c>
      <c r="AO189" s="68">
        <v>0</v>
      </c>
      <c r="AP189" s="68">
        <v>0</v>
      </c>
      <c r="AQ189" s="68">
        <v>2500000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f t="shared" si="97"/>
        <v>2575000</v>
      </c>
      <c r="AY189" s="68">
        <v>0</v>
      </c>
      <c r="AZ189" s="68">
        <v>0</v>
      </c>
      <c r="BA189" s="68">
        <v>2575000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8">
        <v>0</v>
      </c>
      <c r="BH189" s="68">
        <f t="shared" si="98"/>
        <v>2652250</v>
      </c>
      <c r="BI189" s="68">
        <v>0</v>
      </c>
      <c r="BJ189" s="68">
        <v>0</v>
      </c>
      <c r="BK189" s="68">
        <v>2652250</v>
      </c>
      <c r="BL189" s="68">
        <v>0</v>
      </c>
      <c r="BM189" s="68">
        <v>0</v>
      </c>
      <c r="BN189" s="68">
        <v>0</v>
      </c>
      <c r="BO189" s="68">
        <v>0</v>
      </c>
      <c r="BP189" s="68">
        <v>0</v>
      </c>
      <c r="BQ189" s="68">
        <v>0</v>
      </c>
      <c r="BR189" s="68">
        <f t="shared" si="99"/>
        <v>2731818</v>
      </c>
      <c r="BS189" s="68">
        <v>0</v>
      </c>
      <c r="BT189" s="68">
        <v>0</v>
      </c>
      <c r="BU189" s="68">
        <v>2731818</v>
      </c>
      <c r="BV189" s="68">
        <v>0</v>
      </c>
      <c r="BW189" s="68">
        <v>0</v>
      </c>
      <c r="BX189" s="68">
        <v>0</v>
      </c>
      <c r="BY189" s="68">
        <v>0</v>
      </c>
      <c r="BZ189" s="68">
        <v>0</v>
      </c>
      <c r="CA189" s="68">
        <v>0</v>
      </c>
      <c r="CB189" s="67"/>
    </row>
    <row r="190" spans="2:80" ht="31.5">
      <c r="B190" s="891"/>
      <c r="C190" s="894"/>
      <c r="D190" s="898"/>
      <c r="E190" s="975"/>
      <c r="F190" s="789"/>
      <c r="G190" s="789"/>
      <c r="H190" s="751"/>
      <c r="I190" s="751"/>
      <c r="J190" s="758"/>
      <c r="K190" s="758"/>
      <c r="L190" s="780"/>
      <c r="M190" s="751"/>
      <c r="N190" s="751"/>
      <c r="O190" s="74">
        <v>189</v>
      </c>
      <c r="P190" s="72" t="s">
        <v>74</v>
      </c>
      <c r="Q190" s="72" t="s">
        <v>73</v>
      </c>
      <c r="R190" s="72"/>
      <c r="S190" s="72"/>
      <c r="T190" s="69" t="s">
        <v>85</v>
      </c>
      <c r="U190" s="69" t="s">
        <v>84</v>
      </c>
      <c r="V190" s="69" t="s">
        <v>2</v>
      </c>
      <c r="W190" s="69" t="s">
        <v>11</v>
      </c>
      <c r="X190" s="69">
        <v>0</v>
      </c>
      <c r="Y190" s="69">
        <v>12</v>
      </c>
      <c r="Z190" s="71">
        <f t="shared" si="92"/>
        <v>9.9999999999999995E-7</v>
      </c>
      <c r="AA190" s="70">
        <f t="shared" si="93"/>
        <v>0</v>
      </c>
      <c r="AB190" s="69">
        <v>4</v>
      </c>
      <c r="AC190" s="69"/>
      <c r="AD190" s="70">
        <f t="shared" si="94"/>
        <v>0</v>
      </c>
      <c r="AE190" s="69">
        <v>4</v>
      </c>
      <c r="AF190" s="69"/>
      <c r="AG190" s="70">
        <f t="shared" si="95"/>
        <v>0</v>
      </c>
      <c r="AH190" s="69">
        <v>4</v>
      </c>
      <c r="AI190" s="69"/>
      <c r="AJ190" s="70">
        <f t="shared" si="96"/>
        <v>0</v>
      </c>
      <c r="AK190" s="69">
        <v>4</v>
      </c>
      <c r="AL190" s="69"/>
      <c r="AM190" s="68">
        <f>SUM(AN190,AX190,BH190,BR190)</f>
        <v>0</v>
      </c>
      <c r="AN190" s="68">
        <f>SUM(AO190:AV190)</f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f t="shared" si="97"/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8">
        <v>0</v>
      </c>
      <c r="BH190" s="68">
        <f t="shared" si="98"/>
        <v>0</v>
      </c>
      <c r="BI190" s="68">
        <v>0</v>
      </c>
      <c r="BJ190" s="68">
        <v>0</v>
      </c>
      <c r="BK190" s="68">
        <v>0</v>
      </c>
      <c r="BL190" s="68">
        <v>0</v>
      </c>
      <c r="BM190" s="68">
        <v>0</v>
      </c>
      <c r="BN190" s="68">
        <v>0</v>
      </c>
      <c r="BO190" s="68">
        <v>0</v>
      </c>
      <c r="BP190" s="68">
        <v>0</v>
      </c>
      <c r="BQ190" s="68">
        <v>0</v>
      </c>
      <c r="BR190" s="68">
        <f t="shared" si="99"/>
        <v>0</v>
      </c>
      <c r="BS190" s="68">
        <v>0</v>
      </c>
      <c r="BT190" s="68">
        <v>0</v>
      </c>
      <c r="BU190" s="68">
        <v>0</v>
      </c>
      <c r="BV190" s="68">
        <v>0</v>
      </c>
      <c r="BW190" s="68">
        <v>0</v>
      </c>
      <c r="BX190" s="68">
        <v>0</v>
      </c>
      <c r="BY190" s="68">
        <v>0</v>
      </c>
      <c r="BZ190" s="68">
        <v>0</v>
      </c>
      <c r="CA190" s="68">
        <v>0</v>
      </c>
      <c r="CB190" s="67"/>
    </row>
    <row r="191" spans="2:80" ht="31.5">
      <c r="B191" s="891"/>
      <c r="C191" s="894"/>
      <c r="D191" s="898"/>
      <c r="E191" s="975"/>
      <c r="F191" s="789"/>
      <c r="G191" s="789"/>
      <c r="H191" s="751"/>
      <c r="I191" s="751"/>
      <c r="J191" s="758"/>
      <c r="K191" s="758"/>
      <c r="L191" s="780"/>
      <c r="M191" s="751"/>
      <c r="N191" s="751"/>
      <c r="O191" s="73">
        <v>190</v>
      </c>
      <c r="P191" s="72" t="s">
        <v>74</v>
      </c>
      <c r="Q191" s="72" t="s">
        <v>73</v>
      </c>
      <c r="R191" s="72"/>
      <c r="S191" s="72"/>
      <c r="T191" s="69" t="s">
        <v>83</v>
      </c>
      <c r="U191" s="69" t="s">
        <v>82</v>
      </c>
      <c r="V191" s="69" t="s">
        <v>2</v>
      </c>
      <c r="W191" s="69" t="s">
        <v>11</v>
      </c>
      <c r="X191" s="69">
        <v>0</v>
      </c>
      <c r="Y191" s="69">
        <v>1</v>
      </c>
      <c r="Z191" s="71">
        <f t="shared" si="92"/>
        <v>2.234868967211005E-3</v>
      </c>
      <c r="AA191" s="70">
        <f t="shared" si="93"/>
        <v>1.1014057608555415E-3</v>
      </c>
      <c r="AB191" s="69">
        <v>0.25</v>
      </c>
      <c r="AC191" s="69"/>
      <c r="AD191" s="70">
        <f t="shared" si="94"/>
        <v>3.304217282566625E-3</v>
      </c>
      <c r="AE191" s="69">
        <v>0.25</v>
      </c>
      <c r="AF191" s="69"/>
      <c r="AG191" s="70">
        <f t="shared" si="95"/>
        <v>3.304217282566625E-3</v>
      </c>
      <c r="AH191" s="69">
        <v>0.25</v>
      </c>
      <c r="AI191" s="69"/>
      <c r="AJ191" s="70">
        <f t="shared" si="96"/>
        <v>3.3042169197074383E-3</v>
      </c>
      <c r="AK191" s="69">
        <v>0.25</v>
      </c>
      <c r="AL191" s="69"/>
      <c r="AM191" s="68">
        <f>SUM(AN191,AX191,BH191,BR191)</f>
        <v>25101762</v>
      </c>
      <c r="AN191" s="68">
        <f>SUM(AO191:AV191)</f>
        <v>6000000</v>
      </c>
      <c r="AO191" s="68">
        <v>0</v>
      </c>
      <c r="AP191" s="68">
        <v>0</v>
      </c>
      <c r="AQ191" s="68">
        <v>6000000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f t="shared" si="97"/>
        <v>6180000</v>
      </c>
      <c r="AY191" s="68">
        <v>0</v>
      </c>
      <c r="AZ191" s="68">
        <v>0</v>
      </c>
      <c r="BA191" s="68">
        <v>6180000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8">
        <v>0</v>
      </c>
      <c r="BH191" s="68">
        <f t="shared" si="98"/>
        <v>6365400</v>
      </c>
      <c r="BI191" s="68">
        <v>0</v>
      </c>
      <c r="BJ191" s="68">
        <v>0</v>
      </c>
      <c r="BK191" s="68">
        <v>6365400</v>
      </c>
      <c r="BL191" s="68">
        <v>0</v>
      </c>
      <c r="BM191" s="68">
        <v>0</v>
      </c>
      <c r="BN191" s="68">
        <v>0</v>
      </c>
      <c r="BO191" s="68">
        <v>0</v>
      </c>
      <c r="BP191" s="68">
        <v>0</v>
      </c>
      <c r="BQ191" s="68">
        <v>0</v>
      </c>
      <c r="BR191" s="68">
        <f t="shared" si="99"/>
        <v>6556362</v>
      </c>
      <c r="BS191" s="68">
        <v>0</v>
      </c>
      <c r="BT191" s="68">
        <v>0</v>
      </c>
      <c r="BU191" s="68">
        <v>6556362</v>
      </c>
      <c r="BV191" s="68">
        <v>0</v>
      </c>
      <c r="BW191" s="68">
        <v>0</v>
      </c>
      <c r="BX191" s="68">
        <v>0</v>
      </c>
      <c r="BY191" s="68">
        <v>0</v>
      </c>
      <c r="BZ191" s="68">
        <v>0</v>
      </c>
      <c r="CA191" s="68">
        <v>0</v>
      </c>
      <c r="CB191" s="67"/>
    </row>
    <row r="192" spans="2:80" ht="60">
      <c r="B192" s="891"/>
      <c r="C192" s="894"/>
      <c r="D192" s="898"/>
      <c r="E192" s="975"/>
      <c r="F192" s="789" t="s">
        <v>81</v>
      </c>
      <c r="G192" s="789">
        <v>46</v>
      </c>
      <c r="H192" s="751" t="s">
        <v>80</v>
      </c>
      <c r="I192" s="751" t="s">
        <v>79</v>
      </c>
      <c r="J192" s="751">
        <v>72.03</v>
      </c>
      <c r="K192" s="758">
        <v>0.05</v>
      </c>
      <c r="L192" s="780">
        <f>SUM(Z192:Z193)</f>
        <v>5.5971728631892836E-4</v>
      </c>
      <c r="M192" s="751" t="s">
        <v>78</v>
      </c>
      <c r="N192" s="751" t="s">
        <v>78</v>
      </c>
      <c r="O192" s="73">
        <v>191</v>
      </c>
      <c r="P192" s="72" t="s">
        <v>74</v>
      </c>
      <c r="Q192" s="72" t="s">
        <v>73</v>
      </c>
      <c r="R192" s="72"/>
      <c r="S192" s="72"/>
      <c r="T192" s="69" t="s">
        <v>77</v>
      </c>
      <c r="U192" s="69" t="s">
        <v>76</v>
      </c>
      <c r="V192" s="69" t="s">
        <v>2</v>
      </c>
      <c r="W192" s="69" t="s">
        <v>75</v>
      </c>
      <c r="X192" s="69">
        <v>0</v>
      </c>
      <c r="Y192" s="69">
        <v>2</v>
      </c>
      <c r="Z192" s="71">
        <f t="shared" si="92"/>
        <v>9.9999999999999995E-7</v>
      </c>
      <c r="AA192" s="70">
        <f t="shared" si="93"/>
        <v>0</v>
      </c>
      <c r="AB192" s="69">
        <v>0</v>
      </c>
      <c r="AC192" s="69"/>
      <c r="AD192" s="70">
        <f t="shared" si="94"/>
        <v>0</v>
      </c>
      <c r="AE192" s="69">
        <v>1</v>
      </c>
      <c r="AF192" s="69"/>
      <c r="AG192" s="70">
        <f t="shared" si="95"/>
        <v>0</v>
      </c>
      <c r="AH192" s="69">
        <v>1</v>
      </c>
      <c r="AI192" s="69"/>
      <c r="AJ192" s="70">
        <f t="shared" si="96"/>
        <v>0</v>
      </c>
      <c r="AK192" s="69">
        <v>0</v>
      </c>
      <c r="AL192" s="69"/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f t="shared" si="97"/>
        <v>0</v>
      </c>
      <c r="AY192" s="68"/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8">
        <v>0</v>
      </c>
      <c r="BH192" s="68">
        <f t="shared" si="98"/>
        <v>0</v>
      </c>
      <c r="BI192" s="68">
        <v>0</v>
      </c>
      <c r="BJ192" s="68">
        <v>0</v>
      </c>
      <c r="BK192" s="68">
        <v>0</v>
      </c>
      <c r="BL192" s="68">
        <v>0</v>
      </c>
      <c r="BM192" s="68">
        <v>0</v>
      </c>
      <c r="BN192" s="68">
        <v>0</v>
      </c>
      <c r="BO192" s="68">
        <v>0</v>
      </c>
      <c r="BP192" s="68">
        <v>0</v>
      </c>
      <c r="BQ192" s="68">
        <v>0</v>
      </c>
      <c r="BR192" s="68">
        <f t="shared" si="99"/>
        <v>0</v>
      </c>
      <c r="BS192" s="68">
        <v>0</v>
      </c>
      <c r="BT192" s="68">
        <v>0</v>
      </c>
      <c r="BU192" s="68">
        <v>0</v>
      </c>
      <c r="BV192" s="68">
        <v>0</v>
      </c>
      <c r="BW192" s="68">
        <v>0</v>
      </c>
      <c r="BX192" s="68">
        <v>0</v>
      </c>
      <c r="BY192" s="68">
        <v>0</v>
      </c>
      <c r="BZ192" s="68">
        <v>0</v>
      </c>
      <c r="CA192" s="68">
        <v>0</v>
      </c>
      <c r="CB192" s="67"/>
    </row>
    <row r="193" spans="2:80" ht="60.75" thickBot="1">
      <c r="B193" s="891"/>
      <c r="C193" s="894"/>
      <c r="D193" s="899"/>
      <c r="E193" s="976"/>
      <c r="F193" s="790"/>
      <c r="G193" s="790"/>
      <c r="H193" s="791"/>
      <c r="I193" s="791"/>
      <c r="J193" s="791"/>
      <c r="K193" s="792"/>
      <c r="L193" s="793"/>
      <c r="M193" s="791"/>
      <c r="N193" s="791"/>
      <c r="O193" s="66">
        <v>192</v>
      </c>
      <c r="P193" s="65" t="s">
        <v>74</v>
      </c>
      <c r="Q193" s="65" t="s">
        <v>73</v>
      </c>
      <c r="R193" s="65"/>
      <c r="S193" s="65"/>
      <c r="T193" s="62" t="s">
        <v>72</v>
      </c>
      <c r="U193" s="62" t="s">
        <v>71</v>
      </c>
      <c r="V193" s="62" t="s">
        <v>70</v>
      </c>
      <c r="W193" s="62" t="s">
        <v>69</v>
      </c>
      <c r="X193" s="62">
        <v>0</v>
      </c>
      <c r="Y193" s="62">
        <v>1</v>
      </c>
      <c r="Z193" s="64">
        <f t="shared" si="92"/>
        <v>5.5871728631892833E-4</v>
      </c>
      <c r="AA193" s="63">
        <f t="shared" si="93"/>
        <v>2.7535144021388538E-4</v>
      </c>
      <c r="AB193" s="62">
        <v>0.25</v>
      </c>
      <c r="AC193" s="62"/>
      <c r="AD193" s="63">
        <f t="shared" si="94"/>
        <v>8.2605432064165624E-4</v>
      </c>
      <c r="AE193" s="62">
        <v>0.25</v>
      </c>
      <c r="AF193" s="62"/>
      <c r="AG193" s="63">
        <f t="shared" si="95"/>
        <v>8.2605432064165624E-4</v>
      </c>
      <c r="AH193" s="62">
        <v>0.25</v>
      </c>
      <c r="AI193" s="62"/>
      <c r="AJ193" s="63">
        <f t="shared" si="96"/>
        <v>8.2605448191240571E-4</v>
      </c>
      <c r="AK193" s="62">
        <v>0.25</v>
      </c>
      <c r="AL193" s="62"/>
      <c r="AM193" s="61">
        <f t="shared" ref="AM193:AM207" si="100">SUM(AN193,AX193,BH193,BR193)</f>
        <v>6275441</v>
      </c>
      <c r="AN193" s="61">
        <f t="shared" ref="AN193:AN206" si="101">SUM(AO193:AV193)</f>
        <v>1500000</v>
      </c>
      <c r="AO193" s="61">
        <v>0</v>
      </c>
      <c r="AP193" s="61">
        <v>0</v>
      </c>
      <c r="AQ193" s="61">
        <v>1500000</v>
      </c>
      <c r="AR193" s="61">
        <v>0</v>
      </c>
      <c r="AS193" s="61">
        <v>0</v>
      </c>
      <c r="AT193" s="61">
        <v>0</v>
      </c>
      <c r="AU193" s="61">
        <v>0</v>
      </c>
      <c r="AV193" s="61">
        <v>0</v>
      </c>
      <c r="AW193" s="61">
        <v>0</v>
      </c>
      <c r="AX193" s="61">
        <f t="shared" si="97"/>
        <v>1545000</v>
      </c>
      <c r="AY193" s="61">
        <v>0</v>
      </c>
      <c r="AZ193" s="61">
        <v>0</v>
      </c>
      <c r="BA193" s="61">
        <v>1545000</v>
      </c>
      <c r="BB193" s="61">
        <v>0</v>
      </c>
      <c r="BC193" s="61">
        <v>0</v>
      </c>
      <c r="BD193" s="61">
        <v>0</v>
      </c>
      <c r="BE193" s="61">
        <v>0</v>
      </c>
      <c r="BF193" s="61">
        <v>0</v>
      </c>
      <c r="BG193" s="61">
        <v>0</v>
      </c>
      <c r="BH193" s="61">
        <f t="shared" si="98"/>
        <v>1591350</v>
      </c>
      <c r="BI193" s="61">
        <v>0</v>
      </c>
      <c r="BJ193" s="61">
        <v>0</v>
      </c>
      <c r="BK193" s="61">
        <v>1591350</v>
      </c>
      <c r="BL193" s="61">
        <v>0</v>
      </c>
      <c r="BM193" s="61">
        <v>0</v>
      </c>
      <c r="BN193" s="61">
        <v>0</v>
      </c>
      <c r="BO193" s="61">
        <v>0</v>
      </c>
      <c r="BP193" s="61">
        <v>0</v>
      </c>
      <c r="BQ193" s="61">
        <v>0</v>
      </c>
      <c r="BR193" s="61">
        <f t="shared" si="99"/>
        <v>1639091</v>
      </c>
      <c r="BS193" s="61">
        <v>0</v>
      </c>
      <c r="BT193" s="61">
        <v>0</v>
      </c>
      <c r="BU193" s="61">
        <v>1639091</v>
      </c>
      <c r="BV193" s="61">
        <v>0</v>
      </c>
      <c r="BW193" s="61">
        <v>0</v>
      </c>
      <c r="BX193" s="61">
        <v>0</v>
      </c>
      <c r="BY193" s="61">
        <v>0</v>
      </c>
      <c r="BZ193" s="61">
        <v>0</v>
      </c>
      <c r="CA193" s="61">
        <v>0</v>
      </c>
      <c r="CB193" s="60"/>
    </row>
    <row r="194" spans="2:80" ht="45" customHeight="1">
      <c r="B194" s="891"/>
      <c r="C194" s="894"/>
      <c r="D194" s="880" t="s">
        <v>68</v>
      </c>
      <c r="E194" s="799">
        <f>SUM(L194)</f>
        <v>1.2262034187712366E-2</v>
      </c>
      <c r="F194" s="805" t="s">
        <v>67</v>
      </c>
      <c r="G194" s="805">
        <v>47</v>
      </c>
      <c r="H194" s="806" t="s">
        <v>66</v>
      </c>
      <c r="I194" s="806" t="s">
        <v>65</v>
      </c>
      <c r="J194" s="806" t="s">
        <v>64</v>
      </c>
      <c r="K194" s="951">
        <v>1</v>
      </c>
      <c r="L194" s="823">
        <f>SUM(Z194:Z202)</f>
        <v>1.2262034187712366E-2</v>
      </c>
      <c r="M194" s="963">
        <v>0.3</v>
      </c>
      <c r="N194" s="951">
        <f>K194-M194</f>
        <v>0.7</v>
      </c>
      <c r="O194" s="58">
        <v>193</v>
      </c>
      <c r="P194" s="58" t="s">
        <v>52</v>
      </c>
      <c r="Q194" s="59" t="s">
        <v>51</v>
      </c>
      <c r="R194" s="58"/>
      <c r="S194" s="58"/>
      <c r="T194" s="57" t="s">
        <v>63</v>
      </c>
      <c r="U194" s="57" t="s">
        <v>62</v>
      </c>
      <c r="V194" s="57" t="s">
        <v>34</v>
      </c>
      <c r="W194" s="57" t="s">
        <v>33</v>
      </c>
      <c r="X194" s="57">
        <v>0</v>
      </c>
      <c r="Y194" s="57">
        <v>3</v>
      </c>
      <c r="Z194" s="56">
        <f t="shared" si="92"/>
        <v>3.7247816120183413E-3</v>
      </c>
      <c r="AA194" s="55">
        <f t="shared" ref="AA194:AA202" si="102">(100%/(SUM($AN$194:$AN$202))*AN194)*(SUM($Z$194:$Z$202))</f>
        <v>4.0873447292374548E-3</v>
      </c>
      <c r="AB194" s="54">
        <f>Y194/(AA194+AD194+AG194+AJ194)*AA194</f>
        <v>0.81403351463519724</v>
      </c>
      <c r="AC194" s="53"/>
      <c r="AD194" s="55">
        <f t="shared" ref="AD194:AD202" si="103">(100%/(SUM($AX$194:$AX$202))*AX194)*(SUM($Z$194:$Z$202))</f>
        <v>3.2137137947439538E-3</v>
      </c>
      <c r="AE194" s="54">
        <f>Y194/(AA194+AD194+AG194+AJ194)*AD194</f>
        <v>0.64004161837729268</v>
      </c>
      <c r="AF194" s="53"/>
      <c r="AG194" s="55">
        <f t="shared" ref="AG194:AG202" si="104">(100%/(SUM($BH$194:$BH$202))*BH194)*(SUM($Z$194:$Z$202))</f>
        <v>3.5778739981143729E-3</v>
      </c>
      <c r="AH194" s="54">
        <f>Y194/(AA194+AD194+AG194+AJ194)*AG194</f>
        <v>0.71256758079964866</v>
      </c>
      <c r="AI194" s="53"/>
      <c r="AJ194" s="55">
        <f t="shared" ref="AJ194:AJ202" si="105">(100%/(SUM($BR$194:$BR$202))*BR194)*(SUM($Z$194:$Z$202))</f>
        <v>4.184371343479704E-3</v>
      </c>
      <c r="AK194" s="54">
        <f>Y194/(AA194+AD194+AG194+AJ194)*AJ194</f>
        <v>0.83335728618786165</v>
      </c>
      <c r="AL194" s="53"/>
      <c r="AM194" s="52">
        <f t="shared" si="100"/>
        <v>41836270</v>
      </c>
      <c r="AN194" s="52">
        <f t="shared" si="101"/>
        <v>10000000</v>
      </c>
      <c r="AO194" s="52">
        <v>10000000</v>
      </c>
      <c r="AP194" s="52">
        <v>0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 s="52">
        <v>0</v>
      </c>
      <c r="AX194" s="52">
        <f t="shared" si="97"/>
        <v>10300000</v>
      </c>
      <c r="AY194" s="52">
        <v>10300000</v>
      </c>
      <c r="AZ194" s="52">
        <v>0</v>
      </c>
      <c r="BA194" s="52">
        <v>0</v>
      </c>
      <c r="BB194" s="52">
        <v>0</v>
      </c>
      <c r="BC194" s="52">
        <v>0</v>
      </c>
      <c r="BD194" s="52">
        <v>0</v>
      </c>
      <c r="BE194" s="52">
        <v>0</v>
      </c>
      <c r="BF194" s="52">
        <v>0</v>
      </c>
      <c r="BG194" s="52">
        <v>0</v>
      </c>
      <c r="BH194" s="52">
        <f t="shared" si="98"/>
        <v>10609000</v>
      </c>
      <c r="BI194" s="52">
        <v>10609000</v>
      </c>
      <c r="BJ194" s="52">
        <v>0</v>
      </c>
      <c r="BK194" s="52">
        <v>0</v>
      </c>
      <c r="BL194" s="52">
        <v>0</v>
      </c>
      <c r="BM194" s="52">
        <v>0</v>
      </c>
      <c r="BN194" s="52">
        <v>0</v>
      </c>
      <c r="BO194" s="52">
        <v>0</v>
      </c>
      <c r="BP194" s="52">
        <v>0</v>
      </c>
      <c r="BQ194" s="52">
        <v>0</v>
      </c>
      <c r="BR194" s="52">
        <f t="shared" si="99"/>
        <v>10927270</v>
      </c>
      <c r="BS194" s="52">
        <v>10927270</v>
      </c>
      <c r="BT194" s="52">
        <v>0</v>
      </c>
      <c r="BU194" s="52">
        <v>0</v>
      </c>
      <c r="BV194" s="52">
        <v>0</v>
      </c>
      <c r="BW194" s="52">
        <v>0</v>
      </c>
      <c r="BX194" s="52">
        <v>0</v>
      </c>
      <c r="BY194" s="52">
        <v>0</v>
      </c>
      <c r="BZ194" s="52">
        <v>0</v>
      </c>
      <c r="CA194" s="52">
        <v>0</v>
      </c>
      <c r="CB194" s="51"/>
    </row>
    <row r="195" spans="2:80" ht="45">
      <c r="B195" s="891"/>
      <c r="C195" s="894"/>
      <c r="D195" s="882"/>
      <c r="E195" s="801"/>
      <c r="F195" s="794"/>
      <c r="G195" s="794"/>
      <c r="H195" s="795"/>
      <c r="I195" s="795"/>
      <c r="J195" s="795"/>
      <c r="K195" s="950"/>
      <c r="L195" s="821"/>
      <c r="M195" s="964"/>
      <c r="N195" s="950"/>
      <c r="O195" s="48">
        <v>194</v>
      </c>
      <c r="P195" s="48" t="s">
        <v>48</v>
      </c>
      <c r="Q195" s="44" t="s">
        <v>47</v>
      </c>
      <c r="R195" s="48"/>
      <c r="S195" s="48"/>
      <c r="T195" s="42" t="s">
        <v>61</v>
      </c>
      <c r="U195" s="42" t="s">
        <v>45</v>
      </c>
      <c r="V195" s="42" t="s">
        <v>2</v>
      </c>
      <c r="W195" s="42" t="s">
        <v>1</v>
      </c>
      <c r="X195" s="42">
        <v>1</v>
      </c>
      <c r="Y195" s="42" t="s">
        <v>60</v>
      </c>
      <c r="Z195" s="40">
        <f t="shared" si="92"/>
        <v>9.9999999999999995E-7</v>
      </c>
      <c r="AA195" s="39">
        <f t="shared" si="102"/>
        <v>0</v>
      </c>
      <c r="AB195" s="42">
        <v>1</v>
      </c>
      <c r="AC195" s="42"/>
      <c r="AD195" s="39">
        <f t="shared" si="103"/>
        <v>0</v>
      </c>
      <c r="AE195" s="42">
        <v>1</v>
      </c>
      <c r="AF195" s="42"/>
      <c r="AG195" s="39">
        <f t="shared" si="104"/>
        <v>0</v>
      </c>
      <c r="AH195" s="42">
        <v>0</v>
      </c>
      <c r="AI195" s="42"/>
      <c r="AJ195" s="39">
        <f t="shared" si="105"/>
        <v>0</v>
      </c>
      <c r="AK195" s="42">
        <v>0</v>
      </c>
      <c r="AL195" s="42"/>
      <c r="AM195" s="50">
        <f t="shared" si="100"/>
        <v>0</v>
      </c>
      <c r="AN195" s="50">
        <f t="shared" si="101"/>
        <v>0</v>
      </c>
      <c r="AO195" s="50">
        <v>0</v>
      </c>
      <c r="AP195" s="50">
        <v>0</v>
      </c>
      <c r="AQ195" s="50">
        <v>0</v>
      </c>
      <c r="AR195" s="50">
        <v>0</v>
      </c>
      <c r="AS195" s="50">
        <v>0</v>
      </c>
      <c r="AT195" s="50">
        <v>0</v>
      </c>
      <c r="AU195" s="50">
        <v>0</v>
      </c>
      <c r="AV195" s="50">
        <v>0</v>
      </c>
      <c r="AW195" s="50">
        <v>0</v>
      </c>
      <c r="AX195" s="50">
        <f t="shared" si="97"/>
        <v>0</v>
      </c>
      <c r="AY195" s="50">
        <v>0</v>
      </c>
      <c r="AZ195" s="50">
        <v>0</v>
      </c>
      <c r="BA195" s="50">
        <v>0</v>
      </c>
      <c r="BB195" s="50">
        <v>0</v>
      </c>
      <c r="BC195" s="50">
        <v>0</v>
      </c>
      <c r="BD195" s="50">
        <v>0</v>
      </c>
      <c r="BE195" s="50">
        <v>0</v>
      </c>
      <c r="BF195" s="50">
        <v>0</v>
      </c>
      <c r="BG195" s="50">
        <v>0</v>
      </c>
      <c r="BH195" s="50">
        <f t="shared" si="98"/>
        <v>0</v>
      </c>
      <c r="BI195" s="50">
        <v>0</v>
      </c>
      <c r="BJ195" s="50">
        <v>0</v>
      </c>
      <c r="BK195" s="50">
        <v>0</v>
      </c>
      <c r="BL195" s="50">
        <v>0</v>
      </c>
      <c r="BM195" s="50">
        <v>0</v>
      </c>
      <c r="BN195" s="50">
        <v>0</v>
      </c>
      <c r="BO195" s="50">
        <v>0</v>
      </c>
      <c r="BP195" s="50">
        <v>0</v>
      </c>
      <c r="BQ195" s="50">
        <v>0</v>
      </c>
      <c r="BR195" s="50">
        <f t="shared" si="99"/>
        <v>0</v>
      </c>
      <c r="BS195" s="50">
        <v>0</v>
      </c>
      <c r="BT195" s="50">
        <v>0</v>
      </c>
      <c r="BU195" s="50">
        <v>0</v>
      </c>
      <c r="BV195" s="50">
        <v>0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49"/>
    </row>
    <row r="196" spans="2:80" ht="30">
      <c r="B196" s="891"/>
      <c r="C196" s="894"/>
      <c r="D196" s="882"/>
      <c r="E196" s="801"/>
      <c r="F196" s="794"/>
      <c r="G196" s="794"/>
      <c r="H196" s="795"/>
      <c r="I196" s="795"/>
      <c r="J196" s="795"/>
      <c r="K196" s="950"/>
      <c r="L196" s="821"/>
      <c r="M196" s="964"/>
      <c r="N196" s="950"/>
      <c r="O196" s="48">
        <v>195</v>
      </c>
      <c r="P196" s="43" t="s">
        <v>43</v>
      </c>
      <c r="Q196" s="44" t="s">
        <v>42</v>
      </c>
      <c r="R196" s="43"/>
      <c r="S196" s="43"/>
      <c r="T196" s="42" t="s">
        <v>59</v>
      </c>
      <c r="U196" s="42" t="s">
        <v>58</v>
      </c>
      <c r="V196" s="42" t="s">
        <v>2</v>
      </c>
      <c r="W196" s="42" t="s">
        <v>1</v>
      </c>
      <c r="X196" s="42">
        <v>1</v>
      </c>
      <c r="Y196" s="42">
        <v>1</v>
      </c>
      <c r="Z196" s="40">
        <f t="shared" si="92"/>
        <v>9.9999999999999995E-7</v>
      </c>
      <c r="AA196" s="39">
        <f t="shared" si="102"/>
        <v>0</v>
      </c>
      <c r="AB196" s="42">
        <v>0</v>
      </c>
      <c r="AC196" s="42"/>
      <c r="AD196" s="39">
        <f t="shared" si="103"/>
        <v>0</v>
      </c>
      <c r="AE196" s="42">
        <v>1</v>
      </c>
      <c r="AF196" s="42"/>
      <c r="AG196" s="39">
        <f t="shared" si="104"/>
        <v>0</v>
      </c>
      <c r="AH196" s="42">
        <v>0</v>
      </c>
      <c r="AI196" s="42"/>
      <c r="AJ196" s="39">
        <f t="shared" si="105"/>
        <v>0</v>
      </c>
      <c r="AK196" s="42">
        <v>0</v>
      </c>
      <c r="AL196" s="42"/>
      <c r="AM196" s="50">
        <f t="shared" si="100"/>
        <v>0</v>
      </c>
      <c r="AN196" s="50">
        <f t="shared" si="101"/>
        <v>0</v>
      </c>
      <c r="AO196" s="50">
        <v>0</v>
      </c>
      <c r="AP196" s="50">
        <v>0</v>
      </c>
      <c r="AQ196" s="50">
        <v>0</v>
      </c>
      <c r="AR196" s="50">
        <v>0</v>
      </c>
      <c r="AS196" s="50">
        <v>0</v>
      </c>
      <c r="AT196" s="50">
        <v>0</v>
      </c>
      <c r="AU196" s="50">
        <v>0</v>
      </c>
      <c r="AV196" s="50">
        <v>0</v>
      </c>
      <c r="AW196" s="50">
        <v>0</v>
      </c>
      <c r="AX196" s="50">
        <f t="shared" si="97"/>
        <v>0</v>
      </c>
      <c r="AY196" s="50">
        <v>0</v>
      </c>
      <c r="AZ196" s="50">
        <v>0</v>
      </c>
      <c r="BA196" s="50">
        <v>0</v>
      </c>
      <c r="BB196" s="50">
        <v>0</v>
      </c>
      <c r="BC196" s="50">
        <v>0</v>
      </c>
      <c r="BD196" s="50">
        <v>0</v>
      </c>
      <c r="BE196" s="50">
        <v>0</v>
      </c>
      <c r="BF196" s="50">
        <v>0</v>
      </c>
      <c r="BG196" s="50">
        <v>0</v>
      </c>
      <c r="BH196" s="50">
        <f t="shared" si="98"/>
        <v>0</v>
      </c>
      <c r="BI196" s="50">
        <v>0</v>
      </c>
      <c r="BJ196" s="50">
        <v>0</v>
      </c>
      <c r="BK196" s="50">
        <v>0</v>
      </c>
      <c r="BL196" s="50">
        <v>0</v>
      </c>
      <c r="BM196" s="50">
        <v>0</v>
      </c>
      <c r="BN196" s="50">
        <v>0</v>
      </c>
      <c r="BO196" s="50">
        <v>0</v>
      </c>
      <c r="BP196" s="50">
        <v>0</v>
      </c>
      <c r="BQ196" s="50">
        <v>0</v>
      </c>
      <c r="BR196" s="50">
        <f t="shared" si="99"/>
        <v>0</v>
      </c>
      <c r="BS196" s="50">
        <v>0</v>
      </c>
      <c r="BT196" s="50">
        <v>0</v>
      </c>
      <c r="BU196" s="50">
        <v>0</v>
      </c>
      <c r="BV196" s="50">
        <v>0</v>
      </c>
      <c r="BW196" s="50">
        <v>0</v>
      </c>
      <c r="BX196" s="50">
        <v>0</v>
      </c>
      <c r="BY196" s="50">
        <v>0</v>
      </c>
      <c r="BZ196" s="50">
        <v>0</v>
      </c>
      <c r="CA196" s="50">
        <v>0</v>
      </c>
      <c r="CB196" s="49"/>
    </row>
    <row r="197" spans="2:80" ht="30">
      <c r="B197" s="891"/>
      <c r="C197" s="894"/>
      <c r="D197" s="882"/>
      <c r="E197" s="801"/>
      <c r="F197" s="794"/>
      <c r="G197" s="794"/>
      <c r="H197" s="795"/>
      <c r="I197" s="795"/>
      <c r="J197" s="795"/>
      <c r="K197" s="950"/>
      <c r="L197" s="821"/>
      <c r="M197" s="964"/>
      <c r="N197" s="950"/>
      <c r="O197" s="48">
        <v>196</v>
      </c>
      <c r="P197" s="43" t="s">
        <v>43</v>
      </c>
      <c r="Q197" s="44" t="s">
        <v>42</v>
      </c>
      <c r="R197" s="43"/>
      <c r="S197" s="43"/>
      <c r="T197" s="42" t="s">
        <v>57</v>
      </c>
      <c r="U197" s="42" t="s">
        <v>56</v>
      </c>
      <c r="V197" s="42" t="s">
        <v>55</v>
      </c>
      <c r="W197" s="42" t="s">
        <v>11</v>
      </c>
      <c r="X197" s="42">
        <v>0</v>
      </c>
      <c r="Y197" s="42">
        <v>1</v>
      </c>
      <c r="Z197" s="40">
        <f t="shared" si="92"/>
        <v>4.4030416610610808E-3</v>
      </c>
      <c r="AA197" s="39">
        <f t="shared" si="102"/>
        <v>0</v>
      </c>
      <c r="AB197" s="42">
        <v>0</v>
      </c>
      <c r="AC197" s="42"/>
      <c r="AD197" s="39">
        <f t="shared" si="103"/>
        <v>4.9921767685342962E-3</v>
      </c>
      <c r="AE197" s="42">
        <v>1</v>
      </c>
      <c r="AF197" s="42"/>
      <c r="AG197" s="39">
        <f t="shared" si="104"/>
        <v>5.5578625213427157E-3</v>
      </c>
      <c r="AH197" s="42">
        <v>1</v>
      </c>
      <c r="AI197" s="42"/>
      <c r="AJ197" s="39">
        <f t="shared" si="105"/>
        <v>6.4999943199684721E-3</v>
      </c>
      <c r="AK197" s="42">
        <v>1</v>
      </c>
      <c r="AL197" s="42"/>
      <c r="AM197" s="50">
        <f t="shared" si="100"/>
        <v>49454400</v>
      </c>
      <c r="AN197" s="50">
        <f t="shared" si="101"/>
        <v>0</v>
      </c>
      <c r="AO197" s="50">
        <v>0</v>
      </c>
      <c r="AP197" s="50">
        <v>0</v>
      </c>
      <c r="AQ197" s="50">
        <v>0</v>
      </c>
      <c r="AR197" s="50">
        <v>0</v>
      </c>
      <c r="AS197" s="50">
        <v>0</v>
      </c>
      <c r="AT197" s="50">
        <v>0</v>
      </c>
      <c r="AU197" s="50">
        <v>0</v>
      </c>
      <c r="AV197" s="50">
        <v>0</v>
      </c>
      <c r="AW197" s="50">
        <v>0</v>
      </c>
      <c r="AX197" s="50">
        <f t="shared" si="97"/>
        <v>16000000</v>
      </c>
      <c r="AY197" s="50">
        <v>8000000</v>
      </c>
      <c r="AZ197" s="50">
        <v>0</v>
      </c>
      <c r="BA197" s="50">
        <v>8000000</v>
      </c>
      <c r="BB197" s="50">
        <v>0</v>
      </c>
      <c r="BC197" s="50">
        <v>0</v>
      </c>
      <c r="BD197" s="50">
        <v>0</v>
      </c>
      <c r="BE197" s="50">
        <v>0</v>
      </c>
      <c r="BF197" s="50">
        <v>0</v>
      </c>
      <c r="BG197" s="50">
        <v>0</v>
      </c>
      <c r="BH197" s="50">
        <f t="shared" si="98"/>
        <v>16480000</v>
      </c>
      <c r="BI197" s="50">
        <v>8240000</v>
      </c>
      <c r="BJ197" s="50">
        <v>0</v>
      </c>
      <c r="BK197" s="50">
        <v>8240000</v>
      </c>
      <c r="BL197" s="50">
        <v>0</v>
      </c>
      <c r="BM197" s="50">
        <v>0</v>
      </c>
      <c r="BN197" s="50">
        <v>0</v>
      </c>
      <c r="BO197" s="50">
        <v>0</v>
      </c>
      <c r="BP197" s="50">
        <v>0</v>
      </c>
      <c r="BQ197" s="50">
        <v>0</v>
      </c>
      <c r="BR197" s="50">
        <f t="shared" si="99"/>
        <v>16974400</v>
      </c>
      <c r="BS197" s="50">
        <v>8487200</v>
      </c>
      <c r="BT197" s="50">
        <v>0</v>
      </c>
      <c r="BU197" s="50">
        <v>8487200</v>
      </c>
      <c r="BV197" s="50">
        <v>0</v>
      </c>
      <c r="BW197" s="50">
        <v>0</v>
      </c>
      <c r="BX197" s="50">
        <v>0</v>
      </c>
      <c r="BY197" s="50">
        <v>0</v>
      </c>
      <c r="BZ197" s="50">
        <v>0</v>
      </c>
      <c r="CA197" s="50">
        <v>0</v>
      </c>
      <c r="CB197" s="49"/>
    </row>
    <row r="198" spans="2:80" ht="32.25" customHeight="1">
      <c r="B198" s="891"/>
      <c r="C198" s="894"/>
      <c r="D198" s="882"/>
      <c r="E198" s="801"/>
      <c r="F198" s="794"/>
      <c r="G198" s="794"/>
      <c r="H198" s="795"/>
      <c r="I198" s="795"/>
      <c r="J198" s="795"/>
      <c r="K198" s="950"/>
      <c r="L198" s="821"/>
      <c r="M198" s="964"/>
      <c r="N198" s="950"/>
      <c r="O198" s="48">
        <v>197</v>
      </c>
      <c r="P198" s="47" t="s">
        <v>52</v>
      </c>
      <c r="Q198" s="44" t="s">
        <v>51</v>
      </c>
      <c r="R198" s="47"/>
      <c r="S198" s="47"/>
      <c r="T198" s="46" t="s">
        <v>54</v>
      </c>
      <c r="U198" s="46" t="s">
        <v>53</v>
      </c>
      <c r="V198" s="42" t="s">
        <v>34</v>
      </c>
      <c r="W198" s="42" t="s">
        <v>33</v>
      </c>
      <c r="X198" s="42">
        <v>0</v>
      </c>
      <c r="Y198" s="42">
        <v>3</v>
      </c>
      <c r="Z198" s="40">
        <f t="shared" si="92"/>
        <v>1.6266211125316645E-3</v>
      </c>
      <c r="AA198" s="39">
        <f t="shared" si="102"/>
        <v>0</v>
      </c>
      <c r="AB198" s="37">
        <f>Y198/(AA198+AD198+AG198+AJ198)*AA198</f>
        <v>0</v>
      </c>
      <c r="AC198" s="37"/>
      <c r="AD198" s="39">
        <f t="shared" si="103"/>
        <v>2.8080994323005418E-3</v>
      </c>
      <c r="AE198" s="45">
        <f>Y198/(AA198+AD198+AG198+AJ198)*AD198</f>
        <v>1.4195710455764075</v>
      </c>
      <c r="AF198" s="37"/>
      <c r="AG198" s="39">
        <f t="shared" si="104"/>
        <v>3.1262976682552776E-3</v>
      </c>
      <c r="AH198" s="45">
        <f>Y198/(AA198+AD198+AG198+AJ198)*AG198</f>
        <v>1.5804289544235923</v>
      </c>
      <c r="AI198" s="37"/>
      <c r="AJ198" s="39">
        <f t="shared" si="105"/>
        <v>0</v>
      </c>
      <c r="AK198" s="37">
        <f>Y198/(AA198+AD198+AG198+AJ198)*AJ198</f>
        <v>0</v>
      </c>
      <c r="AL198" s="37"/>
      <c r="AM198" s="36">
        <f t="shared" si="100"/>
        <v>18270000</v>
      </c>
      <c r="AN198" s="36">
        <f t="shared" si="101"/>
        <v>0</v>
      </c>
      <c r="AO198" s="36"/>
      <c r="AP198" s="36"/>
      <c r="AQ198" s="36"/>
      <c r="AR198" s="36"/>
      <c r="AS198" s="36">
        <v>0</v>
      </c>
      <c r="AT198" s="36"/>
      <c r="AU198" s="36"/>
      <c r="AV198" s="36"/>
      <c r="AW198" s="36">
        <v>0</v>
      </c>
      <c r="AX198" s="36">
        <f t="shared" si="97"/>
        <v>9000000</v>
      </c>
      <c r="AY198" s="36">
        <v>9000000</v>
      </c>
      <c r="AZ198" s="36"/>
      <c r="BA198" s="36"/>
      <c r="BB198" s="36"/>
      <c r="BC198" s="36"/>
      <c r="BD198" s="36"/>
      <c r="BE198" s="36"/>
      <c r="BF198" s="36"/>
      <c r="BG198" s="36"/>
      <c r="BH198" s="36">
        <f t="shared" si="98"/>
        <v>9270000</v>
      </c>
      <c r="BI198" s="36">
        <v>9270000</v>
      </c>
      <c r="BJ198" s="36"/>
      <c r="BK198" s="36"/>
      <c r="BL198" s="36"/>
      <c r="BM198" s="36"/>
      <c r="BN198" s="36"/>
      <c r="BO198" s="36"/>
      <c r="BP198" s="36"/>
      <c r="BQ198" s="36"/>
      <c r="BR198" s="36">
        <f t="shared" si="99"/>
        <v>0</v>
      </c>
      <c r="BS198" s="36"/>
      <c r="BT198" s="36"/>
      <c r="BU198" s="36"/>
      <c r="BV198" s="36"/>
      <c r="BW198" s="36"/>
      <c r="BX198" s="36"/>
      <c r="BY198" s="36"/>
      <c r="BZ198" s="36"/>
      <c r="CA198" s="36"/>
      <c r="CB198" s="35"/>
    </row>
    <row r="199" spans="2:80" ht="45">
      <c r="B199" s="891"/>
      <c r="C199" s="894"/>
      <c r="D199" s="882"/>
      <c r="E199" s="801"/>
      <c r="F199" s="794"/>
      <c r="G199" s="794"/>
      <c r="H199" s="795"/>
      <c r="I199" s="795"/>
      <c r="J199" s="795"/>
      <c r="K199" s="795"/>
      <c r="L199" s="821"/>
      <c r="M199" s="964"/>
      <c r="N199" s="795"/>
      <c r="O199" s="43">
        <v>198</v>
      </c>
      <c r="P199" s="43" t="s">
        <v>52</v>
      </c>
      <c r="Q199" s="44" t="s">
        <v>51</v>
      </c>
      <c r="R199" s="43"/>
      <c r="S199" s="43"/>
      <c r="T199" s="42" t="s">
        <v>50</v>
      </c>
      <c r="U199" s="42" t="s">
        <v>49</v>
      </c>
      <c r="V199" s="42" t="s">
        <v>2</v>
      </c>
      <c r="W199" s="42" t="s">
        <v>33</v>
      </c>
      <c r="X199" s="42">
        <v>0</v>
      </c>
      <c r="Y199" s="42">
        <v>1</v>
      </c>
      <c r="Z199" s="40">
        <f t="shared" si="92"/>
        <v>1.7806470854205413E-3</v>
      </c>
      <c r="AA199" s="39">
        <f t="shared" si="102"/>
        <v>8.1746894584749097E-3</v>
      </c>
      <c r="AB199" s="37">
        <f>Y199/(AA199+AD199+AG199+AJ199)*AA199</f>
        <v>1</v>
      </c>
      <c r="AC199" s="37"/>
      <c r="AD199" s="39">
        <f t="shared" si="103"/>
        <v>0</v>
      </c>
      <c r="AE199" s="37">
        <f>Y199/(AA199+AD199+AG199+AJ199)*AD199</f>
        <v>0</v>
      </c>
      <c r="AF199" s="37"/>
      <c r="AG199" s="39">
        <f t="shared" si="104"/>
        <v>0</v>
      </c>
      <c r="AH199" s="37">
        <f>Y199/(AA199+AD199+AG199+AJ199)*AG199</f>
        <v>0</v>
      </c>
      <c r="AI199" s="37"/>
      <c r="AJ199" s="39">
        <f t="shared" si="105"/>
        <v>0</v>
      </c>
      <c r="AK199" s="37">
        <f>Y199/(AA199+AD199+AG199+AJ199)*AJ199</f>
        <v>0</v>
      </c>
      <c r="AL199" s="37"/>
      <c r="AM199" s="36">
        <f t="shared" si="100"/>
        <v>20000000</v>
      </c>
      <c r="AN199" s="36">
        <f t="shared" si="101"/>
        <v>20000000</v>
      </c>
      <c r="AO199" s="36">
        <v>20000000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  <c r="AU199" s="36">
        <v>0</v>
      </c>
      <c r="AV199" s="36">
        <v>0</v>
      </c>
      <c r="AW199" s="36">
        <v>0</v>
      </c>
      <c r="AX199" s="36">
        <f t="shared" si="97"/>
        <v>0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f t="shared" si="98"/>
        <v>0</v>
      </c>
      <c r="BI199" s="36">
        <v>0</v>
      </c>
      <c r="BJ199" s="36">
        <v>0</v>
      </c>
      <c r="BK199" s="36">
        <v>0</v>
      </c>
      <c r="BL199" s="36">
        <v>0</v>
      </c>
      <c r="BM199" s="36">
        <v>0</v>
      </c>
      <c r="BN199" s="36">
        <v>0</v>
      </c>
      <c r="BO199" s="36">
        <v>0</v>
      </c>
      <c r="BP199" s="36">
        <v>0</v>
      </c>
      <c r="BQ199" s="36">
        <v>0</v>
      </c>
      <c r="BR199" s="36">
        <f t="shared" si="99"/>
        <v>0</v>
      </c>
      <c r="BS199" s="36">
        <v>0</v>
      </c>
      <c r="BT199" s="36">
        <v>0</v>
      </c>
      <c r="BU199" s="36">
        <v>0</v>
      </c>
      <c r="BV199" s="36">
        <v>0</v>
      </c>
      <c r="BW199" s="36">
        <v>0</v>
      </c>
      <c r="BX199" s="36">
        <v>0</v>
      </c>
      <c r="BY199" s="36">
        <v>0</v>
      </c>
      <c r="BZ199" s="36">
        <v>0</v>
      </c>
      <c r="CA199" s="36">
        <v>0</v>
      </c>
      <c r="CB199" s="35"/>
    </row>
    <row r="200" spans="2:80" ht="31.5">
      <c r="B200" s="891"/>
      <c r="C200" s="894"/>
      <c r="D200" s="882"/>
      <c r="E200" s="801"/>
      <c r="F200" s="794"/>
      <c r="G200" s="794"/>
      <c r="H200" s="795"/>
      <c r="I200" s="795"/>
      <c r="J200" s="795"/>
      <c r="K200" s="795"/>
      <c r="L200" s="821"/>
      <c r="M200" s="964"/>
      <c r="N200" s="795"/>
      <c r="O200" s="43">
        <v>199</v>
      </c>
      <c r="P200" s="43" t="s">
        <v>48</v>
      </c>
      <c r="Q200" s="44" t="s">
        <v>47</v>
      </c>
      <c r="R200" s="43"/>
      <c r="S200" s="43"/>
      <c r="T200" s="42" t="s">
        <v>46</v>
      </c>
      <c r="U200" s="42" t="s">
        <v>45</v>
      </c>
      <c r="V200" s="42" t="s">
        <v>44</v>
      </c>
      <c r="W200" s="42" t="s">
        <v>33</v>
      </c>
      <c r="X200" s="42">
        <v>0</v>
      </c>
      <c r="Y200" s="42">
        <v>2</v>
      </c>
      <c r="Z200" s="40">
        <f t="shared" si="92"/>
        <v>7.2294271668073978E-4</v>
      </c>
      <c r="AA200" s="39">
        <f t="shared" si="102"/>
        <v>0</v>
      </c>
      <c r="AB200" s="37">
        <f>Y200/(AA200+AD200+AG200+AJ200)*AA200</f>
        <v>0</v>
      </c>
      <c r="AC200" s="37"/>
      <c r="AD200" s="39">
        <f t="shared" si="103"/>
        <v>1.248044192133574E-3</v>
      </c>
      <c r="AE200" s="45">
        <f>Y200/(AA200+AD200+AG200+AJ200)*AD200</f>
        <v>0.88334825043685805</v>
      </c>
      <c r="AF200" s="37"/>
      <c r="AG200" s="39">
        <f t="shared" si="104"/>
        <v>0</v>
      </c>
      <c r="AH200" s="37">
        <f>Y200/(AA200+AD200+AG200+AJ200)*AG200</f>
        <v>0</v>
      </c>
      <c r="AI200" s="37"/>
      <c r="AJ200" s="39">
        <f t="shared" si="105"/>
        <v>1.5776685242641919E-3</v>
      </c>
      <c r="AK200" s="45">
        <f>Y200/(AA200+AD200+AG200+AJ200)*AJ200</f>
        <v>1.1166517495631421</v>
      </c>
      <c r="AL200" s="37"/>
      <c r="AM200" s="36">
        <f t="shared" si="100"/>
        <v>8120000</v>
      </c>
      <c r="AN200" s="36">
        <f t="shared" si="101"/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6">
        <v>0</v>
      </c>
      <c r="AU200" s="36">
        <v>0</v>
      </c>
      <c r="AV200" s="36">
        <v>0</v>
      </c>
      <c r="AW200" s="36">
        <v>0</v>
      </c>
      <c r="AX200" s="36">
        <f t="shared" si="97"/>
        <v>4000000</v>
      </c>
      <c r="AY200" s="36">
        <v>4000000</v>
      </c>
      <c r="AZ200" s="36">
        <v>0</v>
      </c>
      <c r="BA200" s="36">
        <v>0</v>
      </c>
      <c r="BB200" s="36">
        <v>0</v>
      </c>
      <c r="BC200" s="36">
        <v>0</v>
      </c>
      <c r="BD200" s="36">
        <v>0</v>
      </c>
      <c r="BE200" s="36">
        <v>0</v>
      </c>
      <c r="BF200" s="36">
        <v>0</v>
      </c>
      <c r="BG200" s="36">
        <v>0</v>
      </c>
      <c r="BH200" s="36">
        <f t="shared" si="98"/>
        <v>0</v>
      </c>
      <c r="BI200" s="36">
        <v>0</v>
      </c>
      <c r="BJ200" s="36">
        <v>0</v>
      </c>
      <c r="BK200" s="36">
        <v>0</v>
      </c>
      <c r="BL200" s="36">
        <v>0</v>
      </c>
      <c r="BM200" s="36">
        <v>0</v>
      </c>
      <c r="BN200" s="36">
        <v>0</v>
      </c>
      <c r="BO200" s="36">
        <v>0</v>
      </c>
      <c r="BP200" s="36">
        <v>0</v>
      </c>
      <c r="BQ200" s="36">
        <v>0</v>
      </c>
      <c r="BR200" s="36">
        <f t="shared" si="99"/>
        <v>4120000</v>
      </c>
      <c r="BS200" s="36">
        <v>4120000</v>
      </c>
      <c r="BT200" s="36">
        <v>0</v>
      </c>
      <c r="BU200" s="36">
        <v>0</v>
      </c>
      <c r="BV200" s="36">
        <v>0</v>
      </c>
      <c r="BW200" s="36">
        <v>0</v>
      </c>
      <c r="BX200" s="36">
        <v>0</v>
      </c>
      <c r="BY200" s="36">
        <v>0</v>
      </c>
      <c r="BZ200" s="36">
        <v>0</v>
      </c>
      <c r="CA200" s="36">
        <v>0</v>
      </c>
      <c r="CB200" s="35"/>
    </row>
    <row r="201" spans="2:80">
      <c r="B201" s="891"/>
      <c r="C201" s="894"/>
      <c r="D201" s="882"/>
      <c r="E201" s="801"/>
      <c r="F201" s="794"/>
      <c r="G201" s="794"/>
      <c r="H201" s="795"/>
      <c r="I201" s="795"/>
      <c r="J201" s="795"/>
      <c r="K201" s="795"/>
      <c r="L201" s="821"/>
      <c r="M201" s="964"/>
      <c r="N201" s="795"/>
      <c r="O201" s="43">
        <v>200</v>
      </c>
      <c r="P201" s="43" t="s">
        <v>43</v>
      </c>
      <c r="Q201" s="44" t="s">
        <v>42</v>
      </c>
      <c r="R201" s="43"/>
      <c r="S201" s="43"/>
      <c r="T201" s="42" t="s">
        <v>41</v>
      </c>
      <c r="U201" s="42" t="s">
        <v>40</v>
      </c>
      <c r="V201" s="42" t="s">
        <v>2</v>
      </c>
      <c r="W201" s="42" t="s">
        <v>39</v>
      </c>
      <c r="X201" s="42">
        <v>0</v>
      </c>
      <c r="Y201" s="41">
        <v>1</v>
      </c>
      <c r="Z201" s="40">
        <f t="shared" si="92"/>
        <v>9.9999999999999995E-7</v>
      </c>
      <c r="AA201" s="39">
        <f t="shared" si="102"/>
        <v>0</v>
      </c>
      <c r="AB201" s="38">
        <v>0</v>
      </c>
      <c r="AC201" s="37"/>
      <c r="AD201" s="39">
        <f t="shared" si="103"/>
        <v>0</v>
      </c>
      <c r="AE201" s="38">
        <v>0.01</v>
      </c>
      <c r="AF201" s="37"/>
      <c r="AG201" s="39">
        <f t="shared" si="104"/>
        <v>0</v>
      </c>
      <c r="AH201" s="38">
        <v>0</v>
      </c>
      <c r="AI201" s="37"/>
      <c r="AJ201" s="39">
        <f t="shared" si="105"/>
        <v>0</v>
      </c>
      <c r="AK201" s="38">
        <v>0</v>
      </c>
      <c r="AL201" s="37"/>
      <c r="AM201" s="36">
        <f t="shared" si="100"/>
        <v>0</v>
      </c>
      <c r="AN201" s="36">
        <f t="shared" si="101"/>
        <v>0</v>
      </c>
      <c r="AO201" s="36"/>
      <c r="AP201" s="36"/>
      <c r="AQ201" s="36"/>
      <c r="AR201" s="36"/>
      <c r="AS201" s="36"/>
      <c r="AT201" s="36"/>
      <c r="AU201" s="36"/>
      <c r="AV201" s="36">
        <v>0</v>
      </c>
      <c r="AW201" s="36">
        <v>0</v>
      </c>
      <c r="AX201" s="36">
        <f t="shared" si="97"/>
        <v>0</v>
      </c>
      <c r="AY201" s="36"/>
      <c r="AZ201" s="36"/>
      <c r="BA201" s="36"/>
      <c r="BB201" s="36"/>
      <c r="BC201" s="36"/>
      <c r="BD201" s="36"/>
      <c r="BE201" s="36"/>
      <c r="BF201" s="36"/>
      <c r="BG201" s="36"/>
      <c r="BH201" s="36">
        <f t="shared" si="98"/>
        <v>0</v>
      </c>
      <c r="BI201" s="36"/>
      <c r="BJ201" s="36"/>
      <c r="BK201" s="36"/>
      <c r="BL201" s="36"/>
      <c r="BM201" s="36"/>
      <c r="BN201" s="36"/>
      <c r="BO201" s="36"/>
      <c r="BP201" s="36"/>
      <c r="BQ201" s="36"/>
      <c r="BR201" s="36">
        <f t="shared" si="99"/>
        <v>0</v>
      </c>
      <c r="BS201" s="36"/>
      <c r="BT201" s="36"/>
      <c r="BU201" s="36"/>
      <c r="BV201" s="36"/>
      <c r="BW201" s="36"/>
      <c r="BX201" s="36"/>
      <c r="BY201" s="36"/>
      <c r="BZ201" s="36"/>
      <c r="CA201" s="36"/>
      <c r="CB201" s="35"/>
    </row>
    <row r="202" spans="2:80" ht="32.25" thickBot="1">
      <c r="B202" s="891"/>
      <c r="C202" s="894"/>
      <c r="D202" s="883"/>
      <c r="E202" s="802"/>
      <c r="F202" s="726"/>
      <c r="G202" s="803"/>
      <c r="H202" s="804"/>
      <c r="I202" s="804"/>
      <c r="J202" s="804"/>
      <c r="K202" s="804"/>
      <c r="L202" s="822"/>
      <c r="M202" s="965"/>
      <c r="N202" s="804"/>
      <c r="O202" s="33">
        <v>201</v>
      </c>
      <c r="P202" s="33" t="s">
        <v>38</v>
      </c>
      <c r="Q202" s="34" t="s">
        <v>37</v>
      </c>
      <c r="R202" s="33"/>
      <c r="S202" s="33"/>
      <c r="T202" s="32" t="s">
        <v>36</v>
      </c>
      <c r="U202" s="32" t="s">
        <v>35</v>
      </c>
      <c r="V202" s="32" t="s">
        <v>34</v>
      </c>
      <c r="W202" s="32" t="s">
        <v>33</v>
      </c>
      <c r="X202" s="32">
        <v>0</v>
      </c>
      <c r="Y202" s="31">
        <v>1</v>
      </c>
      <c r="Z202" s="30">
        <f t="shared" si="92"/>
        <v>9.9999999999999995E-7</v>
      </c>
      <c r="AA202" s="29">
        <f t="shared" si="102"/>
        <v>0</v>
      </c>
      <c r="AB202" s="28">
        <v>0.15</v>
      </c>
      <c r="AC202" s="27"/>
      <c r="AD202" s="29">
        <f t="shared" si="103"/>
        <v>0</v>
      </c>
      <c r="AE202" s="28">
        <v>0.25</v>
      </c>
      <c r="AF202" s="27"/>
      <c r="AG202" s="29">
        <f t="shared" si="104"/>
        <v>0</v>
      </c>
      <c r="AH202" s="28">
        <v>0.4</v>
      </c>
      <c r="AI202" s="27"/>
      <c r="AJ202" s="29">
        <f t="shared" si="105"/>
        <v>0</v>
      </c>
      <c r="AK202" s="28">
        <v>0.2</v>
      </c>
      <c r="AL202" s="27"/>
      <c r="AM202" s="26">
        <f t="shared" si="100"/>
        <v>0</v>
      </c>
      <c r="AN202" s="26">
        <f t="shared" si="101"/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  <c r="AU202" s="26">
        <v>0</v>
      </c>
      <c r="AV202" s="26">
        <v>0</v>
      </c>
      <c r="AW202" s="26">
        <v>0</v>
      </c>
      <c r="AX202" s="26">
        <f t="shared" si="97"/>
        <v>0</v>
      </c>
      <c r="AY202" s="26">
        <v>0</v>
      </c>
      <c r="AZ202" s="26">
        <v>0</v>
      </c>
      <c r="BA202" s="26">
        <v>0</v>
      </c>
      <c r="BB202" s="26">
        <v>0</v>
      </c>
      <c r="BC202" s="26">
        <v>0</v>
      </c>
      <c r="BD202" s="26">
        <v>0</v>
      </c>
      <c r="BE202" s="26">
        <v>0</v>
      </c>
      <c r="BF202" s="26">
        <v>0</v>
      </c>
      <c r="BG202" s="26">
        <v>0</v>
      </c>
      <c r="BH202" s="26">
        <f t="shared" si="98"/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0</v>
      </c>
      <c r="BP202" s="26">
        <v>0</v>
      </c>
      <c r="BQ202" s="26">
        <v>0</v>
      </c>
      <c r="BR202" s="26">
        <f t="shared" si="99"/>
        <v>0</v>
      </c>
      <c r="BS202" s="26">
        <v>0</v>
      </c>
      <c r="BT202" s="26">
        <v>0</v>
      </c>
      <c r="BU202" s="26">
        <v>0</v>
      </c>
      <c r="BV202" s="26">
        <v>0</v>
      </c>
      <c r="BW202" s="26">
        <v>0</v>
      </c>
      <c r="BX202" s="26">
        <v>0</v>
      </c>
      <c r="BY202" s="26">
        <v>0</v>
      </c>
      <c r="BZ202" s="26">
        <v>0</v>
      </c>
      <c r="CA202" s="26">
        <v>0</v>
      </c>
      <c r="CB202" s="25"/>
    </row>
    <row r="203" spans="2:80" ht="30" customHeight="1">
      <c r="B203" s="891"/>
      <c r="C203" s="894"/>
      <c r="D203" s="810" t="s">
        <v>32</v>
      </c>
      <c r="E203" s="966">
        <f>SUM(L203:L209)</f>
        <v>1.4909126448073365E-3</v>
      </c>
      <c r="F203" s="778" t="s">
        <v>31</v>
      </c>
      <c r="G203" s="939">
        <v>48</v>
      </c>
      <c r="H203" s="945" t="s">
        <v>30</v>
      </c>
      <c r="I203" s="945" t="s">
        <v>29</v>
      </c>
      <c r="J203" s="945" t="s">
        <v>28</v>
      </c>
      <c r="K203" s="972">
        <v>0.15</v>
      </c>
      <c r="L203" s="943">
        <f>SUM(Z203:Z204)</f>
        <v>1.1174344836055025E-3</v>
      </c>
      <c r="M203" s="945" t="s">
        <v>27</v>
      </c>
      <c r="N203" s="945" t="s">
        <v>27</v>
      </c>
      <c r="O203" s="24">
        <v>202</v>
      </c>
      <c r="P203" s="22" t="s">
        <v>6</v>
      </c>
      <c r="Q203" s="23" t="s">
        <v>5</v>
      </c>
      <c r="R203" s="22"/>
      <c r="S203" s="22"/>
      <c r="T203" s="21" t="s">
        <v>26</v>
      </c>
      <c r="U203" s="16" t="s">
        <v>25</v>
      </c>
      <c r="V203" s="16" t="s">
        <v>2</v>
      </c>
      <c r="W203" s="16" t="s">
        <v>24</v>
      </c>
      <c r="X203" s="16" t="s">
        <v>23</v>
      </c>
      <c r="Y203" s="20">
        <v>10</v>
      </c>
      <c r="Z203" s="19">
        <f t="shared" si="92"/>
        <v>7.4495632240366828E-4</v>
      </c>
      <c r="AA203" s="18">
        <f>(100%/(SUM($AN$203:$AN$209))*AN203)*(SUM($Z$203:$Z$209))</f>
        <v>7.4535632240366819E-4</v>
      </c>
      <c r="AB203" s="17">
        <v>0.01</v>
      </c>
      <c r="AC203" s="16"/>
      <c r="AD203" s="18">
        <f>(100%/(SUM($AX$203:$AX$209))*AX203)*(SUM($Z$203:$Z$209))</f>
        <v>7.4535632240366829E-4</v>
      </c>
      <c r="AE203" s="17">
        <v>0.01</v>
      </c>
      <c r="AF203" s="16"/>
      <c r="AG203" s="18">
        <f>(100%/(SUM($BH$203:$BH$209))*BH203)*(SUM($Z$203:$Z$209))</f>
        <v>7.4535632240366819E-4</v>
      </c>
      <c r="AH203" s="17">
        <v>0.02</v>
      </c>
      <c r="AI203" s="16"/>
      <c r="AJ203" s="18">
        <f>(100%/(SUM($AX$203:$AX$209))*AX203)*(SUM($Z$203:$Z$209))</f>
        <v>7.4535632240366829E-4</v>
      </c>
      <c r="AK203" s="17">
        <v>0.01</v>
      </c>
      <c r="AL203" s="16"/>
      <c r="AM203" s="15">
        <f t="shared" si="100"/>
        <v>8367254</v>
      </c>
      <c r="AN203" s="15">
        <f t="shared" si="101"/>
        <v>2000000</v>
      </c>
      <c r="AO203" s="15">
        <v>2000000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f t="shared" si="97"/>
        <v>2060000</v>
      </c>
      <c r="AY203" s="15">
        <v>2060000</v>
      </c>
      <c r="AZ203" s="15">
        <v>0</v>
      </c>
      <c r="BA203" s="15">
        <v>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f t="shared" si="98"/>
        <v>2121800</v>
      </c>
      <c r="BI203" s="15">
        <v>2121800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>
        <f t="shared" si="99"/>
        <v>2185454</v>
      </c>
      <c r="BS203" s="15">
        <v>2185454</v>
      </c>
      <c r="BT203" s="15">
        <v>0</v>
      </c>
      <c r="BU203" s="15">
        <v>0</v>
      </c>
      <c r="BV203" s="15">
        <v>0</v>
      </c>
      <c r="BW203" s="15">
        <v>0</v>
      </c>
      <c r="BX203" s="15">
        <v>0</v>
      </c>
      <c r="BY203" s="15">
        <v>0</v>
      </c>
      <c r="BZ203" s="15">
        <v>0</v>
      </c>
      <c r="CA203" s="15">
        <v>0</v>
      </c>
      <c r="CB203" s="14"/>
    </row>
    <row r="204" spans="2:80" ht="60">
      <c r="B204" s="891"/>
      <c r="C204" s="894"/>
      <c r="D204" s="811"/>
      <c r="E204" s="967"/>
      <c r="F204" s="778"/>
      <c r="G204" s="940"/>
      <c r="H204" s="768"/>
      <c r="I204" s="768"/>
      <c r="J204" s="768"/>
      <c r="K204" s="768"/>
      <c r="L204" s="944"/>
      <c r="M204" s="768"/>
      <c r="N204" s="768"/>
      <c r="O204" s="13">
        <v>203</v>
      </c>
      <c r="P204" s="11" t="s">
        <v>6</v>
      </c>
      <c r="Q204" s="12" t="s">
        <v>5</v>
      </c>
      <c r="R204" s="11"/>
      <c r="S204" s="11"/>
      <c r="T204" s="7" t="s">
        <v>22</v>
      </c>
      <c r="U204" s="7" t="s">
        <v>21</v>
      </c>
      <c r="V204" s="7" t="s">
        <v>2</v>
      </c>
      <c r="W204" s="7" t="s">
        <v>1</v>
      </c>
      <c r="X204" s="7" t="s">
        <v>20</v>
      </c>
      <c r="Y204" s="8">
        <v>0.12</v>
      </c>
      <c r="Z204" s="10">
        <f t="shared" si="92"/>
        <v>3.7247816120183414E-4</v>
      </c>
      <c r="AA204" s="9">
        <f>(100%/(SUM($AN$203:$AN$209))*AN204)*(SUM($Z$203:$Z$209))</f>
        <v>3.7267816120183409E-4</v>
      </c>
      <c r="AB204" s="8">
        <v>0</v>
      </c>
      <c r="AC204" s="7"/>
      <c r="AD204" s="9">
        <f>(100%/(SUM($AX$203:$AX$209))*AX204)*(SUM($Z$203:$Z$209))</f>
        <v>3.7267816120183415E-4</v>
      </c>
      <c r="AE204" s="8">
        <v>0.04</v>
      </c>
      <c r="AF204" s="7"/>
      <c r="AG204" s="9">
        <f>(100%/(SUM($BH$203:$BH$209))*BH204)*(SUM($Z$203:$Z$209))</f>
        <v>3.7267816120183409E-4</v>
      </c>
      <c r="AH204" s="8">
        <v>0.06</v>
      </c>
      <c r="AI204" s="7"/>
      <c r="AJ204" s="9">
        <f>(100%/(SUM($AX$203:$AX$209))*AX204)*(SUM($Z$203:$Z$209))</f>
        <v>3.7267816120183415E-4</v>
      </c>
      <c r="AK204" s="8">
        <v>0.02</v>
      </c>
      <c r="AL204" s="7"/>
      <c r="AM204" s="6">
        <f t="shared" si="100"/>
        <v>4183627</v>
      </c>
      <c r="AN204" s="6">
        <f t="shared" si="101"/>
        <v>1000000</v>
      </c>
      <c r="AO204" s="6">
        <v>1000000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f t="shared" si="97"/>
        <v>1030000</v>
      </c>
      <c r="AY204" s="6">
        <v>1030000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f t="shared" si="98"/>
        <v>1060900</v>
      </c>
      <c r="BI204" s="6">
        <v>1060900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f t="shared" si="99"/>
        <v>1092727</v>
      </c>
      <c r="BS204" s="6">
        <v>1092727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5"/>
    </row>
    <row r="205" spans="2:80" ht="30">
      <c r="B205" s="891"/>
      <c r="C205" s="894"/>
      <c r="D205" s="811"/>
      <c r="E205" s="967"/>
      <c r="F205" s="778"/>
      <c r="G205" s="940"/>
      <c r="H205" s="783" t="s">
        <v>19</v>
      </c>
      <c r="I205" s="783" t="s">
        <v>18</v>
      </c>
      <c r="J205" s="783" t="s">
        <v>17</v>
      </c>
      <c r="K205" s="785">
        <v>0.7</v>
      </c>
      <c r="L205" s="787">
        <f>SUM(Z206)</f>
        <v>3.7247816120183414E-4</v>
      </c>
      <c r="M205" s="785">
        <v>0.35</v>
      </c>
      <c r="N205" s="785">
        <v>0.35</v>
      </c>
      <c r="O205" s="13">
        <v>204</v>
      </c>
      <c r="P205" s="11" t="s">
        <v>6</v>
      </c>
      <c r="Q205" s="12" t="s">
        <v>5</v>
      </c>
      <c r="R205" s="11"/>
      <c r="S205" s="11"/>
      <c r="T205" s="7" t="s">
        <v>16</v>
      </c>
      <c r="U205" s="7" t="s">
        <v>15</v>
      </c>
      <c r="V205" s="7" t="s">
        <v>2</v>
      </c>
      <c r="W205" s="7" t="s">
        <v>11</v>
      </c>
      <c r="X205" s="7" t="s">
        <v>14</v>
      </c>
      <c r="Y205" s="8">
        <v>0.7</v>
      </c>
      <c r="Z205" s="10">
        <f t="shared" si="92"/>
        <v>3.7247816120183414E-4</v>
      </c>
      <c r="AA205" s="9">
        <f>(100%/(SUM($AN$203:$AN$209))*AN205)*(SUM($Z$203:$Z$209))</f>
        <v>3.7267816120183409E-4</v>
      </c>
      <c r="AB205" s="8">
        <v>0</v>
      </c>
      <c r="AC205" s="7"/>
      <c r="AD205" s="9">
        <f>(100%/(SUM($AX$203:$AX$209))*AX205)*(SUM($Z$203:$Z$209))</f>
        <v>3.7267816120183415E-4</v>
      </c>
      <c r="AE205" s="8">
        <v>0.25</v>
      </c>
      <c r="AF205" s="7"/>
      <c r="AG205" s="9">
        <f>(100%/(SUM($BH$203:$BH$209))*BH205)*(SUM($Z$203:$Z$209))</f>
        <v>3.7267816120183409E-4</v>
      </c>
      <c r="AH205" s="8">
        <v>0.25</v>
      </c>
      <c r="AI205" s="7"/>
      <c r="AJ205" s="9">
        <f>(100%/(SUM($AX$203:$AX$209))*AX205)*(SUM($Z$203:$Z$209))</f>
        <v>3.7267816120183415E-4</v>
      </c>
      <c r="AK205" s="8">
        <v>0.2</v>
      </c>
      <c r="AL205" s="7"/>
      <c r="AM205" s="6">
        <f t="shared" si="100"/>
        <v>4183627</v>
      </c>
      <c r="AN205" s="6">
        <f t="shared" si="101"/>
        <v>1000000</v>
      </c>
      <c r="AO205" s="6">
        <v>1000000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f t="shared" si="97"/>
        <v>1030000</v>
      </c>
      <c r="AY205" s="6">
        <v>1030000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f t="shared" si="98"/>
        <v>1060900</v>
      </c>
      <c r="BI205" s="6">
        <v>1060900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f t="shared" si="99"/>
        <v>1092727</v>
      </c>
      <c r="BS205" s="6">
        <v>1092727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5"/>
    </row>
    <row r="206" spans="2:80" ht="45">
      <c r="B206" s="891"/>
      <c r="C206" s="894"/>
      <c r="D206" s="811"/>
      <c r="E206" s="967"/>
      <c r="F206" s="778"/>
      <c r="G206" s="941"/>
      <c r="H206" s="784"/>
      <c r="I206" s="784"/>
      <c r="J206" s="784"/>
      <c r="K206" s="786"/>
      <c r="L206" s="788"/>
      <c r="M206" s="786"/>
      <c r="N206" s="786"/>
      <c r="O206" s="13">
        <v>205</v>
      </c>
      <c r="P206" s="11" t="s">
        <v>6</v>
      </c>
      <c r="Q206" s="12" t="s">
        <v>5</v>
      </c>
      <c r="R206" s="11"/>
      <c r="S206" s="11"/>
      <c r="T206" s="7" t="s">
        <v>13</v>
      </c>
      <c r="U206" s="7" t="s">
        <v>12</v>
      </c>
      <c r="V206" s="7" t="s">
        <v>2</v>
      </c>
      <c r="W206" s="7" t="s">
        <v>11</v>
      </c>
      <c r="X206" s="7" t="s">
        <v>0</v>
      </c>
      <c r="Y206" s="8">
        <v>0.15</v>
      </c>
      <c r="Z206" s="10">
        <f t="shared" si="92"/>
        <v>3.7247816120183414E-4</v>
      </c>
      <c r="AA206" s="9">
        <f>(100%/(SUM($AN$203:$AN$209))*AN206)*(SUM($Z$203:$Z$209))</f>
        <v>3.7267816120183409E-4</v>
      </c>
      <c r="AB206" s="8">
        <v>0.02</v>
      </c>
      <c r="AC206" s="7"/>
      <c r="AD206" s="9">
        <f>(100%/(SUM($AX$203:$AX$209))*AX206)*(SUM($Z$203:$Z$209))</f>
        <v>3.7267816120183415E-4</v>
      </c>
      <c r="AE206" s="8">
        <v>0.05</v>
      </c>
      <c r="AF206" s="7"/>
      <c r="AG206" s="9">
        <f>(100%/(SUM($BH$203:$BH$209))*BH206)*(SUM($Z$203:$Z$209))</f>
        <v>3.7267816120183409E-4</v>
      </c>
      <c r="AH206" s="8">
        <v>0.06</v>
      </c>
      <c r="AI206" s="7"/>
      <c r="AJ206" s="9">
        <f>(100%/(SUM($AX$203:$AX$209))*AX206)*(SUM($Z$203:$Z$209))</f>
        <v>3.7267816120183415E-4</v>
      </c>
      <c r="AK206" s="8">
        <v>0.02</v>
      </c>
      <c r="AL206" s="7"/>
      <c r="AM206" s="6">
        <f t="shared" si="100"/>
        <v>4183627</v>
      </c>
      <c r="AN206" s="6">
        <f t="shared" si="101"/>
        <v>1000000</v>
      </c>
      <c r="AO206" s="6">
        <v>1000000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f t="shared" si="97"/>
        <v>1030000</v>
      </c>
      <c r="AY206" s="6">
        <v>1030000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f t="shared" si="98"/>
        <v>1060900</v>
      </c>
      <c r="BI206" s="6">
        <v>1060900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f t="shared" si="99"/>
        <v>1092727</v>
      </c>
      <c r="BS206" s="6">
        <v>1092727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5"/>
    </row>
    <row r="207" spans="2:80" ht="45" customHeight="1">
      <c r="B207" s="891"/>
      <c r="C207" s="894"/>
      <c r="D207" s="811"/>
      <c r="E207" s="967"/>
      <c r="F207" s="956" t="s">
        <v>10</v>
      </c>
      <c r="G207" s="778">
        <v>49</v>
      </c>
      <c r="H207" s="768" t="s">
        <v>9</v>
      </c>
      <c r="I207" s="768" t="s">
        <v>8</v>
      </c>
      <c r="J207" s="768" t="s">
        <v>7</v>
      </c>
      <c r="K207" s="766">
        <v>0.3</v>
      </c>
      <c r="L207" s="944">
        <f>SUM(Z207)</f>
        <v>9.9999999999999995E-7</v>
      </c>
      <c r="M207" s="766">
        <v>0.15</v>
      </c>
      <c r="N207" s="766">
        <v>0.15</v>
      </c>
      <c r="O207" s="778">
        <v>206</v>
      </c>
      <c r="P207" s="781" t="s">
        <v>6</v>
      </c>
      <c r="Q207" s="774" t="s">
        <v>5</v>
      </c>
      <c r="R207" s="781"/>
      <c r="S207" s="781"/>
      <c r="T207" s="768" t="s">
        <v>4</v>
      </c>
      <c r="U207" s="768" t="s">
        <v>3</v>
      </c>
      <c r="V207" s="768" t="s">
        <v>2</v>
      </c>
      <c r="W207" s="768" t="s">
        <v>1</v>
      </c>
      <c r="X207" s="768" t="s">
        <v>0</v>
      </c>
      <c r="Y207" s="766">
        <v>0.25</v>
      </c>
      <c r="Z207" s="772">
        <f t="shared" si="92"/>
        <v>9.9999999999999995E-7</v>
      </c>
      <c r="AA207" s="770">
        <f>(100%/(SUM($AN$203:$AN$209))*AN207)*(SUM($Z$203:$Z$209))</f>
        <v>0</v>
      </c>
      <c r="AB207" s="776">
        <v>0.03</v>
      </c>
      <c r="AC207" s="768"/>
      <c r="AD207" s="770">
        <f>(100%/(SUM($AX$203:$AX$209))*AX207)*(SUM($Z$203:$Z$209))</f>
        <v>0</v>
      </c>
      <c r="AE207" s="766">
        <v>0.05</v>
      </c>
      <c r="AF207" s="768"/>
      <c r="AG207" s="770">
        <f>(100%/(SUM($BH$203:$BH$209))*BH207)*(SUM($Z$203:$Z$209))</f>
        <v>0</v>
      </c>
      <c r="AH207" s="766">
        <v>7.0000000000000007E-2</v>
      </c>
      <c r="AI207" s="768"/>
      <c r="AJ207" s="770">
        <f>(100%/(SUM($BR$203:$BR$209))*BR207)*(SUM($Z$203:$Z$209))</f>
        <v>0</v>
      </c>
      <c r="AK207" s="766">
        <v>0.1</v>
      </c>
      <c r="AL207" s="768"/>
      <c r="AM207" s="762">
        <f t="shared" si="100"/>
        <v>0</v>
      </c>
      <c r="AN207" s="762">
        <f t="shared" ref="AN207:CB207" si="106">SUM(AO207,AY207,BI207,BS207)</f>
        <v>0</v>
      </c>
      <c r="AO207" s="762">
        <f t="shared" si="106"/>
        <v>0</v>
      </c>
      <c r="AP207" s="762">
        <f t="shared" si="106"/>
        <v>0</v>
      </c>
      <c r="AQ207" s="762">
        <f t="shared" si="106"/>
        <v>0</v>
      </c>
      <c r="AR207" s="762">
        <f t="shared" si="106"/>
        <v>0</v>
      </c>
      <c r="AS207" s="762">
        <f t="shared" si="106"/>
        <v>0</v>
      </c>
      <c r="AT207" s="762">
        <f t="shared" si="106"/>
        <v>0</v>
      </c>
      <c r="AU207" s="762">
        <f t="shared" si="106"/>
        <v>0</v>
      </c>
      <c r="AV207" s="762">
        <f t="shared" si="106"/>
        <v>0</v>
      </c>
      <c r="AW207" s="762">
        <f t="shared" si="106"/>
        <v>0</v>
      </c>
      <c r="AX207" s="762">
        <f t="shared" si="106"/>
        <v>0</v>
      </c>
      <c r="AY207" s="762">
        <f t="shared" si="106"/>
        <v>0</v>
      </c>
      <c r="AZ207" s="762">
        <f t="shared" si="106"/>
        <v>0</v>
      </c>
      <c r="BA207" s="762">
        <f t="shared" si="106"/>
        <v>0</v>
      </c>
      <c r="BB207" s="762">
        <f t="shared" si="106"/>
        <v>0</v>
      </c>
      <c r="BC207" s="762">
        <f t="shared" si="106"/>
        <v>0</v>
      </c>
      <c r="BD207" s="762">
        <f t="shared" si="106"/>
        <v>0</v>
      </c>
      <c r="BE207" s="762">
        <f t="shared" si="106"/>
        <v>0</v>
      </c>
      <c r="BF207" s="762">
        <f t="shared" si="106"/>
        <v>0</v>
      </c>
      <c r="BG207" s="762">
        <f t="shared" si="106"/>
        <v>0</v>
      </c>
      <c r="BH207" s="762">
        <f t="shared" si="106"/>
        <v>0</v>
      </c>
      <c r="BI207" s="762">
        <f t="shared" si="106"/>
        <v>0</v>
      </c>
      <c r="BJ207" s="762">
        <f t="shared" si="106"/>
        <v>0</v>
      </c>
      <c r="BK207" s="762">
        <f t="shared" si="106"/>
        <v>0</v>
      </c>
      <c r="BL207" s="762">
        <f t="shared" si="106"/>
        <v>0</v>
      </c>
      <c r="BM207" s="762">
        <f t="shared" si="106"/>
        <v>0</v>
      </c>
      <c r="BN207" s="762">
        <f t="shared" si="106"/>
        <v>0</v>
      </c>
      <c r="BO207" s="762">
        <f t="shared" si="106"/>
        <v>0</v>
      </c>
      <c r="BP207" s="762">
        <f t="shared" si="106"/>
        <v>0</v>
      </c>
      <c r="BQ207" s="762">
        <f t="shared" si="106"/>
        <v>0</v>
      </c>
      <c r="BR207" s="762">
        <f t="shared" si="106"/>
        <v>0</v>
      </c>
      <c r="BS207" s="762">
        <f t="shared" si="106"/>
        <v>0</v>
      </c>
      <c r="BT207" s="762">
        <f t="shared" si="106"/>
        <v>0</v>
      </c>
      <c r="BU207" s="762">
        <f t="shared" si="106"/>
        <v>0</v>
      </c>
      <c r="BV207" s="762">
        <f t="shared" si="106"/>
        <v>0</v>
      </c>
      <c r="BW207" s="762">
        <f t="shared" si="106"/>
        <v>0</v>
      </c>
      <c r="BX207" s="762">
        <f t="shared" si="106"/>
        <v>0</v>
      </c>
      <c r="BY207" s="762">
        <f t="shared" si="106"/>
        <v>0</v>
      </c>
      <c r="BZ207" s="762">
        <f t="shared" si="106"/>
        <v>0</v>
      </c>
      <c r="CA207" s="762">
        <f t="shared" si="106"/>
        <v>0</v>
      </c>
      <c r="CB207" s="764">
        <f t="shared" si="106"/>
        <v>0</v>
      </c>
    </row>
    <row r="208" spans="2:80" ht="60" customHeight="1">
      <c r="B208" s="891"/>
      <c r="C208" s="894"/>
      <c r="D208" s="811"/>
      <c r="E208" s="967"/>
      <c r="F208" s="940"/>
      <c r="G208" s="778"/>
      <c r="H208" s="768"/>
      <c r="I208" s="768"/>
      <c r="J208" s="768"/>
      <c r="K208" s="768"/>
      <c r="L208" s="944"/>
      <c r="M208" s="768"/>
      <c r="N208" s="768"/>
      <c r="O208" s="778"/>
      <c r="P208" s="781"/>
      <c r="Q208" s="774"/>
      <c r="R208" s="781"/>
      <c r="S208" s="781"/>
      <c r="T208" s="768"/>
      <c r="U208" s="768"/>
      <c r="V208" s="768"/>
      <c r="W208" s="768"/>
      <c r="X208" s="768"/>
      <c r="Y208" s="766"/>
      <c r="Z208" s="772"/>
      <c r="AA208" s="770"/>
      <c r="AB208" s="776"/>
      <c r="AC208" s="768"/>
      <c r="AD208" s="770"/>
      <c r="AE208" s="766"/>
      <c r="AF208" s="768"/>
      <c r="AG208" s="770"/>
      <c r="AH208" s="766"/>
      <c r="AI208" s="768"/>
      <c r="AJ208" s="770"/>
      <c r="AK208" s="766"/>
      <c r="AL208" s="768"/>
      <c r="AM208" s="762"/>
      <c r="AN208" s="762"/>
      <c r="AO208" s="762"/>
      <c r="AP208" s="762"/>
      <c r="AQ208" s="762"/>
      <c r="AR208" s="762"/>
      <c r="AS208" s="762"/>
      <c r="AT208" s="762"/>
      <c r="AU208" s="762"/>
      <c r="AV208" s="762"/>
      <c r="AW208" s="762"/>
      <c r="AX208" s="762"/>
      <c r="AY208" s="762"/>
      <c r="AZ208" s="762"/>
      <c r="BA208" s="762"/>
      <c r="BB208" s="762"/>
      <c r="BC208" s="762"/>
      <c r="BD208" s="762"/>
      <c r="BE208" s="762"/>
      <c r="BF208" s="762"/>
      <c r="BG208" s="762"/>
      <c r="BH208" s="762"/>
      <c r="BI208" s="762"/>
      <c r="BJ208" s="762"/>
      <c r="BK208" s="762"/>
      <c r="BL208" s="762"/>
      <c r="BM208" s="762"/>
      <c r="BN208" s="762"/>
      <c r="BO208" s="762"/>
      <c r="BP208" s="762"/>
      <c r="BQ208" s="762"/>
      <c r="BR208" s="762"/>
      <c r="BS208" s="762"/>
      <c r="BT208" s="762"/>
      <c r="BU208" s="762"/>
      <c r="BV208" s="762"/>
      <c r="BW208" s="762"/>
      <c r="BX208" s="762"/>
      <c r="BY208" s="762"/>
      <c r="BZ208" s="762"/>
      <c r="CA208" s="762"/>
      <c r="CB208" s="764"/>
    </row>
    <row r="209" spans="2:80" ht="15.75" customHeight="1" thickBot="1">
      <c r="B209" s="892"/>
      <c r="C209" s="895"/>
      <c r="D209" s="812"/>
      <c r="E209" s="968"/>
      <c r="F209" s="957"/>
      <c r="G209" s="779"/>
      <c r="H209" s="769"/>
      <c r="I209" s="769"/>
      <c r="J209" s="769"/>
      <c r="K209" s="769"/>
      <c r="L209" s="973"/>
      <c r="M209" s="769"/>
      <c r="N209" s="769"/>
      <c r="O209" s="779"/>
      <c r="P209" s="782"/>
      <c r="Q209" s="775"/>
      <c r="R209" s="782"/>
      <c r="S209" s="782"/>
      <c r="T209" s="769"/>
      <c r="U209" s="769"/>
      <c r="V209" s="769"/>
      <c r="W209" s="769"/>
      <c r="X209" s="769"/>
      <c r="Y209" s="767"/>
      <c r="Z209" s="773"/>
      <c r="AA209" s="771"/>
      <c r="AB209" s="777"/>
      <c r="AC209" s="769"/>
      <c r="AD209" s="771"/>
      <c r="AE209" s="767"/>
      <c r="AF209" s="769"/>
      <c r="AG209" s="771"/>
      <c r="AH209" s="767"/>
      <c r="AI209" s="769"/>
      <c r="AJ209" s="771"/>
      <c r="AK209" s="767"/>
      <c r="AL209" s="769"/>
      <c r="AM209" s="763"/>
      <c r="AN209" s="763"/>
      <c r="AO209" s="763"/>
      <c r="AP209" s="763"/>
      <c r="AQ209" s="763"/>
      <c r="AR209" s="763"/>
      <c r="AS209" s="763"/>
      <c r="AT209" s="763"/>
      <c r="AU209" s="763"/>
      <c r="AV209" s="763"/>
      <c r="AW209" s="763"/>
      <c r="AX209" s="763"/>
      <c r="AY209" s="763"/>
      <c r="AZ209" s="763"/>
      <c r="BA209" s="763"/>
      <c r="BB209" s="763"/>
      <c r="BC209" s="763"/>
      <c r="BD209" s="763"/>
      <c r="BE209" s="763"/>
      <c r="BF209" s="763"/>
      <c r="BG209" s="763"/>
      <c r="BH209" s="763"/>
      <c r="BI209" s="763"/>
      <c r="BJ209" s="763"/>
      <c r="BK209" s="763"/>
      <c r="BL209" s="763"/>
      <c r="BM209" s="763"/>
      <c r="BN209" s="763"/>
      <c r="BO209" s="763"/>
      <c r="BP209" s="763"/>
      <c r="BQ209" s="763"/>
      <c r="BR209" s="763"/>
      <c r="BS209" s="763"/>
      <c r="BT209" s="763"/>
      <c r="BU209" s="763"/>
      <c r="BV209" s="763"/>
      <c r="BW209" s="763"/>
      <c r="BX209" s="763"/>
      <c r="BY209" s="763"/>
      <c r="BZ209" s="763"/>
      <c r="CA209" s="763"/>
      <c r="CB209" s="765"/>
    </row>
    <row r="210" spans="2:80">
      <c r="O210" s="4"/>
    </row>
    <row r="211" spans="2:80">
      <c r="O211" s="4"/>
    </row>
    <row r="212" spans="2:80">
      <c r="O212" s="4"/>
    </row>
  </sheetData>
  <mergeCells count="569">
    <mergeCell ref="L7:L10"/>
    <mergeCell ref="M7:M10"/>
    <mergeCell ref="N7:N10"/>
    <mergeCell ref="N44:N53"/>
    <mergeCell ref="N14:N16"/>
    <mergeCell ref="M26:M29"/>
    <mergeCell ref="N26:N29"/>
    <mergeCell ref="M17:M20"/>
    <mergeCell ref="J11:J12"/>
    <mergeCell ref="K11:K12"/>
    <mergeCell ref="L11:L12"/>
    <mergeCell ref="J7:J10"/>
    <mergeCell ref="K7:K10"/>
    <mergeCell ref="E80:E87"/>
    <mergeCell ref="D80:D87"/>
    <mergeCell ref="F72:F76"/>
    <mergeCell ref="G72:G76"/>
    <mergeCell ref="F88:F93"/>
    <mergeCell ref="F82:F83"/>
    <mergeCell ref="F85:F87"/>
    <mergeCell ref="N11:N12"/>
    <mergeCell ref="M11:M12"/>
    <mergeCell ref="Q90:Q91"/>
    <mergeCell ref="S207:S209"/>
    <mergeCell ref="R207:R209"/>
    <mergeCell ref="E174:E185"/>
    <mergeCell ref="E186:E193"/>
    <mergeCell ref="E88:E100"/>
    <mergeCell ref="E116:E119"/>
    <mergeCell ref="E120:E142"/>
    <mergeCell ref="E143:E149"/>
    <mergeCell ref="E150:E155"/>
    <mergeCell ref="F94:F98"/>
    <mergeCell ref="E44:E55"/>
    <mergeCell ref="E56:E71"/>
    <mergeCell ref="E72:E79"/>
    <mergeCell ref="G207:G209"/>
    <mergeCell ref="H207:H209"/>
    <mergeCell ref="I207:I209"/>
    <mergeCell ref="J207:J209"/>
    <mergeCell ref="I143:I149"/>
    <mergeCell ref="I176:I177"/>
    <mergeCell ref="H178:H185"/>
    <mergeCell ref="I178:I185"/>
    <mergeCell ref="J176:J177"/>
    <mergeCell ref="G174:G175"/>
    <mergeCell ref="H174:H175"/>
    <mergeCell ref="F168:F170"/>
    <mergeCell ref="G168:G173"/>
    <mergeCell ref="H168:H173"/>
    <mergeCell ref="I168:I173"/>
    <mergeCell ref="J168:J173"/>
    <mergeCell ref="J166:J167"/>
    <mergeCell ref="G166:G167"/>
    <mergeCell ref="G186:G188"/>
    <mergeCell ref="F80:F81"/>
    <mergeCell ref="G80:G81"/>
    <mergeCell ref="E194:E202"/>
    <mergeCell ref="E203:E209"/>
    <mergeCell ref="E156:E167"/>
    <mergeCell ref="E168:E173"/>
    <mergeCell ref="K203:K204"/>
    <mergeCell ref="J174:J175"/>
    <mergeCell ref="F174:F185"/>
    <mergeCell ref="I174:I175"/>
    <mergeCell ref="G178:G185"/>
    <mergeCell ref="J178:J185"/>
    <mergeCell ref="G160:G165"/>
    <mergeCell ref="J160:J165"/>
    <mergeCell ref="K160:K165"/>
    <mergeCell ref="K207:K209"/>
    <mergeCell ref="H203:H204"/>
    <mergeCell ref="I203:I204"/>
    <mergeCell ref="J203:J204"/>
    <mergeCell ref="N168:N173"/>
    <mergeCell ref="K168:K173"/>
    <mergeCell ref="K178:K185"/>
    <mergeCell ref="L178:L185"/>
    <mergeCell ref="M178:M185"/>
    <mergeCell ref="N178:N185"/>
    <mergeCell ref="K174:K175"/>
    <mergeCell ref="L174:L175"/>
    <mergeCell ref="M174:M175"/>
    <mergeCell ref="N174:N175"/>
    <mergeCell ref="M168:M173"/>
    <mergeCell ref="L168:L173"/>
    <mergeCell ref="F44:F53"/>
    <mergeCell ref="H56:H63"/>
    <mergeCell ref="G56:G63"/>
    <mergeCell ref="F207:F209"/>
    <mergeCell ref="K156:K159"/>
    <mergeCell ref="G88:G93"/>
    <mergeCell ref="J156:J159"/>
    <mergeCell ref="G176:G177"/>
    <mergeCell ref="H176:H177"/>
    <mergeCell ref="F171:F173"/>
    <mergeCell ref="F194:F202"/>
    <mergeCell ref="G194:G202"/>
    <mergeCell ref="H194:H202"/>
    <mergeCell ref="I194:I202"/>
    <mergeCell ref="J194:J202"/>
    <mergeCell ref="K194:K202"/>
    <mergeCell ref="H80:H81"/>
    <mergeCell ref="F56:F63"/>
    <mergeCell ref="F64:F71"/>
    <mergeCell ref="G64:G71"/>
    <mergeCell ref="H64:H71"/>
    <mergeCell ref="F99:F100"/>
    <mergeCell ref="G99:G100"/>
    <mergeCell ref="H99:H100"/>
    <mergeCell ref="I99:I100"/>
    <mergeCell ref="J99:J100"/>
    <mergeCell ref="K99:K100"/>
    <mergeCell ref="M88:M93"/>
    <mergeCell ref="L72:L76"/>
    <mergeCell ref="M72:M76"/>
    <mergeCell ref="F77:F79"/>
    <mergeCell ref="M82:M83"/>
    <mergeCell ref="G85:G87"/>
    <mergeCell ref="H85:H87"/>
    <mergeCell ref="G82:G83"/>
    <mergeCell ref="H82:H83"/>
    <mergeCell ref="I85:I87"/>
    <mergeCell ref="L64:L71"/>
    <mergeCell ref="K64:K71"/>
    <mergeCell ref="L88:L93"/>
    <mergeCell ref="K82:K83"/>
    <mergeCell ref="L82:L83"/>
    <mergeCell ref="I77:I78"/>
    <mergeCell ref="N120:N127"/>
    <mergeCell ref="L160:L165"/>
    <mergeCell ref="M160:M165"/>
    <mergeCell ref="L150:L151"/>
    <mergeCell ref="M150:M151"/>
    <mergeCell ref="N150:N151"/>
    <mergeCell ref="N160:N165"/>
    <mergeCell ref="N137:N142"/>
    <mergeCell ref="N156:N159"/>
    <mergeCell ref="K150:K151"/>
    <mergeCell ref="I160:I165"/>
    <mergeCell ref="L156:L159"/>
    <mergeCell ref="M156:M159"/>
    <mergeCell ref="L166:L167"/>
    <mergeCell ref="N77:N78"/>
    <mergeCell ref="N72:N76"/>
    <mergeCell ref="G77:G78"/>
    <mergeCell ref="H77:H78"/>
    <mergeCell ref="L77:L78"/>
    <mergeCell ref="K77:K78"/>
    <mergeCell ref="M77:M78"/>
    <mergeCell ref="H72:H76"/>
    <mergeCell ref="I72:I76"/>
    <mergeCell ref="J72:J76"/>
    <mergeCell ref="K72:K76"/>
    <mergeCell ref="J88:J93"/>
    <mergeCell ref="K88:K93"/>
    <mergeCell ref="H143:H149"/>
    <mergeCell ref="N166:N167"/>
    <mergeCell ref="H166:H167"/>
    <mergeCell ref="I166:I167"/>
    <mergeCell ref="H160:H165"/>
    <mergeCell ref="M166:M167"/>
    <mergeCell ref="L176:L177"/>
    <mergeCell ref="M176:M177"/>
    <mergeCell ref="M192:M193"/>
    <mergeCell ref="L203:L204"/>
    <mergeCell ref="M203:M204"/>
    <mergeCell ref="H186:H188"/>
    <mergeCell ref="J186:J188"/>
    <mergeCell ref="I186:I188"/>
    <mergeCell ref="N205:N206"/>
    <mergeCell ref="I205:I206"/>
    <mergeCell ref="N203:N204"/>
    <mergeCell ref="M194:M202"/>
    <mergeCell ref="N194:N202"/>
    <mergeCell ref="L194:L202"/>
    <mergeCell ref="F105:F115"/>
    <mergeCell ref="F203:F206"/>
    <mergeCell ref="G203:G206"/>
    <mergeCell ref="H137:H142"/>
    <mergeCell ref="I137:I142"/>
    <mergeCell ref="K128:K136"/>
    <mergeCell ref="F150:F155"/>
    <mergeCell ref="I150:I151"/>
    <mergeCell ref="J150:J151"/>
    <mergeCell ref="H205:H206"/>
    <mergeCell ref="H150:H151"/>
    <mergeCell ref="K176:K177"/>
    <mergeCell ref="G150:G151"/>
    <mergeCell ref="F143:F149"/>
    <mergeCell ref="F156:F167"/>
    <mergeCell ref="G156:G159"/>
    <mergeCell ref="H156:H159"/>
    <mergeCell ref="I156:I159"/>
    <mergeCell ref="K166:K167"/>
    <mergeCell ref="BU8:BU9"/>
    <mergeCell ref="M80:M81"/>
    <mergeCell ref="BK8:BK9"/>
    <mergeCell ref="BL8:BL9"/>
    <mergeCell ref="BD8:BD9"/>
    <mergeCell ref="AS8:AS9"/>
    <mergeCell ref="AT8:AT9"/>
    <mergeCell ref="AU8:AU9"/>
    <mergeCell ref="BE8:BE9"/>
    <mergeCell ref="M64:M71"/>
    <mergeCell ref="M56:M63"/>
    <mergeCell ref="BM8:BM9"/>
    <mergeCell ref="BN8:BN9"/>
    <mergeCell ref="BO8:BO9"/>
    <mergeCell ref="BP8:BP9"/>
    <mergeCell ref="BB8:BB9"/>
    <mergeCell ref="BC8:BC9"/>
    <mergeCell ref="BF8:BF9"/>
    <mergeCell ref="BG8:BG9"/>
    <mergeCell ref="BH8:BH9"/>
    <mergeCell ref="BI8:BI9"/>
    <mergeCell ref="BJ8:BJ9"/>
    <mergeCell ref="N176:N177"/>
    <mergeCell ref="K186:K188"/>
    <mergeCell ref="L186:L188"/>
    <mergeCell ref="M186:M188"/>
    <mergeCell ref="N186:N188"/>
    <mergeCell ref="N35:N36"/>
    <mergeCell ref="K44:K53"/>
    <mergeCell ref="L44:L53"/>
    <mergeCell ref="AY8:AY9"/>
    <mergeCell ref="AG8:AG9"/>
    <mergeCell ref="AH8:AH9"/>
    <mergeCell ref="AI8:AI9"/>
    <mergeCell ref="AJ8:AJ9"/>
    <mergeCell ref="AK8:AK9"/>
    <mergeCell ref="K35:K36"/>
    <mergeCell ref="L35:L36"/>
    <mergeCell ref="L39:L43"/>
    <mergeCell ref="N85:N87"/>
    <mergeCell ref="L85:L87"/>
    <mergeCell ref="K39:K43"/>
    <mergeCell ref="L56:L63"/>
    <mergeCell ref="N82:N83"/>
    <mergeCell ref="K85:K87"/>
    <mergeCell ref="M85:M87"/>
    <mergeCell ref="B2:CB2"/>
    <mergeCell ref="B3:CB3"/>
    <mergeCell ref="B4:CB4"/>
    <mergeCell ref="B5:CB5"/>
    <mergeCell ref="P8:P9"/>
    <mergeCell ref="T8:T9"/>
    <mergeCell ref="Q8:Q9"/>
    <mergeCell ref="AA8:AA9"/>
    <mergeCell ref="AV8:AV9"/>
    <mergeCell ref="AW8:AW9"/>
    <mergeCell ref="O8:O9"/>
    <mergeCell ref="AZ8:AZ9"/>
    <mergeCell ref="BA8:BA9"/>
    <mergeCell ref="BW8:BW9"/>
    <mergeCell ref="BX8:BX9"/>
    <mergeCell ref="BY8:BY9"/>
    <mergeCell ref="BZ8:BZ9"/>
    <mergeCell ref="CA8:CA9"/>
    <mergeCell ref="CB8:CB9"/>
    <mergeCell ref="BQ8:BQ9"/>
    <mergeCell ref="BR8:BR9"/>
    <mergeCell ref="BS8:BS9"/>
    <mergeCell ref="BT8:BT9"/>
    <mergeCell ref="BV8:BV9"/>
    <mergeCell ref="AX8:AX9"/>
    <mergeCell ref="AQ8:AQ9"/>
    <mergeCell ref="AR8:AR9"/>
    <mergeCell ref="AB8:AB9"/>
    <mergeCell ref="AC8:AC9"/>
    <mergeCell ref="AD8:AD9"/>
    <mergeCell ref="AE8:AE9"/>
    <mergeCell ref="AF8:AF9"/>
    <mergeCell ref="AL8:AL9"/>
    <mergeCell ref="AM8:AM9"/>
    <mergeCell ref="D101:D115"/>
    <mergeCell ref="C120:C155"/>
    <mergeCell ref="AN8:AN9"/>
    <mergeCell ref="AO8:AO9"/>
    <mergeCell ref="AP8:AP9"/>
    <mergeCell ref="U8:U9"/>
    <mergeCell ref="V8:V9"/>
    <mergeCell ref="W8:W9"/>
    <mergeCell ref="Y8:Y9"/>
    <mergeCell ref="Z8:Z9"/>
    <mergeCell ref="X8:X9"/>
    <mergeCell ref="N31:N34"/>
    <mergeCell ref="M143:M149"/>
    <mergeCell ref="N143:N149"/>
    <mergeCell ref="N64:N71"/>
    <mergeCell ref="H37:H38"/>
    <mergeCell ref="M35:M36"/>
    <mergeCell ref="M44:M53"/>
    <mergeCell ref="J128:J136"/>
    <mergeCell ref="N101:N104"/>
    <mergeCell ref="M101:M104"/>
    <mergeCell ref="M31:M34"/>
    <mergeCell ref="J35:J36"/>
    <mergeCell ref="J77:J78"/>
    <mergeCell ref="C7:C119"/>
    <mergeCell ref="D44:D55"/>
    <mergeCell ref="D56:D71"/>
    <mergeCell ref="D72:D79"/>
    <mergeCell ref="D31:D38"/>
    <mergeCell ref="D21:D30"/>
    <mergeCell ref="D7:D20"/>
    <mergeCell ref="B174:B209"/>
    <mergeCell ref="C174:C209"/>
    <mergeCell ref="D174:D185"/>
    <mergeCell ref="D186:D193"/>
    <mergeCell ref="D194:D202"/>
    <mergeCell ref="D120:D142"/>
    <mergeCell ref="D143:D149"/>
    <mergeCell ref="D150:D155"/>
    <mergeCell ref="B120:B155"/>
    <mergeCell ref="B7:B119"/>
    <mergeCell ref="D203:D209"/>
    <mergeCell ref="B156:B173"/>
    <mergeCell ref="C156:C173"/>
    <mergeCell ref="D156:D167"/>
    <mergeCell ref="D168:D173"/>
    <mergeCell ref="D88:D100"/>
    <mergeCell ref="D116:D119"/>
    <mergeCell ref="L105:L115"/>
    <mergeCell ref="M128:M136"/>
    <mergeCell ref="L120:L127"/>
    <mergeCell ref="K105:K115"/>
    <mergeCell ref="K101:K104"/>
    <mergeCell ref="M120:M127"/>
    <mergeCell ref="L117:L118"/>
    <mergeCell ref="M117:M118"/>
    <mergeCell ref="F137:F142"/>
    <mergeCell ref="G137:G142"/>
    <mergeCell ref="J137:J142"/>
    <mergeCell ref="K137:K142"/>
    <mergeCell ref="L137:L142"/>
    <mergeCell ref="M137:M142"/>
    <mergeCell ref="F120:F136"/>
    <mergeCell ref="H120:H127"/>
    <mergeCell ref="L128:L136"/>
    <mergeCell ref="G128:G136"/>
    <mergeCell ref="H128:H136"/>
    <mergeCell ref="I128:I136"/>
    <mergeCell ref="G120:G127"/>
    <mergeCell ref="I120:I127"/>
    <mergeCell ref="J120:J127"/>
    <mergeCell ref="K120:K127"/>
    <mergeCell ref="E7:E20"/>
    <mergeCell ref="F7:F13"/>
    <mergeCell ref="H17:H20"/>
    <mergeCell ref="J14:J16"/>
    <mergeCell ref="H14:H16"/>
    <mergeCell ref="I14:I16"/>
    <mergeCell ref="H11:H12"/>
    <mergeCell ref="I11:I12"/>
    <mergeCell ref="K26:K29"/>
    <mergeCell ref="F21:F30"/>
    <mergeCell ref="E21:E30"/>
    <mergeCell ref="H7:H10"/>
    <mergeCell ref="I7:I10"/>
    <mergeCell ref="M21:M25"/>
    <mergeCell ref="L21:L25"/>
    <mergeCell ref="L37:L38"/>
    <mergeCell ref="L31:L34"/>
    <mergeCell ref="K21:K25"/>
    <mergeCell ref="K14:K16"/>
    <mergeCell ref="L14:L16"/>
    <mergeCell ref="M14:M16"/>
    <mergeCell ref="F101:F104"/>
    <mergeCell ref="F17:F20"/>
    <mergeCell ref="H21:H25"/>
    <mergeCell ref="G21:G25"/>
    <mergeCell ref="F14:F16"/>
    <mergeCell ref="G14:G16"/>
    <mergeCell ref="H26:H29"/>
    <mergeCell ref="G26:G29"/>
    <mergeCell ref="J26:J29"/>
    <mergeCell ref="L26:L29"/>
    <mergeCell ref="H44:H53"/>
    <mergeCell ref="G44:G53"/>
    <mergeCell ref="I44:I53"/>
    <mergeCell ref="J44:J53"/>
    <mergeCell ref="G31:G34"/>
    <mergeCell ref="H31:H34"/>
    <mergeCell ref="E101:E115"/>
    <mergeCell ref="N37:N38"/>
    <mergeCell ref="D39:D43"/>
    <mergeCell ref="E39:E43"/>
    <mergeCell ref="F39:F43"/>
    <mergeCell ref="G39:G43"/>
    <mergeCell ref="H39:H43"/>
    <mergeCell ref="J39:J43"/>
    <mergeCell ref="I26:I29"/>
    <mergeCell ref="M39:M43"/>
    <mergeCell ref="N39:N43"/>
    <mergeCell ref="M37:M38"/>
    <mergeCell ref="I31:I34"/>
    <mergeCell ref="J31:J34"/>
    <mergeCell ref="N88:N93"/>
    <mergeCell ref="H101:H104"/>
    <mergeCell ref="G101:G104"/>
    <mergeCell ref="M105:M115"/>
    <mergeCell ref="N105:N115"/>
    <mergeCell ref="L99:L100"/>
    <mergeCell ref="M99:M100"/>
    <mergeCell ref="N99:N100"/>
    <mergeCell ref="H88:H93"/>
    <mergeCell ref="G105:G115"/>
    <mergeCell ref="E31:E38"/>
    <mergeCell ref="F37:F38"/>
    <mergeCell ref="I37:I38"/>
    <mergeCell ref="J37:J38"/>
    <mergeCell ref="K37:K38"/>
    <mergeCell ref="F31:F34"/>
    <mergeCell ref="K31:K34"/>
    <mergeCell ref="G37:G38"/>
    <mergeCell ref="I21:I25"/>
    <mergeCell ref="F192:F193"/>
    <mergeCell ref="G192:G193"/>
    <mergeCell ref="H192:H193"/>
    <mergeCell ref="I192:I193"/>
    <mergeCell ref="J192:J193"/>
    <mergeCell ref="K192:K193"/>
    <mergeCell ref="L192:L193"/>
    <mergeCell ref="N192:N193"/>
    <mergeCell ref="F35:F36"/>
    <mergeCell ref="G35:G36"/>
    <mergeCell ref="H35:H36"/>
    <mergeCell ref="I35:I36"/>
    <mergeCell ref="G189:G191"/>
    <mergeCell ref="H189:H191"/>
    <mergeCell ref="I189:I191"/>
    <mergeCell ref="F186:F191"/>
    <mergeCell ref="G143:G149"/>
    <mergeCell ref="I105:I115"/>
    <mergeCell ref="J105:J115"/>
    <mergeCell ref="H105:H115"/>
    <mergeCell ref="J101:J104"/>
    <mergeCell ref="I101:I104"/>
    <mergeCell ref="I88:I93"/>
    <mergeCell ref="L101:L104"/>
    <mergeCell ref="O207:O209"/>
    <mergeCell ref="J189:J191"/>
    <mergeCell ref="K189:K191"/>
    <mergeCell ref="L189:L191"/>
    <mergeCell ref="M189:M191"/>
    <mergeCell ref="P207:P209"/>
    <mergeCell ref="J205:J206"/>
    <mergeCell ref="K205:K206"/>
    <mergeCell ref="L205:L206"/>
    <mergeCell ref="M205:M206"/>
    <mergeCell ref="N189:N191"/>
    <mergeCell ref="M207:M209"/>
    <mergeCell ref="L207:L209"/>
    <mergeCell ref="N207:N209"/>
    <mergeCell ref="Z207:Z209"/>
    <mergeCell ref="Q207:Q209"/>
    <mergeCell ref="AA207:AA209"/>
    <mergeCell ref="AB207:AB209"/>
    <mergeCell ref="AC207:AC209"/>
    <mergeCell ref="AD207:AD209"/>
    <mergeCell ref="T207:T209"/>
    <mergeCell ref="U207:U209"/>
    <mergeCell ref="V207:V209"/>
    <mergeCell ref="W207:W209"/>
    <mergeCell ref="X207:X209"/>
    <mergeCell ref="Y207:Y209"/>
    <mergeCell ref="AK207:AK209"/>
    <mergeCell ref="AL207:AL209"/>
    <mergeCell ref="AM207:AM209"/>
    <mergeCell ref="AN207:AN209"/>
    <mergeCell ref="AO207:AO209"/>
    <mergeCell ref="AP207:AP209"/>
    <mergeCell ref="AE207:AE209"/>
    <mergeCell ref="AF207:AF209"/>
    <mergeCell ref="AG207:AG209"/>
    <mergeCell ref="AH207:AH209"/>
    <mergeCell ref="AI207:AI209"/>
    <mergeCell ref="AJ207:AJ209"/>
    <mergeCell ref="AW207:AW209"/>
    <mergeCell ref="AX207:AX209"/>
    <mergeCell ref="AY207:AY209"/>
    <mergeCell ref="AZ207:AZ209"/>
    <mergeCell ref="BA207:BA209"/>
    <mergeCell ref="BB207:BB209"/>
    <mergeCell ref="AQ207:AQ209"/>
    <mergeCell ref="AR207:AR209"/>
    <mergeCell ref="AS207:AS209"/>
    <mergeCell ref="AT207:AT209"/>
    <mergeCell ref="AU207:AU209"/>
    <mergeCell ref="AV207:AV209"/>
    <mergeCell ref="BI207:BI209"/>
    <mergeCell ref="BJ207:BJ209"/>
    <mergeCell ref="BK207:BK209"/>
    <mergeCell ref="BL207:BL209"/>
    <mergeCell ref="BM207:BM209"/>
    <mergeCell ref="BN207:BN209"/>
    <mergeCell ref="BC207:BC209"/>
    <mergeCell ref="BD207:BD209"/>
    <mergeCell ref="BE207:BE209"/>
    <mergeCell ref="BF207:BF209"/>
    <mergeCell ref="BG207:BG209"/>
    <mergeCell ref="BH207:BH209"/>
    <mergeCell ref="CA207:CA209"/>
    <mergeCell ref="BO207:BO209"/>
    <mergeCell ref="BP207:BP209"/>
    <mergeCell ref="BQ207:BQ209"/>
    <mergeCell ref="BR207:BR209"/>
    <mergeCell ref="CB207:CB209"/>
    <mergeCell ref="BT207:BT209"/>
    <mergeCell ref="BU207:BU209"/>
    <mergeCell ref="BV207:BV209"/>
    <mergeCell ref="BW207:BW209"/>
    <mergeCell ref="BX207:BX209"/>
    <mergeCell ref="BY207:BY209"/>
    <mergeCell ref="BS207:BS209"/>
    <mergeCell ref="BZ207:BZ209"/>
    <mergeCell ref="K56:K63"/>
    <mergeCell ref="J56:J63"/>
    <mergeCell ref="G94:G98"/>
    <mergeCell ref="H94:H98"/>
    <mergeCell ref="I94:I98"/>
    <mergeCell ref="J94:J98"/>
    <mergeCell ref="K94:K98"/>
    <mergeCell ref="N17:N20"/>
    <mergeCell ref="J64:J71"/>
    <mergeCell ref="I56:I63"/>
    <mergeCell ref="I64:I71"/>
    <mergeCell ref="L94:L98"/>
    <mergeCell ref="M94:M98"/>
    <mergeCell ref="N94:N98"/>
    <mergeCell ref="N80:N81"/>
    <mergeCell ref="L80:L81"/>
    <mergeCell ref="N56:N63"/>
    <mergeCell ref="K17:K20"/>
    <mergeCell ref="L17:L20"/>
    <mergeCell ref="K80:K81"/>
    <mergeCell ref="J80:J81"/>
    <mergeCell ref="I39:I43"/>
    <mergeCell ref="G17:G20"/>
    <mergeCell ref="N21:N25"/>
    <mergeCell ref="G7:G10"/>
    <mergeCell ref="G11:G12"/>
    <mergeCell ref="G152:G155"/>
    <mergeCell ref="H152:H155"/>
    <mergeCell ref="I152:I155"/>
    <mergeCell ref="J152:J155"/>
    <mergeCell ref="J143:J149"/>
    <mergeCell ref="I17:I20"/>
    <mergeCell ref="J17:J20"/>
    <mergeCell ref="J21:J25"/>
    <mergeCell ref="I82:I83"/>
    <mergeCell ref="J82:J83"/>
    <mergeCell ref="I80:I81"/>
    <mergeCell ref="J85:J87"/>
    <mergeCell ref="N117:N118"/>
    <mergeCell ref="K152:K155"/>
    <mergeCell ref="L152:L155"/>
    <mergeCell ref="M152:M155"/>
    <mergeCell ref="N152:N155"/>
    <mergeCell ref="K143:K149"/>
    <mergeCell ref="L143:L149"/>
    <mergeCell ref="N128:N136"/>
    <mergeCell ref="F117:F118"/>
    <mergeCell ref="G117:G118"/>
    <mergeCell ref="H117:H118"/>
    <mergeCell ref="I117:I118"/>
    <mergeCell ref="J117:J118"/>
    <mergeCell ref="K117:K118"/>
  </mergeCells>
  <pageMargins left="0.7" right="0.7" top="0.75" bottom="0.75" header="0.3" footer="0.3"/>
  <pageSetup orientation="portrait" horizontalDpi="429496729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4"/>
  <sheetViews>
    <sheetView topLeftCell="A16" zoomScale="30" zoomScaleNormal="30" workbookViewId="0">
      <selection activeCell="V42" sqref="V42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1371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3" customHeight="1" thickBot="1">
      <c r="A5" s="574"/>
      <c r="B5" s="1131" t="s">
        <v>1372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1373</v>
      </c>
      <c r="D8" s="1110"/>
      <c r="E8" s="1110"/>
      <c r="F8" s="1110"/>
      <c r="G8" s="1110"/>
      <c r="H8" s="1110"/>
      <c r="I8" s="583" t="s">
        <v>1374</v>
      </c>
      <c r="J8" s="695">
        <v>0.08</v>
      </c>
      <c r="K8" s="693">
        <v>0.05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456</v>
      </c>
      <c r="C11" s="648"/>
      <c r="D11" s="649"/>
      <c r="E11" s="649"/>
      <c r="F11" s="650"/>
      <c r="G11" s="649"/>
      <c r="H11" s="678" t="s">
        <v>1375</v>
      </c>
      <c r="I11" s="687" t="s">
        <v>1376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456</v>
      </c>
      <c r="C14" s="648"/>
      <c r="D14" s="649"/>
      <c r="E14" s="649"/>
      <c r="F14" s="650"/>
      <c r="G14" s="649"/>
      <c r="H14" s="678" t="s">
        <v>1377</v>
      </c>
      <c r="I14" s="687" t="s">
        <v>1378</v>
      </c>
      <c r="J14" s="649">
        <v>0</v>
      </c>
      <c r="K14" s="668">
        <v>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27.75" customHeight="1" thickBot="1">
      <c r="A16" s="574"/>
      <c r="B16" s="1131" t="s">
        <v>1379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96.75" thickBot="1">
      <c r="A19" s="574"/>
      <c r="B19" s="582" t="s">
        <v>1150</v>
      </c>
      <c r="C19" s="1109" t="s">
        <v>1380</v>
      </c>
      <c r="D19" s="1110"/>
      <c r="E19" s="1110"/>
      <c r="F19" s="1110"/>
      <c r="G19" s="1110"/>
      <c r="H19" s="1110"/>
      <c r="I19" s="583" t="s">
        <v>1381</v>
      </c>
      <c r="J19" s="695">
        <v>1</v>
      </c>
      <c r="K19" s="693">
        <v>1</v>
      </c>
      <c r="L19" s="585"/>
      <c r="M19" s="586"/>
      <c r="N19" s="587"/>
      <c r="O19" s="588">
        <f t="shared" ref="O19:AD19" si="3">SUM(O21+O24+O31,O38,O41,O44,O47,O50,O53,O56)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AG21+AG24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08.75" thickBot="1">
      <c r="A22" s="646"/>
      <c r="B22" s="647" t="s">
        <v>519</v>
      </c>
      <c r="C22" s="648"/>
      <c r="D22" s="649"/>
      <c r="E22" s="649"/>
      <c r="F22" s="650"/>
      <c r="G22" s="649"/>
      <c r="H22" s="678" t="s">
        <v>1382</v>
      </c>
      <c r="I22" s="687" t="s">
        <v>1383</v>
      </c>
      <c r="J22" s="683">
        <v>1</v>
      </c>
      <c r="K22" s="686">
        <v>1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5">SUM(O25:O25)</f>
        <v>0</v>
      </c>
      <c r="P24" s="601">
        <f t="shared" si="5"/>
        <v>0</v>
      </c>
      <c r="Q24" s="602">
        <f t="shared" si="5"/>
        <v>0</v>
      </c>
      <c r="R24" s="601">
        <f t="shared" si="5"/>
        <v>0</v>
      </c>
      <c r="S24" s="602">
        <f t="shared" si="5"/>
        <v>0</v>
      </c>
      <c r="T24" s="601">
        <f t="shared" si="5"/>
        <v>0</v>
      </c>
      <c r="U24" s="602">
        <f t="shared" si="5"/>
        <v>0</v>
      </c>
      <c r="V24" s="601">
        <f t="shared" si="5"/>
        <v>0</v>
      </c>
      <c r="W24" s="602">
        <f t="shared" si="5"/>
        <v>0</v>
      </c>
      <c r="X24" s="601">
        <f t="shared" si="5"/>
        <v>0</v>
      </c>
      <c r="Y24" s="602">
        <f t="shared" si="5"/>
        <v>0</v>
      </c>
      <c r="Z24" s="601">
        <f t="shared" si="5"/>
        <v>0</v>
      </c>
      <c r="AA24" s="602">
        <f t="shared" si="5"/>
        <v>0</v>
      </c>
      <c r="AB24" s="601">
        <f t="shared" si="5"/>
        <v>0</v>
      </c>
      <c r="AC24" s="602">
        <f t="shared" si="5"/>
        <v>0</v>
      </c>
      <c r="AD24" s="601">
        <f t="shared" si="5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132.75" thickBot="1">
      <c r="A25" s="646"/>
      <c r="B25" s="647" t="s">
        <v>519</v>
      </c>
      <c r="C25" s="648"/>
      <c r="D25" s="649"/>
      <c r="E25" s="649"/>
      <c r="F25" s="650"/>
      <c r="G25" s="649"/>
      <c r="H25" s="678" t="s">
        <v>1384</v>
      </c>
      <c r="I25" s="687" t="s">
        <v>1385</v>
      </c>
      <c r="J25" s="683">
        <v>1</v>
      </c>
      <c r="K25" s="684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36.75" customHeight="1" thickBot="1">
      <c r="A26" s="574"/>
      <c r="B26" s="1131" t="s">
        <v>1386</v>
      </c>
      <c r="C26" s="1132"/>
      <c r="D26" s="1133"/>
      <c r="E26" s="577"/>
      <c r="F26" s="1132" t="s">
        <v>1123</v>
      </c>
      <c r="G26" s="1132"/>
      <c r="H26" s="1132"/>
      <c r="I26" s="1132"/>
      <c r="J26" s="1132"/>
      <c r="K26" s="1132"/>
      <c r="L26" s="1132"/>
      <c r="M26" s="1132"/>
      <c r="N26" s="1133"/>
      <c r="O26" s="1134" t="s">
        <v>1124</v>
      </c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6"/>
      <c r="AG26" s="1137" t="s">
        <v>1125</v>
      </c>
      <c r="AH26" s="1138"/>
      <c r="AI26" s="1138"/>
      <c r="AJ26" s="1139"/>
    </row>
    <row r="27" spans="1:36">
      <c r="A27" s="574"/>
      <c r="B27" s="1140" t="s">
        <v>1126</v>
      </c>
      <c r="C27" s="1142" t="s">
        <v>1127</v>
      </c>
      <c r="D27" s="1143"/>
      <c r="E27" s="1143"/>
      <c r="F27" s="1143"/>
      <c r="G27" s="1143"/>
      <c r="H27" s="1143"/>
      <c r="I27" s="1121" t="s">
        <v>1128</v>
      </c>
      <c r="J27" s="1123" t="s">
        <v>1129</v>
      </c>
      <c r="K27" s="1123" t="s">
        <v>1130</v>
      </c>
      <c r="L27" s="1125" t="s">
        <v>1131</v>
      </c>
      <c r="M27" s="1127" t="s">
        <v>1132</v>
      </c>
      <c r="N27" s="1129" t="s">
        <v>1133</v>
      </c>
      <c r="O27" s="1120" t="s">
        <v>1134</v>
      </c>
      <c r="P27" s="1112"/>
      <c r="Q27" s="1111" t="s">
        <v>1135</v>
      </c>
      <c r="R27" s="1112"/>
      <c r="S27" s="1111" t="s">
        <v>1136</v>
      </c>
      <c r="T27" s="1112"/>
      <c r="U27" s="1111" t="s">
        <v>1137</v>
      </c>
      <c r="V27" s="1112"/>
      <c r="W27" s="1111" t="s">
        <v>1138</v>
      </c>
      <c r="X27" s="1112"/>
      <c r="Y27" s="1111" t="s">
        <v>1139</v>
      </c>
      <c r="Z27" s="1112"/>
      <c r="AA27" s="1111" t="s">
        <v>1140</v>
      </c>
      <c r="AB27" s="1112"/>
      <c r="AC27" s="1111" t="s">
        <v>1141</v>
      </c>
      <c r="AD27" s="1112"/>
      <c r="AE27" s="1111" t="s">
        <v>1142</v>
      </c>
      <c r="AF27" s="1113"/>
      <c r="AG27" s="1114" t="s">
        <v>1143</v>
      </c>
      <c r="AH27" s="1116" t="s">
        <v>1144</v>
      </c>
      <c r="AI27" s="1118" t="s">
        <v>1145</v>
      </c>
      <c r="AJ27" s="1107" t="s">
        <v>1146</v>
      </c>
    </row>
    <row r="28" spans="1:36" ht="20.25" thickBot="1">
      <c r="A28" s="574"/>
      <c r="B28" s="1141"/>
      <c r="C28" s="1144"/>
      <c r="D28" s="1145"/>
      <c r="E28" s="1145"/>
      <c r="F28" s="1145"/>
      <c r="G28" s="1145"/>
      <c r="H28" s="1145"/>
      <c r="I28" s="1122"/>
      <c r="J28" s="1124" t="s">
        <v>1129</v>
      </c>
      <c r="K28" s="1124"/>
      <c r="L28" s="1126"/>
      <c r="M28" s="1128"/>
      <c r="N28" s="1130"/>
      <c r="O28" s="578" t="s">
        <v>1147</v>
      </c>
      <c r="P28" s="579" t="s">
        <v>1148</v>
      </c>
      <c r="Q28" s="580" t="s">
        <v>1147</v>
      </c>
      <c r="R28" s="579" t="s">
        <v>1148</v>
      </c>
      <c r="S28" s="580" t="s">
        <v>1147</v>
      </c>
      <c r="T28" s="579" t="s">
        <v>1148</v>
      </c>
      <c r="U28" s="580" t="s">
        <v>1147</v>
      </c>
      <c r="V28" s="579" t="s">
        <v>1148</v>
      </c>
      <c r="W28" s="580" t="s">
        <v>1147</v>
      </c>
      <c r="X28" s="579" t="s">
        <v>1148</v>
      </c>
      <c r="Y28" s="580" t="s">
        <v>1147</v>
      </c>
      <c r="Z28" s="579" t="s">
        <v>1148</v>
      </c>
      <c r="AA28" s="580" t="s">
        <v>1147</v>
      </c>
      <c r="AB28" s="579" t="s">
        <v>1149</v>
      </c>
      <c r="AC28" s="580" t="s">
        <v>1147</v>
      </c>
      <c r="AD28" s="579" t="s">
        <v>1149</v>
      </c>
      <c r="AE28" s="580" t="s">
        <v>1147</v>
      </c>
      <c r="AF28" s="581" t="s">
        <v>1149</v>
      </c>
      <c r="AG28" s="1115"/>
      <c r="AH28" s="1117"/>
      <c r="AI28" s="1119"/>
      <c r="AJ28" s="1108"/>
    </row>
    <row r="29" spans="1:36" ht="96.75" thickBot="1">
      <c r="A29" s="574"/>
      <c r="B29" s="582" t="s">
        <v>1150</v>
      </c>
      <c r="C29" s="1109" t="s">
        <v>1387</v>
      </c>
      <c r="D29" s="1110"/>
      <c r="E29" s="1110"/>
      <c r="F29" s="1110"/>
      <c r="G29" s="1110"/>
      <c r="H29" s="1110"/>
      <c r="I29" s="635" t="s">
        <v>1388</v>
      </c>
      <c r="J29" s="584">
        <v>0</v>
      </c>
      <c r="K29" s="585">
        <v>1</v>
      </c>
      <c r="L29" s="585"/>
      <c r="M29" s="586"/>
      <c r="N29" s="587"/>
      <c r="O29" s="588">
        <f t="shared" ref="O29:AD29" si="6">SUM(O31,O38,O41,O44)</f>
        <v>0</v>
      </c>
      <c r="P29" s="589">
        <f t="shared" si="6"/>
        <v>0</v>
      </c>
      <c r="Q29" s="589">
        <f t="shared" si="6"/>
        <v>0</v>
      </c>
      <c r="R29" s="589">
        <f t="shared" si="6"/>
        <v>0</v>
      </c>
      <c r="S29" s="589">
        <f t="shared" si="6"/>
        <v>0</v>
      </c>
      <c r="T29" s="589">
        <f t="shared" si="6"/>
        <v>0</v>
      </c>
      <c r="U29" s="589">
        <f t="shared" si="6"/>
        <v>0</v>
      </c>
      <c r="V29" s="589">
        <f t="shared" si="6"/>
        <v>0</v>
      </c>
      <c r="W29" s="589">
        <f t="shared" si="6"/>
        <v>0</v>
      </c>
      <c r="X29" s="589">
        <f t="shared" si="6"/>
        <v>0</v>
      </c>
      <c r="Y29" s="589">
        <f t="shared" si="6"/>
        <v>0</v>
      </c>
      <c r="Z29" s="589">
        <f t="shared" si="6"/>
        <v>0</v>
      </c>
      <c r="AA29" s="589">
        <f t="shared" si="6"/>
        <v>0</v>
      </c>
      <c r="AB29" s="589">
        <f t="shared" si="6"/>
        <v>0</v>
      </c>
      <c r="AC29" s="589">
        <f t="shared" si="6"/>
        <v>0</v>
      </c>
      <c r="AD29" s="589">
        <f t="shared" si="6"/>
        <v>0</v>
      </c>
      <c r="AE29" s="589">
        <f>SUM(O29,Q29,S29,U29,W29,Y29,AA29,AC29)</f>
        <v>0</v>
      </c>
      <c r="AF29" s="590">
        <f>SUM(P29,R29,T29,V29,X29,Z29,AB29,AD29)</f>
        <v>0</v>
      </c>
      <c r="AG29" s="591">
        <f>AG31+AG38</f>
        <v>0</v>
      </c>
      <c r="AH29" s="592"/>
      <c r="AI29" s="592"/>
      <c r="AJ29" s="593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48.75" thickBot="1">
      <c r="A32" s="646"/>
      <c r="B32" s="647" t="s">
        <v>519</v>
      </c>
      <c r="C32" s="648"/>
      <c r="D32" s="649"/>
      <c r="E32" s="649"/>
      <c r="F32" s="650"/>
      <c r="G32" s="649"/>
      <c r="H32" s="663" t="s">
        <v>1389</v>
      </c>
      <c r="I32" s="651" t="s">
        <v>1390</v>
      </c>
      <c r="J32" s="649">
        <v>0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30" customHeight="1" thickBot="1">
      <c r="A33" s="574"/>
      <c r="B33" s="1131" t="s">
        <v>1391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48.75" thickBot="1">
      <c r="A36" s="574"/>
      <c r="B36" s="582" t="s">
        <v>1150</v>
      </c>
      <c r="C36" s="1109" t="s">
        <v>1392</v>
      </c>
      <c r="D36" s="1110"/>
      <c r="E36" s="1110"/>
      <c r="F36" s="1110"/>
      <c r="G36" s="1110"/>
      <c r="H36" s="1110"/>
      <c r="I36" s="583" t="s">
        <v>1393</v>
      </c>
      <c r="J36" s="584">
        <v>0</v>
      </c>
      <c r="K36" s="585">
        <v>8</v>
      </c>
      <c r="L36" s="585"/>
      <c r="M36" s="586"/>
      <c r="N36" s="587"/>
      <c r="O36" s="588">
        <f t="shared" ref="O36:AD36" si="8">SUM(O38,O41,O44,O47)</f>
        <v>0</v>
      </c>
      <c r="P36" s="589">
        <f t="shared" si="8"/>
        <v>0</v>
      </c>
      <c r="Q36" s="589">
        <f t="shared" si="8"/>
        <v>0</v>
      </c>
      <c r="R36" s="589">
        <f t="shared" si="8"/>
        <v>0</v>
      </c>
      <c r="S36" s="589">
        <f t="shared" si="8"/>
        <v>0</v>
      </c>
      <c r="T36" s="589">
        <f t="shared" si="8"/>
        <v>0</v>
      </c>
      <c r="U36" s="589">
        <f t="shared" si="8"/>
        <v>0</v>
      </c>
      <c r="V36" s="589">
        <f t="shared" si="8"/>
        <v>0</v>
      </c>
      <c r="W36" s="589">
        <f t="shared" si="8"/>
        <v>0</v>
      </c>
      <c r="X36" s="589">
        <f t="shared" si="8"/>
        <v>0</v>
      </c>
      <c r="Y36" s="589">
        <f t="shared" si="8"/>
        <v>0</v>
      </c>
      <c r="Z36" s="589">
        <f t="shared" si="8"/>
        <v>0</v>
      </c>
      <c r="AA36" s="589">
        <f t="shared" si="8"/>
        <v>0</v>
      </c>
      <c r="AB36" s="589">
        <f t="shared" si="8"/>
        <v>0</v>
      </c>
      <c r="AC36" s="589">
        <f t="shared" si="8"/>
        <v>0</v>
      </c>
      <c r="AD36" s="589">
        <f t="shared" si="8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9">SUM(O39:O39)</f>
        <v>0</v>
      </c>
      <c r="P38" s="601">
        <f t="shared" si="9"/>
        <v>0</v>
      </c>
      <c r="Q38" s="602">
        <f t="shared" si="9"/>
        <v>0</v>
      </c>
      <c r="R38" s="601">
        <f t="shared" si="9"/>
        <v>0</v>
      </c>
      <c r="S38" s="602">
        <f t="shared" si="9"/>
        <v>0</v>
      </c>
      <c r="T38" s="601">
        <f t="shared" si="9"/>
        <v>0</v>
      </c>
      <c r="U38" s="602">
        <f t="shared" si="9"/>
        <v>0</v>
      </c>
      <c r="V38" s="601">
        <f t="shared" si="9"/>
        <v>0</v>
      </c>
      <c r="W38" s="602">
        <f t="shared" si="9"/>
        <v>0</v>
      </c>
      <c r="X38" s="601">
        <f t="shared" si="9"/>
        <v>0</v>
      </c>
      <c r="Y38" s="602">
        <f t="shared" si="9"/>
        <v>0</v>
      </c>
      <c r="Z38" s="601">
        <f t="shared" si="9"/>
        <v>0</v>
      </c>
      <c r="AA38" s="602">
        <f t="shared" si="9"/>
        <v>0</v>
      </c>
      <c r="AB38" s="601">
        <f t="shared" si="9"/>
        <v>0</v>
      </c>
      <c r="AC38" s="602">
        <f t="shared" si="9"/>
        <v>0</v>
      </c>
      <c r="AD38" s="601">
        <f t="shared" si="9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72.75" thickBot="1">
      <c r="A39" s="646"/>
      <c r="B39" s="647" t="s">
        <v>508</v>
      </c>
      <c r="C39" s="648"/>
      <c r="D39" s="649"/>
      <c r="E39" s="649"/>
      <c r="F39" s="650"/>
      <c r="G39" s="649"/>
      <c r="H39" s="670" t="s">
        <v>1394</v>
      </c>
      <c r="I39" s="687" t="s">
        <v>1395</v>
      </c>
      <c r="J39" s="649">
        <v>1</v>
      </c>
      <c r="K39" s="668">
        <v>4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0">SUM(O42:O42)</f>
        <v>0</v>
      </c>
      <c r="P41" s="601">
        <f t="shared" si="10"/>
        <v>0</v>
      </c>
      <c r="Q41" s="602">
        <f t="shared" si="10"/>
        <v>0</v>
      </c>
      <c r="R41" s="601">
        <f t="shared" si="10"/>
        <v>0</v>
      </c>
      <c r="S41" s="602">
        <f t="shared" si="10"/>
        <v>0</v>
      </c>
      <c r="T41" s="601">
        <f t="shared" si="10"/>
        <v>0</v>
      </c>
      <c r="U41" s="602">
        <f t="shared" si="10"/>
        <v>0</v>
      </c>
      <c r="V41" s="601">
        <f t="shared" si="10"/>
        <v>0</v>
      </c>
      <c r="W41" s="602">
        <f t="shared" si="10"/>
        <v>0</v>
      </c>
      <c r="X41" s="601">
        <f t="shared" si="10"/>
        <v>0</v>
      </c>
      <c r="Y41" s="602">
        <f t="shared" si="10"/>
        <v>0</v>
      </c>
      <c r="Z41" s="601">
        <f t="shared" si="10"/>
        <v>0</v>
      </c>
      <c r="AA41" s="602">
        <f t="shared" si="10"/>
        <v>0</v>
      </c>
      <c r="AB41" s="601">
        <f t="shared" si="10"/>
        <v>0</v>
      </c>
      <c r="AC41" s="602">
        <f t="shared" si="10"/>
        <v>0</v>
      </c>
      <c r="AD41" s="601">
        <f t="shared" si="10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204.75" thickBot="1">
      <c r="A42" s="646"/>
      <c r="B42" s="647" t="s">
        <v>508</v>
      </c>
      <c r="C42" s="648"/>
      <c r="D42" s="649"/>
      <c r="E42" s="649"/>
      <c r="F42" s="650"/>
      <c r="G42" s="649"/>
      <c r="H42" s="678" t="s">
        <v>1396</v>
      </c>
      <c r="I42" s="687" t="s">
        <v>1395</v>
      </c>
      <c r="J42" s="649">
        <v>0</v>
      </c>
      <c r="K42" s="665">
        <v>2</v>
      </c>
      <c r="L42" s="653"/>
      <c r="M42" s="653"/>
      <c r="N42" s="654"/>
      <c r="O42" s="655"/>
      <c r="P42" s="656"/>
      <c r="Q42" s="657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96.75" thickBot="1">
      <c r="A45" s="646"/>
      <c r="B45" s="647" t="s">
        <v>508</v>
      </c>
      <c r="C45" s="648"/>
      <c r="D45" s="649"/>
      <c r="E45" s="649"/>
      <c r="F45" s="650"/>
      <c r="G45" s="649"/>
      <c r="H45" s="678" t="s">
        <v>1397</v>
      </c>
      <c r="I45" s="687" t="s">
        <v>1398</v>
      </c>
      <c r="J45" s="649">
        <v>0</v>
      </c>
      <c r="K45" s="668">
        <v>4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2">SUM(O48:O48)</f>
        <v>0</v>
      </c>
      <c r="P47" s="601">
        <f t="shared" si="12"/>
        <v>0</v>
      </c>
      <c r="Q47" s="602">
        <f t="shared" si="12"/>
        <v>0</v>
      </c>
      <c r="R47" s="601">
        <f t="shared" si="12"/>
        <v>0</v>
      </c>
      <c r="S47" s="602">
        <f t="shared" si="12"/>
        <v>0</v>
      </c>
      <c r="T47" s="601">
        <f t="shared" si="12"/>
        <v>0</v>
      </c>
      <c r="U47" s="602">
        <f t="shared" si="12"/>
        <v>0</v>
      </c>
      <c r="V47" s="601">
        <f t="shared" si="12"/>
        <v>0</v>
      </c>
      <c r="W47" s="602">
        <f t="shared" si="12"/>
        <v>0</v>
      </c>
      <c r="X47" s="601">
        <f t="shared" si="12"/>
        <v>0</v>
      </c>
      <c r="Y47" s="602">
        <f t="shared" si="12"/>
        <v>0</v>
      </c>
      <c r="Z47" s="601">
        <f t="shared" si="12"/>
        <v>0</v>
      </c>
      <c r="AA47" s="602">
        <f t="shared" si="12"/>
        <v>0</v>
      </c>
      <c r="AB47" s="601">
        <f t="shared" si="12"/>
        <v>0</v>
      </c>
      <c r="AC47" s="602">
        <f t="shared" si="12"/>
        <v>0</v>
      </c>
      <c r="AD47" s="601">
        <f t="shared" si="12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3">SUM(O51:O51)</f>
        <v>0</v>
      </c>
      <c r="P50" s="601">
        <f t="shared" si="13"/>
        <v>0</v>
      </c>
      <c r="Q50" s="602">
        <f t="shared" si="13"/>
        <v>0</v>
      </c>
      <c r="R50" s="601">
        <f t="shared" si="13"/>
        <v>0</v>
      </c>
      <c r="S50" s="602">
        <f t="shared" si="13"/>
        <v>0</v>
      </c>
      <c r="T50" s="601">
        <f t="shared" si="13"/>
        <v>0</v>
      </c>
      <c r="U50" s="602">
        <f t="shared" si="13"/>
        <v>0</v>
      </c>
      <c r="V50" s="601">
        <f t="shared" si="13"/>
        <v>0</v>
      </c>
      <c r="W50" s="602">
        <f t="shared" si="13"/>
        <v>0</v>
      </c>
      <c r="X50" s="601">
        <f t="shared" si="13"/>
        <v>0</v>
      </c>
      <c r="Y50" s="602">
        <f t="shared" si="13"/>
        <v>0</v>
      </c>
      <c r="Z50" s="601">
        <f t="shared" si="13"/>
        <v>0</v>
      </c>
      <c r="AA50" s="602">
        <f t="shared" si="13"/>
        <v>0</v>
      </c>
      <c r="AB50" s="601">
        <f t="shared" si="13"/>
        <v>0</v>
      </c>
      <c r="AC50" s="602">
        <f t="shared" si="13"/>
        <v>0</v>
      </c>
      <c r="AD50" s="601">
        <f t="shared" si="13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1156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8"/>
      <c r="K53" s="598"/>
      <c r="L53" s="598"/>
      <c r="M53" s="598"/>
      <c r="N53" s="599"/>
      <c r="O53" s="600">
        <f t="shared" ref="O53:AD53" si="14">SUM(O54:O54)</f>
        <v>0</v>
      </c>
      <c r="P53" s="601">
        <f t="shared" si="14"/>
        <v>0</v>
      </c>
      <c r="Q53" s="602">
        <f t="shared" si="14"/>
        <v>0</v>
      </c>
      <c r="R53" s="601">
        <f t="shared" si="14"/>
        <v>0</v>
      </c>
      <c r="S53" s="602">
        <f t="shared" si="14"/>
        <v>0</v>
      </c>
      <c r="T53" s="601">
        <f t="shared" si="14"/>
        <v>0</v>
      </c>
      <c r="U53" s="602">
        <f t="shared" si="14"/>
        <v>0</v>
      </c>
      <c r="V53" s="601">
        <f t="shared" si="14"/>
        <v>0</v>
      </c>
      <c r="W53" s="602">
        <f t="shared" si="14"/>
        <v>0</v>
      </c>
      <c r="X53" s="601">
        <f t="shared" si="14"/>
        <v>0</v>
      </c>
      <c r="Y53" s="602">
        <f t="shared" si="14"/>
        <v>0</v>
      </c>
      <c r="Z53" s="601">
        <f t="shared" si="14"/>
        <v>0</v>
      </c>
      <c r="AA53" s="602">
        <f t="shared" si="14"/>
        <v>0</v>
      </c>
      <c r="AB53" s="601">
        <f t="shared" si="14"/>
        <v>0</v>
      </c>
      <c r="AC53" s="602">
        <f t="shared" si="14"/>
        <v>0</v>
      </c>
      <c r="AD53" s="601">
        <f t="shared" si="14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09"/>
      <c r="G54" s="608"/>
      <c r="H54" s="610"/>
      <c r="I54" s="610"/>
      <c r="J54" s="610"/>
      <c r="K54" s="611"/>
      <c r="L54" s="612"/>
      <c r="M54" s="612"/>
      <c r="N54" s="613"/>
      <c r="O54" s="614"/>
      <c r="P54" s="615"/>
      <c r="Q54" s="616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  <c r="AC54" s="617"/>
      <c r="AD54" s="617"/>
      <c r="AE54" s="618"/>
      <c r="AF54" s="618"/>
      <c r="AG54" s="619"/>
      <c r="AH54" s="620"/>
      <c r="AI54" s="620"/>
      <c r="AJ54" s="62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1161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5"/>
      <c r="K56" s="622"/>
      <c r="L56" s="622"/>
      <c r="M56" s="598"/>
      <c r="N56" s="599"/>
      <c r="O56" s="600">
        <f t="shared" ref="O56:AD56" si="15">SUM(O57:O57)</f>
        <v>0</v>
      </c>
      <c r="P56" s="601">
        <f t="shared" si="15"/>
        <v>0</v>
      </c>
      <c r="Q56" s="602">
        <f t="shared" si="15"/>
        <v>0</v>
      </c>
      <c r="R56" s="601">
        <f t="shared" si="15"/>
        <v>0</v>
      </c>
      <c r="S56" s="602">
        <f t="shared" si="15"/>
        <v>0</v>
      </c>
      <c r="T56" s="601">
        <f t="shared" si="15"/>
        <v>0</v>
      </c>
      <c r="U56" s="602">
        <f t="shared" si="15"/>
        <v>0</v>
      </c>
      <c r="V56" s="601">
        <f t="shared" si="15"/>
        <v>0</v>
      </c>
      <c r="W56" s="602">
        <f t="shared" si="15"/>
        <v>0</v>
      </c>
      <c r="X56" s="601">
        <f t="shared" si="15"/>
        <v>0</v>
      </c>
      <c r="Y56" s="602">
        <f t="shared" si="15"/>
        <v>0</v>
      </c>
      <c r="Z56" s="601">
        <f t="shared" si="15"/>
        <v>0</v>
      </c>
      <c r="AA56" s="602">
        <f t="shared" si="15"/>
        <v>0</v>
      </c>
      <c r="AB56" s="601">
        <f t="shared" si="15"/>
        <v>0</v>
      </c>
      <c r="AC56" s="602">
        <f t="shared" si="15"/>
        <v>0</v>
      </c>
      <c r="AD56" s="601">
        <f t="shared" si="15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23"/>
      <c r="G57" s="608"/>
      <c r="H57" s="624"/>
      <c r="I57" s="625"/>
      <c r="J57" s="610"/>
      <c r="K57" s="626"/>
      <c r="L57" s="627"/>
      <c r="M57" s="628"/>
      <c r="N57" s="629"/>
      <c r="O57" s="630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31"/>
      <c r="AH57" s="620"/>
      <c r="AI57" s="628"/>
      <c r="AJ57" s="632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15.75" thickBot="1">
      <c r="A59" s="574"/>
      <c r="B59" s="1131" t="s">
        <v>1122</v>
      </c>
      <c r="C59" s="1132"/>
      <c r="D59" s="1133"/>
      <c r="E59" s="577"/>
      <c r="F59" s="1132" t="s">
        <v>1123</v>
      </c>
      <c r="G59" s="1132"/>
      <c r="H59" s="1132"/>
      <c r="I59" s="1132"/>
      <c r="J59" s="1132"/>
      <c r="K59" s="1132"/>
      <c r="L59" s="1132"/>
      <c r="M59" s="1132"/>
      <c r="N59" s="1133"/>
      <c r="O59" s="1134" t="s">
        <v>1124</v>
      </c>
      <c r="P59" s="1135"/>
      <c r="Q59" s="1135"/>
      <c r="R59" s="1135"/>
      <c r="S59" s="1135"/>
      <c r="T59" s="1135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6"/>
      <c r="AG59" s="1137" t="s">
        <v>1125</v>
      </c>
      <c r="AH59" s="1138"/>
      <c r="AI59" s="1138"/>
      <c r="AJ59" s="1139"/>
    </row>
    <row r="60" spans="1:36">
      <c r="A60" s="574"/>
      <c r="B60" s="1140" t="s">
        <v>1126</v>
      </c>
      <c r="C60" s="1142" t="s">
        <v>1127</v>
      </c>
      <c r="D60" s="1143"/>
      <c r="E60" s="1143"/>
      <c r="F60" s="1143"/>
      <c r="G60" s="1143"/>
      <c r="H60" s="1143"/>
      <c r="I60" s="1121" t="s">
        <v>1128</v>
      </c>
      <c r="J60" s="1123" t="s">
        <v>1129</v>
      </c>
      <c r="K60" s="1123" t="s">
        <v>1130</v>
      </c>
      <c r="L60" s="1125" t="s">
        <v>1131</v>
      </c>
      <c r="M60" s="1127" t="s">
        <v>1132</v>
      </c>
      <c r="N60" s="1129" t="s">
        <v>1133</v>
      </c>
      <c r="O60" s="1120" t="s">
        <v>1134</v>
      </c>
      <c r="P60" s="1112"/>
      <c r="Q60" s="1111" t="s">
        <v>1135</v>
      </c>
      <c r="R60" s="1112"/>
      <c r="S60" s="1111" t="s">
        <v>1136</v>
      </c>
      <c r="T60" s="1112"/>
      <c r="U60" s="1111" t="s">
        <v>1137</v>
      </c>
      <c r="V60" s="1112"/>
      <c r="W60" s="1111" t="s">
        <v>1138</v>
      </c>
      <c r="X60" s="1112"/>
      <c r="Y60" s="1111" t="s">
        <v>1139</v>
      </c>
      <c r="Z60" s="1112"/>
      <c r="AA60" s="1111" t="s">
        <v>1140</v>
      </c>
      <c r="AB60" s="1112"/>
      <c r="AC60" s="1111" t="s">
        <v>1141</v>
      </c>
      <c r="AD60" s="1112"/>
      <c r="AE60" s="1111" t="s">
        <v>1142</v>
      </c>
      <c r="AF60" s="1113"/>
      <c r="AG60" s="1114" t="s">
        <v>1143</v>
      </c>
      <c r="AH60" s="1116" t="s">
        <v>1144</v>
      </c>
      <c r="AI60" s="1118" t="s">
        <v>1145</v>
      </c>
      <c r="AJ60" s="1107" t="s">
        <v>1146</v>
      </c>
    </row>
    <row r="61" spans="1:36" ht="20.25" thickBot="1">
      <c r="A61" s="574"/>
      <c r="B61" s="1141"/>
      <c r="C61" s="1144"/>
      <c r="D61" s="1145"/>
      <c r="E61" s="1145"/>
      <c r="F61" s="1145"/>
      <c r="G61" s="1145"/>
      <c r="H61" s="1145"/>
      <c r="I61" s="1122"/>
      <c r="J61" s="1124" t="s">
        <v>1129</v>
      </c>
      <c r="K61" s="1124"/>
      <c r="L61" s="1126"/>
      <c r="M61" s="1128"/>
      <c r="N61" s="1130"/>
      <c r="O61" s="578" t="s">
        <v>1147</v>
      </c>
      <c r="P61" s="579" t="s">
        <v>1148</v>
      </c>
      <c r="Q61" s="580" t="s">
        <v>1147</v>
      </c>
      <c r="R61" s="579" t="s">
        <v>1148</v>
      </c>
      <c r="S61" s="580" t="s">
        <v>1147</v>
      </c>
      <c r="T61" s="579" t="s">
        <v>1148</v>
      </c>
      <c r="U61" s="580" t="s">
        <v>1147</v>
      </c>
      <c r="V61" s="579" t="s">
        <v>1148</v>
      </c>
      <c r="W61" s="580" t="s">
        <v>1147</v>
      </c>
      <c r="X61" s="579" t="s">
        <v>1148</v>
      </c>
      <c r="Y61" s="580" t="s">
        <v>1147</v>
      </c>
      <c r="Z61" s="579" t="s">
        <v>1148</v>
      </c>
      <c r="AA61" s="580" t="s">
        <v>1147</v>
      </c>
      <c r="AB61" s="579" t="s">
        <v>1149</v>
      </c>
      <c r="AC61" s="580" t="s">
        <v>1147</v>
      </c>
      <c r="AD61" s="579" t="s">
        <v>1149</v>
      </c>
      <c r="AE61" s="580" t="s">
        <v>1147</v>
      </c>
      <c r="AF61" s="581" t="s">
        <v>1149</v>
      </c>
      <c r="AG61" s="1115"/>
      <c r="AH61" s="1117"/>
      <c r="AI61" s="1119"/>
      <c r="AJ61" s="1108"/>
    </row>
    <row r="62" spans="1:36" ht="48.75" thickBot="1">
      <c r="A62" s="574"/>
      <c r="B62" s="582" t="s">
        <v>1150</v>
      </c>
      <c r="C62" s="1109" t="s">
        <v>1151</v>
      </c>
      <c r="D62" s="1110"/>
      <c r="E62" s="1110"/>
      <c r="F62" s="1110"/>
      <c r="G62" s="1110"/>
      <c r="H62" s="1110"/>
      <c r="I62" s="583" t="s">
        <v>1152</v>
      </c>
      <c r="J62" s="584"/>
      <c r="K62" s="585"/>
      <c r="L62" s="585"/>
      <c r="M62" s="586"/>
      <c r="N62" s="587"/>
      <c r="O62" s="588">
        <f t="shared" ref="O62:AD62" si="16">SUM(O64,O67,O70,O73)</f>
        <v>0</v>
      </c>
      <c r="P62" s="589">
        <f t="shared" si="16"/>
        <v>0</v>
      </c>
      <c r="Q62" s="589">
        <f t="shared" si="16"/>
        <v>0</v>
      </c>
      <c r="R62" s="589">
        <f t="shared" si="16"/>
        <v>0</v>
      </c>
      <c r="S62" s="589">
        <f t="shared" si="16"/>
        <v>0</v>
      </c>
      <c r="T62" s="589">
        <f t="shared" si="16"/>
        <v>0</v>
      </c>
      <c r="U62" s="589">
        <f t="shared" si="16"/>
        <v>0</v>
      </c>
      <c r="V62" s="589">
        <f t="shared" si="16"/>
        <v>0</v>
      </c>
      <c r="W62" s="589">
        <f t="shared" si="16"/>
        <v>0</v>
      </c>
      <c r="X62" s="589">
        <f t="shared" si="16"/>
        <v>0</v>
      </c>
      <c r="Y62" s="589">
        <f t="shared" si="16"/>
        <v>0</v>
      </c>
      <c r="Z62" s="589">
        <f t="shared" si="16"/>
        <v>0</v>
      </c>
      <c r="AA62" s="589">
        <f t="shared" si="16"/>
        <v>0</v>
      </c>
      <c r="AB62" s="589">
        <f t="shared" si="16"/>
        <v>0</v>
      </c>
      <c r="AC62" s="589">
        <f t="shared" si="16"/>
        <v>0</v>
      </c>
      <c r="AD62" s="589">
        <f t="shared" si="16"/>
        <v>0</v>
      </c>
      <c r="AE62" s="589">
        <f>SUM(O62,Q62,S62,U62,W62,Y62,AA62,AC62)</f>
        <v>0</v>
      </c>
      <c r="AF62" s="590">
        <f>SUM(P62,R62,T62,V62,X62,Z62,AB62,AD62)</f>
        <v>0</v>
      </c>
      <c r="AG62" s="591">
        <f>AG64+AG67</f>
        <v>0</v>
      </c>
      <c r="AH62" s="592"/>
      <c r="AI62" s="592"/>
      <c r="AJ62" s="593"/>
    </row>
    <row r="63" spans="1:36" ht="15.75" thickBot="1">
      <c r="A63" s="574"/>
      <c r="B63" s="1146"/>
      <c r="C63" s="1147"/>
      <c r="D63" s="1147"/>
      <c r="E63" s="1147"/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7"/>
      <c r="Y63" s="1147"/>
      <c r="Z63" s="1147"/>
      <c r="AA63" s="1147"/>
      <c r="AB63" s="1147"/>
      <c r="AC63" s="1147"/>
      <c r="AD63" s="1147"/>
      <c r="AE63" s="1147"/>
      <c r="AF63" s="1147"/>
      <c r="AG63" s="1147"/>
      <c r="AH63" s="1147"/>
      <c r="AI63" s="1147"/>
      <c r="AJ63" s="1148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7">SUM(O65:O65)</f>
        <v>0</v>
      </c>
      <c r="P64" s="601">
        <f t="shared" si="17"/>
        <v>0</v>
      </c>
      <c r="Q64" s="602">
        <f t="shared" si="17"/>
        <v>0</v>
      </c>
      <c r="R64" s="601">
        <f t="shared" si="17"/>
        <v>0</v>
      </c>
      <c r="S64" s="602">
        <f t="shared" si="17"/>
        <v>0</v>
      </c>
      <c r="T64" s="601">
        <f t="shared" si="17"/>
        <v>0</v>
      </c>
      <c r="U64" s="602">
        <f t="shared" si="17"/>
        <v>0</v>
      </c>
      <c r="V64" s="601">
        <f t="shared" si="17"/>
        <v>0</v>
      </c>
      <c r="W64" s="602">
        <f t="shared" si="17"/>
        <v>0</v>
      </c>
      <c r="X64" s="601">
        <f t="shared" si="17"/>
        <v>0</v>
      </c>
      <c r="Y64" s="602">
        <f t="shared" si="17"/>
        <v>0</v>
      </c>
      <c r="Z64" s="601">
        <f t="shared" si="17"/>
        <v>0</v>
      </c>
      <c r="AA64" s="602">
        <f t="shared" si="17"/>
        <v>0</v>
      </c>
      <c r="AB64" s="601">
        <f t="shared" si="17"/>
        <v>0</v>
      </c>
      <c r="AC64" s="602">
        <f t="shared" si="17"/>
        <v>0</v>
      </c>
      <c r="AD64" s="601">
        <f t="shared" si="17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8">SUM(O68:O68)</f>
        <v>0</v>
      </c>
      <c r="P67" s="601">
        <f t="shared" si="18"/>
        <v>0</v>
      </c>
      <c r="Q67" s="602">
        <f t="shared" si="18"/>
        <v>0</v>
      </c>
      <c r="R67" s="601">
        <f t="shared" si="18"/>
        <v>0</v>
      </c>
      <c r="S67" s="602">
        <f t="shared" si="18"/>
        <v>0</v>
      </c>
      <c r="T67" s="601">
        <f t="shared" si="18"/>
        <v>0</v>
      </c>
      <c r="U67" s="602">
        <f t="shared" si="18"/>
        <v>0</v>
      </c>
      <c r="V67" s="601">
        <f t="shared" si="18"/>
        <v>0</v>
      </c>
      <c r="W67" s="602">
        <f t="shared" si="18"/>
        <v>0</v>
      </c>
      <c r="X67" s="601">
        <f t="shared" si="18"/>
        <v>0</v>
      </c>
      <c r="Y67" s="602">
        <f t="shared" si="18"/>
        <v>0</v>
      </c>
      <c r="Z67" s="601">
        <f t="shared" si="18"/>
        <v>0</v>
      </c>
      <c r="AA67" s="602">
        <f t="shared" si="18"/>
        <v>0</v>
      </c>
      <c r="AB67" s="601">
        <f t="shared" si="18"/>
        <v>0</v>
      </c>
      <c r="AC67" s="602">
        <f t="shared" si="18"/>
        <v>0</v>
      </c>
      <c r="AD67" s="601">
        <f t="shared" si="18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1156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8"/>
      <c r="K70" s="598"/>
      <c r="L70" s="598"/>
      <c r="M70" s="598"/>
      <c r="N70" s="599"/>
      <c r="O70" s="600">
        <f t="shared" ref="O70:AD70" si="19">SUM(O71:O71)</f>
        <v>0</v>
      </c>
      <c r="P70" s="601">
        <f t="shared" si="19"/>
        <v>0</v>
      </c>
      <c r="Q70" s="602">
        <f t="shared" si="19"/>
        <v>0</v>
      </c>
      <c r="R70" s="601">
        <f t="shared" si="19"/>
        <v>0</v>
      </c>
      <c r="S70" s="602">
        <f t="shared" si="19"/>
        <v>0</v>
      </c>
      <c r="T70" s="601">
        <f t="shared" si="19"/>
        <v>0</v>
      </c>
      <c r="U70" s="602">
        <f t="shared" si="19"/>
        <v>0</v>
      </c>
      <c r="V70" s="601">
        <f t="shared" si="19"/>
        <v>0</v>
      </c>
      <c r="W70" s="602">
        <f t="shared" si="19"/>
        <v>0</v>
      </c>
      <c r="X70" s="601">
        <f t="shared" si="19"/>
        <v>0</v>
      </c>
      <c r="Y70" s="602">
        <f t="shared" si="19"/>
        <v>0</v>
      </c>
      <c r="Z70" s="601">
        <f t="shared" si="19"/>
        <v>0</v>
      </c>
      <c r="AA70" s="602">
        <f t="shared" si="19"/>
        <v>0</v>
      </c>
      <c r="AB70" s="601">
        <f t="shared" si="19"/>
        <v>0</v>
      </c>
      <c r="AC70" s="602">
        <f t="shared" si="19"/>
        <v>0</v>
      </c>
      <c r="AD70" s="601">
        <f t="shared" si="19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09"/>
      <c r="G71" s="608"/>
      <c r="H71" s="610"/>
      <c r="I71" s="610"/>
      <c r="J71" s="610"/>
      <c r="K71" s="611"/>
      <c r="L71" s="612"/>
      <c r="M71" s="612"/>
      <c r="N71" s="613"/>
      <c r="O71" s="614"/>
      <c r="P71" s="615"/>
      <c r="Q71" s="616"/>
      <c r="R71" s="617"/>
      <c r="S71" s="617"/>
      <c r="T71" s="617"/>
      <c r="U71" s="617"/>
      <c r="V71" s="617"/>
      <c r="W71" s="617"/>
      <c r="X71" s="617"/>
      <c r="Y71" s="617"/>
      <c r="Z71" s="617"/>
      <c r="AA71" s="617"/>
      <c r="AB71" s="617"/>
      <c r="AC71" s="617"/>
      <c r="AD71" s="617"/>
      <c r="AE71" s="618"/>
      <c r="AF71" s="618"/>
      <c r="AG71" s="619"/>
      <c r="AH71" s="620"/>
      <c r="AI71" s="620"/>
      <c r="AJ71" s="621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1161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5"/>
      <c r="K73" s="622"/>
      <c r="L73" s="622"/>
      <c r="M73" s="598"/>
      <c r="N73" s="599"/>
      <c r="O73" s="600">
        <f t="shared" ref="O73:AD73" si="20">SUM(O74:O74)</f>
        <v>0</v>
      </c>
      <c r="P73" s="601">
        <f t="shared" si="20"/>
        <v>0</v>
      </c>
      <c r="Q73" s="602">
        <f t="shared" si="20"/>
        <v>0</v>
      </c>
      <c r="R73" s="601">
        <f t="shared" si="20"/>
        <v>0</v>
      </c>
      <c r="S73" s="602">
        <f t="shared" si="20"/>
        <v>0</v>
      </c>
      <c r="T73" s="601">
        <f t="shared" si="20"/>
        <v>0</v>
      </c>
      <c r="U73" s="602">
        <f t="shared" si="20"/>
        <v>0</v>
      </c>
      <c r="V73" s="601">
        <f t="shared" si="20"/>
        <v>0</v>
      </c>
      <c r="W73" s="602">
        <f t="shared" si="20"/>
        <v>0</v>
      </c>
      <c r="X73" s="601">
        <f t="shared" si="20"/>
        <v>0</v>
      </c>
      <c r="Y73" s="602">
        <f t="shared" si="20"/>
        <v>0</v>
      </c>
      <c r="Z73" s="601">
        <f t="shared" si="20"/>
        <v>0</v>
      </c>
      <c r="AA73" s="602">
        <f t="shared" si="20"/>
        <v>0</v>
      </c>
      <c r="AB73" s="601">
        <f t="shared" si="20"/>
        <v>0</v>
      </c>
      <c r="AC73" s="602">
        <f t="shared" si="20"/>
        <v>0</v>
      </c>
      <c r="AD73" s="601">
        <f t="shared" si="20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23"/>
      <c r="G74" s="608"/>
      <c r="H74" s="624"/>
      <c r="I74" s="625"/>
      <c r="J74" s="610"/>
      <c r="K74" s="626"/>
      <c r="L74" s="627"/>
      <c r="M74" s="628"/>
      <c r="N74" s="629"/>
      <c r="O74" s="630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8"/>
      <c r="AD74" s="618"/>
      <c r="AE74" s="618"/>
      <c r="AF74" s="618"/>
      <c r="AG74" s="631"/>
      <c r="AH74" s="620"/>
      <c r="AI74" s="628"/>
      <c r="AJ74" s="632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15.75" thickBot="1">
      <c r="A76" s="574"/>
      <c r="B76" s="1131" t="s">
        <v>1122</v>
      </c>
      <c r="C76" s="1132"/>
      <c r="D76" s="1133"/>
      <c r="E76" s="577"/>
      <c r="F76" s="1132" t="s">
        <v>1123</v>
      </c>
      <c r="G76" s="1132"/>
      <c r="H76" s="1132"/>
      <c r="I76" s="1132"/>
      <c r="J76" s="1132"/>
      <c r="K76" s="1132"/>
      <c r="L76" s="1132"/>
      <c r="M76" s="1132"/>
      <c r="N76" s="1133"/>
      <c r="O76" s="1134" t="s">
        <v>1124</v>
      </c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6"/>
      <c r="AG76" s="1137" t="s">
        <v>1125</v>
      </c>
      <c r="AH76" s="1138"/>
      <c r="AI76" s="1138"/>
      <c r="AJ76" s="1139"/>
    </row>
    <row r="77" spans="1:36">
      <c r="A77" s="574"/>
      <c r="B77" s="1140" t="s">
        <v>1126</v>
      </c>
      <c r="C77" s="1142" t="s">
        <v>1127</v>
      </c>
      <c r="D77" s="1143"/>
      <c r="E77" s="1143"/>
      <c r="F77" s="1143"/>
      <c r="G77" s="1143"/>
      <c r="H77" s="1143"/>
      <c r="I77" s="1121" t="s">
        <v>1128</v>
      </c>
      <c r="J77" s="1123" t="s">
        <v>1129</v>
      </c>
      <c r="K77" s="1123" t="s">
        <v>1130</v>
      </c>
      <c r="L77" s="1125" t="s">
        <v>1131</v>
      </c>
      <c r="M77" s="1127" t="s">
        <v>1132</v>
      </c>
      <c r="N77" s="1129" t="s">
        <v>1133</v>
      </c>
      <c r="O77" s="1120" t="s">
        <v>1134</v>
      </c>
      <c r="P77" s="1112"/>
      <c r="Q77" s="1111" t="s">
        <v>1135</v>
      </c>
      <c r="R77" s="1112"/>
      <c r="S77" s="1111" t="s">
        <v>1136</v>
      </c>
      <c r="T77" s="1112"/>
      <c r="U77" s="1111" t="s">
        <v>1137</v>
      </c>
      <c r="V77" s="1112"/>
      <c r="W77" s="1111" t="s">
        <v>1138</v>
      </c>
      <c r="X77" s="1112"/>
      <c r="Y77" s="1111" t="s">
        <v>1139</v>
      </c>
      <c r="Z77" s="1112"/>
      <c r="AA77" s="1111" t="s">
        <v>1140</v>
      </c>
      <c r="AB77" s="1112"/>
      <c r="AC77" s="1111" t="s">
        <v>1141</v>
      </c>
      <c r="AD77" s="1112"/>
      <c r="AE77" s="1111" t="s">
        <v>1142</v>
      </c>
      <c r="AF77" s="1113"/>
      <c r="AG77" s="1114" t="s">
        <v>1143</v>
      </c>
      <c r="AH77" s="1116" t="s">
        <v>1144</v>
      </c>
      <c r="AI77" s="1118" t="s">
        <v>1145</v>
      </c>
      <c r="AJ77" s="1107" t="s">
        <v>1146</v>
      </c>
    </row>
    <row r="78" spans="1:36" ht="20.25" thickBot="1">
      <c r="A78" s="574"/>
      <c r="B78" s="1141"/>
      <c r="C78" s="1144"/>
      <c r="D78" s="1145"/>
      <c r="E78" s="1145"/>
      <c r="F78" s="1145"/>
      <c r="G78" s="1145"/>
      <c r="H78" s="1145"/>
      <c r="I78" s="1122"/>
      <c r="J78" s="1124" t="s">
        <v>1129</v>
      </c>
      <c r="K78" s="1124"/>
      <c r="L78" s="1126"/>
      <c r="M78" s="1128"/>
      <c r="N78" s="1130"/>
      <c r="O78" s="578" t="s">
        <v>1147</v>
      </c>
      <c r="P78" s="579" t="s">
        <v>1148</v>
      </c>
      <c r="Q78" s="580" t="s">
        <v>1147</v>
      </c>
      <c r="R78" s="579" t="s">
        <v>1148</v>
      </c>
      <c r="S78" s="580" t="s">
        <v>1147</v>
      </c>
      <c r="T78" s="579" t="s">
        <v>1148</v>
      </c>
      <c r="U78" s="580" t="s">
        <v>1147</v>
      </c>
      <c r="V78" s="579" t="s">
        <v>1148</v>
      </c>
      <c r="W78" s="580" t="s">
        <v>1147</v>
      </c>
      <c r="X78" s="579" t="s">
        <v>1148</v>
      </c>
      <c r="Y78" s="580" t="s">
        <v>1147</v>
      </c>
      <c r="Z78" s="579" t="s">
        <v>1148</v>
      </c>
      <c r="AA78" s="580" t="s">
        <v>1147</v>
      </c>
      <c r="AB78" s="579" t="s">
        <v>1149</v>
      </c>
      <c r="AC78" s="580" t="s">
        <v>1147</v>
      </c>
      <c r="AD78" s="579" t="s">
        <v>1149</v>
      </c>
      <c r="AE78" s="580" t="s">
        <v>1147</v>
      </c>
      <c r="AF78" s="581" t="s">
        <v>1149</v>
      </c>
      <c r="AG78" s="1115"/>
      <c r="AH78" s="1117"/>
      <c r="AI78" s="1119"/>
      <c r="AJ78" s="1108"/>
    </row>
    <row r="79" spans="1:36" ht="48.75" thickBot="1">
      <c r="A79" s="574"/>
      <c r="B79" s="582" t="s">
        <v>1150</v>
      </c>
      <c r="C79" s="1109" t="s">
        <v>1151</v>
      </c>
      <c r="D79" s="1110"/>
      <c r="E79" s="1110"/>
      <c r="F79" s="1110"/>
      <c r="G79" s="1110"/>
      <c r="H79" s="1110"/>
      <c r="I79" s="583" t="s">
        <v>1152</v>
      </c>
      <c r="J79" s="584"/>
      <c r="K79" s="585"/>
      <c r="L79" s="585"/>
      <c r="M79" s="586"/>
      <c r="N79" s="587"/>
      <c r="O79" s="588">
        <f t="shared" ref="O79:AD79" si="21">SUM(O81,O84,O87)</f>
        <v>0</v>
      </c>
      <c r="P79" s="589">
        <f t="shared" si="21"/>
        <v>0</v>
      </c>
      <c r="Q79" s="589">
        <f t="shared" si="21"/>
        <v>0</v>
      </c>
      <c r="R79" s="589">
        <f t="shared" si="21"/>
        <v>0</v>
      </c>
      <c r="S79" s="589">
        <f t="shared" si="21"/>
        <v>0</v>
      </c>
      <c r="T79" s="589">
        <f t="shared" si="21"/>
        <v>0</v>
      </c>
      <c r="U79" s="589">
        <f t="shared" si="21"/>
        <v>0</v>
      </c>
      <c r="V79" s="589">
        <f t="shared" si="21"/>
        <v>0</v>
      </c>
      <c r="W79" s="589">
        <f t="shared" si="21"/>
        <v>0</v>
      </c>
      <c r="X79" s="589">
        <f t="shared" si="21"/>
        <v>0</v>
      </c>
      <c r="Y79" s="589">
        <f t="shared" si="21"/>
        <v>0</v>
      </c>
      <c r="Z79" s="589">
        <f t="shared" si="21"/>
        <v>0</v>
      </c>
      <c r="AA79" s="589">
        <f t="shared" si="21"/>
        <v>0</v>
      </c>
      <c r="AB79" s="589">
        <f t="shared" si="21"/>
        <v>0</v>
      </c>
      <c r="AC79" s="589">
        <f t="shared" si="21"/>
        <v>0</v>
      </c>
      <c r="AD79" s="589">
        <f t="shared" si="21"/>
        <v>0</v>
      </c>
      <c r="AE79" s="589">
        <f>SUM(O79,Q79,S79,U79,W79,Y79,AA79,AC79)</f>
        <v>0</v>
      </c>
      <c r="AF79" s="590">
        <f>SUM(P79,R79,T79,V79,X79,Z79,AB79,AD79)</f>
        <v>0</v>
      </c>
      <c r="AG79" s="591">
        <f>AG81+AG84</f>
        <v>0</v>
      </c>
      <c r="AH79" s="592"/>
      <c r="AI79" s="592"/>
      <c r="AJ79" s="593"/>
    </row>
    <row r="80" spans="1:36" ht="15.75" thickBot="1">
      <c r="A80" s="574"/>
      <c r="B80" s="1146"/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8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2">SUM(O82:O82)</f>
        <v>0</v>
      </c>
      <c r="P81" s="601">
        <f t="shared" si="22"/>
        <v>0</v>
      </c>
      <c r="Q81" s="602">
        <f t="shared" si="22"/>
        <v>0</v>
      </c>
      <c r="R81" s="601">
        <f t="shared" si="22"/>
        <v>0</v>
      </c>
      <c r="S81" s="602">
        <f t="shared" si="22"/>
        <v>0</v>
      </c>
      <c r="T81" s="601">
        <f t="shared" si="22"/>
        <v>0</v>
      </c>
      <c r="U81" s="602">
        <f t="shared" si="22"/>
        <v>0</v>
      </c>
      <c r="V81" s="601">
        <f t="shared" si="22"/>
        <v>0</v>
      </c>
      <c r="W81" s="602">
        <f t="shared" si="22"/>
        <v>0</v>
      </c>
      <c r="X81" s="601">
        <f t="shared" si="22"/>
        <v>0</v>
      </c>
      <c r="Y81" s="602">
        <f t="shared" si="22"/>
        <v>0</v>
      </c>
      <c r="Z81" s="601">
        <f t="shared" si="22"/>
        <v>0</v>
      </c>
      <c r="AA81" s="602">
        <f t="shared" si="22"/>
        <v>0</v>
      </c>
      <c r="AB81" s="601">
        <f t="shared" si="22"/>
        <v>0</v>
      </c>
      <c r="AC81" s="602">
        <f t="shared" si="22"/>
        <v>0</v>
      </c>
      <c r="AD81" s="601">
        <f t="shared" si="22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1161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5"/>
      <c r="K84" s="622"/>
      <c r="L84" s="622"/>
      <c r="M84" s="598"/>
      <c r="N84" s="599"/>
      <c r="O84" s="600">
        <f t="shared" ref="O84:AD84" si="23">SUM(O85:O85)</f>
        <v>0</v>
      </c>
      <c r="P84" s="601">
        <f t="shared" si="23"/>
        <v>0</v>
      </c>
      <c r="Q84" s="602">
        <f t="shared" si="23"/>
        <v>0</v>
      </c>
      <c r="R84" s="601">
        <f t="shared" si="23"/>
        <v>0</v>
      </c>
      <c r="S84" s="602">
        <f t="shared" si="23"/>
        <v>0</v>
      </c>
      <c r="T84" s="601">
        <f t="shared" si="23"/>
        <v>0</v>
      </c>
      <c r="U84" s="602">
        <f t="shared" si="23"/>
        <v>0</v>
      </c>
      <c r="V84" s="601">
        <f t="shared" si="23"/>
        <v>0</v>
      </c>
      <c r="W84" s="602">
        <f t="shared" si="23"/>
        <v>0</v>
      </c>
      <c r="X84" s="601">
        <f t="shared" si="23"/>
        <v>0</v>
      </c>
      <c r="Y84" s="602">
        <f t="shared" si="23"/>
        <v>0</v>
      </c>
      <c r="Z84" s="601">
        <f t="shared" si="23"/>
        <v>0</v>
      </c>
      <c r="AA84" s="602">
        <f t="shared" si="23"/>
        <v>0</v>
      </c>
      <c r="AB84" s="601">
        <f t="shared" si="23"/>
        <v>0</v>
      </c>
      <c r="AC84" s="602">
        <f t="shared" si="23"/>
        <v>0</v>
      </c>
      <c r="AD84" s="601">
        <f t="shared" si="23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23"/>
      <c r="G85" s="608"/>
      <c r="H85" s="624"/>
      <c r="I85" s="625"/>
      <c r="J85" s="610"/>
      <c r="K85" s="626"/>
      <c r="L85" s="627"/>
      <c r="M85" s="628"/>
      <c r="N85" s="629"/>
      <c r="O85" s="630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618"/>
      <c r="AF85" s="618"/>
      <c r="AG85" s="631"/>
      <c r="AH85" s="620"/>
      <c r="AI85" s="628"/>
      <c r="AJ85" s="632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4">SUM(O88:O88)</f>
        <v>0</v>
      </c>
      <c r="P87" s="601">
        <f t="shared" si="24"/>
        <v>0</v>
      </c>
      <c r="Q87" s="602">
        <f t="shared" si="24"/>
        <v>0</v>
      </c>
      <c r="R87" s="601">
        <f t="shared" si="24"/>
        <v>0</v>
      </c>
      <c r="S87" s="602">
        <f t="shared" si="24"/>
        <v>0</v>
      </c>
      <c r="T87" s="601">
        <f t="shared" si="24"/>
        <v>0</v>
      </c>
      <c r="U87" s="602">
        <f t="shared" si="24"/>
        <v>0</v>
      </c>
      <c r="V87" s="601">
        <f t="shared" si="24"/>
        <v>0</v>
      </c>
      <c r="W87" s="602">
        <f t="shared" si="24"/>
        <v>0</v>
      </c>
      <c r="X87" s="601">
        <f t="shared" si="24"/>
        <v>0</v>
      </c>
      <c r="Y87" s="602">
        <f t="shared" si="24"/>
        <v>0</v>
      </c>
      <c r="Z87" s="601">
        <f t="shared" si="24"/>
        <v>0</v>
      </c>
      <c r="AA87" s="602">
        <f t="shared" si="24"/>
        <v>0</v>
      </c>
      <c r="AB87" s="601">
        <f t="shared" si="24"/>
        <v>0</v>
      </c>
      <c r="AC87" s="602">
        <f t="shared" si="24"/>
        <v>0</v>
      </c>
      <c r="AD87" s="601">
        <f t="shared" si="24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15.75" thickBot="1">
      <c r="A90" s="574"/>
      <c r="B90" s="1131" t="s">
        <v>1122</v>
      </c>
      <c r="C90" s="1132"/>
      <c r="D90" s="1133"/>
      <c r="E90" s="577"/>
      <c r="F90" s="1132" t="s">
        <v>1123</v>
      </c>
      <c r="G90" s="1132"/>
      <c r="H90" s="1132"/>
      <c r="I90" s="1132"/>
      <c r="J90" s="1132"/>
      <c r="K90" s="1132"/>
      <c r="L90" s="1132"/>
      <c r="M90" s="1132"/>
      <c r="N90" s="1133"/>
      <c r="O90" s="1134" t="s">
        <v>1124</v>
      </c>
      <c r="P90" s="1135"/>
      <c r="Q90" s="1135"/>
      <c r="R90" s="1135"/>
      <c r="S90" s="1135"/>
      <c r="T90" s="1135"/>
      <c r="U90" s="1135"/>
      <c r="V90" s="1135"/>
      <c r="W90" s="1135"/>
      <c r="X90" s="1135"/>
      <c r="Y90" s="1135"/>
      <c r="Z90" s="1135"/>
      <c r="AA90" s="1135"/>
      <c r="AB90" s="1135"/>
      <c r="AC90" s="1135"/>
      <c r="AD90" s="1135"/>
      <c r="AE90" s="1135"/>
      <c r="AF90" s="1136"/>
      <c r="AG90" s="1137" t="s">
        <v>1125</v>
      </c>
      <c r="AH90" s="1138"/>
      <c r="AI90" s="1138"/>
      <c r="AJ90" s="1139"/>
    </row>
    <row r="91" spans="1:36">
      <c r="A91" s="574"/>
      <c r="B91" s="1140" t="s">
        <v>1126</v>
      </c>
      <c r="C91" s="1142" t="s">
        <v>1127</v>
      </c>
      <c r="D91" s="1143"/>
      <c r="E91" s="1143"/>
      <c r="F91" s="1143"/>
      <c r="G91" s="1143"/>
      <c r="H91" s="1143"/>
      <c r="I91" s="1121" t="s">
        <v>1128</v>
      </c>
      <c r="J91" s="1123" t="s">
        <v>1129</v>
      </c>
      <c r="K91" s="1123" t="s">
        <v>1130</v>
      </c>
      <c r="L91" s="1125" t="s">
        <v>1131</v>
      </c>
      <c r="M91" s="1127" t="s">
        <v>1132</v>
      </c>
      <c r="N91" s="1129" t="s">
        <v>1133</v>
      </c>
      <c r="O91" s="1120" t="s">
        <v>1134</v>
      </c>
      <c r="P91" s="1112"/>
      <c r="Q91" s="1111" t="s">
        <v>1135</v>
      </c>
      <c r="R91" s="1112"/>
      <c r="S91" s="1111" t="s">
        <v>1136</v>
      </c>
      <c r="T91" s="1112"/>
      <c r="U91" s="1111" t="s">
        <v>1137</v>
      </c>
      <c r="V91" s="1112"/>
      <c r="W91" s="1111" t="s">
        <v>1138</v>
      </c>
      <c r="X91" s="1112"/>
      <c r="Y91" s="1111" t="s">
        <v>1139</v>
      </c>
      <c r="Z91" s="1112"/>
      <c r="AA91" s="1111" t="s">
        <v>1140</v>
      </c>
      <c r="AB91" s="1112"/>
      <c r="AC91" s="1111" t="s">
        <v>1141</v>
      </c>
      <c r="AD91" s="1112"/>
      <c r="AE91" s="1111" t="s">
        <v>1142</v>
      </c>
      <c r="AF91" s="1113"/>
      <c r="AG91" s="1114" t="s">
        <v>1143</v>
      </c>
      <c r="AH91" s="1116" t="s">
        <v>1144</v>
      </c>
      <c r="AI91" s="1118" t="s">
        <v>1145</v>
      </c>
      <c r="AJ91" s="1107" t="s">
        <v>1146</v>
      </c>
    </row>
    <row r="92" spans="1:36" ht="20.25" thickBot="1">
      <c r="A92" s="574"/>
      <c r="B92" s="1141"/>
      <c r="C92" s="1144"/>
      <c r="D92" s="1145"/>
      <c r="E92" s="1145"/>
      <c r="F92" s="1145"/>
      <c r="G92" s="1145"/>
      <c r="H92" s="1145"/>
      <c r="I92" s="1122"/>
      <c r="J92" s="1124" t="s">
        <v>1129</v>
      </c>
      <c r="K92" s="1124"/>
      <c r="L92" s="1126"/>
      <c r="M92" s="1128"/>
      <c r="N92" s="1130"/>
      <c r="O92" s="578" t="s">
        <v>1147</v>
      </c>
      <c r="P92" s="579" t="s">
        <v>1148</v>
      </c>
      <c r="Q92" s="580" t="s">
        <v>1147</v>
      </c>
      <c r="R92" s="579" t="s">
        <v>1148</v>
      </c>
      <c r="S92" s="580" t="s">
        <v>1147</v>
      </c>
      <c r="T92" s="579" t="s">
        <v>1148</v>
      </c>
      <c r="U92" s="580" t="s">
        <v>1147</v>
      </c>
      <c r="V92" s="579" t="s">
        <v>1148</v>
      </c>
      <c r="W92" s="580" t="s">
        <v>1147</v>
      </c>
      <c r="X92" s="579" t="s">
        <v>1148</v>
      </c>
      <c r="Y92" s="580" t="s">
        <v>1147</v>
      </c>
      <c r="Z92" s="579" t="s">
        <v>1148</v>
      </c>
      <c r="AA92" s="580" t="s">
        <v>1147</v>
      </c>
      <c r="AB92" s="579" t="s">
        <v>1149</v>
      </c>
      <c r="AC92" s="580" t="s">
        <v>1147</v>
      </c>
      <c r="AD92" s="579" t="s">
        <v>1149</v>
      </c>
      <c r="AE92" s="580" t="s">
        <v>1147</v>
      </c>
      <c r="AF92" s="581" t="s">
        <v>1149</v>
      </c>
      <c r="AG92" s="1115"/>
      <c r="AH92" s="1117"/>
      <c r="AI92" s="1119"/>
      <c r="AJ92" s="1108"/>
    </row>
    <row r="93" spans="1:36" ht="48.75" thickBot="1">
      <c r="A93" s="574"/>
      <c r="B93" s="582" t="s">
        <v>1150</v>
      </c>
      <c r="C93" s="1109" t="s">
        <v>1151</v>
      </c>
      <c r="D93" s="1110"/>
      <c r="E93" s="1110"/>
      <c r="F93" s="1110"/>
      <c r="G93" s="1110"/>
      <c r="H93" s="1110"/>
      <c r="I93" s="583" t="s">
        <v>1152</v>
      </c>
      <c r="J93" s="584"/>
      <c r="K93" s="585"/>
      <c r="L93" s="585"/>
      <c r="M93" s="586"/>
      <c r="N93" s="587"/>
      <c r="O93" s="588">
        <f t="shared" ref="O93:AD93" si="25">SUM(O95,O98,O101)</f>
        <v>0</v>
      </c>
      <c r="P93" s="589">
        <f t="shared" si="25"/>
        <v>0</v>
      </c>
      <c r="Q93" s="589">
        <f t="shared" si="25"/>
        <v>0</v>
      </c>
      <c r="R93" s="589">
        <f t="shared" si="25"/>
        <v>0</v>
      </c>
      <c r="S93" s="589">
        <f t="shared" si="25"/>
        <v>0</v>
      </c>
      <c r="T93" s="589">
        <f t="shared" si="25"/>
        <v>0</v>
      </c>
      <c r="U93" s="589">
        <f t="shared" si="25"/>
        <v>0</v>
      </c>
      <c r="V93" s="589">
        <f t="shared" si="25"/>
        <v>0</v>
      </c>
      <c r="W93" s="589">
        <f t="shared" si="25"/>
        <v>0</v>
      </c>
      <c r="X93" s="589">
        <f t="shared" si="25"/>
        <v>0</v>
      </c>
      <c r="Y93" s="589">
        <f t="shared" si="25"/>
        <v>0</v>
      </c>
      <c r="Z93" s="589">
        <f t="shared" si="25"/>
        <v>0</v>
      </c>
      <c r="AA93" s="589">
        <f t="shared" si="25"/>
        <v>0</v>
      </c>
      <c r="AB93" s="589">
        <f t="shared" si="25"/>
        <v>0</v>
      </c>
      <c r="AC93" s="589">
        <f t="shared" si="25"/>
        <v>0</v>
      </c>
      <c r="AD93" s="589">
        <f t="shared" si="25"/>
        <v>0</v>
      </c>
      <c r="AE93" s="589">
        <f>SUM(O93,Q93,S93,U93,W93,Y93,AA93,AC93)</f>
        <v>0</v>
      </c>
      <c r="AF93" s="590">
        <f>SUM(P93,R93,T93,V93,X93,Z93,AB93,AD93)</f>
        <v>0</v>
      </c>
      <c r="AG93" s="591">
        <f>AG95+AG98</f>
        <v>0</v>
      </c>
      <c r="AH93" s="592"/>
      <c r="AI93" s="592"/>
      <c r="AJ93" s="593"/>
    </row>
    <row r="94" spans="1:36" ht="15.75" thickBot="1">
      <c r="A94" s="574"/>
      <c r="B94" s="1146"/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8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6">SUM(O96:O96)</f>
        <v>0</v>
      </c>
      <c r="P95" s="601">
        <f t="shared" si="26"/>
        <v>0</v>
      </c>
      <c r="Q95" s="602">
        <f t="shared" si="26"/>
        <v>0</v>
      </c>
      <c r="R95" s="601">
        <f t="shared" si="26"/>
        <v>0</v>
      </c>
      <c r="S95" s="602">
        <f t="shared" si="26"/>
        <v>0</v>
      </c>
      <c r="T95" s="601">
        <f t="shared" si="26"/>
        <v>0</v>
      </c>
      <c r="U95" s="602">
        <f t="shared" si="26"/>
        <v>0</v>
      </c>
      <c r="V95" s="601">
        <f t="shared" si="26"/>
        <v>0</v>
      </c>
      <c r="W95" s="602">
        <f t="shared" si="26"/>
        <v>0</v>
      </c>
      <c r="X95" s="601">
        <f t="shared" si="26"/>
        <v>0</v>
      </c>
      <c r="Y95" s="602">
        <f t="shared" si="26"/>
        <v>0</v>
      </c>
      <c r="Z95" s="601">
        <f t="shared" si="26"/>
        <v>0</v>
      </c>
      <c r="AA95" s="602">
        <f t="shared" si="26"/>
        <v>0</v>
      </c>
      <c r="AB95" s="601">
        <f t="shared" si="26"/>
        <v>0</v>
      </c>
      <c r="AC95" s="602">
        <f t="shared" si="26"/>
        <v>0</v>
      </c>
      <c r="AD95" s="601">
        <f t="shared" si="26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1161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5"/>
      <c r="K98" s="622"/>
      <c r="L98" s="622"/>
      <c r="M98" s="598"/>
      <c r="N98" s="599"/>
      <c r="O98" s="600">
        <f t="shared" ref="O98:AD98" si="27">SUM(O99:O99)</f>
        <v>0</v>
      </c>
      <c r="P98" s="601">
        <f t="shared" si="27"/>
        <v>0</v>
      </c>
      <c r="Q98" s="602">
        <f t="shared" si="27"/>
        <v>0</v>
      </c>
      <c r="R98" s="601">
        <f t="shared" si="27"/>
        <v>0</v>
      </c>
      <c r="S98" s="602">
        <f t="shared" si="27"/>
        <v>0</v>
      </c>
      <c r="T98" s="601">
        <f t="shared" si="27"/>
        <v>0</v>
      </c>
      <c r="U98" s="602">
        <f t="shared" si="27"/>
        <v>0</v>
      </c>
      <c r="V98" s="601">
        <f t="shared" si="27"/>
        <v>0</v>
      </c>
      <c r="W98" s="602">
        <f t="shared" si="27"/>
        <v>0</v>
      </c>
      <c r="X98" s="601">
        <f t="shared" si="27"/>
        <v>0</v>
      </c>
      <c r="Y98" s="602">
        <f t="shared" si="27"/>
        <v>0</v>
      </c>
      <c r="Z98" s="601">
        <f t="shared" si="27"/>
        <v>0</v>
      </c>
      <c r="AA98" s="602">
        <f t="shared" si="27"/>
        <v>0</v>
      </c>
      <c r="AB98" s="601">
        <f t="shared" si="27"/>
        <v>0</v>
      </c>
      <c r="AC98" s="602">
        <f t="shared" si="27"/>
        <v>0</v>
      </c>
      <c r="AD98" s="601">
        <f t="shared" si="27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23"/>
      <c r="G99" s="608"/>
      <c r="H99" s="624"/>
      <c r="I99" s="625"/>
      <c r="J99" s="610"/>
      <c r="K99" s="626"/>
      <c r="L99" s="627"/>
      <c r="M99" s="628"/>
      <c r="N99" s="629"/>
      <c r="O99" s="630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618"/>
      <c r="AF99" s="618"/>
      <c r="AG99" s="631"/>
      <c r="AH99" s="620"/>
      <c r="AI99" s="628"/>
      <c r="AJ99" s="632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1156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8"/>
      <c r="K101" s="598"/>
      <c r="L101" s="598"/>
      <c r="M101" s="598"/>
      <c r="N101" s="599"/>
      <c r="O101" s="600">
        <f t="shared" ref="O101:AD101" si="28">SUM(O102:O102)</f>
        <v>0</v>
      </c>
      <c r="P101" s="601">
        <f t="shared" si="28"/>
        <v>0</v>
      </c>
      <c r="Q101" s="602">
        <f t="shared" si="28"/>
        <v>0</v>
      </c>
      <c r="R101" s="601">
        <f t="shared" si="28"/>
        <v>0</v>
      </c>
      <c r="S101" s="602">
        <f t="shared" si="28"/>
        <v>0</v>
      </c>
      <c r="T101" s="601">
        <f t="shared" si="28"/>
        <v>0</v>
      </c>
      <c r="U101" s="602">
        <f t="shared" si="28"/>
        <v>0</v>
      </c>
      <c r="V101" s="601">
        <f t="shared" si="28"/>
        <v>0</v>
      </c>
      <c r="W101" s="602">
        <f t="shared" si="28"/>
        <v>0</v>
      </c>
      <c r="X101" s="601">
        <f t="shared" si="28"/>
        <v>0</v>
      </c>
      <c r="Y101" s="602">
        <f t="shared" si="28"/>
        <v>0</v>
      </c>
      <c r="Z101" s="601">
        <f t="shared" si="28"/>
        <v>0</v>
      </c>
      <c r="AA101" s="602">
        <f t="shared" si="28"/>
        <v>0</v>
      </c>
      <c r="AB101" s="601">
        <f t="shared" si="28"/>
        <v>0</v>
      </c>
      <c r="AC101" s="602">
        <f t="shared" si="28"/>
        <v>0</v>
      </c>
      <c r="AD101" s="601">
        <f t="shared" si="28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09"/>
      <c r="G102" s="608"/>
      <c r="H102" s="610"/>
      <c r="I102" s="610"/>
      <c r="J102" s="610"/>
      <c r="K102" s="611"/>
      <c r="L102" s="612"/>
      <c r="M102" s="612"/>
      <c r="N102" s="613"/>
      <c r="O102" s="614"/>
      <c r="P102" s="615"/>
      <c r="Q102" s="616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8"/>
      <c r="AF102" s="618"/>
      <c r="AG102" s="619"/>
      <c r="AH102" s="620"/>
      <c r="AI102" s="620"/>
      <c r="AJ102" s="621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15.75" thickBot="1">
      <c r="A104" s="574"/>
      <c r="B104" s="1131" t="s">
        <v>1122</v>
      </c>
      <c r="C104" s="1132"/>
      <c r="D104" s="1133"/>
      <c r="E104" s="577"/>
      <c r="F104" s="1132" t="s">
        <v>1123</v>
      </c>
      <c r="G104" s="1132"/>
      <c r="H104" s="1132"/>
      <c r="I104" s="1132"/>
      <c r="J104" s="1132"/>
      <c r="K104" s="1132"/>
      <c r="L104" s="1132"/>
      <c r="M104" s="1132"/>
      <c r="N104" s="1133"/>
      <c r="O104" s="1134" t="s">
        <v>1124</v>
      </c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1135"/>
      <c r="AC104" s="1135"/>
      <c r="AD104" s="1135"/>
      <c r="AE104" s="1135"/>
      <c r="AF104" s="1136"/>
      <c r="AG104" s="1137" t="s">
        <v>1125</v>
      </c>
      <c r="AH104" s="1138"/>
      <c r="AI104" s="1138"/>
      <c r="AJ104" s="1139"/>
    </row>
    <row r="105" spans="1:36">
      <c r="A105" s="574"/>
      <c r="B105" s="1140" t="s">
        <v>1126</v>
      </c>
      <c r="C105" s="1142" t="s">
        <v>1127</v>
      </c>
      <c r="D105" s="1143"/>
      <c r="E105" s="1143"/>
      <c r="F105" s="1143"/>
      <c r="G105" s="1143"/>
      <c r="H105" s="1143"/>
      <c r="I105" s="1121" t="s">
        <v>1128</v>
      </c>
      <c r="J105" s="1123" t="s">
        <v>1129</v>
      </c>
      <c r="K105" s="1123" t="s">
        <v>1130</v>
      </c>
      <c r="L105" s="1125" t="s">
        <v>1131</v>
      </c>
      <c r="M105" s="1127" t="s">
        <v>1132</v>
      </c>
      <c r="N105" s="1129" t="s">
        <v>1133</v>
      </c>
      <c r="O105" s="1120" t="s">
        <v>1134</v>
      </c>
      <c r="P105" s="1112"/>
      <c r="Q105" s="1111" t="s">
        <v>1135</v>
      </c>
      <c r="R105" s="1112"/>
      <c r="S105" s="1111" t="s">
        <v>1136</v>
      </c>
      <c r="T105" s="1112"/>
      <c r="U105" s="1111" t="s">
        <v>1137</v>
      </c>
      <c r="V105" s="1112"/>
      <c r="W105" s="1111" t="s">
        <v>1138</v>
      </c>
      <c r="X105" s="1112"/>
      <c r="Y105" s="1111" t="s">
        <v>1139</v>
      </c>
      <c r="Z105" s="1112"/>
      <c r="AA105" s="1111" t="s">
        <v>1140</v>
      </c>
      <c r="AB105" s="1112"/>
      <c r="AC105" s="1111" t="s">
        <v>1141</v>
      </c>
      <c r="AD105" s="1112"/>
      <c r="AE105" s="1111" t="s">
        <v>1142</v>
      </c>
      <c r="AF105" s="1113"/>
      <c r="AG105" s="1114" t="s">
        <v>1143</v>
      </c>
      <c r="AH105" s="1116" t="s">
        <v>1144</v>
      </c>
      <c r="AI105" s="1118" t="s">
        <v>1145</v>
      </c>
      <c r="AJ105" s="1107" t="s">
        <v>1146</v>
      </c>
    </row>
    <row r="106" spans="1:36" ht="20.25" thickBot="1">
      <c r="A106" s="574"/>
      <c r="B106" s="1141"/>
      <c r="C106" s="1144"/>
      <c r="D106" s="1145"/>
      <c r="E106" s="1145"/>
      <c r="F106" s="1145"/>
      <c r="G106" s="1145"/>
      <c r="H106" s="1145"/>
      <c r="I106" s="1122"/>
      <c r="J106" s="1124" t="s">
        <v>1129</v>
      </c>
      <c r="K106" s="1124"/>
      <c r="L106" s="1126"/>
      <c r="M106" s="1128"/>
      <c r="N106" s="1130"/>
      <c r="O106" s="578" t="s">
        <v>1147</v>
      </c>
      <c r="P106" s="579" t="s">
        <v>1148</v>
      </c>
      <c r="Q106" s="580" t="s">
        <v>1147</v>
      </c>
      <c r="R106" s="579" t="s">
        <v>1148</v>
      </c>
      <c r="S106" s="580" t="s">
        <v>1147</v>
      </c>
      <c r="T106" s="579" t="s">
        <v>1148</v>
      </c>
      <c r="U106" s="580" t="s">
        <v>1147</v>
      </c>
      <c r="V106" s="579" t="s">
        <v>1148</v>
      </c>
      <c r="W106" s="580" t="s">
        <v>1147</v>
      </c>
      <c r="X106" s="579" t="s">
        <v>1148</v>
      </c>
      <c r="Y106" s="580" t="s">
        <v>1147</v>
      </c>
      <c r="Z106" s="579" t="s">
        <v>1148</v>
      </c>
      <c r="AA106" s="580" t="s">
        <v>1147</v>
      </c>
      <c r="AB106" s="579" t="s">
        <v>1149</v>
      </c>
      <c r="AC106" s="580" t="s">
        <v>1147</v>
      </c>
      <c r="AD106" s="579" t="s">
        <v>1149</v>
      </c>
      <c r="AE106" s="580" t="s">
        <v>1147</v>
      </c>
      <c r="AF106" s="581" t="s">
        <v>1149</v>
      </c>
      <c r="AG106" s="1115"/>
      <c r="AH106" s="1117"/>
      <c r="AI106" s="1119"/>
      <c r="AJ106" s="1108"/>
    </row>
    <row r="107" spans="1:36" ht="48.75" thickBot="1">
      <c r="A107" s="574"/>
      <c r="B107" s="582" t="s">
        <v>1150</v>
      </c>
      <c r="C107" s="1109" t="s">
        <v>1151</v>
      </c>
      <c r="D107" s="1110"/>
      <c r="E107" s="1110"/>
      <c r="F107" s="1110"/>
      <c r="G107" s="1110"/>
      <c r="H107" s="1110"/>
      <c r="I107" s="583" t="s">
        <v>1152</v>
      </c>
      <c r="J107" s="584"/>
      <c r="K107" s="585"/>
      <c r="L107" s="585"/>
      <c r="M107" s="586"/>
      <c r="N107" s="587"/>
      <c r="O107" s="588">
        <f t="shared" ref="O107:AD107" si="29">O109+O112</f>
        <v>0</v>
      </c>
      <c r="P107" s="589">
        <f t="shared" si="29"/>
        <v>0</v>
      </c>
      <c r="Q107" s="589">
        <f t="shared" si="29"/>
        <v>0</v>
      </c>
      <c r="R107" s="589">
        <f t="shared" si="29"/>
        <v>0</v>
      </c>
      <c r="S107" s="589">
        <f t="shared" si="29"/>
        <v>0</v>
      </c>
      <c r="T107" s="589">
        <f t="shared" si="29"/>
        <v>0</v>
      </c>
      <c r="U107" s="589">
        <f t="shared" si="29"/>
        <v>0</v>
      </c>
      <c r="V107" s="589">
        <f t="shared" si="29"/>
        <v>0</v>
      </c>
      <c r="W107" s="589">
        <f t="shared" si="29"/>
        <v>0</v>
      </c>
      <c r="X107" s="589">
        <f t="shared" si="29"/>
        <v>0</v>
      </c>
      <c r="Y107" s="589">
        <f t="shared" si="29"/>
        <v>0</v>
      </c>
      <c r="Z107" s="589">
        <f t="shared" si="29"/>
        <v>0</v>
      </c>
      <c r="AA107" s="589">
        <f t="shared" si="29"/>
        <v>0</v>
      </c>
      <c r="AB107" s="589">
        <f t="shared" si="29"/>
        <v>0</v>
      </c>
      <c r="AC107" s="589">
        <f t="shared" si="29"/>
        <v>0</v>
      </c>
      <c r="AD107" s="589">
        <f t="shared" si="29"/>
        <v>0</v>
      </c>
      <c r="AE107" s="589">
        <f>SUM(O107,Q107,S107,U107,W107,Y107,AA107,AC107)</f>
        <v>0</v>
      </c>
      <c r="AF107" s="590">
        <f>SUM(P107,R107,T107,V107,X107,Z107,AB107,AD107)</f>
        <v>0</v>
      </c>
      <c r="AG107" s="591">
        <f>AG109+AG112</f>
        <v>0</v>
      </c>
      <c r="AH107" s="592"/>
      <c r="AI107" s="592"/>
      <c r="AJ107" s="593"/>
    </row>
    <row r="108" spans="1:36" ht="15.75" thickBot="1">
      <c r="A108" s="574"/>
      <c r="B108" s="1146"/>
      <c r="C108" s="1147"/>
      <c r="D108" s="1147"/>
      <c r="E108" s="1147"/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7"/>
      <c r="Y108" s="1147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1156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8"/>
      <c r="K109" s="598"/>
      <c r="L109" s="598"/>
      <c r="M109" s="598"/>
      <c r="N109" s="599"/>
      <c r="O109" s="600">
        <f t="shared" ref="O109:AD109" si="30">SUM(O110:O110)</f>
        <v>0</v>
      </c>
      <c r="P109" s="601">
        <f t="shared" si="30"/>
        <v>0</v>
      </c>
      <c r="Q109" s="602">
        <f t="shared" si="30"/>
        <v>0</v>
      </c>
      <c r="R109" s="601">
        <f t="shared" si="30"/>
        <v>0</v>
      </c>
      <c r="S109" s="602">
        <f t="shared" si="30"/>
        <v>0</v>
      </c>
      <c r="T109" s="601">
        <f t="shared" si="30"/>
        <v>0</v>
      </c>
      <c r="U109" s="602">
        <f t="shared" si="30"/>
        <v>0</v>
      </c>
      <c r="V109" s="601">
        <f t="shared" si="30"/>
        <v>0</v>
      </c>
      <c r="W109" s="602">
        <f t="shared" si="30"/>
        <v>0</v>
      </c>
      <c r="X109" s="601">
        <f t="shared" si="30"/>
        <v>0</v>
      </c>
      <c r="Y109" s="602">
        <f t="shared" si="30"/>
        <v>0</v>
      </c>
      <c r="Z109" s="601">
        <f t="shared" si="30"/>
        <v>0</v>
      </c>
      <c r="AA109" s="602">
        <f t="shared" si="30"/>
        <v>0</v>
      </c>
      <c r="AB109" s="601">
        <f t="shared" si="30"/>
        <v>0</v>
      </c>
      <c r="AC109" s="602">
        <f t="shared" si="30"/>
        <v>0</v>
      </c>
      <c r="AD109" s="601">
        <f t="shared" si="30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09"/>
      <c r="G110" s="608"/>
      <c r="H110" s="610"/>
      <c r="I110" s="610"/>
      <c r="J110" s="610"/>
      <c r="K110" s="611"/>
      <c r="L110" s="612"/>
      <c r="M110" s="612"/>
      <c r="N110" s="613"/>
      <c r="O110" s="614"/>
      <c r="P110" s="615"/>
      <c r="Q110" s="616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8"/>
      <c r="AF110" s="618"/>
      <c r="AG110" s="619"/>
      <c r="AH110" s="620"/>
      <c r="AI110" s="620"/>
      <c r="AJ110" s="621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36.75" thickBot="1">
      <c r="A112" s="574"/>
      <c r="B112" s="594" t="s">
        <v>1153</v>
      </c>
      <c r="C112" s="595" t="s">
        <v>1154</v>
      </c>
      <c r="D112" s="595" t="s">
        <v>1155</v>
      </c>
      <c r="E112" s="595" t="s">
        <v>1161</v>
      </c>
      <c r="F112" s="595" t="s">
        <v>1157</v>
      </c>
      <c r="G112" s="595" t="s">
        <v>1158</v>
      </c>
      <c r="H112" s="596" t="s">
        <v>1159</v>
      </c>
      <c r="I112" s="597" t="s">
        <v>1160</v>
      </c>
      <c r="J112" s="595"/>
      <c r="K112" s="622"/>
      <c r="L112" s="622"/>
      <c r="M112" s="598"/>
      <c r="N112" s="599"/>
      <c r="O112" s="600">
        <f t="shared" ref="O112:AD112" si="31">SUM(O113:O113)</f>
        <v>0</v>
      </c>
      <c r="P112" s="601">
        <f t="shared" si="31"/>
        <v>0</v>
      </c>
      <c r="Q112" s="602">
        <f t="shared" si="31"/>
        <v>0</v>
      </c>
      <c r="R112" s="601">
        <f t="shared" si="31"/>
        <v>0</v>
      </c>
      <c r="S112" s="602">
        <f t="shared" si="31"/>
        <v>0</v>
      </c>
      <c r="T112" s="601">
        <f t="shared" si="31"/>
        <v>0</v>
      </c>
      <c r="U112" s="602">
        <f t="shared" si="31"/>
        <v>0</v>
      </c>
      <c r="V112" s="601">
        <f t="shared" si="31"/>
        <v>0</v>
      </c>
      <c r="W112" s="602">
        <f t="shared" si="31"/>
        <v>0</v>
      </c>
      <c r="X112" s="601">
        <f t="shared" si="31"/>
        <v>0</v>
      </c>
      <c r="Y112" s="602">
        <f t="shared" si="31"/>
        <v>0</v>
      </c>
      <c r="Z112" s="601">
        <f t="shared" si="31"/>
        <v>0</v>
      </c>
      <c r="AA112" s="602">
        <f t="shared" si="31"/>
        <v>0</v>
      </c>
      <c r="AB112" s="601">
        <f t="shared" si="31"/>
        <v>0</v>
      </c>
      <c r="AC112" s="602">
        <f t="shared" si="31"/>
        <v>0</v>
      </c>
      <c r="AD112" s="601">
        <f t="shared" si="31"/>
        <v>0</v>
      </c>
      <c r="AE112" s="602">
        <f>SUM(O112,Q112,S112,U112,W112,Y112,AA112,AC112)</f>
        <v>0</v>
      </c>
      <c r="AF112" s="601">
        <f>SUM(P112,R112,T112,V112,X112,Z112,AB112,AD112)</f>
        <v>0</v>
      </c>
      <c r="AG112" s="603">
        <f>SUM(AG113:AG113)</f>
        <v>0</v>
      </c>
      <c r="AH112" s="604"/>
      <c r="AI112" s="604"/>
      <c r="AJ112" s="605"/>
    </row>
    <row r="113" spans="1:36" ht="15.75" thickBot="1">
      <c r="A113" s="574"/>
      <c r="B113" s="606"/>
      <c r="C113" s="607"/>
      <c r="D113" s="608"/>
      <c r="E113" s="608"/>
      <c r="F113" s="623"/>
      <c r="G113" s="608"/>
      <c r="H113" s="624"/>
      <c r="I113" s="625"/>
      <c r="J113" s="610"/>
      <c r="K113" s="626"/>
      <c r="L113" s="627"/>
      <c r="M113" s="628"/>
      <c r="N113" s="629"/>
      <c r="O113" s="630"/>
      <c r="P113" s="618"/>
      <c r="Q113" s="618"/>
      <c r="R113" s="618"/>
      <c r="S113" s="618"/>
      <c r="T113" s="618"/>
      <c r="U113" s="618"/>
      <c r="V113" s="618"/>
      <c r="W113" s="618"/>
      <c r="X113" s="618"/>
      <c r="Y113" s="618"/>
      <c r="Z113" s="618"/>
      <c r="AA113" s="618"/>
      <c r="AB113" s="618"/>
      <c r="AC113" s="618"/>
      <c r="AD113" s="618"/>
      <c r="AE113" s="618"/>
      <c r="AF113" s="618"/>
      <c r="AG113" s="631"/>
      <c r="AH113" s="620"/>
      <c r="AI113" s="628"/>
      <c r="AJ113" s="632"/>
    </row>
    <row r="114" spans="1:36" ht="15.75" thickBot="1">
      <c r="A114" s="574"/>
      <c r="B114" s="1149"/>
      <c r="C114" s="1150"/>
      <c r="D114" s="1150"/>
      <c r="E114" s="1150"/>
      <c r="F114" s="1150"/>
      <c r="G114" s="1150"/>
      <c r="H114" s="1150"/>
      <c r="I114" s="1150"/>
      <c r="J114" s="1150"/>
      <c r="K114" s="1150"/>
      <c r="L114" s="1150"/>
      <c r="M114" s="1150"/>
      <c r="N114" s="1150"/>
      <c r="O114" s="1150"/>
      <c r="P114" s="1150"/>
      <c r="Q114" s="1150"/>
      <c r="R114" s="1150"/>
      <c r="S114" s="1150"/>
      <c r="T114" s="1150"/>
      <c r="U114" s="1150"/>
      <c r="V114" s="1150"/>
      <c r="W114" s="1150"/>
      <c r="X114" s="1150"/>
      <c r="Y114" s="1150"/>
      <c r="Z114" s="1150"/>
      <c r="AA114" s="1150"/>
      <c r="AB114" s="1150"/>
      <c r="AC114" s="1150"/>
      <c r="AD114" s="1150"/>
      <c r="AE114" s="1150"/>
      <c r="AF114" s="1150"/>
      <c r="AG114" s="1150"/>
      <c r="AH114" s="1150"/>
      <c r="AI114" s="1150"/>
      <c r="AJ114" s="1151"/>
    </row>
    <row r="115" spans="1:36" ht="15.75" thickBot="1">
      <c r="A115" s="574"/>
      <c r="B115" s="1131" t="s">
        <v>1122</v>
      </c>
      <c r="C115" s="1132"/>
      <c r="D115" s="1133"/>
      <c r="E115" s="577"/>
      <c r="F115" s="1132" t="s">
        <v>1123</v>
      </c>
      <c r="G115" s="1132"/>
      <c r="H115" s="1132"/>
      <c r="I115" s="1132"/>
      <c r="J115" s="1132"/>
      <c r="K115" s="1132"/>
      <c r="L115" s="1132"/>
      <c r="M115" s="1132"/>
      <c r="N115" s="1133"/>
      <c r="O115" s="1134" t="s">
        <v>1124</v>
      </c>
      <c r="P115" s="1135"/>
      <c r="Q115" s="1135"/>
      <c r="R115" s="1135"/>
      <c r="S115" s="1135"/>
      <c r="T115" s="1135"/>
      <c r="U115" s="1135"/>
      <c r="V115" s="1135"/>
      <c r="W115" s="1135"/>
      <c r="X115" s="1135"/>
      <c r="Y115" s="1135"/>
      <c r="Z115" s="1135"/>
      <c r="AA115" s="1135"/>
      <c r="AB115" s="1135"/>
      <c r="AC115" s="1135"/>
      <c r="AD115" s="1135"/>
      <c r="AE115" s="1135"/>
      <c r="AF115" s="1136"/>
      <c r="AG115" s="1137" t="s">
        <v>1125</v>
      </c>
      <c r="AH115" s="1138"/>
      <c r="AI115" s="1138"/>
      <c r="AJ115" s="1139"/>
    </row>
    <row r="116" spans="1:36">
      <c r="A116" s="574"/>
      <c r="B116" s="1140" t="s">
        <v>1126</v>
      </c>
      <c r="C116" s="1142" t="s">
        <v>1127</v>
      </c>
      <c r="D116" s="1143"/>
      <c r="E116" s="1143"/>
      <c r="F116" s="1143"/>
      <c r="G116" s="1143"/>
      <c r="H116" s="1143"/>
      <c r="I116" s="1121" t="s">
        <v>1128</v>
      </c>
      <c r="J116" s="1123" t="s">
        <v>1129</v>
      </c>
      <c r="K116" s="1123" t="s">
        <v>1130</v>
      </c>
      <c r="L116" s="1125" t="s">
        <v>1131</v>
      </c>
      <c r="M116" s="1127" t="s">
        <v>1132</v>
      </c>
      <c r="N116" s="1129" t="s">
        <v>1133</v>
      </c>
      <c r="O116" s="1120" t="s">
        <v>1134</v>
      </c>
      <c r="P116" s="1112"/>
      <c r="Q116" s="1111" t="s">
        <v>1135</v>
      </c>
      <c r="R116" s="1112"/>
      <c r="S116" s="1111" t="s">
        <v>1136</v>
      </c>
      <c r="T116" s="1112"/>
      <c r="U116" s="1111" t="s">
        <v>1137</v>
      </c>
      <c r="V116" s="1112"/>
      <c r="W116" s="1111" t="s">
        <v>1138</v>
      </c>
      <c r="X116" s="1112"/>
      <c r="Y116" s="1111" t="s">
        <v>1139</v>
      </c>
      <c r="Z116" s="1112"/>
      <c r="AA116" s="1111" t="s">
        <v>1140</v>
      </c>
      <c r="AB116" s="1112"/>
      <c r="AC116" s="1111" t="s">
        <v>1141</v>
      </c>
      <c r="AD116" s="1112"/>
      <c r="AE116" s="1111" t="s">
        <v>1142</v>
      </c>
      <c r="AF116" s="1113"/>
      <c r="AG116" s="1114" t="s">
        <v>1143</v>
      </c>
      <c r="AH116" s="1116" t="s">
        <v>1144</v>
      </c>
      <c r="AI116" s="1118" t="s">
        <v>1145</v>
      </c>
      <c r="AJ116" s="1107" t="s">
        <v>1146</v>
      </c>
    </row>
    <row r="117" spans="1:36" ht="20.25" thickBot="1">
      <c r="A117" s="574"/>
      <c r="B117" s="1141"/>
      <c r="C117" s="1144"/>
      <c r="D117" s="1145"/>
      <c r="E117" s="1145"/>
      <c r="F117" s="1145"/>
      <c r="G117" s="1145"/>
      <c r="H117" s="1145"/>
      <c r="I117" s="1122"/>
      <c r="J117" s="1124" t="s">
        <v>1129</v>
      </c>
      <c r="K117" s="1124"/>
      <c r="L117" s="1126"/>
      <c r="M117" s="1128"/>
      <c r="N117" s="1130"/>
      <c r="O117" s="578" t="s">
        <v>1147</v>
      </c>
      <c r="P117" s="579" t="s">
        <v>1148</v>
      </c>
      <c r="Q117" s="580" t="s">
        <v>1147</v>
      </c>
      <c r="R117" s="579" t="s">
        <v>1148</v>
      </c>
      <c r="S117" s="580" t="s">
        <v>1147</v>
      </c>
      <c r="T117" s="579" t="s">
        <v>1148</v>
      </c>
      <c r="U117" s="580" t="s">
        <v>1147</v>
      </c>
      <c r="V117" s="579" t="s">
        <v>1148</v>
      </c>
      <c r="W117" s="580" t="s">
        <v>1147</v>
      </c>
      <c r="X117" s="579" t="s">
        <v>1148</v>
      </c>
      <c r="Y117" s="580" t="s">
        <v>1147</v>
      </c>
      <c r="Z117" s="579" t="s">
        <v>1148</v>
      </c>
      <c r="AA117" s="580" t="s">
        <v>1147</v>
      </c>
      <c r="AB117" s="579" t="s">
        <v>1149</v>
      </c>
      <c r="AC117" s="580" t="s">
        <v>1147</v>
      </c>
      <c r="AD117" s="579" t="s">
        <v>1149</v>
      </c>
      <c r="AE117" s="580" t="s">
        <v>1147</v>
      </c>
      <c r="AF117" s="581" t="s">
        <v>1149</v>
      </c>
      <c r="AG117" s="1115"/>
      <c r="AH117" s="1117"/>
      <c r="AI117" s="1119"/>
      <c r="AJ117" s="1108"/>
    </row>
    <row r="118" spans="1:36" ht="48.75" thickBot="1">
      <c r="A118" s="574"/>
      <c r="B118" s="582" t="s">
        <v>1150</v>
      </c>
      <c r="C118" s="1109" t="s">
        <v>1151</v>
      </c>
      <c r="D118" s="1110"/>
      <c r="E118" s="1110"/>
      <c r="F118" s="1110"/>
      <c r="G118" s="1110"/>
      <c r="H118" s="1110"/>
      <c r="I118" s="583" t="s">
        <v>1152</v>
      </c>
      <c r="J118" s="584"/>
      <c r="K118" s="585"/>
      <c r="L118" s="585"/>
      <c r="M118" s="586"/>
      <c r="N118" s="587"/>
      <c r="O118" s="588">
        <f t="shared" ref="O118:AD118" si="32">O120+O123</f>
        <v>0</v>
      </c>
      <c r="P118" s="589">
        <f t="shared" si="32"/>
        <v>0</v>
      </c>
      <c r="Q118" s="589">
        <f t="shared" si="32"/>
        <v>0</v>
      </c>
      <c r="R118" s="589">
        <f t="shared" si="32"/>
        <v>0</v>
      </c>
      <c r="S118" s="589">
        <f t="shared" si="32"/>
        <v>0</v>
      </c>
      <c r="T118" s="589">
        <f t="shared" si="32"/>
        <v>0</v>
      </c>
      <c r="U118" s="589">
        <f t="shared" si="32"/>
        <v>0</v>
      </c>
      <c r="V118" s="589">
        <f t="shared" si="32"/>
        <v>0</v>
      </c>
      <c r="W118" s="589">
        <f t="shared" si="32"/>
        <v>0</v>
      </c>
      <c r="X118" s="589">
        <f t="shared" si="32"/>
        <v>0</v>
      </c>
      <c r="Y118" s="589">
        <f t="shared" si="32"/>
        <v>0</v>
      </c>
      <c r="Z118" s="589">
        <f t="shared" si="32"/>
        <v>0</v>
      </c>
      <c r="AA118" s="589">
        <f t="shared" si="32"/>
        <v>0</v>
      </c>
      <c r="AB118" s="589">
        <f t="shared" si="32"/>
        <v>0</v>
      </c>
      <c r="AC118" s="589">
        <f t="shared" si="32"/>
        <v>0</v>
      </c>
      <c r="AD118" s="589">
        <f t="shared" si="32"/>
        <v>0</v>
      </c>
      <c r="AE118" s="589">
        <f>SUM(O118,Q118,S118,U118,W118,Y118,AA118,AC118)</f>
        <v>0</v>
      </c>
      <c r="AF118" s="590">
        <f>SUM(P118,R118,T118,V118,X118,Z118,AB118,AD118)</f>
        <v>0</v>
      </c>
      <c r="AG118" s="591">
        <f>AG120+AG123</f>
        <v>0</v>
      </c>
      <c r="AH118" s="592"/>
      <c r="AI118" s="592"/>
      <c r="AJ118" s="593"/>
    </row>
    <row r="119" spans="1:36" ht="15.75" thickBot="1">
      <c r="A119" s="574"/>
      <c r="B119" s="1146"/>
      <c r="C119" s="1147"/>
      <c r="D119" s="1147"/>
      <c r="E119" s="1147"/>
      <c r="F119" s="1147"/>
      <c r="G119" s="1147"/>
      <c r="H119" s="1147"/>
      <c r="I119" s="1147"/>
      <c r="J119" s="1147"/>
      <c r="K119" s="1147"/>
      <c r="L119" s="1147"/>
      <c r="M119" s="1147"/>
      <c r="N119" s="1147"/>
      <c r="O119" s="1147"/>
      <c r="P119" s="1147"/>
      <c r="Q119" s="1147"/>
      <c r="R119" s="1147"/>
      <c r="S119" s="1147"/>
      <c r="T119" s="1147"/>
      <c r="U119" s="1147"/>
      <c r="V119" s="1147"/>
      <c r="W119" s="1147"/>
      <c r="X119" s="1147"/>
      <c r="Y119" s="1147"/>
      <c r="Z119" s="1147"/>
      <c r="AA119" s="1147"/>
      <c r="AB119" s="1147"/>
      <c r="AC119" s="1147"/>
      <c r="AD119" s="1147"/>
      <c r="AE119" s="1147"/>
      <c r="AF119" s="1147"/>
      <c r="AG119" s="1147"/>
      <c r="AH119" s="1147"/>
      <c r="AI119" s="1147"/>
      <c r="AJ119" s="1148"/>
    </row>
    <row r="120" spans="1:36" ht="36.75" thickBot="1">
      <c r="A120" s="574"/>
      <c r="B120" s="594" t="s">
        <v>1153</v>
      </c>
      <c r="C120" s="595" t="s">
        <v>1154</v>
      </c>
      <c r="D120" s="595" t="s">
        <v>1155</v>
      </c>
      <c r="E120" s="595" t="s">
        <v>1156</v>
      </c>
      <c r="F120" s="595" t="s">
        <v>1157</v>
      </c>
      <c r="G120" s="595" t="s">
        <v>1158</v>
      </c>
      <c r="H120" s="596" t="s">
        <v>1159</v>
      </c>
      <c r="I120" s="597" t="s">
        <v>1160</v>
      </c>
      <c r="J120" s="598"/>
      <c r="K120" s="598"/>
      <c r="L120" s="598"/>
      <c r="M120" s="598"/>
      <c r="N120" s="599"/>
      <c r="O120" s="600">
        <f t="shared" ref="O120:AD120" si="33">SUM(O121:O121)</f>
        <v>0</v>
      </c>
      <c r="P120" s="601">
        <f t="shared" si="33"/>
        <v>0</v>
      </c>
      <c r="Q120" s="602">
        <f t="shared" si="33"/>
        <v>0</v>
      </c>
      <c r="R120" s="601">
        <f t="shared" si="33"/>
        <v>0</v>
      </c>
      <c r="S120" s="602">
        <f t="shared" si="33"/>
        <v>0</v>
      </c>
      <c r="T120" s="601">
        <f t="shared" si="33"/>
        <v>0</v>
      </c>
      <c r="U120" s="602">
        <f t="shared" si="33"/>
        <v>0</v>
      </c>
      <c r="V120" s="601">
        <f t="shared" si="33"/>
        <v>0</v>
      </c>
      <c r="W120" s="602">
        <f t="shared" si="33"/>
        <v>0</v>
      </c>
      <c r="X120" s="601">
        <f t="shared" si="33"/>
        <v>0</v>
      </c>
      <c r="Y120" s="602">
        <f t="shared" si="33"/>
        <v>0</v>
      </c>
      <c r="Z120" s="601">
        <f t="shared" si="33"/>
        <v>0</v>
      </c>
      <c r="AA120" s="602">
        <f t="shared" si="33"/>
        <v>0</v>
      </c>
      <c r="AB120" s="601">
        <f t="shared" si="33"/>
        <v>0</v>
      </c>
      <c r="AC120" s="602">
        <f t="shared" si="33"/>
        <v>0</v>
      </c>
      <c r="AD120" s="601">
        <f t="shared" si="33"/>
        <v>0</v>
      </c>
      <c r="AE120" s="602">
        <f>SUM(O120,Q120,S120,U120,W120,Y120,AA120,AC120)</f>
        <v>0</v>
      </c>
      <c r="AF120" s="601">
        <f>SUM(P120,R120,T120,V120,X120,Z120,AB120,AD120)</f>
        <v>0</v>
      </c>
      <c r="AG120" s="603">
        <f>SUM(AG121:AG121)</f>
        <v>0</v>
      </c>
      <c r="AH120" s="604"/>
      <c r="AI120" s="604"/>
      <c r="AJ120" s="605"/>
    </row>
    <row r="121" spans="1:36" ht="15.75" thickBot="1">
      <c r="A121" s="574"/>
      <c r="B121" s="606"/>
      <c r="C121" s="607"/>
      <c r="D121" s="608"/>
      <c r="E121" s="608"/>
      <c r="F121" s="609"/>
      <c r="G121" s="608"/>
      <c r="H121" s="610"/>
      <c r="I121" s="610"/>
      <c r="J121" s="610"/>
      <c r="K121" s="611"/>
      <c r="L121" s="612"/>
      <c r="M121" s="612"/>
      <c r="N121" s="613"/>
      <c r="O121" s="614"/>
      <c r="P121" s="615"/>
      <c r="Q121" s="616"/>
      <c r="R121" s="617"/>
      <c r="S121" s="617"/>
      <c r="T121" s="617"/>
      <c r="U121" s="617"/>
      <c r="V121" s="617"/>
      <c r="W121" s="617"/>
      <c r="X121" s="617"/>
      <c r="Y121" s="617"/>
      <c r="Z121" s="617"/>
      <c r="AA121" s="617"/>
      <c r="AB121" s="617"/>
      <c r="AC121" s="617"/>
      <c r="AD121" s="617"/>
      <c r="AE121" s="618"/>
      <c r="AF121" s="618"/>
      <c r="AG121" s="619"/>
      <c r="AH121" s="620"/>
      <c r="AI121" s="620"/>
      <c r="AJ121" s="621"/>
    </row>
    <row r="122" spans="1:36" ht="15.75" thickBot="1">
      <c r="A122" s="574"/>
      <c r="B122" s="1149"/>
      <c r="C122" s="1150"/>
      <c r="D122" s="1150"/>
      <c r="E122" s="1150"/>
      <c r="F122" s="1150"/>
      <c r="G122" s="1150"/>
      <c r="H122" s="1150"/>
      <c r="I122" s="1150"/>
      <c r="J122" s="1150"/>
      <c r="K122" s="1150"/>
      <c r="L122" s="1150"/>
      <c r="M122" s="1150"/>
      <c r="N122" s="1150"/>
      <c r="O122" s="1150"/>
      <c r="P122" s="1150"/>
      <c r="Q122" s="1150"/>
      <c r="R122" s="1150"/>
      <c r="S122" s="1150"/>
      <c r="T122" s="1150"/>
      <c r="U122" s="1150"/>
      <c r="V122" s="1150"/>
      <c r="W122" s="1150"/>
      <c r="X122" s="1150"/>
      <c r="Y122" s="1150"/>
      <c r="Z122" s="1150"/>
      <c r="AA122" s="1150"/>
      <c r="AB122" s="1150"/>
      <c r="AC122" s="1150"/>
      <c r="AD122" s="1150"/>
      <c r="AE122" s="1150"/>
      <c r="AF122" s="1150"/>
      <c r="AG122" s="1150"/>
      <c r="AH122" s="1150"/>
      <c r="AI122" s="1150"/>
      <c r="AJ122" s="1151"/>
    </row>
    <row r="123" spans="1:36" ht="36.75" thickBot="1">
      <c r="A123" s="574"/>
      <c r="B123" s="594" t="s">
        <v>1153</v>
      </c>
      <c r="C123" s="595" t="s">
        <v>1154</v>
      </c>
      <c r="D123" s="595" t="s">
        <v>1155</v>
      </c>
      <c r="E123" s="595" t="s">
        <v>1161</v>
      </c>
      <c r="F123" s="595" t="s">
        <v>1157</v>
      </c>
      <c r="G123" s="595" t="s">
        <v>1158</v>
      </c>
      <c r="H123" s="596" t="s">
        <v>1159</v>
      </c>
      <c r="I123" s="597" t="s">
        <v>1160</v>
      </c>
      <c r="J123" s="595"/>
      <c r="K123" s="622"/>
      <c r="L123" s="622"/>
      <c r="M123" s="598"/>
      <c r="N123" s="599"/>
      <c r="O123" s="600">
        <f t="shared" ref="O123:AD123" si="34">SUM(O124:O124)</f>
        <v>0</v>
      </c>
      <c r="P123" s="601">
        <f t="shared" si="34"/>
        <v>0</v>
      </c>
      <c r="Q123" s="602">
        <f t="shared" si="34"/>
        <v>0</v>
      </c>
      <c r="R123" s="601">
        <f t="shared" si="34"/>
        <v>0</v>
      </c>
      <c r="S123" s="602">
        <f t="shared" si="34"/>
        <v>0</v>
      </c>
      <c r="T123" s="601">
        <f t="shared" si="34"/>
        <v>0</v>
      </c>
      <c r="U123" s="602">
        <f t="shared" si="34"/>
        <v>0</v>
      </c>
      <c r="V123" s="601">
        <f t="shared" si="34"/>
        <v>0</v>
      </c>
      <c r="W123" s="602">
        <f t="shared" si="34"/>
        <v>0</v>
      </c>
      <c r="X123" s="601">
        <f t="shared" si="34"/>
        <v>0</v>
      </c>
      <c r="Y123" s="602">
        <f t="shared" si="34"/>
        <v>0</v>
      </c>
      <c r="Z123" s="601">
        <f t="shared" si="34"/>
        <v>0</v>
      </c>
      <c r="AA123" s="602">
        <f t="shared" si="34"/>
        <v>0</v>
      </c>
      <c r="AB123" s="601">
        <f t="shared" si="34"/>
        <v>0</v>
      </c>
      <c r="AC123" s="602">
        <f t="shared" si="34"/>
        <v>0</v>
      </c>
      <c r="AD123" s="601">
        <f t="shared" si="34"/>
        <v>0</v>
      </c>
      <c r="AE123" s="602">
        <f>SUM(O123,Q123,S123,U123,W123,Y123,AA123,AC123)</f>
        <v>0</v>
      </c>
      <c r="AF123" s="601">
        <f>SUM(P123,R123,T123,V123,X123,Z123,AB123,AD123)</f>
        <v>0</v>
      </c>
      <c r="AG123" s="603">
        <f>SUM(AG124:AG124)</f>
        <v>0</v>
      </c>
      <c r="AH123" s="604"/>
      <c r="AI123" s="604"/>
      <c r="AJ123" s="605"/>
    </row>
    <row r="124" spans="1:36" ht="15.75" thickBot="1">
      <c r="A124" s="574"/>
      <c r="B124" s="606"/>
      <c r="C124" s="607"/>
      <c r="D124" s="608"/>
      <c r="E124" s="608"/>
      <c r="F124" s="623"/>
      <c r="G124" s="608"/>
      <c r="H124" s="624"/>
      <c r="I124" s="625"/>
      <c r="J124" s="610"/>
      <c r="K124" s="626"/>
      <c r="L124" s="627"/>
      <c r="M124" s="628"/>
      <c r="N124" s="629"/>
      <c r="O124" s="630"/>
      <c r="P124" s="618"/>
      <c r="Q124" s="618"/>
      <c r="R124" s="618"/>
      <c r="S124" s="618"/>
      <c r="T124" s="618"/>
      <c r="U124" s="618"/>
      <c r="V124" s="618"/>
      <c r="W124" s="618"/>
      <c r="X124" s="618"/>
      <c r="Y124" s="618"/>
      <c r="Z124" s="618"/>
      <c r="AA124" s="618"/>
      <c r="AB124" s="618"/>
      <c r="AC124" s="618"/>
      <c r="AD124" s="618"/>
      <c r="AE124" s="618"/>
      <c r="AF124" s="618"/>
      <c r="AG124" s="631"/>
      <c r="AH124" s="620"/>
      <c r="AI124" s="628"/>
      <c r="AJ124" s="632"/>
    </row>
    <row r="125" spans="1:36" ht="15.75" thickBot="1">
      <c r="A125" s="574"/>
      <c r="B125" s="1149"/>
      <c r="C125" s="1150"/>
      <c r="D125" s="1150"/>
      <c r="E125" s="1150"/>
      <c r="F125" s="1150"/>
      <c r="G125" s="1150"/>
      <c r="H125" s="1150"/>
      <c r="I125" s="1150"/>
      <c r="J125" s="1150"/>
      <c r="K125" s="1150"/>
      <c r="L125" s="1150"/>
      <c r="M125" s="1150"/>
      <c r="N125" s="1150"/>
      <c r="O125" s="1150"/>
      <c r="P125" s="1150"/>
      <c r="Q125" s="1150"/>
      <c r="R125" s="1150"/>
      <c r="S125" s="1150"/>
      <c r="T125" s="1150"/>
      <c r="U125" s="1150"/>
      <c r="V125" s="1150"/>
      <c r="W125" s="1150"/>
      <c r="X125" s="1150"/>
      <c r="Y125" s="1150"/>
      <c r="Z125" s="1150"/>
      <c r="AA125" s="1150"/>
      <c r="AB125" s="1150"/>
      <c r="AC125" s="1150"/>
      <c r="AD125" s="1150"/>
      <c r="AE125" s="1150"/>
      <c r="AF125" s="1150"/>
      <c r="AG125" s="1150"/>
      <c r="AH125" s="1150"/>
      <c r="AI125" s="1150"/>
      <c r="AJ125" s="1151"/>
    </row>
    <row r="126" spans="1:36" ht="15.75" thickBot="1">
      <c r="A126" s="574"/>
      <c r="B126" s="1131" t="s">
        <v>1122</v>
      </c>
      <c r="C126" s="1132"/>
      <c r="D126" s="1133"/>
      <c r="E126" s="577"/>
      <c r="F126" s="1132" t="s">
        <v>1123</v>
      </c>
      <c r="G126" s="1132"/>
      <c r="H126" s="1132"/>
      <c r="I126" s="1132"/>
      <c r="J126" s="1132"/>
      <c r="K126" s="1132"/>
      <c r="L126" s="1132"/>
      <c r="M126" s="1132"/>
      <c r="N126" s="1133"/>
      <c r="O126" s="1134" t="s">
        <v>1124</v>
      </c>
      <c r="P126" s="1135"/>
      <c r="Q126" s="1135"/>
      <c r="R126" s="1135"/>
      <c r="S126" s="1135"/>
      <c r="T126" s="1135"/>
      <c r="U126" s="1135"/>
      <c r="V126" s="1135"/>
      <c r="W126" s="1135"/>
      <c r="X126" s="1135"/>
      <c r="Y126" s="1135"/>
      <c r="Z126" s="1135"/>
      <c r="AA126" s="1135"/>
      <c r="AB126" s="1135"/>
      <c r="AC126" s="1135"/>
      <c r="AD126" s="1135"/>
      <c r="AE126" s="1135"/>
      <c r="AF126" s="1136"/>
      <c r="AG126" s="1137" t="s">
        <v>1125</v>
      </c>
      <c r="AH126" s="1138"/>
      <c r="AI126" s="1138"/>
      <c r="AJ126" s="1139"/>
    </row>
    <row r="127" spans="1:36">
      <c r="A127" s="574"/>
      <c r="B127" s="1140" t="s">
        <v>1126</v>
      </c>
      <c r="C127" s="1142" t="s">
        <v>1127</v>
      </c>
      <c r="D127" s="1143"/>
      <c r="E127" s="1143"/>
      <c r="F127" s="1143"/>
      <c r="G127" s="1143"/>
      <c r="H127" s="1143"/>
      <c r="I127" s="1121" t="s">
        <v>1128</v>
      </c>
      <c r="J127" s="1123" t="s">
        <v>1129</v>
      </c>
      <c r="K127" s="1123" t="s">
        <v>1130</v>
      </c>
      <c r="L127" s="1125" t="s">
        <v>1131</v>
      </c>
      <c r="M127" s="1127" t="s">
        <v>1132</v>
      </c>
      <c r="N127" s="1129" t="s">
        <v>1133</v>
      </c>
      <c r="O127" s="1120" t="s">
        <v>1134</v>
      </c>
      <c r="P127" s="1112"/>
      <c r="Q127" s="1111" t="s">
        <v>1135</v>
      </c>
      <c r="R127" s="1112"/>
      <c r="S127" s="1111" t="s">
        <v>1136</v>
      </c>
      <c r="T127" s="1112"/>
      <c r="U127" s="1111" t="s">
        <v>1137</v>
      </c>
      <c r="V127" s="1112"/>
      <c r="W127" s="1111" t="s">
        <v>1138</v>
      </c>
      <c r="X127" s="1112"/>
      <c r="Y127" s="1111" t="s">
        <v>1139</v>
      </c>
      <c r="Z127" s="1112"/>
      <c r="AA127" s="1111" t="s">
        <v>1140</v>
      </c>
      <c r="AB127" s="1112"/>
      <c r="AC127" s="1111" t="s">
        <v>1141</v>
      </c>
      <c r="AD127" s="1112"/>
      <c r="AE127" s="1111" t="s">
        <v>1142</v>
      </c>
      <c r="AF127" s="1113"/>
      <c r="AG127" s="1114" t="s">
        <v>1143</v>
      </c>
      <c r="AH127" s="1116" t="s">
        <v>1144</v>
      </c>
      <c r="AI127" s="1118" t="s">
        <v>1145</v>
      </c>
      <c r="AJ127" s="1107" t="s">
        <v>1146</v>
      </c>
    </row>
    <row r="128" spans="1:36" ht="20.25" thickBot="1">
      <c r="A128" s="574"/>
      <c r="B128" s="1141"/>
      <c r="C128" s="1144"/>
      <c r="D128" s="1145"/>
      <c r="E128" s="1145"/>
      <c r="F128" s="1145"/>
      <c r="G128" s="1145"/>
      <c r="H128" s="1145"/>
      <c r="I128" s="1122"/>
      <c r="J128" s="1124" t="s">
        <v>1129</v>
      </c>
      <c r="K128" s="1124"/>
      <c r="L128" s="1126"/>
      <c r="M128" s="1128"/>
      <c r="N128" s="1130"/>
      <c r="O128" s="578" t="s">
        <v>1147</v>
      </c>
      <c r="P128" s="579" t="s">
        <v>1148</v>
      </c>
      <c r="Q128" s="580" t="s">
        <v>1147</v>
      </c>
      <c r="R128" s="579" t="s">
        <v>1148</v>
      </c>
      <c r="S128" s="580" t="s">
        <v>1147</v>
      </c>
      <c r="T128" s="579" t="s">
        <v>1148</v>
      </c>
      <c r="U128" s="580" t="s">
        <v>1147</v>
      </c>
      <c r="V128" s="579" t="s">
        <v>1148</v>
      </c>
      <c r="W128" s="580" t="s">
        <v>1147</v>
      </c>
      <c r="X128" s="579" t="s">
        <v>1148</v>
      </c>
      <c r="Y128" s="580" t="s">
        <v>1147</v>
      </c>
      <c r="Z128" s="579" t="s">
        <v>1148</v>
      </c>
      <c r="AA128" s="580" t="s">
        <v>1147</v>
      </c>
      <c r="AB128" s="579" t="s">
        <v>1149</v>
      </c>
      <c r="AC128" s="580" t="s">
        <v>1147</v>
      </c>
      <c r="AD128" s="579" t="s">
        <v>1149</v>
      </c>
      <c r="AE128" s="580" t="s">
        <v>1147</v>
      </c>
      <c r="AF128" s="581" t="s">
        <v>1149</v>
      </c>
      <c r="AG128" s="1115"/>
      <c r="AH128" s="1117"/>
      <c r="AI128" s="1119"/>
      <c r="AJ128" s="1108"/>
    </row>
    <row r="129" spans="1:36" ht="48.75" thickBot="1">
      <c r="A129" s="574"/>
      <c r="B129" s="582" t="s">
        <v>1150</v>
      </c>
      <c r="C129" s="1109" t="s">
        <v>1151</v>
      </c>
      <c r="D129" s="1110"/>
      <c r="E129" s="1110"/>
      <c r="F129" s="1110"/>
      <c r="G129" s="1110"/>
      <c r="H129" s="1110"/>
      <c r="I129" s="583" t="s">
        <v>1152</v>
      </c>
      <c r="J129" s="584"/>
      <c r="K129" s="585"/>
      <c r="L129" s="585"/>
      <c r="M129" s="586"/>
      <c r="N129" s="587"/>
      <c r="O129" s="588">
        <f t="shared" ref="O129:AD129" si="35">O131</f>
        <v>0</v>
      </c>
      <c r="P129" s="589">
        <f t="shared" si="35"/>
        <v>0</v>
      </c>
      <c r="Q129" s="589">
        <f t="shared" si="35"/>
        <v>0</v>
      </c>
      <c r="R129" s="589">
        <f t="shared" si="35"/>
        <v>0</v>
      </c>
      <c r="S129" s="589">
        <f t="shared" si="35"/>
        <v>0</v>
      </c>
      <c r="T129" s="589">
        <f t="shared" si="35"/>
        <v>0</v>
      </c>
      <c r="U129" s="589">
        <f t="shared" si="35"/>
        <v>0</v>
      </c>
      <c r="V129" s="589">
        <f t="shared" si="35"/>
        <v>0</v>
      </c>
      <c r="W129" s="589">
        <f t="shared" si="35"/>
        <v>0</v>
      </c>
      <c r="X129" s="589">
        <f t="shared" si="35"/>
        <v>0</v>
      </c>
      <c r="Y129" s="589">
        <f t="shared" si="35"/>
        <v>0</v>
      </c>
      <c r="Z129" s="589">
        <f t="shared" si="35"/>
        <v>0</v>
      </c>
      <c r="AA129" s="589">
        <f t="shared" si="35"/>
        <v>0</v>
      </c>
      <c r="AB129" s="589">
        <f t="shared" si="35"/>
        <v>0</v>
      </c>
      <c r="AC129" s="589">
        <f t="shared" si="35"/>
        <v>0</v>
      </c>
      <c r="AD129" s="589">
        <f t="shared" si="35"/>
        <v>0</v>
      </c>
      <c r="AE129" s="589">
        <f>SUM(O129,Q129,S129,U129,W129,Y129,AA129,AC129)</f>
        <v>0</v>
      </c>
      <c r="AF129" s="590">
        <f>SUM(P129,R129,T129,V129,X129,Z129,AB129,AD129)</f>
        <v>0</v>
      </c>
      <c r="AG129" s="591">
        <f>AG131</f>
        <v>0</v>
      </c>
      <c r="AH129" s="592"/>
      <c r="AI129" s="592"/>
      <c r="AJ129" s="593"/>
    </row>
    <row r="130" spans="1:36" ht="15.75" thickBot="1">
      <c r="A130" s="574"/>
      <c r="B130" s="1146"/>
      <c r="C130" s="1147"/>
      <c r="D130" s="1147"/>
      <c r="E130" s="1147"/>
      <c r="F130" s="1147"/>
      <c r="G130" s="1147"/>
      <c r="H130" s="1147"/>
      <c r="I130" s="1147"/>
      <c r="J130" s="1147"/>
      <c r="K130" s="1147"/>
      <c r="L130" s="1147"/>
      <c r="M130" s="1147"/>
      <c r="N130" s="1147"/>
      <c r="O130" s="1147"/>
      <c r="P130" s="1147"/>
      <c r="Q130" s="1147"/>
      <c r="R130" s="1147"/>
      <c r="S130" s="1147"/>
      <c r="T130" s="1147"/>
      <c r="U130" s="1147"/>
      <c r="V130" s="1147"/>
      <c r="W130" s="1147"/>
      <c r="X130" s="1147"/>
      <c r="Y130" s="1147"/>
      <c r="Z130" s="1147"/>
      <c r="AA130" s="1147"/>
      <c r="AB130" s="1147"/>
      <c r="AC130" s="1147"/>
      <c r="AD130" s="1147"/>
      <c r="AE130" s="1147"/>
      <c r="AF130" s="1147"/>
      <c r="AG130" s="1147"/>
      <c r="AH130" s="1147"/>
      <c r="AI130" s="1147"/>
      <c r="AJ130" s="1148"/>
    </row>
    <row r="131" spans="1:36" ht="36.75" thickBot="1">
      <c r="A131" s="574"/>
      <c r="B131" s="594" t="s">
        <v>1153</v>
      </c>
      <c r="C131" s="595" t="s">
        <v>1154</v>
      </c>
      <c r="D131" s="595" t="s">
        <v>1155</v>
      </c>
      <c r="E131" s="595" t="s">
        <v>1156</v>
      </c>
      <c r="F131" s="595" t="s">
        <v>1157</v>
      </c>
      <c r="G131" s="595" t="s">
        <v>1158</v>
      </c>
      <c r="H131" s="596" t="s">
        <v>1159</v>
      </c>
      <c r="I131" s="597" t="s">
        <v>1160</v>
      </c>
      <c r="J131" s="598"/>
      <c r="K131" s="598"/>
      <c r="L131" s="598"/>
      <c r="M131" s="598"/>
      <c r="N131" s="599"/>
      <c r="O131" s="600">
        <f t="shared" ref="O131:AD131" si="36">SUM(O132:O132)</f>
        <v>0</v>
      </c>
      <c r="P131" s="601">
        <f t="shared" si="36"/>
        <v>0</v>
      </c>
      <c r="Q131" s="602">
        <f t="shared" si="36"/>
        <v>0</v>
      </c>
      <c r="R131" s="601">
        <f t="shared" si="36"/>
        <v>0</v>
      </c>
      <c r="S131" s="602">
        <f t="shared" si="36"/>
        <v>0</v>
      </c>
      <c r="T131" s="601">
        <f t="shared" si="36"/>
        <v>0</v>
      </c>
      <c r="U131" s="602">
        <f t="shared" si="36"/>
        <v>0</v>
      </c>
      <c r="V131" s="601">
        <f t="shared" si="36"/>
        <v>0</v>
      </c>
      <c r="W131" s="602">
        <f t="shared" si="36"/>
        <v>0</v>
      </c>
      <c r="X131" s="601">
        <f t="shared" si="36"/>
        <v>0</v>
      </c>
      <c r="Y131" s="602">
        <f t="shared" si="36"/>
        <v>0</v>
      </c>
      <c r="Z131" s="601">
        <f t="shared" si="36"/>
        <v>0</v>
      </c>
      <c r="AA131" s="602">
        <f t="shared" si="36"/>
        <v>0</v>
      </c>
      <c r="AB131" s="601">
        <f t="shared" si="36"/>
        <v>0</v>
      </c>
      <c r="AC131" s="602">
        <f t="shared" si="36"/>
        <v>0</v>
      </c>
      <c r="AD131" s="601">
        <f t="shared" si="36"/>
        <v>0</v>
      </c>
      <c r="AE131" s="602">
        <f>SUM(O131,Q131,S131,U131,W131,Y131,AA131,AC131)</f>
        <v>0</v>
      </c>
      <c r="AF131" s="601">
        <f>SUM(P131,R131,T131,V131,X131,Z131,AB131,AD131)</f>
        <v>0</v>
      </c>
      <c r="AG131" s="603">
        <f>SUM(AG132:AG132)</f>
        <v>0</v>
      </c>
      <c r="AH131" s="604"/>
      <c r="AI131" s="604"/>
      <c r="AJ131" s="605"/>
    </row>
    <row r="132" spans="1:36" ht="15.75" thickBot="1">
      <c r="A132" s="574"/>
      <c r="B132" s="606"/>
      <c r="C132" s="607"/>
      <c r="D132" s="608"/>
      <c r="E132" s="608"/>
      <c r="F132" s="609"/>
      <c r="G132" s="608"/>
      <c r="H132" s="610"/>
      <c r="I132" s="610"/>
      <c r="J132" s="610"/>
      <c r="K132" s="611"/>
      <c r="L132" s="612"/>
      <c r="M132" s="612"/>
      <c r="N132" s="613"/>
      <c r="O132" s="614"/>
      <c r="P132" s="615"/>
      <c r="Q132" s="616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8"/>
      <c r="AF132" s="618"/>
      <c r="AG132" s="619"/>
      <c r="AH132" s="620"/>
      <c r="AI132" s="620"/>
      <c r="AJ132" s="621"/>
    </row>
    <row r="133" spans="1:36" ht="15.75" thickBot="1">
      <c r="A133" s="574"/>
      <c r="B133" s="1149"/>
      <c r="C133" s="1150"/>
      <c r="D133" s="1150"/>
      <c r="E133" s="1150"/>
      <c r="F133" s="1150"/>
      <c r="G133" s="1150"/>
      <c r="H133" s="1150"/>
      <c r="I133" s="1150"/>
      <c r="J133" s="1150"/>
      <c r="K133" s="1150"/>
      <c r="L133" s="1150"/>
      <c r="M133" s="1150"/>
      <c r="N133" s="1150"/>
      <c r="O133" s="1150"/>
      <c r="P133" s="1150"/>
      <c r="Q133" s="1150"/>
      <c r="R133" s="1150"/>
      <c r="S133" s="1150"/>
      <c r="T133" s="1150"/>
      <c r="U133" s="1150"/>
      <c r="V133" s="1150"/>
      <c r="W133" s="1150"/>
      <c r="X133" s="1150"/>
      <c r="Y133" s="1150"/>
      <c r="Z133" s="1150"/>
      <c r="AA133" s="1150"/>
      <c r="AB133" s="1150"/>
      <c r="AC133" s="1150"/>
      <c r="AD133" s="1150"/>
      <c r="AE133" s="1150"/>
      <c r="AF133" s="1150"/>
      <c r="AG133" s="1150"/>
      <c r="AH133" s="1150"/>
      <c r="AI133" s="1150"/>
      <c r="AJ133" s="1151"/>
    </row>
    <row r="134" spans="1:36">
      <c r="A134" s="574"/>
      <c r="B134" s="633"/>
      <c r="C134" s="633"/>
      <c r="D134" s="574"/>
      <c r="E134" s="574"/>
      <c r="F134" s="574"/>
      <c r="G134" s="574"/>
      <c r="H134" s="634"/>
      <c r="I134" s="634"/>
      <c r="J134" s="63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633"/>
      <c r="AH134" s="574"/>
      <c r="AI134" s="574"/>
      <c r="AJ134" s="574"/>
    </row>
  </sheetData>
  <mergeCells count="302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23:AJ23"/>
    <mergeCell ref="B30:AJ30"/>
    <mergeCell ref="B37:AJ37"/>
    <mergeCell ref="B40:AJ40"/>
    <mergeCell ref="B43:AJ43"/>
    <mergeCell ref="B46:AJ46"/>
    <mergeCell ref="B26:D26"/>
    <mergeCell ref="F26:N26"/>
    <mergeCell ref="O26:AF26"/>
    <mergeCell ref="AG26:AJ26"/>
    <mergeCell ref="U60:V60"/>
    <mergeCell ref="B60:B61"/>
    <mergeCell ref="C60:H61"/>
    <mergeCell ref="I60:I61"/>
    <mergeCell ref="J60:J61"/>
    <mergeCell ref="K60:K61"/>
    <mergeCell ref="L60:L61"/>
    <mergeCell ref="B49:AJ49"/>
    <mergeCell ref="B52:AJ52"/>
    <mergeCell ref="B55:AJ55"/>
    <mergeCell ref="B58:AJ58"/>
    <mergeCell ref="B59:D59"/>
    <mergeCell ref="F59:N59"/>
    <mergeCell ref="O59:AF59"/>
    <mergeCell ref="AG59:AJ59"/>
    <mergeCell ref="B69:AJ69"/>
    <mergeCell ref="B72:AJ72"/>
    <mergeCell ref="B75:AJ75"/>
    <mergeCell ref="B76:D76"/>
    <mergeCell ref="F76:N76"/>
    <mergeCell ref="O76:AF76"/>
    <mergeCell ref="AG76:AJ76"/>
    <mergeCell ref="AH60:AH61"/>
    <mergeCell ref="AI60:AI61"/>
    <mergeCell ref="AJ60:AJ61"/>
    <mergeCell ref="C62:H62"/>
    <mergeCell ref="B63:AJ63"/>
    <mergeCell ref="B66:AJ66"/>
    <mergeCell ref="W60:X60"/>
    <mergeCell ref="Y60:Z60"/>
    <mergeCell ref="AA60:AB60"/>
    <mergeCell ref="AC60:AD60"/>
    <mergeCell ref="AE60:AF60"/>
    <mergeCell ref="AG60:AG61"/>
    <mergeCell ref="M60:M61"/>
    <mergeCell ref="N60:N61"/>
    <mergeCell ref="O60:P60"/>
    <mergeCell ref="Q60:R60"/>
    <mergeCell ref="S60:T60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B77:B78"/>
    <mergeCell ref="C77:H78"/>
    <mergeCell ref="I77:I78"/>
    <mergeCell ref="J77:J78"/>
    <mergeCell ref="K77:K78"/>
    <mergeCell ref="L77:L78"/>
    <mergeCell ref="B91:B92"/>
    <mergeCell ref="C91:H92"/>
    <mergeCell ref="I91:I92"/>
    <mergeCell ref="J91:J92"/>
    <mergeCell ref="K91:K92"/>
    <mergeCell ref="L91:L92"/>
    <mergeCell ref="B86:AJ86"/>
    <mergeCell ref="B89:AJ89"/>
    <mergeCell ref="B90:D90"/>
    <mergeCell ref="F90:N90"/>
    <mergeCell ref="O90:AF90"/>
    <mergeCell ref="AG90:AJ90"/>
    <mergeCell ref="B100:AJ100"/>
    <mergeCell ref="B103:AJ103"/>
    <mergeCell ref="B104:D104"/>
    <mergeCell ref="F104:N104"/>
    <mergeCell ref="O104:AF104"/>
    <mergeCell ref="AG104:AJ104"/>
    <mergeCell ref="AH91:AH92"/>
    <mergeCell ref="AI91:AI92"/>
    <mergeCell ref="AJ91:AJ92"/>
    <mergeCell ref="C93:H93"/>
    <mergeCell ref="B94:AJ94"/>
    <mergeCell ref="B97:AJ97"/>
    <mergeCell ref="W91:X91"/>
    <mergeCell ref="Y91:Z91"/>
    <mergeCell ref="AA91:AB91"/>
    <mergeCell ref="AC91:AD91"/>
    <mergeCell ref="AE91:AF91"/>
    <mergeCell ref="AG91:AG92"/>
    <mergeCell ref="M91:M92"/>
    <mergeCell ref="N91:N92"/>
    <mergeCell ref="O91:P91"/>
    <mergeCell ref="Q91:R91"/>
    <mergeCell ref="S91:T91"/>
    <mergeCell ref="U91:V91"/>
    <mergeCell ref="AH105:AH106"/>
    <mergeCell ref="AI105:AI106"/>
    <mergeCell ref="AJ105:AJ106"/>
    <mergeCell ref="C107:H107"/>
    <mergeCell ref="B108:AJ108"/>
    <mergeCell ref="B111:AJ111"/>
    <mergeCell ref="W105:X105"/>
    <mergeCell ref="Y105:Z105"/>
    <mergeCell ref="AA105:AB105"/>
    <mergeCell ref="AC105:AD105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B105:B106"/>
    <mergeCell ref="C105:H106"/>
    <mergeCell ref="I105:I106"/>
    <mergeCell ref="J105:J106"/>
    <mergeCell ref="K105:K106"/>
    <mergeCell ref="L105:L106"/>
    <mergeCell ref="B114:AJ114"/>
    <mergeCell ref="B115:D115"/>
    <mergeCell ref="F115:N115"/>
    <mergeCell ref="O115:AF115"/>
    <mergeCell ref="AG115:AJ115"/>
    <mergeCell ref="B116:B117"/>
    <mergeCell ref="C116:H117"/>
    <mergeCell ref="I116:I117"/>
    <mergeCell ref="J116:J117"/>
    <mergeCell ref="K116:K117"/>
    <mergeCell ref="AA116:AB116"/>
    <mergeCell ref="AC116:AD116"/>
    <mergeCell ref="AE116:AF116"/>
    <mergeCell ref="L116:L117"/>
    <mergeCell ref="M116:M117"/>
    <mergeCell ref="N116:N117"/>
    <mergeCell ref="O116:P116"/>
    <mergeCell ref="Q116:R116"/>
    <mergeCell ref="S116:T116"/>
    <mergeCell ref="AI127:AI128"/>
    <mergeCell ref="AJ127:AJ128"/>
    <mergeCell ref="C129:H129"/>
    <mergeCell ref="B130:AJ130"/>
    <mergeCell ref="B133:AJ133"/>
    <mergeCell ref="W127:X127"/>
    <mergeCell ref="Y127:Z127"/>
    <mergeCell ref="AA127:AB127"/>
    <mergeCell ref="AC127:AD127"/>
    <mergeCell ref="AE127:AF127"/>
    <mergeCell ref="AG127:AG128"/>
    <mergeCell ref="M127:M128"/>
    <mergeCell ref="N127:N128"/>
    <mergeCell ref="O127:P127"/>
    <mergeCell ref="Q127:R127"/>
    <mergeCell ref="S127:T127"/>
    <mergeCell ref="U127:V127"/>
    <mergeCell ref="B127:B128"/>
    <mergeCell ref="C127:H128"/>
    <mergeCell ref="I127:I128"/>
    <mergeCell ref="J127:J128"/>
    <mergeCell ref="K127:K128"/>
    <mergeCell ref="L127:L128"/>
    <mergeCell ref="S27:T27"/>
    <mergeCell ref="U27:V27"/>
    <mergeCell ref="B27:B28"/>
    <mergeCell ref="C27:H28"/>
    <mergeCell ref="I27:I28"/>
    <mergeCell ref="J27:J28"/>
    <mergeCell ref="K27:K28"/>
    <mergeCell ref="L27:L28"/>
    <mergeCell ref="AH127:AH128"/>
    <mergeCell ref="B122:AJ122"/>
    <mergeCell ref="B125:AJ125"/>
    <mergeCell ref="B126:D126"/>
    <mergeCell ref="F126:N126"/>
    <mergeCell ref="O126:AF126"/>
    <mergeCell ref="AG126:AJ126"/>
    <mergeCell ref="AG116:AG117"/>
    <mergeCell ref="AH116:AH117"/>
    <mergeCell ref="AI116:AI117"/>
    <mergeCell ref="AJ116:AJ117"/>
    <mergeCell ref="C118:H118"/>
    <mergeCell ref="B119:AJ119"/>
    <mergeCell ref="U116:V116"/>
    <mergeCell ref="W116:X116"/>
    <mergeCell ref="Y116:Z116"/>
    <mergeCell ref="B34:B35"/>
    <mergeCell ref="C34:H35"/>
    <mergeCell ref="I34:I35"/>
    <mergeCell ref="J34:J35"/>
    <mergeCell ref="K34:K35"/>
    <mergeCell ref="L34:L35"/>
    <mergeCell ref="AH27:AH28"/>
    <mergeCell ref="AI27:AI28"/>
    <mergeCell ref="AJ27:AJ28"/>
    <mergeCell ref="C29:H29"/>
    <mergeCell ref="B33:D33"/>
    <mergeCell ref="F33:N33"/>
    <mergeCell ref="O33:AF33"/>
    <mergeCell ref="AG33:AJ33"/>
    <mergeCell ref="W27:X27"/>
    <mergeCell ref="Y27:Z27"/>
    <mergeCell ref="AA27:AB27"/>
    <mergeCell ref="AC27:AD27"/>
    <mergeCell ref="AE27:AF27"/>
    <mergeCell ref="AG27:AG28"/>
    <mergeCell ref="M27:M28"/>
    <mergeCell ref="N27:N28"/>
    <mergeCell ref="O27:P27"/>
    <mergeCell ref="Q27:R27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18"/>
  <sheetViews>
    <sheetView topLeftCell="B47" workbookViewId="0">
      <selection activeCell="B49" sqref="B49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1399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50.25" customHeight="1" thickBot="1">
      <c r="A5" s="574"/>
      <c r="B5" s="1131" t="s">
        <v>1400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1401</v>
      </c>
      <c r="D8" s="1110"/>
      <c r="E8" s="1110"/>
      <c r="F8" s="1110"/>
      <c r="G8" s="1110"/>
      <c r="H8" s="1110"/>
      <c r="I8" s="635" t="s">
        <v>1402</v>
      </c>
      <c r="J8" s="584">
        <v>13</v>
      </c>
      <c r="K8" s="585">
        <v>13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44.75" thickBot="1">
      <c r="A11" s="574"/>
      <c r="B11" s="606" t="s">
        <v>519</v>
      </c>
      <c r="C11" s="607"/>
      <c r="D11" s="608"/>
      <c r="E11" s="608"/>
      <c r="F11" s="609"/>
      <c r="G11" s="608"/>
      <c r="H11" s="674" t="s">
        <v>1403</v>
      </c>
      <c r="I11" s="675" t="s">
        <v>1404</v>
      </c>
      <c r="J11" s="699">
        <v>0.39739999999999998</v>
      </c>
      <c r="K11" s="700">
        <v>0.64739999999999998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92.75" thickBot="1">
      <c r="A14" s="574"/>
      <c r="B14" s="606" t="s">
        <v>447</v>
      </c>
      <c r="C14" s="607"/>
      <c r="D14" s="608"/>
      <c r="E14" s="608"/>
      <c r="F14" s="623"/>
      <c r="G14" s="608"/>
      <c r="H14" s="637" t="s">
        <v>1405</v>
      </c>
      <c r="I14" s="638" t="s">
        <v>1406</v>
      </c>
      <c r="J14" s="610">
        <v>6</v>
      </c>
      <c r="K14" s="626">
        <v>10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32.75" thickBot="1">
      <c r="A17" s="574"/>
      <c r="B17" s="641"/>
      <c r="C17" s="607"/>
      <c r="D17" s="608"/>
      <c r="E17" s="608"/>
      <c r="F17" s="609"/>
      <c r="G17" s="608"/>
      <c r="H17" s="674" t="s">
        <v>1407</v>
      </c>
      <c r="I17" s="675" t="s">
        <v>1408</v>
      </c>
      <c r="J17" s="610">
        <v>114</v>
      </c>
      <c r="K17" s="611">
        <v>151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156.75" thickBot="1">
      <c r="A20" s="574"/>
      <c r="B20" s="606" t="s">
        <v>494</v>
      </c>
      <c r="C20" s="607"/>
      <c r="D20" s="608"/>
      <c r="E20" s="608"/>
      <c r="F20" s="623"/>
      <c r="G20" s="608"/>
      <c r="H20" s="674" t="s">
        <v>1409</v>
      </c>
      <c r="I20" s="675" t="s">
        <v>1410</v>
      </c>
      <c r="J20" s="610">
        <v>565</v>
      </c>
      <c r="K20" s="673">
        <v>1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44.75" thickBot="1">
      <c r="A23" s="574"/>
      <c r="B23" s="606" t="s">
        <v>480</v>
      </c>
      <c r="C23" s="607"/>
      <c r="D23" s="608"/>
      <c r="E23" s="608"/>
      <c r="F23" s="609"/>
      <c r="G23" s="608"/>
      <c r="H23" s="674" t="s">
        <v>1411</v>
      </c>
      <c r="I23" s="675" t="s">
        <v>1412</v>
      </c>
      <c r="J23" s="610">
        <v>200</v>
      </c>
      <c r="K23" s="611">
        <v>20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32.75" thickBot="1">
      <c r="A26" s="574"/>
      <c r="B26" s="606" t="s">
        <v>480</v>
      </c>
      <c r="C26" s="607"/>
      <c r="D26" s="608"/>
      <c r="E26" s="608"/>
      <c r="F26" s="623"/>
      <c r="G26" s="608"/>
      <c r="H26" s="677" t="s">
        <v>1413</v>
      </c>
      <c r="I26" s="675" t="s">
        <v>1414</v>
      </c>
      <c r="J26" s="610">
        <v>295</v>
      </c>
      <c r="K26" s="626">
        <v>20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51" customHeight="1" thickBot="1">
      <c r="A27" s="574"/>
      <c r="B27" s="1131" t="s">
        <v>1415</v>
      </c>
      <c r="C27" s="1132"/>
      <c r="D27" s="1133"/>
      <c r="E27" s="577"/>
      <c r="F27" s="1132" t="s">
        <v>1123</v>
      </c>
      <c r="G27" s="1132"/>
      <c r="H27" s="1132"/>
      <c r="I27" s="1132"/>
      <c r="J27" s="1132"/>
      <c r="K27" s="1132"/>
      <c r="L27" s="1132"/>
      <c r="M27" s="1132"/>
      <c r="N27" s="1133"/>
      <c r="O27" s="1134" t="s">
        <v>1124</v>
      </c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35"/>
      <c r="AC27" s="1135"/>
      <c r="AD27" s="1135"/>
      <c r="AE27" s="1135"/>
      <c r="AF27" s="1136"/>
      <c r="AG27" s="1137" t="s">
        <v>1125</v>
      </c>
      <c r="AH27" s="1138"/>
      <c r="AI27" s="1138"/>
      <c r="AJ27" s="1139"/>
    </row>
    <row r="28" spans="1:36">
      <c r="A28" s="574"/>
      <c r="B28" s="1140" t="s">
        <v>1126</v>
      </c>
      <c r="C28" s="1142" t="s">
        <v>1127</v>
      </c>
      <c r="D28" s="1143"/>
      <c r="E28" s="1143"/>
      <c r="F28" s="1143"/>
      <c r="G28" s="1143"/>
      <c r="H28" s="1143"/>
      <c r="I28" s="1121" t="s">
        <v>1128</v>
      </c>
      <c r="J28" s="1123" t="s">
        <v>1129</v>
      </c>
      <c r="K28" s="1123" t="s">
        <v>1130</v>
      </c>
      <c r="L28" s="1125" t="s">
        <v>1131</v>
      </c>
      <c r="M28" s="1127" t="s">
        <v>1132</v>
      </c>
      <c r="N28" s="1129" t="s">
        <v>1133</v>
      </c>
      <c r="O28" s="1120" t="s">
        <v>1134</v>
      </c>
      <c r="P28" s="1112"/>
      <c r="Q28" s="1111" t="s">
        <v>1135</v>
      </c>
      <c r="R28" s="1112"/>
      <c r="S28" s="1111" t="s">
        <v>1136</v>
      </c>
      <c r="T28" s="1112"/>
      <c r="U28" s="1111" t="s">
        <v>1137</v>
      </c>
      <c r="V28" s="1112"/>
      <c r="W28" s="1111" t="s">
        <v>1138</v>
      </c>
      <c r="X28" s="1112"/>
      <c r="Y28" s="1111" t="s">
        <v>1139</v>
      </c>
      <c r="Z28" s="1112"/>
      <c r="AA28" s="1111" t="s">
        <v>1140</v>
      </c>
      <c r="AB28" s="1112"/>
      <c r="AC28" s="1111" t="s">
        <v>1141</v>
      </c>
      <c r="AD28" s="1112"/>
      <c r="AE28" s="1111" t="s">
        <v>1142</v>
      </c>
      <c r="AF28" s="1113"/>
      <c r="AG28" s="1114" t="s">
        <v>1143</v>
      </c>
      <c r="AH28" s="1116" t="s">
        <v>1144</v>
      </c>
      <c r="AI28" s="1118" t="s">
        <v>1145</v>
      </c>
      <c r="AJ28" s="1107" t="s">
        <v>1146</v>
      </c>
    </row>
    <row r="29" spans="1:36" ht="20.25" thickBot="1">
      <c r="A29" s="574"/>
      <c r="B29" s="1141"/>
      <c r="C29" s="1144"/>
      <c r="D29" s="1145"/>
      <c r="E29" s="1145"/>
      <c r="F29" s="1145"/>
      <c r="G29" s="1145"/>
      <c r="H29" s="1145"/>
      <c r="I29" s="1122"/>
      <c r="J29" s="1124" t="s">
        <v>1129</v>
      </c>
      <c r="K29" s="1124"/>
      <c r="L29" s="1126"/>
      <c r="M29" s="1128"/>
      <c r="N29" s="1130"/>
      <c r="O29" s="578" t="s">
        <v>1147</v>
      </c>
      <c r="P29" s="579" t="s">
        <v>1148</v>
      </c>
      <c r="Q29" s="580" t="s">
        <v>1147</v>
      </c>
      <c r="R29" s="579" t="s">
        <v>1148</v>
      </c>
      <c r="S29" s="580" t="s">
        <v>1147</v>
      </c>
      <c r="T29" s="579" t="s">
        <v>1148</v>
      </c>
      <c r="U29" s="580" t="s">
        <v>1147</v>
      </c>
      <c r="V29" s="579" t="s">
        <v>1148</v>
      </c>
      <c r="W29" s="580" t="s">
        <v>1147</v>
      </c>
      <c r="X29" s="579" t="s">
        <v>1148</v>
      </c>
      <c r="Y29" s="580" t="s">
        <v>1147</v>
      </c>
      <c r="Z29" s="579" t="s">
        <v>1148</v>
      </c>
      <c r="AA29" s="580" t="s">
        <v>1147</v>
      </c>
      <c r="AB29" s="579" t="s">
        <v>1149</v>
      </c>
      <c r="AC29" s="580" t="s">
        <v>1147</v>
      </c>
      <c r="AD29" s="579" t="s">
        <v>1149</v>
      </c>
      <c r="AE29" s="580" t="s">
        <v>1147</v>
      </c>
      <c r="AF29" s="581" t="s">
        <v>1149</v>
      </c>
      <c r="AG29" s="1115"/>
      <c r="AH29" s="1117"/>
      <c r="AI29" s="1119"/>
      <c r="AJ29" s="1108"/>
    </row>
    <row r="30" spans="1:36" ht="72.75" thickBot="1">
      <c r="A30" s="574"/>
      <c r="B30" s="582" t="s">
        <v>1150</v>
      </c>
      <c r="C30" s="1109" t="s">
        <v>1416</v>
      </c>
      <c r="D30" s="1110"/>
      <c r="E30" s="1110"/>
      <c r="F30" s="1110"/>
      <c r="G30" s="1110"/>
      <c r="H30" s="1110"/>
      <c r="I30" s="635" t="s">
        <v>1417</v>
      </c>
      <c r="J30" s="584">
        <v>0</v>
      </c>
      <c r="K30" s="693">
        <v>0.5</v>
      </c>
      <c r="L30" s="585"/>
      <c r="M30" s="586"/>
      <c r="N30" s="587"/>
      <c r="O30" s="588">
        <f t="shared" ref="O30:AD30" si="7">SUM(O32,O35,O38,O41)</f>
        <v>0</v>
      </c>
      <c r="P30" s="589">
        <f t="shared" si="7"/>
        <v>0</v>
      </c>
      <c r="Q30" s="589">
        <f t="shared" si="7"/>
        <v>0</v>
      </c>
      <c r="R30" s="589">
        <f t="shared" si="7"/>
        <v>0</v>
      </c>
      <c r="S30" s="589">
        <f t="shared" si="7"/>
        <v>0</v>
      </c>
      <c r="T30" s="589">
        <f t="shared" si="7"/>
        <v>0</v>
      </c>
      <c r="U30" s="589">
        <f t="shared" si="7"/>
        <v>0</v>
      </c>
      <c r="V30" s="589">
        <f t="shared" si="7"/>
        <v>0</v>
      </c>
      <c r="W30" s="589">
        <f t="shared" si="7"/>
        <v>0</v>
      </c>
      <c r="X30" s="589">
        <f t="shared" si="7"/>
        <v>0</v>
      </c>
      <c r="Y30" s="589">
        <f t="shared" si="7"/>
        <v>0</v>
      </c>
      <c r="Z30" s="589">
        <f t="shared" si="7"/>
        <v>0</v>
      </c>
      <c r="AA30" s="589">
        <f t="shared" si="7"/>
        <v>0</v>
      </c>
      <c r="AB30" s="589">
        <f t="shared" si="7"/>
        <v>0</v>
      </c>
      <c r="AC30" s="589">
        <f t="shared" si="7"/>
        <v>0</v>
      </c>
      <c r="AD30" s="589">
        <f t="shared" si="7"/>
        <v>0</v>
      </c>
      <c r="AE30" s="589">
        <f>SUM(O30,Q30,S30,U30,W30,Y30,AA30,AC30)</f>
        <v>0</v>
      </c>
      <c r="AF30" s="590">
        <f>SUM(P30,R30,T30,V30,X30,Z30,AB30,AD30)</f>
        <v>0</v>
      </c>
      <c r="AG30" s="591">
        <f>AG32+AG35</f>
        <v>0</v>
      </c>
      <c r="AH30" s="592"/>
      <c r="AI30" s="592"/>
      <c r="AJ30" s="593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ht="228.75" thickBot="1">
      <c r="A33" s="574"/>
      <c r="B33" s="606" t="s">
        <v>447</v>
      </c>
      <c r="C33" s="607"/>
      <c r="D33" s="608"/>
      <c r="E33" s="608"/>
      <c r="F33" s="609"/>
      <c r="G33" s="608"/>
      <c r="H33" s="674" t="s">
        <v>1418</v>
      </c>
      <c r="I33" s="675" t="s">
        <v>1419</v>
      </c>
      <c r="J33" s="610">
        <v>0</v>
      </c>
      <c r="K33" s="611">
        <v>4</v>
      </c>
      <c r="L33" s="612"/>
      <c r="M33" s="612"/>
      <c r="N33" s="613"/>
      <c r="O33" s="614"/>
      <c r="P33" s="615"/>
      <c r="Q33" s="616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8"/>
      <c r="AF33" s="618"/>
      <c r="AG33" s="619"/>
      <c r="AH33" s="620"/>
      <c r="AI33" s="620"/>
      <c r="AJ33" s="62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ht="156.75" thickBot="1">
      <c r="A36" s="574"/>
      <c r="B36" s="606" t="s">
        <v>469</v>
      </c>
      <c r="C36" s="607"/>
      <c r="D36" s="608"/>
      <c r="E36" s="608"/>
      <c r="F36" s="623"/>
      <c r="G36" s="608"/>
      <c r="H36" s="674" t="s">
        <v>1420</v>
      </c>
      <c r="I36" s="675" t="s">
        <v>1421</v>
      </c>
      <c r="J36" s="610">
        <v>0</v>
      </c>
      <c r="K36" s="626">
        <v>1</v>
      </c>
      <c r="L36" s="627"/>
      <c r="M36" s="628"/>
      <c r="N36" s="629"/>
      <c r="O36" s="630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31"/>
      <c r="AH36" s="620"/>
      <c r="AI36" s="628"/>
      <c r="AJ36" s="632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ht="144.75" thickBot="1">
      <c r="A39" s="574"/>
      <c r="B39" s="606" t="s">
        <v>461</v>
      </c>
      <c r="C39" s="607"/>
      <c r="D39" s="608"/>
      <c r="E39" s="608"/>
      <c r="F39" s="609"/>
      <c r="G39" s="608"/>
      <c r="H39" s="674" t="s">
        <v>1422</v>
      </c>
      <c r="I39" s="675" t="s">
        <v>1423</v>
      </c>
      <c r="J39" s="610">
        <v>0</v>
      </c>
      <c r="K39" s="611">
        <v>1</v>
      </c>
      <c r="L39" s="612"/>
      <c r="M39" s="612"/>
      <c r="N39" s="613"/>
      <c r="O39" s="614"/>
      <c r="P39" s="615"/>
      <c r="Q39" s="616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8"/>
      <c r="AF39" s="618"/>
      <c r="AG39" s="619"/>
      <c r="AH39" s="620"/>
      <c r="AI39" s="620"/>
      <c r="AJ39" s="62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324.75" thickBot="1">
      <c r="A42" s="574"/>
      <c r="B42" s="606" t="s">
        <v>461</v>
      </c>
      <c r="C42" s="607"/>
      <c r="D42" s="608"/>
      <c r="E42" s="608"/>
      <c r="F42" s="623"/>
      <c r="G42" s="608"/>
      <c r="H42" s="674" t="s">
        <v>1424</v>
      </c>
      <c r="I42" s="675" t="s">
        <v>1425</v>
      </c>
      <c r="J42" s="610">
        <v>0</v>
      </c>
      <c r="K42" s="626">
        <v>4</v>
      </c>
      <c r="L42" s="627"/>
      <c r="M42" s="628"/>
      <c r="N42" s="629"/>
      <c r="O42" s="630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31"/>
      <c r="AH42" s="620"/>
      <c r="AI42" s="628"/>
      <c r="AJ42" s="632"/>
    </row>
    <row r="43" spans="1:36" ht="49.5" customHeight="1" thickBot="1">
      <c r="A43" s="574"/>
      <c r="B43" s="1131" t="s">
        <v>1426</v>
      </c>
      <c r="C43" s="1132"/>
      <c r="D43" s="1133"/>
      <c r="E43" s="577"/>
      <c r="F43" s="1132" t="s">
        <v>1123</v>
      </c>
      <c r="G43" s="1132"/>
      <c r="H43" s="1132"/>
      <c r="I43" s="1132"/>
      <c r="J43" s="1132"/>
      <c r="K43" s="1132"/>
      <c r="L43" s="1132"/>
      <c r="M43" s="1132"/>
      <c r="N43" s="1133"/>
      <c r="O43" s="1134" t="s">
        <v>1124</v>
      </c>
      <c r="P43" s="1135"/>
      <c r="Q43" s="1135"/>
      <c r="R43" s="1135"/>
      <c r="S43" s="1135"/>
      <c r="T43" s="1135"/>
      <c r="U43" s="1135"/>
      <c r="V43" s="1135"/>
      <c r="W43" s="1135"/>
      <c r="X43" s="1135"/>
      <c r="Y43" s="1135"/>
      <c r="Z43" s="1135"/>
      <c r="AA43" s="1135"/>
      <c r="AB43" s="1135"/>
      <c r="AC43" s="1135"/>
      <c r="AD43" s="1135"/>
      <c r="AE43" s="1135"/>
      <c r="AF43" s="1136"/>
      <c r="AG43" s="1137" t="s">
        <v>1125</v>
      </c>
      <c r="AH43" s="1138"/>
      <c r="AI43" s="1138"/>
      <c r="AJ43" s="1139"/>
    </row>
    <row r="44" spans="1:36">
      <c r="A44" s="574"/>
      <c r="B44" s="1140" t="s">
        <v>1126</v>
      </c>
      <c r="C44" s="1142" t="s">
        <v>1127</v>
      </c>
      <c r="D44" s="1143"/>
      <c r="E44" s="1143"/>
      <c r="F44" s="1143"/>
      <c r="G44" s="1143"/>
      <c r="H44" s="1143"/>
      <c r="I44" s="1121" t="s">
        <v>1128</v>
      </c>
      <c r="J44" s="1123" t="s">
        <v>1129</v>
      </c>
      <c r="K44" s="1123" t="s">
        <v>1130</v>
      </c>
      <c r="L44" s="1125" t="s">
        <v>1131</v>
      </c>
      <c r="M44" s="1127" t="s">
        <v>1132</v>
      </c>
      <c r="N44" s="1129" t="s">
        <v>1133</v>
      </c>
      <c r="O44" s="1120" t="s">
        <v>1134</v>
      </c>
      <c r="P44" s="1112"/>
      <c r="Q44" s="1111" t="s">
        <v>1135</v>
      </c>
      <c r="R44" s="1112"/>
      <c r="S44" s="1111" t="s">
        <v>1136</v>
      </c>
      <c r="T44" s="1112"/>
      <c r="U44" s="1111" t="s">
        <v>1137</v>
      </c>
      <c r="V44" s="1112"/>
      <c r="W44" s="1111" t="s">
        <v>1138</v>
      </c>
      <c r="X44" s="1112"/>
      <c r="Y44" s="1111" t="s">
        <v>1139</v>
      </c>
      <c r="Z44" s="1112"/>
      <c r="AA44" s="1111" t="s">
        <v>1140</v>
      </c>
      <c r="AB44" s="1112"/>
      <c r="AC44" s="1111" t="s">
        <v>1141</v>
      </c>
      <c r="AD44" s="1112"/>
      <c r="AE44" s="1111" t="s">
        <v>1142</v>
      </c>
      <c r="AF44" s="1113"/>
      <c r="AG44" s="1114" t="s">
        <v>1143</v>
      </c>
      <c r="AH44" s="1116" t="s">
        <v>1144</v>
      </c>
      <c r="AI44" s="1118" t="s">
        <v>1145</v>
      </c>
      <c r="AJ44" s="1107" t="s">
        <v>1146</v>
      </c>
    </row>
    <row r="45" spans="1:36" ht="20.25" thickBot="1">
      <c r="A45" s="574"/>
      <c r="B45" s="1141"/>
      <c r="C45" s="1144"/>
      <c r="D45" s="1145"/>
      <c r="E45" s="1145"/>
      <c r="F45" s="1145"/>
      <c r="G45" s="1145"/>
      <c r="H45" s="1145"/>
      <c r="I45" s="1122"/>
      <c r="J45" s="1124" t="s">
        <v>1129</v>
      </c>
      <c r="K45" s="1124"/>
      <c r="L45" s="1126"/>
      <c r="M45" s="1128"/>
      <c r="N45" s="1130"/>
      <c r="O45" s="578" t="s">
        <v>1147</v>
      </c>
      <c r="P45" s="579" t="s">
        <v>1148</v>
      </c>
      <c r="Q45" s="580" t="s">
        <v>1147</v>
      </c>
      <c r="R45" s="579" t="s">
        <v>1148</v>
      </c>
      <c r="S45" s="580" t="s">
        <v>1147</v>
      </c>
      <c r="T45" s="579" t="s">
        <v>1148</v>
      </c>
      <c r="U45" s="580" t="s">
        <v>1147</v>
      </c>
      <c r="V45" s="579" t="s">
        <v>1148</v>
      </c>
      <c r="W45" s="580" t="s">
        <v>1147</v>
      </c>
      <c r="X45" s="579" t="s">
        <v>1148</v>
      </c>
      <c r="Y45" s="580" t="s">
        <v>1147</v>
      </c>
      <c r="Z45" s="579" t="s">
        <v>1148</v>
      </c>
      <c r="AA45" s="580" t="s">
        <v>1147</v>
      </c>
      <c r="AB45" s="579" t="s">
        <v>1149</v>
      </c>
      <c r="AC45" s="580" t="s">
        <v>1147</v>
      </c>
      <c r="AD45" s="579" t="s">
        <v>1149</v>
      </c>
      <c r="AE45" s="580" t="s">
        <v>1147</v>
      </c>
      <c r="AF45" s="581" t="s">
        <v>1149</v>
      </c>
      <c r="AG45" s="1115"/>
      <c r="AH45" s="1117"/>
      <c r="AI45" s="1119"/>
      <c r="AJ45" s="1108"/>
    </row>
    <row r="46" spans="1:36" ht="132.75" thickBot="1">
      <c r="A46" s="574"/>
      <c r="B46" s="582" t="s">
        <v>1150</v>
      </c>
      <c r="C46" s="1109" t="s">
        <v>1427</v>
      </c>
      <c r="D46" s="1110"/>
      <c r="E46" s="1110"/>
      <c r="F46" s="1110"/>
      <c r="G46" s="1110"/>
      <c r="H46" s="1110"/>
      <c r="I46" s="635" t="s">
        <v>1428</v>
      </c>
      <c r="J46" s="584">
        <v>0</v>
      </c>
      <c r="K46" s="693">
        <v>0.3</v>
      </c>
      <c r="L46" s="585"/>
      <c r="M46" s="586"/>
      <c r="N46" s="587"/>
      <c r="O46" s="588">
        <f t="shared" ref="O46:AD46" si="12">SUM(O48,O51,O54,O57)</f>
        <v>0</v>
      </c>
      <c r="P46" s="589">
        <f t="shared" si="12"/>
        <v>0</v>
      </c>
      <c r="Q46" s="589">
        <f t="shared" si="12"/>
        <v>0</v>
      </c>
      <c r="R46" s="589">
        <f t="shared" si="12"/>
        <v>0</v>
      </c>
      <c r="S46" s="589">
        <f t="shared" si="12"/>
        <v>0</v>
      </c>
      <c r="T46" s="589">
        <f t="shared" si="12"/>
        <v>0</v>
      </c>
      <c r="U46" s="589">
        <f t="shared" si="12"/>
        <v>0</v>
      </c>
      <c r="V46" s="589">
        <f t="shared" si="12"/>
        <v>0</v>
      </c>
      <c r="W46" s="589">
        <f t="shared" si="12"/>
        <v>0</v>
      </c>
      <c r="X46" s="589">
        <f t="shared" si="12"/>
        <v>0</v>
      </c>
      <c r="Y46" s="589">
        <f t="shared" si="12"/>
        <v>0</v>
      </c>
      <c r="Z46" s="589">
        <f t="shared" si="12"/>
        <v>0</v>
      </c>
      <c r="AA46" s="589">
        <f t="shared" si="12"/>
        <v>0</v>
      </c>
      <c r="AB46" s="589">
        <f t="shared" si="12"/>
        <v>0</v>
      </c>
      <c r="AC46" s="589">
        <f t="shared" si="12"/>
        <v>0</v>
      </c>
      <c r="AD46" s="589">
        <f t="shared" si="12"/>
        <v>0</v>
      </c>
      <c r="AE46" s="589">
        <f>SUM(O46,Q46,S46,U46,W46,Y46,AA46,AC46)</f>
        <v>0</v>
      </c>
      <c r="AF46" s="590">
        <f>SUM(P46,R46,T46,V46,X46,Z46,AB46,AD46)</f>
        <v>0</v>
      </c>
      <c r="AG46" s="591">
        <f>AG48+AG51</f>
        <v>0</v>
      </c>
      <c r="AH46" s="592"/>
      <c r="AI46" s="592"/>
      <c r="AJ46" s="593"/>
    </row>
    <row r="47" spans="1:36" ht="15.75" thickBot="1">
      <c r="A47" s="574"/>
      <c r="B47" s="1146"/>
      <c r="C47" s="1147"/>
      <c r="D47" s="1147"/>
      <c r="E47" s="1147"/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8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92.75" thickBot="1">
      <c r="A49" s="574"/>
      <c r="B49" s="606" t="s">
        <v>447</v>
      </c>
      <c r="C49" s="607"/>
      <c r="D49" s="608"/>
      <c r="E49" s="608"/>
      <c r="F49" s="609"/>
      <c r="G49" s="608"/>
      <c r="H49" s="674" t="s">
        <v>1429</v>
      </c>
      <c r="I49" s="675" t="s">
        <v>1227</v>
      </c>
      <c r="J49" s="610">
        <v>0</v>
      </c>
      <c r="K49" s="611">
        <v>3</v>
      </c>
      <c r="L49" s="612"/>
      <c r="M49" s="612"/>
      <c r="N49" s="613"/>
      <c r="O49" s="614"/>
      <c r="P49" s="615"/>
      <c r="Q49" s="616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8"/>
      <c r="AF49" s="618"/>
      <c r="AG49" s="619"/>
      <c r="AH49" s="620"/>
      <c r="AI49" s="620"/>
      <c r="AJ49" s="62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23"/>
      <c r="G52" s="608"/>
      <c r="H52" s="624"/>
      <c r="I52" s="625"/>
      <c r="J52" s="610"/>
      <c r="K52" s="626"/>
      <c r="L52" s="627"/>
      <c r="M52" s="628"/>
      <c r="N52" s="629"/>
      <c r="O52" s="630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31"/>
      <c r="AH52" s="620"/>
      <c r="AI52" s="628"/>
      <c r="AJ52" s="632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1156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8"/>
      <c r="K54" s="598"/>
      <c r="L54" s="598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09"/>
      <c r="G55" s="608"/>
      <c r="H55" s="610"/>
      <c r="I55" s="610"/>
      <c r="J55" s="610"/>
      <c r="K55" s="611"/>
      <c r="L55" s="612"/>
      <c r="M55" s="612"/>
      <c r="N55" s="613"/>
      <c r="O55" s="614"/>
      <c r="P55" s="615"/>
      <c r="Q55" s="616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8"/>
      <c r="AF55" s="618"/>
      <c r="AG55" s="619"/>
      <c r="AH55" s="620"/>
      <c r="AI55" s="620"/>
      <c r="AJ55" s="621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1161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5"/>
      <c r="K57" s="622"/>
      <c r="L57" s="622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23"/>
      <c r="G58" s="608"/>
      <c r="H58" s="624"/>
      <c r="I58" s="625"/>
      <c r="J58" s="610"/>
      <c r="K58" s="626"/>
      <c r="L58" s="627"/>
      <c r="M58" s="628"/>
      <c r="N58" s="629"/>
      <c r="O58" s="630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31"/>
      <c r="AH58" s="620"/>
      <c r="AI58" s="628"/>
      <c r="AJ58" s="632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15.75" thickBot="1">
      <c r="A60" s="574"/>
      <c r="B60" s="1131" t="s">
        <v>1122</v>
      </c>
      <c r="C60" s="1132"/>
      <c r="D60" s="1133"/>
      <c r="E60" s="577"/>
      <c r="F60" s="1132" t="s">
        <v>1123</v>
      </c>
      <c r="G60" s="1132"/>
      <c r="H60" s="1132"/>
      <c r="I60" s="1132"/>
      <c r="J60" s="1132"/>
      <c r="K60" s="1132"/>
      <c r="L60" s="1132"/>
      <c r="M60" s="1132"/>
      <c r="N60" s="1133"/>
      <c r="O60" s="1134" t="s">
        <v>1124</v>
      </c>
      <c r="P60" s="1135"/>
      <c r="Q60" s="1135"/>
      <c r="R60" s="1135"/>
      <c r="S60" s="1135"/>
      <c r="T60" s="1135"/>
      <c r="U60" s="1135"/>
      <c r="V60" s="1135"/>
      <c r="W60" s="1135"/>
      <c r="X60" s="1135"/>
      <c r="Y60" s="1135"/>
      <c r="Z60" s="1135"/>
      <c r="AA60" s="1135"/>
      <c r="AB60" s="1135"/>
      <c r="AC60" s="1135"/>
      <c r="AD60" s="1135"/>
      <c r="AE60" s="1135"/>
      <c r="AF60" s="1136"/>
      <c r="AG60" s="1137" t="s">
        <v>1125</v>
      </c>
      <c r="AH60" s="1138"/>
      <c r="AI60" s="1138"/>
      <c r="AJ60" s="1139"/>
    </row>
    <row r="61" spans="1:36">
      <c r="A61" s="574"/>
      <c r="B61" s="1140" t="s">
        <v>1126</v>
      </c>
      <c r="C61" s="1142" t="s">
        <v>1127</v>
      </c>
      <c r="D61" s="1143"/>
      <c r="E61" s="1143"/>
      <c r="F61" s="1143"/>
      <c r="G61" s="1143"/>
      <c r="H61" s="1143"/>
      <c r="I61" s="1121" t="s">
        <v>1128</v>
      </c>
      <c r="J61" s="1123" t="s">
        <v>1129</v>
      </c>
      <c r="K61" s="1123" t="s">
        <v>1130</v>
      </c>
      <c r="L61" s="1125" t="s">
        <v>1131</v>
      </c>
      <c r="M61" s="1127" t="s">
        <v>1132</v>
      </c>
      <c r="N61" s="1129" t="s">
        <v>1133</v>
      </c>
      <c r="O61" s="1120" t="s">
        <v>1134</v>
      </c>
      <c r="P61" s="1112"/>
      <c r="Q61" s="1111" t="s">
        <v>1135</v>
      </c>
      <c r="R61" s="1112"/>
      <c r="S61" s="1111" t="s">
        <v>1136</v>
      </c>
      <c r="T61" s="1112"/>
      <c r="U61" s="1111" t="s">
        <v>1137</v>
      </c>
      <c r="V61" s="1112"/>
      <c r="W61" s="1111" t="s">
        <v>1138</v>
      </c>
      <c r="X61" s="1112"/>
      <c r="Y61" s="1111" t="s">
        <v>1139</v>
      </c>
      <c r="Z61" s="1112"/>
      <c r="AA61" s="1111" t="s">
        <v>1140</v>
      </c>
      <c r="AB61" s="1112"/>
      <c r="AC61" s="1111" t="s">
        <v>1141</v>
      </c>
      <c r="AD61" s="1112"/>
      <c r="AE61" s="1111" t="s">
        <v>1142</v>
      </c>
      <c r="AF61" s="1113"/>
      <c r="AG61" s="1114" t="s">
        <v>1143</v>
      </c>
      <c r="AH61" s="1116" t="s">
        <v>1144</v>
      </c>
      <c r="AI61" s="1118" t="s">
        <v>1145</v>
      </c>
      <c r="AJ61" s="1107" t="s">
        <v>1146</v>
      </c>
    </row>
    <row r="62" spans="1:36" ht="20.25" thickBot="1">
      <c r="A62" s="574"/>
      <c r="B62" s="1141"/>
      <c r="C62" s="1144"/>
      <c r="D62" s="1145"/>
      <c r="E62" s="1145"/>
      <c r="F62" s="1145"/>
      <c r="G62" s="1145"/>
      <c r="H62" s="1145"/>
      <c r="I62" s="1122"/>
      <c r="J62" s="1124" t="s">
        <v>1129</v>
      </c>
      <c r="K62" s="1124"/>
      <c r="L62" s="1126"/>
      <c r="M62" s="1128"/>
      <c r="N62" s="1130"/>
      <c r="O62" s="578" t="s">
        <v>1147</v>
      </c>
      <c r="P62" s="579" t="s">
        <v>1148</v>
      </c>
      <c r="Q62" s="580" t="s">
        <v>1147</v>
      </c>
      <c r="R62" s="579" t="s">
        <v>1148</v>
      </c>
      <c r="S62" s="580" t="s">
        <v>1147</v>
      </c>
      <c r="T62" s="579" t="s">
        <v>1148</v>
      </c>
      <c r="U62" s="580" t="s">
        <v>1147</v>
      </c>
      <c r="V62" s="579" t="s">
        <v>1148</v>
      </c>
      <c r="W62" s="580" t="s">
        <v>1147</v>
      </c>
      <c r="X62" s="579" t="s">
        <v>1148</v>
      </c>
      <c r="Y62" s="580" t="s">
        <v>1147</v>
      </c>
      <c r="Z62" s="579" t="s">
        <v>1148</v>
      </c>
      <c r="AA62" s="580" t="s">
        <v>1147</v>
      </c>
      <c r="AB62" s="579" t="s">
        <v>1149</v>
      </c>
      <c r="AC62" s="580" t="s">
        <v>1147</v>
      </c>
      <c r="AD62" s="579" t="s">
        <v>1149</v>
      </c>
      <c r="AE62" s="580" t="s">
        <v>1147</v>
      </c>
      <c r="AF62" s="581" t="s">
        <v>1149</v>
      </c>
      <c r="AG62" s="1115"/>
      <c r="AH62" s="1117"/>
      <c r="AI62" s="1119"/>
      <c r="AJ62" s="1108"/>
    </row>
    <row r="63" spans="1:36" ht="48.75" thickBot="1">
      <c r="A63" s="574"/>
      <c r="B63" s="582" t="s">
        <v>1150</v>
      </c>
      <c r="C63" s="1109" t="s">
        <v>1151</v>
      </c>
      <c r="D63" s="1110"/>
      <c r="E63" s="1110"/>
      <c r="F63" s="1110"/>
      <c r="G63" s="1110"/>
      <c r="H63" s="1110"/>
      <c r="I63" s="583" t="s">
        <v>1152</v>
      </c>
      <c r="J63" s="584"/>
      <c r="K63" s="585"/>
      <c r="L63" s="585"/>
      <c r="M63" s="586"/>
      <c r="N63" s="587"/>
      <c r="O63" s="588">
        <f t="shared" ref="O63:AD63" si="17">SUM(O65,O68,O71)</f>
        <v>0</v>
      </c>
      <c r="P63" s="589">
        <f t="shared" si="17"/>
        <v>0</v>
      </c>
      <c r="Q63" s="589">
        <f t="shared" si="17"/>
        <v>0</v>
      </c>
      <c r="R63" s="589">
        <f t="shared" si="17"/>
        <v>0</v>
      </c>
      <c r="S63" s="589">
        <f t="shared" si="17"/>
        <v>0</v>
      </c>
      <c r="T63" s="589">
        <f t="shared" si="17"/>
        <v>0</v>
      </c>
      <c r="U63" s="589">
        <f t="shared" si="17"/>
        <v>0</v>
      </c>
      <c r="V63" s="589">
        <f t="shared" si="17"/>
        <v>0</v>
      </c>
      <c r="W63" s="589">
        <f t="shared" si="17"/>
        <v>0</v>
      </c>
      <c r="X63" s="589">
        <f t="shared" si="17"/>
        <v>0</v>
      </c>
      <c r="Y63" s="589">
        <f t="shared" si="17"/>
        <v>0</v>
      </c>
      <c r="Z63" s="589">
        <f t="shared" si="17"/>
        <v>0</v>
      </c>
      <c r="AA63" s="589">
        <f t="shared" si="17"/>
        <v>0</v>
      </c>
      <c r="AB63" s="589">
        <f t="shared" si="17"/>
        <v>0</v>
      </c>
      <c r="AC63" s="589">
        <f t="shared" si="17"/>
        <v>0</v>
      </c>
      <c r="AD63" s="589">
        <f t="shared" si="17"/>
        <v>0</v>
      </c>
      <c r="AE63" s="589">
        <f>SUM(O63,Q63,S63,U63,W63,Y63,AA63,AC63)</f>
        <v>0</v>
      </c>
      <c r="AF63" s="590">
        <f>SUM(P63,R63,T63,V63,X63,Z63,AB63,AD63)</f>
        <v>0</v>
      </c>
      <c r="AG63" s="591">
        <f>AG65+AG68</f>
        <v>0</v>
      </c>
      <c r="AH63" s="592"/>
      <c r="AI63" s="592"/>
      <c r="AJ63" s="593"/>
    </row>
    <row r="64" spans="1:36" ht="15.75" thickBot="1">
      <c r="A64" s="574"/>
      <c r="B64" s="1146"/>
      <c r="C64" s="1147"/>
      <c r="D64" s="1147"/>
      <c r="E64" s="1147"/>
      <c r="F64" s="1147"/>
      <c r="G64" s="1147"/>
      <c r="H64" s="1147"/>
      <c r="I64" s="1147"/>
      <c r="J64" s="1147"/>
      <c r="K64" s="1147"/>
      <c r="L64" s="1147"/>
      <c r="M64" s="1147"/>
      <c r="N64" s="1147"/>
      <c r="O64" s="1147"/>
      <c r="P64" s="1147"/>
      <c r="Q64" s="1147"/>
      <c r="R64" s="1147"/>
      <c r="S64" s="1147"/>
      <c r="T64" s="1147"/>
      <c r="U64" s="1147"/>
      <c r="V64" s="1147"/>
      <c r="W64" s="1147"/>
      <c r="X64" s="1147"/>
      <c r="Y64" s="1147"/>
      <c r="Z64" s="1147"/>
      <c r="AA64" s="1147"/>
      <c r="AB64" s="1147"/>
      <c r="AC64" s="1147"/>
      <c r="AD64" s="1147"/>
      <c r="AE64" s="1147"/>
      <c r="AF64" s="1147"/>
      <c r="AG64" s="1147"/>
      <c r="AH64" s="1147"/>
      <c r="AI64" s="1147"/>
      <c r="AJ64" s="1148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1156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8"/>
      <c r="K71" s="598"/>
      <c r="L71" s="598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09"/>
      <c r="G72" s="608"/>
      <c r="H72" s="610"/>
      <c r="I72" s="610"/>
      <c r="J72" s="610"/>
      <c r="K72" s="611"/>
      <c r="L72" s="612"/>
      <c r="M72" s="612"/>
      <c r="N72" s="613"/>
      <c r="O72" s="614"/>
      <c r="P72" s="615"/>
      <c r="Q72" s="616"/>
      <c r="R72" s="617"/>
      <c r="S72" s="617"/>
      <c r="T72" s="617"/>
      <c r="U72" s="617"/>
      <c r="V72" s="617"/>
      <c r="W72" s="617"/>
      <c r="X72" s="617"/>
      <c r="Y72" s="617"/>
      <c r="Z72" s="617"/>
      <c r="AA72" s="617"/>
      <c r="AB72" s="617"/>
      <c r="AC72" s="617"/>
      <c r="AD72" s="617"/>
      <c r="AE72" s="618"/>
      <c r="AF72" s="618"/>
      <c r="AG72" s="619"/>
      <c r="AH72" s="620"/>
      <c r="AI72" s="620"/>
      <c r="AJ72" s="621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1">SUM(O79,O82,O85)</f>
        <v>0</v>
      </c>
      <c r="P77" s="589">
        <f t="shared" si="21"/>
        <v>0</v>
      </c>
      <c r="Q77" s="589">
        <f t="shared" si="21"/>
        <v>0</v>
      </c>
      <c r="R77" s="589">
        <f t="shared" si="21"/>
        <v>0</v>
      </c>
      <c r="S77" s="589">
        <f t="shared" si="21"/>
        <v>0</v>
      </c>
      <c r="T77" s="589">
        <f t="shared" si="21"/>
        <v>0</v>
      </c>
      <c r="U77" s="589">
        <f t="shared" si="21"/>
        <v>0</v>
      </c>
      <c r="V77" s="589">
        <f t="shared" si="21"/>
        <v>0</v>
      </c>
      <c r="W77" s="589">
        <f t="shared" si="21"/>
        <v>0</v>
      </c>
      <c r="X77" s="589">
        <f t="shared" si="21"/>
        <v>0</v>
      </c>
      <c r="Y77" s="589">
        <f t="shared" si="21"/>
        <v>0</v>
      </c>
      <c r="Z77" s="589">
        <f t="shared" si="21"/>
        <v>0</v>
      </c>
      <c r="AA77" s="589">
        <f t="shared" si="21"/>
        <v>0</v>
      </c>
      <c r="AB77" s="589">
        <f t="shared" si="21"/>
        <v>0</v>
      </c>
      <c r="AC77" s="589">
        <f t="shared" si="21"/>
        <v>0</v>
      </c>
      <c r="AD77" s="589">
        <f t="shared" si="21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5">O93+O96</f>
        <v>0</v>
      </c>
      <c r="P91" s="589">
        <f t="shared" si="25"/>
        <v>0</v>
      </c>
      <c r="Q91" s="589">
        <f t="shared" si="25"/>
        <v>0</v>
      </c>
      <c r="R91" s="589">
        <f t="shared" si="25"/>
        <v>0</v>
      </c>
      <c r="S91" s="589">
        <f t="shared" si="25"/>
        <v>0</v>
      </c>
      <c r="T91" s="589">
        <f t="shared" si="25"/>
        <v>0</v>
      </c>
      <c r="U91" s="589">
        <f t="shared" si="25"/>
        <v>0</v>
      </c>
      <c r="V91" s="589">
        <f t="shared" si="25"/>
        <v>0</v>
      </c>
      <c r="W91" s="589">
        <f t="shared" si="25"/>
        <v>0</v>
      </c>
      <c r="X91" s="589">
        <f t="shared" si="25"/>
        <v>0</v>
      </c>
      <c r="Y91" s="589">
        <f t="shared" si="25"/>
        <v>0</v>
      </c>
      <c r="Z91" s="589">
        <f t="shared" si="25"/>
        <v>0</v>
      </c>
      <c r="AA91" s="589">
        <f t="shared" si="25"/>
        <v>0</v>
      </c>
      <c r="AB91" s="589">
        <f t="shared" si="25"/>
        <v>0</v>
      </c>
      <c r="AC91" s="589">
        <f t="shared" si="25"/>
        <v>0</v>
      </c>
      <c r="AD91" s="589">
        <f t="shared" si="25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>
      <c r="A118" s="574"/>
      <c r="B118" s="633"/>
      <c r="C118" s="633"/>
      <c r="D118" s="574"/>
      <c r="E118" s="574"/>
      <c r="F118" s="574"/>
      <c r="G118" s="574"/>
      <c r="H118" s="634"/>
      <c r="I118" s="634"/>
      <c r="J118" s="63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633"/>
      <c r="AH118" s="574"/>
      <c r="AI118" s="574"/>
      <c r="AJ118" s="574"/>
    </row>
  </sheetData>
  <mergeCells count="24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1:AJ21"/>
    <mergeCell ref="B24:AJ24"/>
    <mergeCell ref="B31:AJ31"/>
    <mergeCell ref="B34:AJ34"/>
    <mergeCell ref="B37:AJ37"/>
    <mergeCell ref="B27:D27"/>
    <mergeCell ref="F27:N27"/>
    <mergeCell ref="O27:AF27"/>
    <mergeCell ref="AG27:AJ27"/>
    <mergeCell ref="U44:V44"/>
    <mergeCell ref="B44:B45"/>
    <mergeCell ref="C44:H45"/>
    <mergeCell ref="I44:I45"/>
    <mergeCell ref="J44:J45"/>
    <mergeCell ref="K44:K45"/>
    <mergeCell ref="L44:L45"/>
    <mergeCell ref="B40:AJ40"/>
    <mergeCell ref="B43:D43"/>
    <mergeCell ref="F43:N43"/>
    <mergeCell ref="O43:AF43"/>
    <mergeCell ref="AG43:AJ43"/>
    <mergeCell ref="B53:AJ53"/>
    <mergeCell ref="B56:AJ56"/>
    <mergeCell ref="B59:AJ59"/>
    <mergeCell ref="B60:D60"/>
    <mergeCell ref="F60:N60"/>
    <mergeCell ref="O60:AF60"/>
    <mergeCell ref="AG60:AJ60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75:B76"/>
    <mergeCell ref="C75:H76"/>
    <mergeCell ref="I75:I76"/>
    <mergeCell ref="J75:J76"/>
    <mergeCell ref="K75:K76"/>
    <mergeCell ref="L75:L76"/>
    <mergeCell ref="B70:AJ70"/>
    <mergeCell ref="B73:AJ73"/>
    <mergeCell ref="B74:D74"/>
    <mergeCell ref="F74:N74"/>
    <mergeCell ref="O74:AF74"/>
    <mergeCell ref="AG74:AJ74"/>
    <mergeCell ref="B84:AJ84"/>
    <mergeCell ref="B87:AJ87"/>
    <mergeCell ref="B88:D88"/>
    <mergeCell ref="F88:N88"/>
    <mergeCell ref="O88:AF88"/>
    <mergeCell ref="AG88:AJ8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B89:B90"/>
    <mergeCell ref="C89:H90"/>
    <mergeCell ref="I89:I90"/>
    <mergeCell ref="J89:J90"/>
    <mergeCell ref="K89:K90"/>
    <mergeCell ref="L89:L90"/>
    <mergeCell ref="B98:AJ98"/>
    <mergeCell ref="B99:D99"/>
    <mergeCell ref="F99:N99"/>
    <mergeCell ref="O99:AF99"/>
    <mergeCell ref="AG99:AJ99"/>
    <mergeCell ref="B100:B101"/>
    <mergeCell ref="C100:H101"/>
    <mergeCell ref="I100:I101"/>
    <mergeCell ref="J100:J101"/>
    <mergeCell ref="K100:K101"/>
    <mergeCell ref="AA100:AB100"/>
    <mergeCell ref="AC100:AD100"/>
    <mergeCell ref="AE100:AF100"/>
    <mergeCell ref="L100:L101"/>
    <mergeCell ref="M100:M101"/>
    <mergeCell ref="N100:N101"/>
    <mergeCell ref="O100:P100"/>
    <mergeCell ref="Q100:R100"/>
    <mergeCell ref="S100:T100"/>
    <mergeCell ref="C113:H113"/>
    <mergeCell ref="B114:AJ114"/>
    <mergeCell ref="B117:AJ117"/>
    <mergeCell ref="W111:X111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U111:V111"/>
    <mergeCell ref="B111:B112"/>
    <mergeCell ref="C111:H112"/>
    <mergeCell ref="I111:I112"/>
    <mergeCell ref="J111:J112"/>
    <mergeCell ref="K111:K112"/>
    <mergeCell ref="L111:L112"/>
    <mergeCell ref="B28:B29"/>
    <mergeCell ref="C28:H29"/>
    <mergeCell ref="I28:I29"/>
    <mergeCell ref="J28:J29"/>
    <mergeCell ref="K28:K29"/>
    <mergeCell ref="L28:L29"/>
    <mergeCell ref="AH111:AH112"/>
    <mergeCell ref="AI111:AI112"/>
    <mergeCell ref="AJ111:AJ112"/>
    <mergeCell ref="B106:AJ106"/>
    <mergeCell ref="B109:AJ109"/>
    <mergeCell ref="B110:D110"/>
    <mergeCell ref="F110:N110"/>
    <mergeCell ref="O110:AF110"/>
    <mergeCell ref="AG110:AJ110"/>
    <mergeCell ref="AG100:AG101"/>
    <mergeCell ref="AH100:AH101"/>
    <mergeCell ref="AI100:AI101"/>
    <mergeCell ref="AJ100:AJ101"/>
    <mergeCell ref="C102:H102"/>
    <mergeCell ref="B103:AJ103"/>
    <mergeCell ref="U100:V100"/>
    <mergeCell ref="W100:X100"/>
    <mergeCell ref="Y100:Z100"/>
    <mergeCell ref="AH28:AH29"/>
    <mergeCell ref="AI28:AI29"/>
    <mergeCell ref="AJ28:AJ29"/>
    <mergeCell ref="C30:H30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6"/>
  <sheetViews>
    <sheetView topLeftCell="A2" zoomScale="30" zoomScaleNormal="30" workbookViewId="0">
      <selection activeCell="C20" sqref="C2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1430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41.25" customHeight="1" thickBot="1">
      <c r="A5" s="574"/>
      <c r="B5" s="1131" t="s">
        <v>1431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1432</v>
      </c>
      <c r="D8" s="1110"/>
      <c r="E8" s="1110"/>
      <c r="F8" s="1110"/>
      <c r="G8" s="1110"/>
      <c r="H8" s="1110"/>
      <c r="I8" s="635" t="s">
        <v>1433</v>
      </c>
      <c r="J8" s="584">
        <v>6</v>
      </c>
      <c r="K8" s="693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16.75" thickBot="1">
      <c r="A11" s="646"/>
      <c r="B11" s="647" t="s">
        <v>433</v>
      </c>
      <c r="C11" s="648"/>
      <c r="D11" s="649"/>
      <c r="E11" s="649"/>
      <c r="F11" s="650"/>
      <c r="G11" s="649"/>
      <c r="H11" s="702" t="s">
        <v>1434</v>
      </c>
      <c r="I11" s="703" t="s">
        <v>1435</v>
      </c>
      <c r="J11" s="649">
        <v>0</v>
      </c>
      <c r="K11" s="665">
        <v>7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96.75" thickBot="1">
      <c r="A14" s="646"/>
      <c r="B14" s="647" t="s">
        <v>433</v>
      </c>
      <c r="C14" s="648"/>
      <c r="D14" s="649"/>
      <c r="E14" s="649"/>
      <c r="F14" s="650"/>
      <c r="G14" s="649"/>
      <c r="H14" s="702" t="s">
        <v>1436</v>
      </c>
      <c r="I14" s="703" t="s">
        <v>1437</v>
      </c>
      <c r="J14" s="649">
        <v>1</v>
      </c>
      <c r="K14" s="668">
        <v>10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08.75" thickBot="1">
      <c r="A17" s="646"/>
      <c r="B17" s="647" t="s">
        <v>433</v>
      </c>
      <c r="C17" s="648"/>
      <c r="D17" s="649"/>
      <c r="E17" s="649"/>
      <c r="F17" s="650"/>
      <c r="G17" s="649"/>
      <c r="H17" s="663" t="s">
        <v>1438</v>
      </c>
      <c r="I17" s="651" t="s">
        <v>1439</v>
      </c>
      <c r="J17" s="649">
        <v>0</v>
      </c>
      <c r="K17" s="686">
        <v>0.7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44.75" thickBot="1">
      <c r="A20" s="646"/>
      <c r="B20" s="647" t="s">
        <v>406</v>
      </c>
      <c r="C20" s="648"/>
      <c r="D20" s="649"/>
      <c r="E20" s="649"/>
      <c r="F20" s="650"/>
      <c r="G20" s="649"/>
      <c r="H20" s="663" t="s">
        <v>1440</v>
      </c>
      <c r="I20" s="651" t="s">
        <v>1441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29.25" customHeight="1" thickBot="1">
      <c r="A21" s="574"/>
      <c r="B21" s="1131" t="s">
        <v>1442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144.75" thickBot="1">
      <c r="A24" s="574"/>
      <c r="B24" s="582" t="s">
        <v>1150</v>
      </c>
      <c r="C24" s="1109" t="s">
        <v>1443</v>
      </c>
      <c r="D24" s="1110"/>
      <c r="E24" s="1110"/>
      <c r="F24" s="1110"/>
      <c r="G24" s="1110"/>
      <c r="H24" s="1110"/>
      <c r="I24" s="701" t="s">
        <v>1444</v>
      </c>
      <c r="J24" s="695">
        <v>1</v>
      </c>
      <c r="K24" s="693">
        <v>1</v>
      </c>
      <c r="L24" s="585"/>
      <c r="M24" s="586"/>
      <c r="N24" s="587"/>
      <c r="O24" s="588">
        <f t="shared" ref="O24:AD24" si="5">SUM(O26,O29,O32,O35)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44.75" thickBot="1">
      <c r="A27" s="646"/>
      <c r="B27" s="647" t="s">
        <v>424</v>
      </c>
      <c r="C27" s="648"/>
      <c r="D27" s="649"/>
      <c r="E27" s="649"/>
      <c r="F27" s="650"/>
      <c r="G27" s="649"/>
      <c r="H27" s="702" t="s">
        <v>1445</v>
      </c>
      <c r="I27" s="703" t="s">
        <v>1446</v>
      </c>
      <c r="J27" s="683">
        <v>0.8</v>
      </c>
      <c r="K27" s="686">
        <v>0.2</v>
      </c>
      <c r="L27" s="653"/>
      <c r="M27" s="653"/>
      <c r="N27" s="654"/>
      <c r="O27" s="655"/>
      <c r="P27" s="656"/>
      <c r="Q27" s="657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120.75" thickBot="1">
      <c r="A30" s="646"/>
      <c r="B30" s="647" t="s">
        <v>406</v>
      </c>
      <c r="C30" s="648"/>
      <c r="D30" s="649"/>
      <c r="E30" s="649"/>
      <c r="F30" s="650"/>
      <c r="G30" s="649"/>
      <c r="H30" s="702" t="s">
        <v>1447</v>
      </c>
      <c r="I30" s="703" t="s">
        <v>1448</v>
      </c>
      <c r="J30" s="649">
        <v>2</v>
      </c>
      <c r="K30" s="668">
        <v>8</v>
      </c>
      <c r="L30" s="665"/>
      <c r="M30" s="660"/>
      <c r="N30" s="666"/>
      <c r="O30" s="667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9"/>
      <c r="AH30" s="660"/>
      <c r="AI30" s="660"/>
      <c r="AJ30" s="661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s="662" customFormat="1" ht="108.75" thickBot="1">
      <c r="A33" s="646"/>
      <c r="B33" s="647" t="s">
        <v>418</v>
      </c>
      <c r="C33" s="648"/>
      <c r="D33" s="649"/>
      <c r="E33" s="649"/>
      <c r="F33" s="650"/>
      <c r="G33" s="649"/>
      <c r="H33" s="702" t="s">
        <v>1449</v>
      </c>
      <c r="I33" s="703" t="s">
        <v>1450</v>
      </c>
      <c r="J33" s="683">
        <v>1</v>
      </c>
      <c r="K33" s="686">
        <v>1</v>
      </c>
      <c r="L33" s="653"/>
      <c r="M33" s="653"/>
      <c r="N33" s="654"/>
      <c r="O33" s="655"/>
      <c r="P33" s="656"/>
      <c r="Q33" s="657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6"/>
      <c r="AF33" s="656"/>
      <c r="AG33" s="659"/>
      <c r="AH33" s="660"/>
      <c r="AI33" s="660"/>
      <c r="AJ33" s="66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44.75" thickBot="1">
      <c r="A36" s="646"/>
      <c r="B36" s="647" t="s">
        <v>412</v>
      </c>
      <c r="C36" s="648"/>
      <c r="D36" s="649"/>
      <c r="E36" s="649"/>
      <c r="F36" s="650"/>
      <c r="G36" s="649"/>
      <c r="H36" s="702" t="s">
        <v>1451</v>
      </c>
      <c r="I36" s="703" t="s">
        <v>1452</v>
      </c>
      <c r="J36" s="649">
        <v>0</v>
      </c>
      <c r="K36" s="684">
        <v>0.75</v>
      </c>
      <c r="L36" s="665"/>
      <c r="M36" s="660"/>
      <c r="N36" s="666"/>
      <c r="O36" s="667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56.75" thickBot="1">
      <c r="A39" s="646"/>
      <c r="B39" s="647" t="s">
        <v>412</v>
      </c>
      <c r="C39" s="648"/>
      <c r="D39" s="649"/>
      <c r="E39" s="649"/>
      <c r="F39" s="650"/>
      <c r="G39" s="649"/>
      <c r="H39" s="702" t="s">
        <v>1453</v>
      </c>
      <c r="I39" s="703" t="s">
        <v>1454</v>
      </c>
      <c r="J39" s="649">
        <v>0</v>
      </c>
      <c r="K39" s="686">
        <v>0.75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44.75" thickBot="1">
      <c r="A42" s="646"/>
      <c r="B42" s="647" t="s">
        <v>406</v>
      </c>
      <c r="C42" s="648"/>
      <c r="D42" s="649"/>
      <c r="E42" s="649"/>
      <c r="F42" s="650"/>
      <c r="G42" s="649"/>
      <c r="H42" s="702" t="s">
        <v>1455</v>
      </c>
      <c r="I42" s="703" t="s">
        <v>1456</v>
      </c>
      <c r="J42" s="649">
        <v>4</v>
      </c>
      <c r="K42" s="668">
        <v>4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80.75" thickBot="1">
      <c r="A45" s="646"/>
      <c r="B45" s="647" t="s">
        <v>406</v>
      </c>
      <c r="C45" s="648"/>
      <c r="D45" s="649"/>
      <c r="E45" s="649"/>
      <c r="F45" s="650"/>
      <c r="G45" s="649"/>
      <c r="H45" s="702" t="s">
        <v>1457</v>
      </c>
      <c r="I45" s="703" t="s">
        <v>1458</v>
      </c>
      <c r="J45" s="649">
        <v>2</v>
      </c>
      <c r="K45" s="665">
        <v>4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s="662" customFormat="1" ht="108.75" thickBot="1">
      <c r="A48" s="646"/>
      <c r="B48" s="647" t="s">
        <v>396</v>
      </c>
      <c r="C48" s="648"/>
      <c r="D48" s="649"/>
      <c r="E48" s="649"/>
      <c r="F48" s="650"/>
      <c r="G48" s="649"/>
      <c r="H48" s="702" t="s">
        <v>1459</v>
      </c>
      <c r="I48" s="703" t="s">
        <v>1460</v>
      </c>
      <c r="J48" s="649">
        <v>0</v>
      </c>
      <c r="K48" s="668">
        <v>5</v>
      </c>
      <c r="L48" s="665"/>
      <c r="M48" s="660"/>
      <c r="N48" s="666"/>
      <c r="O48" s="667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9"/>
      <c r="AH48" s="660"/>
      <c r="AI48" s="660"/>
      <c r="AJ48" s="661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s="662" customFormat="1" ht="216.75" thickBot="1">
      <c r="A51" s="646"/>
      <c r="B51" s="647" t="s">
        <v>396</v>
      </c>
      <c r="C51" s="648"/>
      <c r="D51" s="649"/>
      <c r="E51" s="649"/>
      <c r="F51" s="650"/>
      <c r="G51" s="649"/>
      <c r="H51" s="702" t="s">
        <v>1461</v>
      </c>
      <c r="I51" s="703" t="s">
        <v>1462</v>
      </c>
      <c r="J51" s="649">
        <v>3</v>
      </c>
      <c r="K51" s="665">
        <v>10</v>
      </c>
      <c r="L51" s="653"/>
      <c r="M51" s="653"/>
      <c r="N51" s="654"/>
      <c r="O51" s="655"/>
      <c r="P51" s="656"/>
      <c r="Q51" s="657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6"/>
      <c r="AF51" s="656"/>
      <c r="AG51" s="659"/>
      <c r="AH51" s="660"/>
      <c r="AI51" s="660"/>
      <c r="AJ51" s="66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240.75" thickBot="1">
      <c r="A54" s="646"/>
      <c r="B54" s="647" t="s">
        <v>396</v>
      </c>
      <c r="C54" s="648"/>
      <c r="D54" s="649"/>
      <c r="E54" s="649"/>
      <c r="F54" s="650"/>
      <c r="G54" s="649"/>
      <c r="H54" s="702" t="s">
        <v>1463</v>
      </c>
      <c r="I54" s="703" t="s">
        <v>1464</v>
      </c>
      <c r="J54" s="649">
        <v>5</v>
      </c>
      <c r="K54" s="668">
        <v>5</v>
      </c>
      <c r="L54" s="665"/>
      <c r="M54" s="660"/>
      <c r="N54" s="666"/>
      <c r="O54" s="667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180.75" thickBot="1">
      <c r="A57" s="646"/>
      <c r="B57" s="647" t="s">
        <v>396</v>
      </c>
      <c r="C57" s="648"/>
      <c r="D57" s="649"/>
      <c r="E57" s="649"/>
      <c r="F57" s="650"/>
      <c r="G57" s="649"/>
      <c r="H57" s="702" t="s">
        <v>1465</v>
      </c>
      <c r="I57" s="703" t="s">
        <v>1466</v>
      </c>
      <c r="J57" s="649">
        <v>1</v>
      </c>
      <c r="K57" s="665">
        <v>2</v>
      </c>
      <c r="L57" s="653"/>
      <c r="M57" s="653"/>
      <c r="N57" s="654"/>
      <c r="O57" s="655"/>
      <c r="P57" s="656"/>
      <c r="Q57" s="657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31" t="s">
        <v>1122</v>
      </c>
      <c r="C58" s="1132"/>
      <c r="D58" s="1133"/>
      <c r="E58" s="577"/>
      <c r="F58" s="1132" t="s">
        <v>1123</v>
      </c>
      <c r="G58" s="1132"/>
      <c r="H58" s="1132"/>
      <c r="I58" s="1132"/>
      <c r="J58" s="1132"/>
      <c r="K58" s="1132"/>
      <c r="L58" s="1132"/>
      <c r="M58" s="1132"/>
      <c r="N58" s="1133"/>
      <c r="O58" s="1134" t="s">
        <v>1124</v>
      </c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5"/>
      <c r="AB58" s="1135"/>
      <c r="AC58" s="1135"/>
      <c r="AD58" s="1135"/>
      <c r="AE58" s="1135"/>
      <c r="AF58" s="1136"/>
      <c r="AG58" s="1137" t="s">
        <v>1125</v>
      </c>
      <c r="AH58" s="1138"/>
      <c r="AI58" s="1138"/>
      <c r="AJ58" s="1139"/>
    </row>
    <row r="59" spans="1:36">
      <c r="A59" s="574"/>
      <c r="B59" s="1140" t="s">
        <v>1126</v>
      </c>
      <c r="C59" s="1142" t="s">
        <v>1127</v>
      </c>
      <c r="D59" s="1143"/>
      <c r="E59" s="1143"/>
      <c r="F59" s="1143"/>
      <c r="G59" s="1143"/>
      <c r="H59" s="1143"/>
      <c r="I59" s="1121" t="s">
        <v>1128</v>
      </c>
      <c r="J59" s="1123" t="s">
        <v>1129</v>
      </c>
      <c r="K59" s="1123" t="s">
        <v>1130</v>
      </c>
      <c r="L59" s="1125" t="s">
        <v>1131</v>
      </c>
      <c r="M59" s="1127" t="s">
        <v>1132</v>
      </c>
      <c r="N59" s="1129" t="s">
        <v>1133</v>
      </c>
      <c r="O59" s="1120" t="s">
        <v>1134</v>
      </c>
      <c r="P59" s="1112"/>
      <c r="Q59" s="1111" t="s">
        <v>1135</v>
      </c>
      <c r="R59" s="1112"/>
      <c r="S59" s="1111" t="s">
        <v>1136</v>
      </c>
      <c r="T59" s="1112"/>
      <c r="U59" s="1111" t="s">
        <v>1137</v>
      </c>
      <c r="V59" s="1112"/>
      <c r="W59" s="1111" t="s">
        <v>1138</v>
      </c>
      <c r="X59" s="1112"/>
      <c r="Y59" s="1111" t="s">
        <v>1139</v>
      </c>
      <c r="Z59" s="1112"/>
      <c r="AA59" s="1111" t="s">
        <v>1140</v>
      </c>
      <c r="AB59" s="1112"/>
      <c r="AC59" s="1111" t="s">
        <v>1141</v>
      </c>
      <c r="AD59" s="1112"/>
      <c r="AE59" s="1111" t="s">
        <v>1142</v>
      </c>
      <c r="AF59" s="1113"/>
      <c r="AG59" s="1114" t="s">
        <v>1143</v>
      </c>
      <c r="AH59" s="1116" t="s">
        <v>1144</v>
      </c>
      <c r="AI59" s="1118" t="s">
        <v>1145</v>
      </c>
      <c r="AJ59" s="1107" t="s">
        <v>1146</v>
      </c>
    </row>
    <row r="60" spans="1:36" ht="20.25" thickBot="1">
      <c r="A60" s="574"/>
      <c r="B60" s="1141"/>
      <c r="C60" s="1144"/>
      <c r="D60" s="1145"/>
      <c r="E60" s="1145"/>
      <c r="F60" s="1145"/>
      <c r="G60" s="1145"/>
      <c r="H60" s="1145"/>
      <c r="I60" s="1122"/>
      <c r="J60" s="1124" t="s">
        <v>1129</v>
      </c>
      <c r="K60" s="1124"/>
      <c r="L60" s="1126"/>
      <c r="M60" s="1128"/>
      <c r="N60" s="1130"/>
      <c r="O60" s="578" t="s">
        <v>1147</v>
      </c>
      <c r="P60" s="579" t="s">
        <v>1148</v>
      </c>
      <c r="Q60" s="580" t="s">
        <v>1147</v>
      </c>
      <c r="R60" s="579" t="s">
        <v>1148</v>
      </c>
      <c r="S60" s="580" t="s">
        <v>1147</v>
      </c>
      <c r="T60" s="579" t="s">
        <v>1148</v>
      </c>
      <c r="U60" s="580" t="s">
        <v>1147</v>
      </c>
      <c r="V60" s="579" t="s">
        <v>1148</v>
      </c>
      <c r="W60" s="580" t="s">
        <v>1147</v>
      </c>
      <c r="X60" s="579" t="s">
        <v>1148</v>
      </c>
      <c r="Y60" s="580" t="s">
        <v>1147</v>
      </c>
      <c r="Z60" s="579" t="s">
        <v>1148</v>
      </c>
      <c r="AA60" s="580" t="s">
        <v>1147</v>
      </c>
      <c r="AB60" s="579" t="s">
        <v>1149</v>
      </c>
      <c r="AC60" s="580" t="s">
        <v>1147</v>
      </c>
      <c r="AD60" s="579" t="s">
        <v>1149</v>
      </c>
      <c r="AE60" s="580" t="s">
        <v>1147</v>
      </c>
      <c r="AF60" s="581" t="s">
        <v>1149</v>
      </c>
      <c r="AG60" s="1115"/>
      <c r="AH60" s="1117"/>
      <c r="AI60" s="1119"/>
      <c r="AJ60" s="1108"/>
    </row>
    <row r="61" spans="1:36" ht="48.75" thickBot="1">
      <c r="A61" s="574"/>
      <c r="B61" s="582" t="s">
        <v>1150</v>
      </c>
      <c r="C61" s="1109" t="s">
        <v>1151</v>
      </c>
      <c r="D61" s="1110"/>
      <c r="E61" s="1110"/>
      <c r="F61" s="1110"/>
      <c r="G61" s="1110"/>
      <c r="H61" s="1110"/>
      <c r="I61" s="583" t="s">
        <v>1152</v>
      </c>
      <c r="J61" s="584"/>
      <c r="K61" s="585"/>
      <c r="L61" s="585"/>
      <c r="M61" s="586"/>
      <c r="N61" s="587"/>
      <c r="O61" s="588">
        <f t="shared" ref="O61:AD61" si="17">SUM(O63,O66,O69)</f>
        <v>0</v>
      </c>
      <c r="P61" s="589">
        <f t="shared" si="17"/>
        <v>0</v>
      </c>
      <c r="Q61" s="589">
        <f t="shared" si="17"/>
        <v>0</v>
      </c>
      <c r="R61" s="589">
        <f t="shared" si="17"/>
        <v>0</v>
      </c>
      <c r="S61" s="589">
        <f t="shared" si="17"/>
        <v>0</v>
      </c>
      <c r="T61" s="589">
        <f t="shared" si="17"/>
        <v>0</v>
      </c>
      <c r="U61" s="589">
        <f t="shared" si="17"/>
        <v>0</v>
      </c>
      <c r="V61" s="589">
        <f t="shared" si="17"/>
        <v>0</v>
      </c>
      <c r="W61" s="589">
        <f t="shared" si="17"/>
        <v>0</v>
      </c>
      <c r="X61" s="589">
        <f t="shared" si="17"/>
        <v>0</v>
      </c>
      <c r="Y61" s="589">
        <f t="shared" si="17"/>
        <v>0</v>
      </c>
      <c r="Z61" s="589">
        <f t="shared" si="17"/>
        <v>0</v>
      </c>
      <c r="AA61" s="589">
        <f t="shared" si="17"/>
        <v>0</v>
      </c>
      <c r="AB61" s="589">
        <f t="shared" si="17"/>
        <v>0</v>
      </c>
      <c r="AC61" s="589">
        <f t="shared" si="17"/>
        <v>0</v>
      </c>
      <c r="AD61" s="589">
        <f t="shared" si="17"/>
        <v>0</v>
      </c>
      <c r="AE61" s="589">
        <f>SUM(O61,Q61,S61,U61,W61,Y61,AA61,AC61)</f>
        <v>0</v>
      </c>
      <c r="AF61" s="590">
        <f>SUM(P61,R61,T61,V61,X61,Z61,AB61,AD61)</f>
        <v>0</v>
      </c>
      <c r="AG61" s="591">
        <f>AG63+AG66</f>
        <v>0</v>
      </c>
      <c r="AH61" s="592"/>
      <c r="AI61" s="592"/>
      <c r="AJ61" s="593"/>
    </row>
    <row r="62" spans="1:36" ht="15.75" thickBot="1">
      <c r="A62" s="574"/>
      <c r="B62" s="1146"/>
      <c r="C62" s="1147"/>
      <c r="D62" s="1147"/>
      <c r="E62" s="1147"/>
      <c r="F62" s="1147"/>
      <c r="G62" s="1147"/>
      <c r="H62" s="1147"/>
      <c r="I62" s="1147"/>
      <c r="J62" s="1147"/>
      <c r="K62" s="1147"/>
      <c r="L62" s="1147"/>
      <c r="M62" s="1147"/>
      <c r="N62" s="1147"/>
      <c r="O62" s="1147"/>
      <c r="P62" s="1147"/>
      <c r="Q62" s="1147"/>
      <c r="R62" s="1147"/>
      <c r="S62" s="1147"/>
      <c r="T62" s="1147"/>
      <c r="U62" s="1147"/>
      <c r="V62" s="1147"/>
      <c r="W62" s="1147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147"/>
      <c r="AJ62" s="1148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1156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8"/>
      <c r="K63" s="598"/>
      <c r="L63" s="598"/>
      <c r="M63" s="598"/>
      <c r="N63" s="599"/>
      <c r="O63" s="600">
        <f t="shared" ref="O63:AD63" si="18">SUM(O64:O64)</f>
        <v>0</v>
      </c>
      <c r="P63" s="601">
        <f t="shared" si="18"/>
        <v>0</v>
      </c>
      <c r="Q63" s="602">
        <f t="shared" si="18"/>
        <v>0</v>
      </c>
      <c r="R63" s="601">
        <f t="shared" si="18"/>
        <v>0</v>
      </c>
      <c r="S63" s="602">
        <f t="shared" si="18"/>
        <v>0</v>
      </c>
      <c r="T63" s="601">
        <f t="shared" si="18"/>
        <v>0</v>
      </c>
      <c r="U63" s="602">
        <f t="shared" si="18"/>
        <v>0</v>
      </c>
      <c r="V63" s="601">
        <f t="shared" si="18"/>
        <v>0</v>
      </c>
      <c r="W63" s="602">
        <f t="shared" si="18"/>
        <v>0</v>
      </c>
      <c r="X63" s="601">
        <f t="shared" si="18"/>
        <v>0</v>
      </c>
      <c r="Y63" s="602">
        <f t="shared" si="18"/>
        <v>0</v>
      </c>
      <c r="Z63" s="601">
        <f t="shared" si="18"/>
        <v>0</v>
      </c>
      <c r="AA63" s="602">
        <f t="shared" si="18"/>
        <v>0</v>
      </c>
      <c r="AB63" s="601">
        <f t="shared" si="18"/>
        <v>0</v>
      </c>
      <c r="AC63" s="602">
        <f t="shared" si="18"/>
        <v>0</v>
      </c>
      <c r="AD63" s="601">
        <f t="shared" si="18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09"/>
      <c r="G64" s="608"/>
      <c r="H64" s="610"/>
      <c r="I64" s="610"/>
      <c r="J64" s="610"/>
      <c r="K64" s="611"/>
      <c r="L64" s="612"/>
      <c r="M64" s="612"/>
      <c r="N64" s="613"/>
      <c r="O64" s="614"/>
      <c r="P64" s="615"/>
      <c r="Q64" s="616"/>
      <c r="R64" s="617"/>
      <c r="S64" s="617"/>
      <c r="T64" s="617"/>
      <c r="U64" s="617"/>
      <c r="V64" s="617"/>
      <c r="W64" s="617"/>
      <c r="X64" s="617"/>
      <c r="Y64" s="617"/>
      <c r="Z64" s="617"/>
      <c r="AA64" s="617"/>
      <c r="AB64" s="617"/>
      <c r="AC64" s="617"/>
      <c r="AD64" s="617"/>
      <c r="AE64" s="618"/>
      <c r="AF64" s="618"/>
      <c r="AG64" s="619"/>
      <c r="AH64" s="620"/>
      <c r="AI64" s="620"/>
      <c r="AJ64" s="621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1161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5"/>
      <c r="K66" s="622"/>
      <c r="L66" s="622"/>
      <c r="M66" s="598"/>
      <c r="N66" s="599"/>
      <c r="O66" s="600">
        <f t="shared" ref="O66:AD66" si="19">SUM(O67:O67)</f>
        <v>0</v>
      </c>
      <c r="P66" s="601">
        <f t="shared" si="19"/>
        <v>0</v>
      </c>
      <c r="Q66" s="602">
        <f t="shared" si="19"/>
        <v>0</v>
      </c>
      <c r="R66" s="601">
        <f t="shared" si="19"/>
        <v>0</v>
      </c>
      <c r="S66" s="602">
        <f t="shared" si="19"/>
        <v>0</v>
      </c>
      <c r="T66" s="601">
        <f t="shared" si="19"/>
        <v>0</v>
      </c>
      <c r="U66" s="602">
        <f t="shared" si="19"/>
        <v>0</v>
      </c>
      <c r="V66" s="601">
        <f t="shared" si="19"/>
        <v>0</v>
      </c>
      <c r="W66" s="602">
        <f t="shared" si="19"/>
        <v>0</v>
      </c>
      <c r="X66" s="601">
        <f t="shared" si="19"/>
        <v>0</v>
      </c>
      <c r="Y66" s="602">
        <f t="shared" si="19"/>
        <v>0</v>
      </c>
      <c r="Z66" s="601">
        <f t="shared" si="19"/>
        <v>0</v>
      </c>
      <c r="AA66" s="602">
        <f t="shared" si="19"/>
        <v>0</v>
      </c>
      <c r="AB66" s="601">
        <f t="shared" si="19"/>
        <v>0</v>
      </c>
      <c r="AC66" s="602">
        <f t="shared" si="19"/>
        <v>0</v>
      </c>
      <c r="AD66" s="601">
        <f t="shared" si="19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23"/>
      <c r="G67" s="608"/>
      <c r="H67" s="624"/>
      <c r="I67" s="625"/>
      <c r="J67" s="610"/>
      <c r="K67" s="626"/>
      <c r="L67" s="627"/>
      <c r="M67" s="628"/>
      <c r="N67" s="629"/>
      <c r="O67" s="630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31"/>
      <c r="AH67" s="620"/>
      <c r="AI67" s="628"/>
      <c r="AJ67" s="632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20">SUM(O70:O70)</f>
        <v>0</v>
      </c>
      <c r="P69" s="601">
        <f t="shared" si="20"/>
        <v>0</v>
      </c>
      <c r="Q69" s="602">
        <f t="shared" si="20"/>
        <v>0</v>
      </c>
      <c r="R69" s="601">
        <f t="shared" si="20"/>
        <v>0</v>
      </c>
      <c r="S69" s="602">
        <f t="shared" si="20"/>
        <v>0</v>
      </c>
      <c r="T69" s="601">
        <f t="shared" si="20"/>
        <v>0</v>
      </c>
      <c r="U69" s="602">
        <f t="shared" si="20"/>
        <v>0</v>
      </c>
      <c r="V69" s="601">
        <f t="shared" si="20"/>
        <v>0</v>
      </c>
      <c r="W69" s="602">
        <f t="shared" si="20"/>
        <v>0</v>
      </c>
      <c r="X69" s="601">
        <f t="shared" si="20"/>
        <v>0</v>
      </c>
      <c r="Y69" s="602">
        <f t="shared" si="20"/>
        <v>0</v>
      </c>
      <c r="Z69" s="601">
        <f t="shared" si="20"/>
        <v>0</v>
      </c>
      <c r="AA69" s="602">
        <f t="shared" si="20"/>
        <v>0</v>
      </c>
      <c r="AB69" s="601">
        <f t="shared" si="20"/>
        <v>0</v>
      </c>
      <c r="AC69" s="602">
        <f t="shared" si="20"/>
        <v>0</v>
      </c>
      <c r="AD69" s="601">
        <f t="shared" si="20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09"/>
      <c r="G70" s="608"/>
      <c r="H70" s="610"/>
      <c r="I70" s="610"/>
      <c r="J70" s="610"/>
      <c r="K70" s="611"/>
      <c r="L70" s="612"/>
      <c r="M70" s="612"/>
      <c r="N70" s="613"/>
      <c r="O70" s="614"/>
      <c r="P70" s="615"/>
      <c r="Q70" s="616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8"/>
      <c r="AF70" s="618"/>
      <c r="AG70" s="619"/>
      <c r="AH70" s="620"/>
      <c r="AI70" s="620"/>
      <c r="AJ70" s="621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1">SUM(O77,O80,O83)</f>
        <v>0</v>
      </c>
      <c r="P75" s="589">
        <f t="shared" si="21"/>
        <v>0</v>
      </c>
      <c r="Q75" s="589">
        <f t="shared" si="21"/>
        <v>0</v>
      </c>
      <c r="R75" s="589">
        <f t="shared" si="21"/>
        <v>0</v>
      </c>
      <c r="S75" s="589">
        <f t="shared" si="21"/>
        <v>0</v>
      </c>
      <c r="T75" s="589">
        <f t="shared" si="21"/>
        <v>0</v>
      </c>
      <c r="U75" s="589">
        <f t="shared" si="21"/>
        <v>0</v>
      </c>
      <c r="V75" s="589">
        <f t="shared" si="21"/>
        <v>0</v>
      </c>
      <c r="W75" s="589">
        <f t="shared" si="21"/>
        <v>0</v>
      </c>
      <c r="X75" s="589">
        <f t="shared" si="21"/>
        <v>0</v>
      </c>
      <c r="Y75" s="589">
        <f t="shared" si="21"/>
        <v>0</v>
      </c>
      <c r="Z75" s="589">
        <f t="shared" si="21"/>
        <v>0</v>
      </c>
      <c r="AA75" s="589">
        <f t="shared" si="21"/>
        <v>0</v>
      </c>
      <c r="AB75" s="589">
        <f t="shared" si="21"/>
        <v>0</v>
      </c>
      <c r="AC75" s="589">
        <f t="shared" si="21"/>
        <v>0</v>
      </c>
      <c r="AD75" s="589">
        <f t="shared" si="21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2">SUM(O78:O78)</f>
        <v>0</v>
      </c>
      <c r="P77" s="601">
        <f t="shared" si="22"/>
        <v>0</v>
      </c>
      <c r="Q77" s="602">
        <f t="shared" si="22"/>
        <v>0</v>
      </c>
      <c r="R77" s="601">
        <f t="shared" si="22"/>
        <v>0</v>
      </c>
      <c r="S77" s="602">
        <f t="shared" si="22"/>
        <v>0</v>
      </c>
      <c r="T77" s="601">
        <f t="shared" si="22"/>
        <v>0</v>
      </c>
      <c r="U77" s="602">
        <f t="shared" si="22"/>
        <v>0</v>
      </c>
      <c r="V77" s="601">
        <f t="shared" si="22"/>
        <v>0</v>
      </c>
      <c r="W77" s="602">
        <f t="shared" si="22"/>
        <v>0</v>
      </c>
      <c r="X77" s="601">
        <f t="shared" si="22"/>
        <v>0</v>
      </c>
      <c r="Y77" s="602">
        <f t="shared" si="22"/>
        <v>0</v>
      </c>
      <c r="Z77" s="601">
        <f t="shared" si="22"/>
        <v>0</v>
      </c>
      <c r="AA77" s="602">
        <f t="shared" si="22"/>
        <v>0</v>
      </c>
      <c r="AB77" s="601">
        <f t="shared" si="22"/>
        <v>0</v>
      </c>
      <c r="AC77" s="602">
        <f t="shared" si="22"/>
        <v>0</v>
      </c>
      <c r="AD77" s="601">
        <f t="shared" si="22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3">SUM(O81:O81)</f>
        <v>0</v>
      </c>
      <c r="P80" s="601">
        <f t="shared" si="23"/>
        <v>0</v>
      </c>
      <c r="Q80" s="602">
        <f t="shared" si="23"/>
        <v>0</v>
      </c>
      <c r="R80" s="601">
        <f t="shared" si="23"/>
        <v>0</v>
      </c>
      <c r="S80" s="602">
        <f t="shared" si="23"/>
        <v>0</v>
      </c>
      <c r="T80" s="601">
        <f t="shared" si="23"/>
        <v>0</v>
      </c>
      <c r="U80" s="602">
        <f t="shared" si="23"/>
        <v>0</v>
      </c>
      <c r="V80" s="601">
        <f t="shared" si="23"/>
        <v>0</v>
      </c>
      <c r="W80" s="602">
        <f t="shared" si="23"/>
        <v>0</v>
      </c>
      <c r="X80" s="601">
        <f t="shared" si="23"/>
        <v>0</v>
      </c>
      <c r="Y80" s="602">
        <f t="shared" si="23"/>
        <v>0</v>
      </c>
      <c r="Z80" s="601">
        <f t="shared" si="23"/>
        <v>0</v>
      </c>
      <c r="AA80" s="602">
        <f t="shared" si="23"/>
        <v>0</v>
      </c>
      <c r="AB80" s="601">
        <f t="shared" si="23"/>
        <v>0</v>
      </c>
      <c r="AC80" s="602">
        <f t="shared" si="23"/>
        <v>0</v>
      </c>
      <c r="AD80" s="601">
        <f t="shared" si="23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4">SUM(O84:O84)</f>
        <v>0</v>
      </c>
      <c r="P83" s="601">
        <f t="shared" si="24"/>
        <v>0</v>
      </c>
      <c r="Q83" s="602">
        <f t="shared" si="24"/>
        <v>0</v>
      </c>
      <c r="R83" s="601">
        <f t="shared" si="24"/>
        <v>0</v>
      </c>
      <c r="S83" s="602">
        <f t="shared" si="24"/>
        <v>0</v>
      </c>
      <c r="T83" s="601">
        <f t="shared" si="24"/>
        <v>0</v>
      </c>
      <c r="U83" s="602">
        <f t="shared" si="24"/>
        <v>0</v>
      </c>
      <c r="V83" s="601">
        <f t="shared" si="24"/>
        <v>0</v>
      </c>
      <c r="W83" s="602">
        <f t="shared" si="24"/>
        <v>0</v>
      </c>
      <c r="X83" s="601">
        <f t="shared" si="24"/>
        <v>0</v>
      </c>
      <c r="Y83" s="602">
        <f t="shared" si="24"/>
        <v>0</v>
      </c>
      <c r="Z83" s="601">
        <f t="shared" si="24"/>
        <v>0</v>
      </c>
      <c r="AA83" s="602">
        <f t="shared" si="24"/>
        <v>0</v>
      </c>
      <c r="AB83" s="601">
        <f t="shared" si="24"/>
        <v>0</v>
      </c>
      <c r="AC83" s="602">
        <f t="shared" si="24"/>
        <v>0</v>
      </c>
      <c r="AD83" s="601">
        <f t="shared" si="24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5">O91+O94</f>
        <v>0</v>
      </c>
      <c r="P89" s="589">
        <f t="shared" si="25"/>
        <v>0</v>
      </c>
      <c r="Q89" s="589">
        <f t="shared" si="25"/>
        <v>0</v>
      </c>
      <c r="R89" s="589">
        <f t="shared" si="25"/>
        <v>0</v>
      </c>
      <c r="S89" s="589">
        <f t="shared" si="25"/>
        <v>0</v>
      </c>
      <c r="T89" s="589">
        <f t="shared" si="25"/>
        <v>0</v>
      </c>
      <c r="U89" s="589">
        <f t="shared" si="25"/>
        <v>0</v>
      </c>
      <c r="V89" s="589">
        <f t="shared" si="25"/>
        <v>0</v>
      </c>
      <c r="W89" s="589">
        <f t="shared" si="25"/>
        <v>0</v>
      </c>
      <c r="X89" s="589">
        <f t="shared" si="25"/>
        <v>0</v>
      </c>
      <c r="Y89" s="589">
        <f t="shared" si="25"/>
        <v>0</v>
      </c>
      <c r="Z89" s="589">
        <f t="shared" si="25"/>
        <v>0</v>
      </c>
      <c r="AA89" s="589">
        <f t="shared" si="25"/>
        <v>0</v>
      </c>
      <c r="AB89" s="589">
        <f t="shared" si="25"/>
        <v>0</v>
      </c>
      <c r="AC89" s="589">
        <f t="shared" si="25"/>
        <v>0</v>
      </c>
      <c r="AD89" s="589">
        <f t="shared" si="25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6">SUM(O92:O92)</f>
        <v>0</v>
      </c>
      <c r="P91" s="601">
        <f t="shared" si="26"/>
        <v>0</v>
      </c>
      <c r="Q91" s="602">
        <f t="shared" si="26"/>
        <v>0</v>
      </c>
      <c r="R91" s="601">
        <f t="shared" si="26"/>
        <v>0</v>
      </c>
      <c r="S91" s="602">
        <f t="shared" si="26"/>
        <v>0</v>
      </c>
      <c r="T91" s="601">
        <f t="shared" si="26"/>
        <v>0</v>
      </c>
      <c r="U91" s="602">
        <f t="shared" si="26"/>
        <v>0</v>
      </c>
      <c r="V91" s="601">
        <f t="shared" si="26"/>
        <v>0</v>
      </c>
      <c r="W91" s="602">
        <f t="shared" si="26"/>
        <v>0</v>
      </c>
      <c r="X91" s="601">
        <f t="shared" si="26"/>
        <v>0</v>
      </c>
      <c r="Y91" s="602">
        <f t="shared" si="26"/>
        <v>0</v>
      </c>
      <c r="Z91" s="601">
        <f t="shared" si="26"/>
        <v>0</v>
      </c>
      <c r="AA91" s="602">
        <f t="shared" si="26"/>
        <v>0</v>
      </c>
      <c r="AB91" s="601">
        <f t="shared" si="26"/>
        <v>0</v>
      </c>
      <c r="AC91" s="602">
        <f t="shared" si="26"/>
        <v>0</v>
      </c>
      <c r="AD91" s="601">
        <f t="shared" si="26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7">SUM(O95:O95)</f>
        <v>0</v>
      </c>
      <c r="P94" s="601">
        <f t="shared" si="27"/>
        <v>0</v>
      </c>
      <c r="Q94" s="602">
        <f t="shared" si="27"/>
        <v>0</v>
      </c>
      <c r="R94" s="601">
        <f t="shared" si="27"/>
        <v>0</v>
      </c>
      <c r="S94" s="602">
        <f t="shared" si="27"/>
        <v>0</v>
      </c>
      <c r="T94" s="601">
        <f t="shared" si="27"/>
        <v>0</v>
      </c>
      <c r="U94" s="602">
        <f t="shared" si="27"/>
        <v>0</v>
      </c>
      <c r="V94" s="601">
        <f t="shared" si="27"/>
        <v>0</v>
      </c>
      <c r="W94" s="602">
        <f t="shared" si="27"/>
        <v>0</v>
      </c>
      <c r="X94" s="601">
        <f t="shared" si="27"/>
        <v>0</v>
      </c>
      <c r="Y94" s="602">
        <f t="shared" si="27"/>
        <v>0</v>
      </c>
      <c r="Z94" s="601">
        <f t="shared" si="27"/>
        <v>0</v>
      </c>
      <c r="AA94" s="602">
        <f t="shared" si="27"/>
        <v>0</v>
      </c>
      <c r="AB94" s="601">
        <f t="shared" si="27"/>
        <v>0</v>
      </c>
      <c r="AC94" s="602">
        <f t="shared" si="27"/>
        <v>0</v>
      </c>
      <c r="AD94" s="601">
        <f t="shared" si="27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15.75" thickBot="1">
      <c r="A97" s="574"/>
      <c r="B97" s="1131" t="s">
        <v>1122</v>
      </c>
      <c r="C97" s="1132"/>
      <c r="D97" s="1133"/>
      <c r="E97" s="577"/>
      <c r="F97" s="1132" t="s">
        <v>1123</v>
      </c>
      <c r="G97" s="1132"/>
      <c r="H97" s="1132"/>
      <c r="I97" s="1132"/>
      <c r="J97" s="1132"/>
      <c r="K97" s="1132"/>
      <c r="L97" s="1132"/>
      <c r="M97" s="1132"/>
      <c r="N97" s="1133"/>
      <c r="O97" s="1134" t="s">
        <v>1124</v>
      </c>
      <c r="P97" s="1135"/>
      <c r="Q97" s="1135"/>
      <c r="R97" s="1135"/>
      <c r="S97" s="1135"/>
      <c r="T97" s="1135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6"/>
      <c r="AG97" s="1137" t="s">
        <v>1125</v>
      </c>
      <c r="AH97" s="1138"/>
      <c r="AI97" s="1138"/>
      <c r="AJ97" s="1139"/>
    </row>
    <row r="98" spans="1:36">
      <c r="A98" s="574"/>
      <c r="B98" s="1140" t="s">
        <v>1126</v>
      </c>
      <c r="C98" s="1142" t="s">
        <v>1127</v>
      </c>
      <c r="D98" s="1143"/>
      <c r="E98" s="1143"/>
      <c r="F98" s="1143"/>
      <c r="G98" s="1143"/>
      <c r="H98" s="1143"/>
      <c r="I98" s="1121" t="s">
        <v>1128</v>
      </c>
      <c r="J98" s="1123" t="s">
        <v>1129</v>
      </c>
      <c r="K98" s="1123" t="s">
        <v>1130</v>
      </c>
      <c r="L98" s="1125" t="s">
        <v>1131</v>
      </c>
      <c r="M98" s="1127" t="s">
        <v>1132</v>
      </c>
      <c r="N98" s="1129" t="s">
        <v>1133</v>
      </c>
      <c r="O98" s="1120" t="s">
        <v>1134</v>
      </c>
      <c r="P98" s="1112"/>
      <c r="Q98" s="1111" t="s">
        <v>1135</v>
      </c>
      <c r="R98" s="1112"/>
      <c r="S98" s="1111" t="s">
        <v>1136</v>
      </c>
      <c r="T98" s="1112"/>
      <c r="U98" s="1111" t="s">
        <v>1137</v>
      </c>
      <c r="V98" s="1112"/>
      <c r="W98" s="1111" t="s">
        <v>1138</v>
      </c>
      <c r="X98" s="1112"/>
      <c r="Y98" s="1111" t="s">
        <v>1139</v>
      </c>
      <c r="Z98" s="1112"/>
      <c r="AA98" s="1111" t="s">
        <v>1140</v>
      </c>
      <c r="AB98" s="1112"/>
      <c r="AC98" s="1111" t="s">
        <v>1141</v>
      </c>
      <c r="AD98" s="1112"/>
      <c r="AE98" s="1111" t="s">
        <v>1142</v>
      </c>
      <c r="AF98" s="1113"/>
      <c r="AG98" s="1114" t="s">
        <v>1143</v>
      </c>
      <c r="AH98" s="1116" t="s">
        <v>1144</v>
      </c>
      <c r="AI98" s="1118" t="s">
        <v>1145</v>
      </c>
      <c r="AJ98" s="1107" t="s">
        <v>1146</v>
      </c>
    </row>
    <row r="99" spans="1:36" ht="20.25" thickBot="1">
      <c r="A99" s="574"/>
      <c r="B99" s="1141"/>
      <c r="C99" s="1144"/>
      <c r="D99" s="1145"/>
      <c r="E99" s="1145"/>
      <c r="F99" s="1145"/>
      <c r="G99" s="1145"/>
      <c r="H99" s="1145"/>
      <c r="I99" s="1122"/>
      <c r="J99" s="1124" t="s">
        <v>1129</v>
      </c>
      <c r="K99" s="1124"/>
      <c r="L99" s="1126"/>
      <c r="M99" s="1128"/>
      <c r="N99" s="1130"/>
      <c r="O99" s="578" t="s">
        <v>1147</v>
      </c>
      <c r="P99" s="579" t="s">
        <v>1148</v>
      </c>
      <c r="Q99" s="580" t="s">
        <v>1147</v>
      </c>
      <c r="R99" s="579" t="s">
        <v>1148</v>
      </c>
      <c r="S99" s="580" t="s">
        <v>1147</v>
      </c>
      <c r="T99" s="579" t="s">
        <v>1148</v>
      </c>
      <c r="U99" s="580" t="s">
        <v>1147</v>
      </c>
      <c r="V99" s="579" t="s">
        <v>1148</v>
      </c>
      <c r="W99" s="580" t="s">
        <v>1147</v>
      </c>
      <c r="X99" s="579" t="s">
        <v>1148</v>
      </c>
      <c r="Y99" s="580" t="s">
        <v>1147</v>
      </c>
      <c r="Z99" s="579" t="s">
        <v>1148</v>
      </c>
      <c r="AA99" s="580" t="s">
        <v>1147</v>
      </c>
      <c r="AB99" s="579" t="s">
        <v>1149</v>
      </c>
      <c r="AC99" s="580" t="s">
        <v>1147</v>
      </c>
      <c r="AD99" s="579" t="s">
        <v>1149</v>
      </c>
      <c r="AE99" s="580" t="s">
        <v>1147</v>
      </c>
      <c r="AF99" s="581" t="s">
        <v>1149</v>
      </c>
      <c r="AG99" s="1115"/>
      <c r="AH99" s="1117"/>
      <c r="AI99" s="1119"/>
      <c r="AJ99" s="1108"/>
    </row>
    <row r="100" spans="1:36" ht="48.75" thickBot="1">
      <c r="A100" s="574"/>
      <c r="B100" s="582" t="s">
        <v>1150</v>
      </c>
      <c r="C100" s="1109" t="s">
        <v>1151</v>
      </c>
      <c r="D100" s="1110"/>
      <c r="E100" s="1110"/>
      <c r="F100" s="1110"/>
      <c r="G100" s="1110"/>
      <c r="H100" s="1110"/>
      <c r="I100" s="583" t="s">
        <v>1152</v>
      </c>
      <c r="J100" s="584"/>
      <c r="K100" s="585"/>
      <c r="L100" s="585"/>
      <c r="M100" s="586"/>
      <c r="N100" s="587"/>
      <c r="O100" s="588">
        <f t="shared" ref="O100:AD100" si="28">O102+O105</f>
        <v>0</v>
      </c>
      <c r="P100" s="589">
        <f t="shared" si="28"/>
        <v>0</v>
      </c>
      <c r="Q100" s="589">
        <f t="shared" si="28"/>
        <v>0</v>
      </c>
      <c r="R100" s="589">
        <f t="shared" si="28"/>
        <v>0</v>
      </c>
      <c r="S100" s="589">
        <f t="shared" si="28"/>
        <v>0</v>
      </c>
      <c r="T100" s="589">
        <f t="shared" si="28"/>
        <v>0</v>
      </c>
      <c r="U100" s="589">
        <f t="shared" si="28"/>
        <v>0</v>
      </c>
      <c r="V100" s="589">
        <f t="shared" si="28"/>
        <v>0</v>
      </c>
      <c r="W100" s="589">
        <f t="shared" si="28"/>
        <v>0</v>
      </c>
      <c r="X100" s="589">
        <f t="shared" si="28"/>
        <v>0</v>
      </c>
      <c r="Y100" s="589">
        <f t="shared" si="28"/>
        <v>0</v>
      </c>
      <c r="Z100" s="589">
        <f t="shared" si="28"/>
        <v>0</v>
      </c>
      <c r="AA100" s="589">
        <f t="shared" si="28"/>
        <v>0</v>
      </c>
      <c r="AB100" s="589">
        <f t="shared" si="28"/>
        <v>0</v>
      </c>
      <c r="AC100" s="589">
        <f t="shared" si="28"/>
        <v>0</v>
      </c>
      <c r="AD100" s="589">
        <f t="shared" si="28"/>
        <v>0</v>
      </c>
      <c r="AE100" s="589">
        <f>SUM(O100,Q100,S100,U100,W100,Y100,AA100,AC100)</f>
        <v>0</v>
      </c>
      <c r="AF100" s="590">
        <f>SUM(P100,R100,T100,V100,X100,Z100,AB100,AD100)</f>
        <v>0</v>
      </c>
      <c r="AG100" s="591">
        <f>AG102+AG105</f>
        <v>0</v>
      </c>
      <c r="AH100" s="592"/>
      <c r="AI100" s="592"/>
      <c r="AJ100" s="593"/>
    </row>
    <row r="101" spans="1:36" ht="15.75" thickBot="1">
      <c r="A101" s="574"/>
      <c r="B101" s="1146"/>
      <c r="C101" s="1147"/>
      <c r="D101" s="1147"/>
      <c r="E101" s="1147"/>
      <c r="F101" s="1147"/>
      <c r="G101" s="1147"/>
      <c r="H101" s="1147"/>
      <c r="I101" s="1147"/>
      <c r="J101" s="1147"/>
      <c r="K101" s="1147"/>
      <c r="L101" s="1147"/>
      <c r="M101" s="1147"/>
      <c r="N101" s="1147"/>
      <c r="O101" s="1147"/>
      <c r="P101" s="1147"/>
      <c r="Q101" s="1147"/>
      <c r="R101" s="1147"/>
      <c r="S101" s="1147"/>
      <c r="T101" s="1147"/>
      <c r="U101" s="1147"/>
      <c r="V101" s="1147"/>
      <c r="W101" s="1147"/>
      <c r="X101" s="1147"/>
      <c r="Y101" s="1147"/>
      <c r="Z101" s="1147"/>
      <c r="AA101" s="1147"/>
      <c r="AB101" s="1147"/>
      <c r="AC101" s="1147"/>
      <c r="AD101" s="1147"/>
      <c r="AE101" s="1147"/>
      <c r="AF101" s="1147"/>
      <c r="AG101" s="1147"/>
      <c r="AH101" s="1147"/>
      <c r="AI101" s="1147"/>
      <c r="AJ101" s="1148"/>
    </row>
    <row r="102" spans="1:36" ht="36.75" thickBot="1">
      <c r="A102" s="574"/>
      <c r="B102" s="594" t="s">
        <v>1153</v>
      </c>
      <c r="C102" s="595" t="s">
        <v>1154</v>
      </c>
      <c r="D102" s="595" t="s">
        <v>1155</v>
      </c>
      <c r="E102" s="595" t="s">
        <v>1156</v>
      </c>
      <c r="F102" s="595" t="s">
        <v>1157</v>
      </c>
      <c r="G102" s="595" t="s">
        <v>1158</v>
      </c>
      <c r="H102" s="596" t="s">
        <v>1159</v>
      </c>
      <c r="I102" s="597" t="s">
        <v>1160</v>
      </c>
      <c r="J102" s="598"/>
      <c r="K102" s="598"/>
      <c r="L102" s="598"/>
      <c r="M102" s="598"/>
      <c r="N102" s="599"/>
      <c r="O102" s="600">
        <f t="shared" ref="O102:AD102" si="29">SUM(O103:O103)</f>
        <v>0</v>
      </c>
      <c r="P102" s="601">
        <f t="shared" si="29"/>
        <v>0</v>
      </c>
      <c r="Q102" s="602">
        <f t="shared" si="29"/>
        <v>0</v>
      </c>
      <c r="R102" s="601">
        <f t="shared" si="29"/>
        <v>0</v>
      </c>
      <c r="S102" s="602">
        <f t="shared" si="29"/>
        <v>0</v>
      </c>
      <c r="T102" s="601">
        <f t="shared" si="29"/>
        <v>0</v>
      </c>
      <c r="U102" s="602">
        <f t="shared" si="29"/>
        <v>0</v>
      </c>
      <c r="V102" s="601">
        <f t="shared" si="29"/>
        <v>0</v>
      </c>
      <c r="W102" s="602">
        <f t="shared" si="29"/>
        <v>0</v>
      </c>
      <c r="X102" s="601">
        <f t="shared" si="29"/>
        <v>0</v>
      </c>
      <c r="Y102" s="602">
        <f t="shared" si="29"/>
        <v>0</v>
      </c>
      <c r="Z102" s="601">
        <f t="shared" si="29"/>
        <v>0</v>
      </c>
      <c r="AA102" s="602">
        <f t="shared" si="29"/>
        <v>0</v>
      </c>
      <c r="AB102" s="601">
        <f t="shared" si="29"/>
        <v>0</v>
      </c>
      <c r="AC102" s="602">
        <f t="shared" si="29"/>
        <v>0</v>
      </c>
      <c r="AD102" s="601">
        <f t="shared" si="29"/>
        <v>0</v>
      </c>
      <c r="AE102" s="602">
        <f>SUM(O102,Q102,S102,U102,W102,Y102,AA102,AC102)</f>
        <v>0</v>
      </c>
      <c r="AF102" s="601">
        <f>SUM(P102,R102,T102,V102,X102,Z102,AB102,AD102)</f>
        <v>0</v>
      </c>
      <c r="AG102" s="603">
        <f>SUM(AG103:AG103)</f>
        <v>0</v>
      </c>
      <c r="AH102" s="604"/>
      <c r="AI102" s="604"/>
      <c r="AJ102" s="605"/>
    </row>
    <row r="103" spans="1:36" ht="15.75" thickBot="1">
      <c r="A103" s="574"/>
      <c r="B103" s="606"/>
      <c r="C103" s="607"/>
      <c r="D103" s="608"/>
      <c r="E103" s="608"/>
      <c r="F103" s="609"/>
      <c r="G103" s="608"/>
      <c r="H103" s="610"/>
      <c r="I103" s="610"/>
      <c r="J103" s="610"/>
      <c r="K103" s="611"/>
      <c r="L103" s="612"/>
      <c r="M103" s="612"/>
      <c r="N103" s="613"/>
      <c r="O103" s="614"/>
      <c r="P103" s="615"/>
      <c r="Q103" s="616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7"/>
      <c r="AC103" s="617"/>
      <c r="AD103" s="617"/>
      <c r="AE103" s="618"/>
      <c r="AF103" s="618"/>
      <c r="AG103" s="619"/>
      <c r="AH103" s="620"/>
      <c r="AI103" s="620"/>
      <c r="AJ103" s="621"/>
    </row>
    <row r="104" spans="1:36" ht="15.75" thickBot="1">
      <c r="A104" s="574"/>
      <c r="B104" s="1149"/>
      <c r="C104" s="1150"/>
      <c r="D104" s="1150"/>
      <c r="E104" s="1150"/>
      <c r="F104" s="1150"/>
      <c r="G104" s="1150"/>
      <c r="H104" s="1150"/>
      <c r="I104" s="1150"/>
      <c r="J104" s="1150"/>
      <c r="K104" s="1150"/>
      <c r="L104" s="1150"/>
      <c r="M104" s="1150"/>
      <c r="N104" s="1150"/>
      <c r="O104" s="1150"/>
      <c r="P104" s="1150"/>
      <c r="Q104" s="1150"/>
      <c r="R104" s="1150"/>
      <c r="S104" s="1150"/>
      <c r="T104" s="1150"/>
      <c r="U104" s="1150"/>
      <c r="V104" s="1150"/>
      <c r="W104" s="1150"/>
      <c r="X104" s="1150"/>
      <c r="Y104" s="1150"/>
      <c r="Z104" s="1150"/>
      <c r="AA104" s="1150"/>
      <c r="AB104" s="1150"/>
      <c r="AC104" s="1150"/>
      <c r="AD104" s="1150"/>
      <c r="AE104" s="1150"/>
      <c r="AF104" s="1150"/>
      <c r="AG104" s="1150"/>
      <c r="AH104" s="1150"/>
      <c r="AI104" s="1150"/>
      <c r="AJ104" s="1151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1161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5"/>
      <c r="K105" s="622"/>
      <c r="L105" s="622"/>
      <c r="M105" s="598"/>
      <c r="N105" s="599"/>
      <c r="O105" s="600">
        <f t="shared" ref="O105:AD105" si="30">SUM(O106:O106)</f>
        <v>0</v>
      </c>
      <c r="P105" s="601">
        <f t="shared" si="30"/>
        <v>0</v>
      </c>
      <c r="Q105" s="602">
        <f t="shared" si="30"/>
        <v>0</v>
      </c>
      <c r="R105" s="601">
        <f t="shared" si="30"/>
        <v>0</v>
      </c>
      <c r="S105" s="602">
        <f t="shared" si="30"/>
        <v>0</v>
      </c>
      <c r="T105" s="601">
        <f t="shared" si="30"/>
        <v>0</v>
      </c>
      <c r="U105" s="602">
        <f t="shared" si="30"/>
        <v>0</v>
      </c>
      <c r="V105" s="601">
        <f t="shared" si="30"/>
        <v>0</v>
      </c>
      <c r="W105" s="602">
        <f t="shared" si="30"/>
        <v>0</v>
      </c>
      <c r="X105" s="601">
        <f t="shared" si="30"/>
        <v>0</v>
      </c>
      <c r="Y105" s="602">
        <f t="shared" si="30"/>
        <v>0</v>
      </c>
      <c r="Z105" s="601">
        <f t="shared" si="30"/>
        <v>0</v>
      </c>
      <c r="AA105" s="602">
        <f t="shared" si="30"/>
        <v>0</v>
      </c>
      <c r="AB105" s="601">
        <f t="shared" si="30"/>
        <v>0</v>
      </c>
      <c r="AC105" s="602">
        <f t="shared" si="30"/>
        <v>0</v>
      </c>
      <c r="AD105" s="601">
        <f t="shared" si="30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23"/>
      <c r="G106" s="608"/>
      <c r="H106" s="624"/>
      <c r="I106" s="625"/>
      <c r="J106" s="610"/>
      <c r="K106" s="626"/>
      <c r="L106" s="627"/>
      <c r="M106" s="628"/>
      <c r="N106" s="629"/>
      <c r="O106" s="630"/>
      <c r="P106" s="618"/>
      <c r="Q106" s="618"/>
      <c r="R106" s="618"/>
      <c r="S106" s="618"/>
      <c r="T106" s="618"/>
      <c r="U106" s="618"/>
      <c r="V106" s="618"/>
      <c r="W106" s="618"/>
      <c r="X106" s="618"/>
      <c r="Y106" s="618"/>
      <c r="Z106" s="618"/>
      <c r="AA106" s="618"/>
      <c r="AB106" s="618"/>
      <c r="AC106" s="618"/>
      <c r="AD106" s="618"/>
      <c r="AE106" s="618"/>
      <c r="AF106" s="618"/>
      <c r="AG106" s="631"/>
      <c r="AH106" s="620"/>
      <c r="AI106" s="628"/>
      <c r="AJ106" s="632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15.75" thickBot="1">
      <c r="A108" s="574"/>
      <c r="B108" s="1131" t="s">
        <v>1122</v>
      </c>
      <c r="C108" s="1132"/>
      <c r="D108" s="1133"/>
      <c r="E108" s="577"/>
      <c r="F108" s="1132" t="s">
        <v>1123</v>
      </c>
      <c r="G108" s="1132"/>
      <c r="H108" s="1132"/>
      <c r="I108" s="1132"/>
      <c r="J108" s="1132"/>
      <c r="K108" s="1132"/>
      <c r="L108" s="1132"/>
      <c r="M108" s="1132"/>
      <c r="N108" s="1133"/>
      <c r="O108" s="1134" t="s">
        <v>1124</v>
      </c>
      <c r="P108" s="1135"/>
      <c r="Q108" s="1135"/>
      <c r="R108" s="1135"/>
      <c r="S108" s="1135"/>
      <c r="T108" s="1135"/>
      <c r="U108" s="1135"/>
      <c r="V108" s="1135"/>
      <c r="W108" s="1135"/>
      <c r="X108" s="1135"/>
      <c r="Y108" s="1135"/>
      <c r="Z108" s="1135"/>
      <c r="AA108" s="1135"/>
      <c r="AB108" s="1135"/>
      <c r="AC108" s="1135"/>
      <c r="AD108" s="1135"/>
      <c r="AE108" s="1135"/>
      <c r="AF108" s="1136"/>
      <c r="AG108" s="1137" t="s">
        <v>1125</v>
      </c>
      <c r="AH108" s="1138"/>
      <c r="AI108" s="1138"/>
      <c r="AJ108" s="1139"/>
    </row>
    <row r="109" spans="1:36">
      <c r="A109" s="574"/>
      <c r="B109" s="1140" t="s">
        <v>1126</v>
      </c>
      <c r="C109" s="1142" t="s">
        <v>1127</v>
      </c>
      <c r="D109" s="1143"/>
      <c r="E109" s="1143"/>
      <c r="F109" s="1143"/>
      <c r="G109" s="1143"/>
      <c r="H109" s="1143"/>
      <c r="I109" s="1121" t="s">
        <v>1128</v>
      </c>
      <c r="J109" s="1123" t="s">
        <v>1129</v>
      </c>
      <c r="K109" s="1123" t="s">
        <v>1130</v>
      </c>
      <c r="L109" s="1125" t="s">
        <v>1131</v>
      </c>
      <c r="M109" s="1127" t="s">
        <v>1132</v>
      </c>
      <c r="N109" s="1129" t="s">
        <v>1133</v>
      </c>
      <c r="O109" s="1120" t="s">
        <v>1134</v>
      </c>
      <c r="P109" s="1112"/>
      <c r="Q109" s="1111" t="s">
        <v>1135</v>
      </c>
      <c r="R109" s="1112"/>
      <c r="S109" s="1111" t="s">
        <v>1136</v>
      </c>
      <c r="T109" s="1112"/>
      <c r="U109" s="1111" t="s">
        <v>1137</v>
      </c>
      <c r="V109" s="1112"/>
      <c r="W109" s="1111" t="s">
        <v>1138</v>
      </c>
      <c r="X109" s="1112"/>
      <c r="Y109" s="1111" t="s">
        <v>1139</v>
      </c>
      <c r="Z109" s="1112"/>
      <c r="AA109" s="1111" t="s">
        <v>1140</v>
      </c>
      <c r="AB109" s="1112"/>
      <c r="AC109" s="1111" t="s">
        <v>1141</v>
      </c>
      <c r="AD109" s="1112"/>
      <c r="AE109" s="1111" t="s">
        <v>1142</v>
      </c>
      <c r="AF109" s="1113"/>
      <c r="AG109" s="1114" t="s">
        <v>1143</v>
      </c>
      <c r="AH109" s="1116" t="s">
        <v>1144</v>
      </c>
      <c r="AI109" s="1118" t="s">
        <v>1145</v>
      </c>
      <c r="AJ109" s="1107" t="s">
        <v>1146</v>
      </c>
    </row>
    <row r="110" spans="1:36" ht="20.25" thickBot="1">
      <c r="A110" s="574"/>
      <c r="B110" s="1141"/>
      <c r="C110" s="1144"/>
      <c r="D110" s="1145"/>
      <c r="E110" s="1145"/>
      <c r="F110" s="1145"/>
      <c r="G110" s="1145"/>
      <c r="H110" s="1145"/>
      <c r="I110" s="1122"/>
      <c r="J110" s="1124" t="s">
        <v>1129</v>
      </c>
      <c r="K110" s="1124"/>
      <c r="L110" s="1126"/>
      <c r="M110" s="1128"/>
      <c r="N110" s="1130"/>
      <c r="O110" s="578" t="s">
        <v>1147</v>
      </c>
      <c r="P110" s="579" t="s">
        <v>1148</v>
      </c>
      <c r="Q110" s="580" t="s">
        <v>1147</v>
      </c>
      <c r="R110" s="579" t="s">
        <v>1148</v>
      </c>
      <c r="S110" s="580" t="s">
        <v>1147</v>
      </c>
      <c r="T110" s="579" t="s">
        <v>1148</v>
      </c>
      <c r="U110" s="580" t="s">
        <v>1147</v>
      </c>
      <c r="V110" s="579" t="s">
        <v>1148</v>
      </c>
      <c r="W110" s="580" t="s">
        <v>1147</v>
      </c>
      <c r="X110" s="579" t="s">
        <v>1148</v>
      </c>
      <c r="Y110" s="580" t="s">
        <v>1147</v>
      </c>
      <c r="Z110" s="579" t="s">
        <v>1148</v>
      </c>
      <c r="AA110" s="580" t="s">
        <v>1147</v>
      </c>
      <c r="AB110" s="579" t="s">
        <v>1149</v>
      </c>
      <c r="AC110" s="580" t="s">
        <v>1147</v>
      </c>
      <c r="AD110" s="579" t="s">
        <v>1149</v>
      </c>
      <c r="AE110" s="580" t="s">
        <v>1147</v>
      </c>
      <c r="AF110" s="581" t="s">
        <v>1149</v>
      </c>
      <c r="AG110" s="1115"/>
      <c r="AH110" s="1117"/>
      <c r="AI110" s="1119"/>
      <c r="AJ110" s="1108"/>
    </row>
    <row r="111" spans="1:36" ht="48.75" thickBot="1">
      <c r="A111" s="574"/>
      <c r="B111" s="582" t="s">
        <v>1150</v>
      </c>
      <c r="C111" s="1109" t="s">
        <v>1151</v>
      </c>
      <c r="D111" s="1110"/>
      <c r="E111" s="1110"/>
      <c r="F111" s="1110"/>
      <c r="G111" s="1110"/>
      <c r="H111" s="1110"/>
      <c r="I111" s="583" t="s">
        <v>1152</v>
      </c>
      <c r="J111" s="584"/>
      <c r="K111" s="585"/>
      <c r="L111" s="585"/>
      <c r="M111" s="586"/>
      <c r="N111" s="587"/>
      <c r="O111" s="588">
        <f t="shared" ref="O111:AD111" si="31">O113</f>
        <v>0</v>
      </c>
      <c r="P111" s="589">
        <f t="shared" si="31"/>
        <v>0</v>
      </c>
      <c r="Q111" s="589">
        <f t="shared" si="31"/>
        <v>0</v>
      </c>
      <c r="R111" s="589">
        <f t="shared" si="31"/>
        <v>0</v>
      </c>
      <c r="S111" s="589">
        <f t="shared" si="31"/>
        <v>0</v>
      </c>
      <c r="T111" s="589">
        <f t="shared" si="31"/>
        <v>0</v>
      </c>
      <c r="U111" s="589">
        <f t="shared" si="31"/>
        <v>0</v>
      </c>
      <c r="V111" s="589">
        <f t="shared" si="31"/>
        <v>0</v>
      </c>
      <c r="W111" s="589">
        <f t="shared" si="31"/>
        <v>0</v>
      </c>
      <c r="X111" s="589">
        <f t="shared" si="31"/>
        <v>0</v>
      </c>
      <c r="Y111" s="589">
        <f t="shared" si="31"/>
        <v>0</v>
      </c>
      <c r="Z111" s="589">
        <f t="shared" si="31"/>
        <v>0</v>
      </c>
      <c r="AA111" s="589">
        <f t="shared" si="31"/>
        <v>0</v>
      </c>
      <c r="AB111" s="589">
        <f t="shared" si="31"/>
        <v>0</v>
      </c>
      <c r="AC111" s="589">
        <f t="shared" si="31"/>
        <v>0</v>
      </c>
      <c r="AD111" s="589">
        <f t="shared" si="31"/>
        <v>0</v>
      </c>
      <c r="AE111" s="589">
        <f>SUM(O111,Q111,S111,U111,W111,Y111,AA111,AC111)</f>
        <v>0</v>
      </c>
      <c r="AF111" s="590">
        <f>SUM(P111,R111,T111,V111,X111,Z111,AB111,AD111)</f>
        <v>0</v>
      </c>
      <c r="AG111" s="591">
        <f>AG113</f>
        <v>0</v>
      </c>
      <c r="AH111" s="592"/>
      <c r="AI111" s="592"/>
      <c r="AJ111" s="593"/>
    </row>
    <row r="112" spans="1:36" ht="15.75" thickBot="1">
      <c r="A112" s="574"/>
      <c r="B112" s="1146"/>
      <c r="C112" s="1147"/>
      <c r="D112" s="1147"/>
      <c r="E112" s="1147"/>
      <c r="F112" s="1147"/>
      <c r="G112" s="1147"/>
      <c r="H112" s="1147"/>
      <c r="I112" s="1147"/>
      <c r="J112" s="1147"/>
      <c r="K112" s="1147"/>
      <c r="L112" s="1147"/>
      <c r="M112" s="1147"/>
      <c r="N112" s="1147"/>
      <c r="O112" s="1147"/>
      <c r="P112" s="1147"/>
      <c r="Q112" s="1147"/>
      <c r="R112" s="1147"/>
      <c r="S112" s="1147"/>
      <c r="T112" s="1147"/>
      <c r="U112" s="1147"/>
      <c r="V112" s="1147"/>
      <c r="W112" s="1147"/>
      <c r="X112" s="1147"/>
      <c r="Y112" s="1147"/>
      <c r="Z112" s="1147"/>
      <c r="AA112" s="1147"/>
      <c r="AB112" s="1147"/>
      <c r="AC112" s="1147"/>
      <c r="AD112" s="1147"/>
      <c r="AE112" s="1147"/>
      <c r="AF112" s="1147"/>
      <c r="AG112" s="1147"/>
      <c r="AH112" s="1147"/>
      <c r="AI112" s="1147"/>
      <c r="AJ112" s="1148"/>
    </row>
    <row r="113" spans="1:36" ht="36.75" thickBot="1">
      <c r="A113" s="574"/>
      <c r="B113" s="594" t="s">
        <v>1153</v>
      </c>
      <c r="C113" s="595" t="s">
        <v>1154</v>
      </c>
      <c r="D113" s="595" t="s">
        <v>1155</v>
      </c>
      <c r="E113" s="595" t="s">
        <v>1156</v>
      </c>
      <c r="F113" s="595" t="s">
        <v>1157</v>
      </c>
      <c r="G113" s="595" t="s">
        <v>1158</v>
      </c>
      <c r="H113" s="596" t="s">
        <v>1159</v>
      </c>
      <c r="I113" s="597" t="s">
        <v>1160</v>
      </c>
      <c r="J113" s="598"/>
      <c r="K113" s="598"/>
      <c r="L113" s="598"/>
      <c r="M113" s="598"/>
      <c r="N113" s="599"/>
      <c r="O113" s="600">
        <f t="shared" ref="O113:AD113" si="32">SUM(O114:O114)</f>
        <v>0</v>
      </c>
      <c r="P113" s="601">
        <f t="shared" si="32"/>
        <v>0</v>
      </c>
      <c r="Q113" s="602">
        <f t="shared" si="32"/>
        <v>0</v>
      </c>
      <c r="R113" s="601">
        <f t="shared" si="32"/>
        <v>0</v>
      </c>
      <c r="S113" s="602">
        <f t="shared" si="32"/>
        <v>0</v>
      </c>
      <c r="T113" s="601">
        <f t="shared" si="32"/>
        <v>0</v>
      </c>
      <c r="U113" s="602">
        <f t="shared" si="32"/>
        <v>0</v>
      </c>
      <c r="V113" s="601">
        <f t="shared" si="32"/>
        <v>0</v>
      </c>
      <c r="W113" s="602">
        <f t="shared" si="32"/>
        <v>0</v>
      </c>
      <c r="X113" s="601">
        <f t="shared" si="32"/>
        <v>0</v>
      </c>
      <c r="Y113" s="602">
        <f t="shared" si="32"/>
        <v>0</v>
      </c>
      <c r="Z113" s="601">
        <f t="shared" si="32"/>
        <v>0</v>
      </c>
      <c r="AA113" s="602">
        <f t="shared" si="32"/>
        <v>0</v>
      </c>
      <c r="AB113" s="601">
        <f t="shared" si="32"/>
        <v>0</v>
      </c>
      <c r="AC113" s="602">
        <f t="shared" si="32"/>
        <v>0</v>
      </c>
      <c r="AD113" s="601">
        <f t="shared" si="32"/>
        <v>0</v>
      </c>
      <c r="AE113" s="602">
        <f>SUM(O113,Q113,S113,U113,W113,Y113,AA113,AC113)</f>
        <v>0</v>
      </c>
      <c r="AF113" s="601">
        <f>SUM(P113,R113,T113,V113,X113,Z113,AB113,AD113)</f>
        <v>0</v>
      </c>
      <c r="AG113" s="603">
        <f>SUM(AG114:AG114)</f>
        <v>0</v>
      </c>
      <c r="AH113" s="604"/>
      <c r="AI113" s="604"/>
      <c r="AJ113" s="605"/>
    </row>
    <row r="114" spans="1:36" ht="15.75" thickBot="1">
      <c r="A114" s="574"/>
      <c r="B114" s="606"/>
      <c r="C114" s="607"/>
      <c r="D114" s="608"/>
      <c r="E114" s="608"/>
      <c r="F114" s="609"/>
      <c r="G114" s="608"/>
      <c r="H114" s="610"/>
      <c r="I114" s="610"/>
      <c r="J114" s="610"/>
      <c r="K114" s="611"/>
      <c r="L114" s="612"/>
      <c r="M114" s="612"/>
      <c r="N114" s="613"/>
      <c r="O114" s="614"/>
      <c r="P114" s="615"/>
      <c r="Q114" s="616"/>
      <c r="R114" s="617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7"/>
      <c r="AC114" s="617"/>
      <c r="AD114" s="617"/>
      <c r="AE114" s="618"/>
      <c r="AF114" s="618"/>
      <c r="AG114" s="619"/>
      <c r="AH114" s="620"/>
      <c r="AI114" s="620"/>
      <c r="AJ114" s="621"/>
    </row>
    <row r="115" spans="1:36" ht="15.75" thickBot="1">
      <c r="A115" s="574"/>
      <c r="B115" s="1149"/>
      <c r="C115" s="1150"/>
      <c r="D115" s="1150"/>
      <c r="E115" s="1150"/>
      <c r="F115" s="1150"/>
      <c r="G115" s="1150"/>
      <c r="H115" s="1150"/>
      <c r="I115" s="1150"/>
      <c r="J115" s="1150"/>
      <c r="K115" s="1150"/>
      <c r="L115" s="1150"/>
      <c r="M115" s="1150"/>
      <c r="N115" s="1150"/>
      <c r="O115" s="1150"/>
      <c r="P115" s="1150"/>
      <c r="Q115" s="1150"/>
      <c r="R115" s="1150"/>
      <c r="S115" s="1150"/>
      <c r="T115" s="1150"/>
      <c r="U115" s="1150"/>
      <c r="V115" s="1150"/>
      <c r="W115" s="1150"/>
      <c r="X115" s="1150"/>
      <c r="Y115" s="1150"/>
      <c r="Z115" s="1150"/>
      <c r="AA115" s="1150"/>
      <c r="AB115" s="1150"/>
      <c r="AC115" s="1150"/>
      <c r="AD115" s="1150"/>
      <c r="AE115" s="1150"/>
      <c r="AF115" s="1150"/>
      <c r="AG115" s="1150"/>
      <c r="AH115" s="1150"/>
      <c r="AI115" s="1150"/>
      <c r="AJ115" s="1151"/>
    </row>
    <row r="116" spans="1:36">
      <c r="A116" s="574"/>
      <c r="B116" s="633"/>
      <c r="C116" s="633"/>
      <c r="D116" s="574"/>
      <c r="E116" s="574"/>
      <c r="F116" s="574"/>
      <c r="G116" s="574"/>
      <c r="H116" s="634"/>
      <c r="I116" s="634"/>
      <c r="J116" s="63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574"/>
      <c r="AE116" s="574"/>
      <c r="AF116" s="574"/>
      <c r="AG116" s="633"/>
      <c r="AH116" s="574"/>
      <c r="AI116" s="574"/>
      <c r="AJ116" s="574"/>
    </row>
  </sheetData>
  <mergeCells count="220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1:AJ31"/>
    <mergeCell ref="B34:AJ34"/>
    <mergeCell ref="B37:AJ37"/>
    <mergeCell ref="B21:D21"/>
    <mergeCell ref="F21:N21"/>
    <mergeCell ref="O21:AF21"/>
    <mergeCell ref="AG21:AJ21"/>
    <mergeCell ref="B55:AJ55"/>
    <mergeCell ref="B58:D58"/>
    <mergeCell ref="F58:N58"/>
    <mergeCell ref="O58:AF58"/>
    <mergeCell ref="AG58:AJ58"/>
    <mergeCell ref="B49:AJ49"/>
    <mergeCell ref="B52:AJ52"/>
    <mergeCell ref="B40:AJ40"/>
    <mergeCell ref="B43:AJ43"/>
    <mergeCell ref="B46:AJ46"/>
    <mergeCell ref="AH59:AH60"/>
    <mergeCell ref="AI59:AI60"/>
    <mergeCell ref="AJ59:AJ60"/>
    <mergeCell ref="C61:H61"/>
    <mergeCell ref="B62:AJ62"/>
    <mergeCell ref="B65:AJ65"/>
    <mergeCell ref="W59:X59"/>
    <mergeCell ref="Y59:Z59"/>
    <mergeCell ref="AA59:AB59"/>
    <mergeCell ref="AC59:AD59"/>
    <mergeCell ref="AE59:AF59"/>
    <mergeCell ref="AG59:AG60"/>
    <mergeCell ref="M59:M60"/>
    <mergeCell ref="N59:N60"/>
    <mergeCell ref="O59:P59"/>
    <mergeCell ref="Q59:R59"/>
    <mergeCell ref="S59:T59"/>
    <mergeCell ref="U59:V59"/>
    <mergeCell ref="B59:B60"/>
    <mergeCell ref="C59:H60"/>
    <mergeCell ref="I59:I60"/>
    <mergeCell ref="J59:J60"/>
    <mergeCell ref="K59:K60"/>
    <mergeCell ref="L59:L60"/>
    <mergeCell ref="B73:B74"/>
    <mergeCell ref="C73:H74"/>
    <mergeCell ref="I73:I74"/>
    <mergeCell ref="J73:J74"/>
    <mergeCell ref="K73:K74"/>
    <mergeCell ref="L73:L74"/>
    <mergeCell ref="B68:AJ68"/>
    <mergeCell ref="B71:AJ71"/>
    <mergeCell ref="B72:D72"/>
    <mergeCell ref="F72:N72"/>
    <mergeCell ref="O72:AF72"/>
    <mergeCell ref="AG72:AJ72"/>
    <mergeCell ref="B82:AJ82"/>
    <mergeCell ref="B85:AJ85"/>
    <mergeCell ref="B86:D86"/>
    <mergeCell ref="F86:N86"/>
    <mergeCell ref="O86:AF86"/>
    <mergeCell ref="AG86:AJ8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B87:B88"/>
    <mergeCell ref="C87:H88"/>
    <mergeCell ref="I87:I88"/>
    <mergeCell ref="J87:J88"/>
    <mergeCell ref="K87:K88"/>
    <mergeCell ref="L87:L88"/>
    <mergeCell ref="B96:AJ96"/>
    <mergeCell ref="B97:D97"/>
    <mergeCell ref="F97:N97"/>
    <mergeCell ref="O97:AF97"/>
    <mergeCell ref="AG97:AJ97"/>
    <mergeCell ref="B98:B99"/>
    <mergeCell ref="C98:H99"/>
    <mergeCell ref="I98:I99"/>
    <mergeCell ref="J98:J99"/>
    <mergeCell ref="K98:K99"/>
    <mergeCell ref="AA98:AB98"/>
    <mergeCell ref="AC98:AD98"/>
    <mergeCell ref="AE98:AF98"/>
    <mergeCell ref="L98:L99"/>
    <mergeCell ref="M98:M99"/>
    <mergeCell ref="N98:N99"/>
    <mergeCell ref="O98:P98"/>
    <mergeCell ref="Q98:R98"/>
    <mergeCell ref="S98:T98"/>
    <mergeCell ref="C111:H111"/>
    <mergeCell ref="B112:AJ112"/>
    <mergeCell ref="B115:AJ115"/>
    <mergeCell ref="W109:X109"/>
    <mergeCell ref="Y109:Z109"/>
    <mergeCell ref="AA109:AB109"/>
    <mergeCell ref="AC109:AD109"/>
    <mergeCell ref="AE109:AF109"/>
    <mergeCell ref="AG109:AG110"/>
    <mergeCell ref="M109:M110"/>
    <mergeCell ref="N109:N110"/>
    <mergeCell ref="O109:P109"/>
    <mergeCell ref="Q109:R109"/>
    <mergeCell ref="S109:T109"/>
    <mergeCell ref="U109:V109"/>
    <mergeCell ref="B109:B110"/>
    <mergeCell ref="C109:H110"/>
    <mergeCell ref="I109:I110"/>
    <mergeCell ref="J109:J110"/>
    <mergeCell ref="K109:K110"/>
    <mergeCell ref="L109:L110"/>
    <mergeCell ref="B22:B23"/>
    <mergeCell ref="C22:H23"/>
    <mergeCell ref="I22:I23"/>
    <mergeCell ref="J22:J23"/>
    <mergeCell ref="K22:K23"/>
    <mergeCell ref="L22:L23"/>
    <mergeCell ref="AH109:AH110"/>
    <mergeCell ref="AI109:AI110"/>
    <mergeCell ref="AJ109:AJ110"/>
    <mergeCell ref="B104:AJ104"/>
    <mergeCell ref="B107:AJ107"/>
    <mergeCell ref="B108:D108"/>
    <mergeCell ref="F108:N108"/>
    <mergeCell ref="O108:AF108"/>
    <mergeCell ref="AG108:AJ108"/>
    <mergeCell ref="AG98:AG99"/>
    <mergeCell ref="AH98:AH99"/>
    <mergeCell ref="AI98:AI99"/>
    <mergeCell ref="AJ98:AJ99"/>
    <mergeCell ref="C100:H100"/>
    <mergeCell ref="B101:AJ101"/>
    <mergeCell ref="U98:V98"/>
    <mergeCell ref="W98:X98"/>
    <mergeCell ref="Y98:Z98"/>
    <mergeCell ref="AH22:AH23"/>
    <mergeCell ref="AI22:AI23"/>
    <mergeCell ref="AJ22:AJ23"/>
    <mergeCell ref="C24:H24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S22:T22"/>
    <mergeCell ref="U22:V2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26"/>
  <sheetViews>
    <sheetView topLeftCell="A3" zoomScale="40" zoomScaleNormal="40" workbookViewId="0">
      <selection activeCell="D18" sqref="D18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1467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9" customHeight="1" thickBot="1">
      <c r="A5" s="574"/>
      <c r="B5" s="1131" t="s">
        <v>1468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1469</v>
      </c>
      <c r="D8" s="1110"/>
      <c r="E8" s="1110"/>
      <c r="F8" s="1110"/>
      <c r="G8" s="1110"/>
      <c r="H8" s="1110"/>
      <c r="I8" s="635" t="s">
        <v>1470</v>
      </c>
      <c r="J8" s="584">
        <v>0</v>
      </c>
      <c r="K8" s="585">
        <v>1</v>
      </c>
      <c r="L8" s="585"/>
      <c r="M8" s="586"/>
      <c r="N8" s="587"/>
      <c r="O8" s="588" t="e">
        <f>O10+#REF!</f>
        <v>#REF!</v>
      </c>
      <c r="P8" s="589" t="e">
        <f>P10+#REF!</f>
        <v>#REF!</v>
      </c>
      <c r="Q8" s="589" t="e">
        <f>Q10+#REF!</f>
        <v>#REF!</v>
      </c>
      <c r="R8" s="589" t="e">
        <f>R10+#REF!</f>
        <v>#REF!</v>
      </c>
      <c r="S8" s="589" t="e">
        <f>S10+#REF!</f>
        <v>#REF!</v>
      </c>
      <c r="T8" s="589" t="e">
        <f>T10+#REF!</f>
        <v>#REF!</v>
      </c>
      <c r="U8" s="589" t="e">
        <f>U10+#REF!</f>
        <v>#REF!</v>
      </c>
      <c r="V8" s="589" t="e">
        <f>V10+#REF!</f>
        <v>#REF!</v>
      </c>
      <c r="W8" s="589" t="e">
        <f>W10+#REF!</f>
        <v>#REF!</v>
      </c>
      <c r="X8" s="589" t="e">
        <f>X10+#REF!</f>
        <v>#REF!</v>
      </c>
      <c r="Y8" s="589" t="e">
        <f>Y10+#REF!</f>
        <v>#REF!</v>
      </c>
      <c r="Z8" s="589" t="e">
        <f>Z10+#REF!</f>
        <v>#REF!</v>
      </c>
      <c r="AA8" s="589" t="e">
        <f>AA10+#REF!</f>
        <v>#REF!</v>
      </c>
      <c r="AB8" s="589" t="e">
        <f>AB10+#REF!</f>
        <v>#REF!</v>
      </c>
      <c r="AC8" s="589" t="e">
        <f>AC10+#REF!</f>
        <v>#REF!</v>
      </c>
      <c r="AD8" s="589" t="e">
        <f>AD10+#REF!</f>
        <v>#REF!</v>
      </c>
      <c r="AE8" s="589" t="e">
        <f>SUM(O8,Q8,S8,U8,W8,Y8,AA8,AC8)</f>
        <v>#REF!</v>
      </c>
      <c r="AF8" s="590" t="e">
        <f>SUM(P8,R8,T8,V8,X8,Z8,AB8,AD8)</f>
        <v>#REF!</v>
      </c>
      <c r="AG8" s="591" t="e">
        <f>AG10+#REF!</f>
        <v>#REF!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0">SUM(O11:O11)</f>
        <v>0</v>
      </c>
      <c r="P10" s="601">
        <f t="shared" si="0"/>
        <v>0</v>
      </c>
      <c r="Q10" s="602">
        <f t="shared" si="0"/>
        <v>0</v>
      </c>
      <c r="R10" s="601">
        <f t="shared" si="0"/>
        <v>0</v>
      </c>
      <c r="S10" s="602">
        <f t="shared" si="0"/>
        <v>0</v>
      </c>
      <c r="T10" s="601">
        <f t="shared" si="0"/>
        <v>0</v>
      </c>
      <c r="U10" s="602">
        <f t="shared" si="0"/>
        <v>0</v>
      </c>
      <c r="V10" s="601">
        <f t="shared" si="0"/>
        <v>0</v>
      </c>
      <c r="W10" s="602">
        <f t="shared" si="0"/>
        <v>0</v>
      </c>
      <c r="X10" s="601">
        <f t="shared" si="0"/>
        <v>0</v>
      </c>
      <c r="Y10" s="602">
        <f t="shared" si="0"/>
        <v>0</v>
      </c>
      <c r="Z10" s="601">
        <f t="shared" si="0"/>
        <v>0</v>
      </c>
      <c r="AA10" s="602">
        <f t="shared" si="0"/>
        <v>0</v>
      </c>
      <c r="AB10" s="601">
        <f t="shared" si="0"/>
        <v>0</v>
      </c>
      <c r="AC10" s="602">
        <f t="shared" si="0"/>
        <v>0</v>
      </c>
      <c r="AD10" s="601">
        <f t="shared" si="0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28.75" thickBot="1">
      <c r="A11" s="646"/>
      <c r="B11" s="647" t="s">
        <v>387</v>
      </c>
      <c r="C11" s="648"/>
      <c r="D11" s="649"/>
      <c r="E11" s="649"/>
      <c r="F11" s="650"/>
      <c r="G11" s="649"/>
      <c r="H11" s="663" t="s">
        <v>1471</v>
      </c>
      <c r="I11" s="651" t="s">
        <v>1472</v>
      </c>
      <c r="J11" s="649">
        <v>0</v>
      </c>
      <c r="K11" s="686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30.75" customHeight="1" thickBot="1">
      <c r="A12" s="574"/>
      <c r="B12" s="1131" t="s">
        <v>1473</v>
      </c>
      <c r="C12" s="1132"/>
      <c r="D12" s="1133"/>
      <c r="E12" s="577"/>
      <c r="F12" s="1132" t="s">
        <v>1123</v>
      </c>
      <c r="G12" s="1132"/>
      <c r="H12" s="1132"/>
      <c r="I12" s="1132"/>
      <c r="J12" s="1132"/>
      <c r="K12" s="1132"/>
      <c r="L12" s="1132"/>
      <c r="M12" s="1132"/>
      <c r="N12" s="1133"/>
      <c r="O12" s="1134" t="s">
        <v>1124</v>
      </c>
      <c r="P12" s="113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6"/>
      <c r="AG12" s="1137" t="s">
        <v>1125</v>
      </c>
      <c r="AH12" s="1138"/>
      <c r="AI12" s="1138"/>
      <c r="AJ12" s="1139"/>
    </row>
    <row r="13" spans="1:36">
      <c r="A13" s="574"/>
      <c r="B13" s="1140" t="s">
        <v>1126</v>
      </c>
      <c r="C13" s="1142" t="s">
        <v>1127</v>
      </c>
      <c r="D13" s="1143"/>
      <c r="E13" s="1143"/>
      <c r="F13" s="1143"/>
      <c r="G13" s="1143"/>
      <c r="H13" s="1143"/>
      <c r="I13" s="1121" t="s">
        <v>1128</v>
      </c>
      <c r="J13" s="1123" t="s">
        <v>1129</v>
      </c>
      <c r="K13" s="1123" t="s">
        <v>1130</v>
      </c>
      <c r="L13" s="1125" t="s">
        <v>1131</v>
      </c>
      <c r="M13" s="1127" t="s">
        <v>1132</v>
      </c>
      <c r="N13" s="1129" t="s">
        <v>1133</v>
      </c>
      <c r="O13" s="1120" t="s">
        <v>1134</v>
      </c>
      <c r="P13" s="1112"/>
      <c r="Q13" s="1111" t="s">
        <v>1135</v>
      </c>
      <c r="R13" s="1112"/>
      <c r="S13" s="1111" t="s">
        <v>1136</v>
      </c>
      <c r="T13" s="1112"/>
      <c r="U13" s="1111" t="s">
        <v>1137</v>
      </c>
      <c r="V13" s="1112"/>
      <c r="W13" s="1111" t="s">
        <v>1138</v>
      </c>
      <c r="X13" s="1112"/>
      <c r="Y13" s="1111" t="s">
        <v>1139</v>
      </c>
      <c r="Z13" s="1112"/>
      <c r="AA13" s="1111" t="s">
        <v>1140</v>
      </c>
      <c r="AB13" s="1112"/>
      <c r="AC13" s="1111" t="s">
        <v>1141</v>
      </c>
      <c r="AD13" s="1112"/>
      <c r="AE13" s="1111" t="s">
        <v>1142</v>
      </c>
      <c r="AF13" s="1113"/>
      <c r="AG13" s="1114" t="s">
        <v>1143</v>
      </c>
      <c r="AH13" s="1116" t="s">
        <v>1144</v>
      </c>
      <c r="AI13" s="1118" t="s">
        <v>1145</v>
      </c>
      <c r="AJ13" s="1107" t="s">
        <v>1146</v>
      </c>
    </row>
    <row r="14" spans="1:36" ht="20.25" thickBot="1">
      <c r="A14" s="574"/>
      <c r="B14" s="1141"/>
      <c r="C14" s="1144"/>
      <c r="D14" s="1145"/>
      <c r="E14" s="1145"/>
      <c r="F14" s="1145"/>
      <c r="G14" s="1145"/>
      <c r="H14" s="1145"/>
      <c r="I14" s="1122"/>
      <c r="J14" s="1124" t="s">
        <v>1129</v>
      </c>
      <c r="K14" s="1124"/>
      <c r="L14" s="1126"/>
      <c r="M14" s="1128"/>
      <c r="N14" s="1130"/>
      <c r="O14" s="578" t="s">
        <v>1147</v>
      </c>
      <c r="P14" s="579" t="s">
        <v>1148</v>
      </c>
      <c r="Q14" s="580" t="s">
        <v>1147</v>
      </c>
      <c r="R14" s="579" t="s">
        <v>1148</v>
      </c>
      <c r="S14" s="580" t="s">
        <v>1147</v>
      </c>
      <c r="T14" s="579" t="s">
        <v>1148</v>
      </c>
      <c r="U14" s="580" t="s">
        <v>1147</v>
      </c>
      <c r="V14" s="579" t="s">
        <v>1148</v>
      </c>
      <c r="W14" s="580" t="s">
        <v>1147</v>
      </c>
      <c r="X14" s="579" t="s">
        <v>1148</v>
      </c>
      <c r="Y14" s="580" t="s">
        <v>1147</v>
      </c>
      <c r="Z14" s="579" t="s">
        <v>1148</v>
      </c>
      <c r="AA14" s="580" t="s">
        <v>1147</v>
      </c>
      <c r="AB14" s="579" t="s">
        <v>1149</v>
      </c>
      <c r="AC14" s="580" t="s">
        <v>1147</v>
      </c>
      <c r="AD14" s="579" t="s">
        <v>1149</v>
      </c>
      <c r="AE14" s="580" t="s">
        <v>1147</v>
      </c>
      <c r="AF14" s="581" t="s">
        <v>1149</v>
      </c>
      <c r="AG14" s="1115"/>
      <c r="AH14" s="1117"/>
      <c r="AI14" s="1119"/>
      <c r="AJ14" s="1108"/>
    </row>
    <row r="15" spans="1:36" ht="84.75" thickBot="1">
      <c r="A15" s="574"/>
      <c r="B15" s="582" t="s">
        <v>1150</v>
      </c>
      <c r="C15" s="1109" t="s">
        <v>1474</v>
      </c>
      <c r="D15" s="1110"/>
      <c r="E15" s="1110"/>
      <c r="F15" s="1110"/>
      <c r="G15" s="1110"/>
      <c r="H15" s="1110"/>
      <c r="I15" s="635" t="s">
        <v>1475</v>
      </c>
      <c r="J15" s="584">
        <v>0</v>
      </c>
      <c r="K15" s="585">
        <v>4</v>
      </c>
      <c r="L15" s="585"/>
      <c r="M15" s="586"/>
      <c r="N15" s="587"/>
      <c r="O15" s="588">
        <f t="shared" ref="O15:AD15" si="1">SUM(O17+O20+O27,O30,O33,O36,O39,O42,O45,O48)</f>
        <v>0</v>
      </c>
      <c r="P15" s="589">
        <f t="shared" si="1"/>
        <v>0</v>
      </c>
      <c r="Q15" s="589">
        <f t="shared" si="1"/>
        <v>0</v>
      </c>
      <c r="R15" s="589">
        <f t="shared" si="1"/>
        <v>0</v>
      </c>
      <c r="S15" s="589">
        <f t="shared" si="1"/>
        <v>0</v>
      </c>
      <c r="T15" s="589">
        <f t="shared" si="1"/>
        <v>0</v>
      </c>
      <c r="U15" s="589">
        <f t="shared" si="1"/>
        <v>0</v>
      </c>
      <c r="V15" s="589">
        <f t="shared" si="1"/>
        <v>0</v>
      </c>
      <c r="W15" s="589">
        <f t="shared" si="1"/>
        <v>0</v>
      </c>
      <c r="X15" s="589">
        <f t="shared" si="1"/>
        <v>0</v>
      </c>
      <c r="Y15" s="589">
        <f t="shared" si="1"/>
        <v>0</v>
      </c>
      <c r="Z15" s="589">
        <f t="shared" si="1"/>
        <v>0</v>
      </c>
      <c r="AA15" s="589">
        <f t="shared" si="1"/>
        <v>0</v>
      </c>
      <c r="AB15" s="589">
        <f t="shared" si="1"/>
        <v>0</v>
      </c>
      <c r="AC15" s="589">
        <f t="shared" si="1"/>
        <v>0</v>
      </c>
      <c r="AD15" s="589">
        <f t="shared" si="1"/>
        <v>0</v>
      </c>
      <c r="AE15" s="589">
        <f>SUM(O15,Q15,S15,U15,W15,Y15,AA15,AC15)</f>
        <v>0</v>
      </c>
      <c r="AF15" s="590">
        <f>SUM(P15,R15,T15,V15,X15,Z15,AB15,AD15)</f>
        <v>0</v>
      </c>
      <c r="AG15" s="591">
        <f>AG17+AG20</f>
        <v>0</v>
      </c>
      <c r="AH15" s="592"/>
      <c r="AI15" s="592"/>
      <c r="AJ15" s="593"/>
    </row>
    <row r="16" spans="1:36" ht="15.75" thickBot="1">
      <c r="A16" s="574"/>
      <c r="B16" s="1146"/>
      <c r="C16" s="1147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8"/>
    </row>
    <row r="17" spans="1:36" ht="36.75" thickBot="1">
      <c r="A17" s="574"/>
      <c r="B17" s="594" t="s">
        <v>1153</v>
      </c>
      <c r="C17" s="595" t="s">
        <v>1154</v>
      </c>
      <c r="D17" s="595" t="s">
        <v>1155</v>
      </c>
      <c r="E17" s="595" t="s">
        <v>1156</v>
      </c>
      <c r="F17" s="595" t="s">
        <v>1157</v>
      </c>
      <c r="G17" s="595" t="s">
        <v>1158</v>
      </c>
      <c r="H17" s="596" t="s">
        <v>1159</v>
      </c>
      <c r="I17" s="597" t="s">
        <v>1160</v>
      </c>
      <c r="J17" s="598"/>
      <c r="K17" s="598"/>
      <c r="L17" s="598"/>
      <c r="M17" s="598"/>
      <c r="N17" s="599"/>
      <c r="O17" s="600">
        <f t="shared" ref="O17:AD17" si="2">SUM(O18:O18)</f>
        <v>0</v>
      </c>
      <c r="P17" s="601">
        <f t="shared" si="2"/>
        <v>0</v>
      </c>
      <c r="Q17" s="602">
        <f t="shared" si="2"/>
        <v>0</v>
      </c>
      <c r="R17" s="601">
        <f t="shared" si="2"/>
        <v>0</v>
      </c>
      <c r="S17" s="602">
        <f t="shared" si="2"/>
        <v>0</v>
      </c>
      <c r="T17" s="601">
        <f t="shared" si="2"/>
        <v>0</v>
      </c>
      <c r="U17" s="602">
        <f t="shared" si="2"/>
        <v>0</v>
      </c>
      <c r="V17" s="601">
        <f t="shared" si="2"/>
        <v>0</v>
      </c>
      <c r="W17" s="602">
        <f t="shared" si="2"/>
        <v>0</v>
      </c>
      <c r="X17" s="601">
        <f t="shared" si="2"/>
        <v>0</v>
      </c>
      <c r="Y17" s="602">
        <f t="shared" si="2"/>
        <v>0</v>
      </c>
      <c r="Z17" s="601">
        <f t="shared" si="2"/>
        <v>0</v>
      </c>
      <c r="AA17" s="602">
        <f t="shared" si="2"/>
        <v>0</v>
      </c>
      <c r="AB17" s="601">
        <f t="shared" si="2"/>
        <v>0</v>
      </c>
      <c r="AC17" s="602">
        <f t="shared" si="2"/>
        <v>0</v>
      </c>
      <c r="AD17" s="601">
        <f t="shared" si="2"/>
        <v>0</v>
      </c>
      <c r="AE17" s="602">
        <f>SUM(O17,Q17,S17,U17,W17,Y17,AA17,AC17)</f>
        <v>0</v>
      </c>
      <c r="AF17" s="601">
        <f>SUM(P17,R17,T17,V17,X17,Z17,AB17,AD17)</f>
        <v>0</v>
      </c>
      <c r="AG17" s="603">
        <f>SUM(AG18:AG18)</f>
        <v>0</v>
      </c>
      <c r="AH17" s="604"/>
      <c r="AI17" s="604"/>
      <c r="AJ17" s="605"/>
    </row>
    <row r="18" spans="1:36" s="662" customFormat="1" ht="120.75" thickBot="1">
      <c r="A18" s="646"/>
      <c r="B18" s="647" t="s">
        <v>380</v>
      </c>
      <c r="C18" s="648"/>
      <c r="D18" s="649"/>
      <c r="E18" s="649"/>
      <c r="F18" s="650"/>
      <c r="G18" s="649"/>
      <c r="H18" s="663" t="s">
        <v>1476</v>
      </c>
      <c r="I18" s="651" t="s">
        <v>1477</v>
      </c>
      <c r="J18" s="649">
        <v>0</v>
      </c>
      <c r="K18" s="665">
        <v>4</v>
      </c>
      <c r="L18" s="653"/>
      <c r="M18" s="653"/>
      <c r="N18" s="654"/>
      <c r="O18" s="655"/>
      <c r="P18" s="656"/>
      <c r="Q18" s="657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6"/>
      <c r="AF18" s="656"/>
      <c r="AG18" s="659"/>
      <c r="AH18" s="660"/>
      <c r="AI18" s="660"/>
      <c r="AJ18" s="661"/>
    </row>
    <row r="19" spans="1:36" ht="15.75" thickBot="1">
      <c r="A19" s="574"/>
      <c r="B19" s="1149"/>
      <c r="C19" s="1150"/>
      <c r="D19" s="1150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0"/>
      <c r="AB19" s="1150"/>
      <c r="AC19" s="1150"/>
      <c r="AD19" s="1150"/>
      <c r="AE19" s="1150"/>
      <c r="AF19" s="1150"/>
      <c r="AG19" s="1150"/>
      <c r="AH19" s="1150"/>
      <c r="AI19" s="1150"/>
      <c r="AJ19" s="1151"/>
    </row>
    <row r="20" spans="1:36" ht="36.75" thickBot="1">
      <c r="A20" s="574"/>
      <c r="B20" s="594" t="s">
        <v>1153</v>
      </c>
      <c r="C20" s="595" t="s">
        <v>1154</v>
      </c>
      <c r="D20" s="595" t="s">
        <v>1155</v>
      </c>
      <c r="E20" s="595" t="s">
        <v>1161</v>
      </c>
      <c r="F20" s="595" t="s">
        <v>1157</v>
      </c>
      <c r="G20" s="595" t="s">
        <v>1158</v>
      </c>
      <c r="H20" s="596" t="s">
        <v>1159</v>
      </c>
      <c r="I20" s="597" t="s">
        <v>1160</v>
      </c>
      <c r="J20" s="595"/>
      <c r="K20" s="622"/>
      <c r="L20" s="622"/>
      <c r="M20" s="598"/>
      <c r="N20" s="599"/>
      <c r="O20" s="600">
        <f t="shared" ref="O20:AD20" si="3">SUM(O21:O21)</f>
        <v>0</v>
      </c>
      <c r="P20" s="601">
        <f t="shared" si="3"/>
        <v>0</v>
      </c>
      <c r="Q20" s="602">
        <f t="shared" si="3"/>
        <v>0</v>
      </c>
      <c r="R20" s="601">
        <f t="shared" si="3"/>
        <v>0</v>
      </c>
      <c r="S20" s="602">
        <f t="shared" si="3"/>
        <v>0</v>
      </c>
      <c r="T20" s="601">
        <f t="shared" si="3"/>
        <v>0</v>
      </c>
      <c r="U20" s="602">
        <f t="shared" si="3"/>
        <v>0</v>
      </c>
      <c r="V20" s="601">
        <f t="shared" si="3"/>
        <v>0</v>
      </c>
      <c r="W20" s="602">
        <f t="shared" si="3"/>
        <v>0</v>
      </c>
      <c r="X20" s="601">
        <f t="shared" si="3"/>
        <v>0</v>
      </c>
      <c r="Y20" s="602">
        <f t="shared" si="3"/>
        <v>0</v>
      </c>
      <c r="Z20" s="601">
        <f t="shared" si="3"/>
        <v>0</v>
      </c>
      <c r="AA20" s="602">
        <f t="shared" si="3"/>
        <v>0</v>
      </c>
      <c r="AB20" s="601">
        <f t="shared" si="3"/>
        <v>0</v>
      </c>
      <c r="AC20" s="602">
        <f t="shared" si="3"/>
        <v>0</v>
      </c>
      <c r="AD20" s="601">
        <f t="shared" si="3"/>
        <v>0</v>
      </c>
      <c r="AE20" s="602">
        <f>SUM(O20,Q20,S20,U20,W20,Y20,AA20,AC20)</f>
        <v>0</v>
      </c>
      <c r="AF20" s="601">
        <f>SUM(P20,R20,T20,V20,X20,Z20,AB20,AD20)</f>
        <v>0</v>
      </c>
      <c r="AG20" s="603">
        <f>SUM(AG21:AG21)</f>
        <v>0</v>
      </c>
      <c r="AH20" s="604"/>
      <c r="AI20" s="604"/>
      <c r="AJ20" s="605"/>
    </row>
    <row r="21" spans="1:36" s="662" customFormat="1" ht="216.75" thickBot="1">
      <c r="A21" s="646"/>
      <c r="B21" s="647" t="s">
        <v>376</v>
      </c>
      <c r="C21" s="648"/>
      <c r="D21" s="649"/>
      <c r="E21" s="649"/>
      <c r="F21" s="650"/>
      <c r="G21" s="649"/>
      <c r="H21" s="663" t="s">
        <v>1478</v>
      </c>
      <c r="I21" s="651" t="s">
        <v>1479</v>
      </c>
      <c r="J21" s="649">
        <v>0</v>
      </c>
      <c r="K21" s="668">
        <v>1</v>
      </c>
      <c r="L21" s="665"/>
      <c r="M21" s="660"/>
      <c r="N21" s="666"/>
      <c r="O21" s="667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9"/>
      <c r="AH21" s="660"/>
      <c r="AI21" s="660"/>
      <c r="AJ21" s="661"/>
    </row>
    <row r="22" spans="1:36" ht="15.75" thickBot="1">
      <c r="A22" s="574"/>
      <c r="B22" s="1131" t="s">
        <v>1480</v>
      </c>
      <c r="C22" s="1132"/>
      <c r="D22" s="1133"/>
      <c r="E22" s="577"/>
      <c r="F22" s="1132" t="s">
        <v>1123</v>
      </c>
      <c r="G22" s="1132"/>
      <c r="H22" s="1132"/>
      <c r="I22" s="1132"/>
      <c r="J22" s="1132"/>
      <c r="K22" s="1132"/>
      <c r="L22" s="1132"/>
      <c r="M22" s="1132"/>
      <c r="N22" s="1133"/>
      <c r="O22" s="1134" t="s">
        <v>1124</v>
      </c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35"/>
      <c r="AC22" s="1135"/>
      <c r="AD22" s="1135"/>
      <c r="AE22" s="1135"/>
      <c r="AF22" s="1136"/>
      <c r="AG22" s="1137" t="s">
        <v>1125</v>
      </c>
      <c r="AH22" s="1138"/>
      <c r="AI22" s="1138"/>
      <c r="AJ22" s="1139"/>
    </row>
    <row r="23" spans="1:36">
      <c r="A23" s="574"/>
      <c r="B23" s="1140" t="s">
        <v>1126</v>
      </c>
      <c r="C23" s="1142" t="s">
        <v>1127</v>
      </c>
      <c r="D23" s="1143"/>
      <c r="E23" s="1143"/>
      <c r="F23" s="1143"/>
      <c r="G23" s="1143"/>
      <c r="H23" s="1143"/>
      <c r="I23" s="1121" t="s">
        <v>1128</v>
      </c>
      <c r="J23" s="1123" t="s">
        <v>1129</v>
      </c>
      <c r="K23" s="1123" t="s">
        <v>1130</v>
      </c>
      <c r="L23" s="1125" t="s">
        <v>1131</v>
      </c>
      <c r="M23" s="1127" t="s">
        <v>1132</v>
      </c>
      <c r="N23" s="1129" t="s">
        <v>1133</v>
      </c>
      <c r="O23" s="1120" t="s">
        <v>1134</v>
      </c>
      <c r="P23" s="1112"/>
      <c r="Q23" s="1111" t="s">
        <v>1135</v>
      </c>
      <c r="R23" s="1112"/>
      <c r="S23" s="1111" t="s">
        <v>1136</v>
      </c>
      <c r="T23" s="1112"/>
      <c r="U23" s="1111" t="s">
        <v>1137</v>
      </c>
      <c r="V23" s="1112"/>
      <c r="W23" s="1111" t="s">
        <v>1138</v>
      </c>
      <c r="X23" s="1112"/>
      <c r="Y23" s="1111" t="s">
        <v>1139</v>
      </c>
      <c r="Z23" s="1112"/>
      <c r="AA23" s="1111" t="s">
        <v>1140</v>
      </c>
      <c r="AB23" s="1112"/>
      <c r="AC23" s="1111" t="s">
        <v>1141</v>
      </c>
      <c r="AD23" s="1112"/>
      <c r="AE23" s="1111" t="s">
        <v>1142</v>
      </c>
      <c r="AF23" s="1113"/>
      <c r="AG23" s="1114" t="s">
        <v>1143</v>
      </c>
      <c r="AH23" s="1116" t="s">
        <v>1144</v>
      </c>
      <c r="AI23" s="1118" t="s">
        <v>1145</v>
      </c>
      <c r="AJ23" s="1107" t="s">
        <v>1146</v>
      </c>
    </row>
    <row r="24" spans="1:36" ht="20.25" thickBot="1">
      <c r="A24" s="574"/>
      <c r="B24" s="1141"/>
      <c r="C24" s="1144"/>
      <c r="D24" s="1145"/>
      <c r="E24" s="1145"/>
      <c r="F24" s="1145"/>
      <c r="G24" s="1145"/>
      <c r="H24" s="1145"/>
      <c r="I24" s="1122"/>
      <c r="J24" s="1124" t="s">
        <v>1129</v>
      </c>
      <c r="K24" s="1124"/>
      <c r="L24" s="1126"/>
      <c r="M24" s="1128"/>
      <c r="N24" s="1130"/>
      <c r="O24" s="578" t="s">
        <v>1147</v>
      </c>
      <c r="P24" s="579" t="s">
        <v>1148</v>
      </c>
      <c r="Q24" s="580" t="s">
        <v>1147</v>
      </c>
      <c r="R24" s="579" t="s">
        <v>1148</v>
      </c>
      <c r="S24" s="580" t="s">
        <v>1147</v>
      </c>
      <c r="T24" s="579" t="s">
        <v>1148</v>
      </c>
      <c r="U24" s="580" t="s">
        <v>1147</v>
      </c>
      <c r="V24" s="579" t="s">
        <v>1148</v>
      </c>
      <c r="W24" s="580" t="s">
        <v>1147</v>
      </c>
      <c r="X24" s="579" t="s">
        <v>1148</v>
      </c>
      <c r="Y24" s="580" t="s">
        <v>1147</v>
      </c>
      <c r="Z24" s="579" t="s">
        <v>1148</v>
      </c>
      <c r="AA24" s="580" t="s">
        <v>1147</v>
      </c>
      <c r="AB24" s="579" t="s">
        <v>1149</v>
      </c>
      <c r="AC24" s="580" t="s">
        <v>1147</v>
      </c>
      <c r="AD24" s="579" t="s">
        <v>1149</v>
      </c>
      <c r="AE24" s="580" t="s">
        <v>1147</v>
      </c>
      <c r="AF24" s="581" t="s">
        <v>1149</v>
      </c>
      <c r="AG24" s="1115"/>
      <c r="AH24" s="1117"/>
      <c r="AI24" s="1119"/>
      <c r="AJ24" s="1108"/>
    </row>
    <row r="25" spans="1:36" ht="60.75" thickBot="1">
      <c r="A25" s="574"/>
      <c r="B25" s="582" t="s">
        <v>1150</v>
      </c>
      <c r="C25" s="1109" t="s">
        <v>1481</v>
      </c>
      <c r="D25" s="1110"/>
      <c r="E25" s="1110"/>
      <c r="F25" s="1110"/>
      <c r="G25" s="1110"/>
      <c r="H25" s="1110"/>
      <c r="I25" s="635" t="s">
        <v>1482</v>
      </c>
      <c r="J25" s="584">
        <v>0</v>
      </c>
      <c r="K25" s="585">
        <v>1</v>
      </c>
      <c r="L25" s="585"/>
      <c r="M25" s="586"/>
      <c r="N25" s="587"/>
      <c r="O25" s="588">
        <f t="shared" ref="O25:AD25" si="4">SUM(O27,O30,O33,O36)</f>
        <v>0</v>
      </c>
      <c r="P25" s="589">
        <f t="shared" si="4"/>
        <v>0</v>
      </c>
      <c r="Q25" s="589">
        <f t="shared" si="4"/>
        <v>0</v>
      </c>
      <c r="R25" s="589">
        <f t="shared" si="4"/>
        <v>0</v>
      </c>
      <c r="S25" s="589">
        <f t="shared" si="4"/>
        <v>0</v>
      </c>
      <c r="T25" s="589">
        <f t="shared" si="4"/>
        <v>0</v>
      </c>
      <c r="U25" s="589">
        <f t="shared" si="4"/>
        <v>0</v>
      </c>
      <c r="V25" s="589">
        <f t="shared" si="4"/>
        <v>0</v>
      </c>
      <c r="W25" s="589">
        <f t="shared" si="4"/>
        <v>0</v>
      </c>
      <c r="X25" s="589">
        <f t="shared" si="4"/>
        <v>0</v>
      </c>
      <c r="Y25" s="589">
        <f t="shared" si="4"/>
        <v>0</v>
      </c>
      <c r="Z25" s="589">
        <f t="shared" si="4"/>
        <v>0</v>
      </c>
      <c r="AA25" s="589">
        <f t="shared" si="4"/>
        <v>0</v>
      </c>
      <c r="AB25" s="589">
        <f t="shared" si="4"/>
        <v>0</v>
      </c>
      <c r="AC25" s="589">
        <f t="shared" si="4"/>
        <v>0</v>
      </c>
      <c r="AD25" s="589">
        <f t="shared" si="4"/>
        <v>0</v>
      </c>
      <c r="AE25" s="589">
        <f>SUM(O25,Q25,S25,U25,W25,Y25,AA25,AC25)</f>
        <v>0</v>
      </c>
      <c r="AF25" s="590">
        <f>SUM(P25,R25,T25,V25,X25,Z25,AB25,AD25)</f>
        <v>0</v>
      </c>
      <c r="AG25" s="591">
        <f>AG27+AG30</f>
        <v>0</v>
      </c>
      <c r="AH25" s="592"/>
      <c r="AI25" s="592"/>
      <c r="AJ25" s="593"/>
    </row>
    <row r="26" spans="1:36" ht="15.75" thickBot="1">
      <c r="A26" s="574"/>
      <c r="B26" s="1149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1"/>
    </row>
    <row r="27" spans="1:36" ht="36.75" thickBot="1">
      <c r="A27" s="574"/>
      <c r="B27" s="594" t="s">
        <v>1153</v>
      </c>
      <c r="C27" s="595" t="s">
        <v>1154</v>
      </c>
      <c r="D27" s="595" t="s">
        <v>1155</v>
      </c>
      <c r="E27" s="595" t="s">
        <v>1156</v>
      </c>
      <c r="F27" s="595" t="s">
        <v>1157</v>
      </c>
      <c r="G27" s="595" t="s">
        <v>1158</v>
      </c>
      <c r="H27" s="596" t="s">
        <v>1159</v>
      </c>
      <c r="I27" s="597" t="s">
        <v>1160</v>
      </c>
      <c r="J27" s="598"/>
      <c r="K27" s="598"/>
      <c r="L27" s="598"/>
      <c r="M27" s="598"/>
      <c r="N27" s="599"/>
      <c r="O27" s="600">
        <f t="shared" ref="O27:AD27" si="5">SUM(O28:O28)</f>
        <v>0</v>
      </c>
      <c r="P27" s="601">
        <f t="shared" si="5"/>
        <v>0</v>
      </c>
      <c r="Q27" s="602">
        <f t="shared" si="5"/>
        <v>0</v>
      </c>
      <c r="R27" s="601">
        <f t="shared" si="5"/>
        <v>0</v>
      </c>
      <c r="S27" s="602">
        <f t="shared" si="5"/>
        <v>0</v>
      </c>
      <c r="T27" s="601">
        <f t="shared" si="5"/>
        <v>0</v>
      </c>
      <c r="U27" s="602">
        <f t="shared" si="5"/>
        <v>0</v>
      </c>
      <c r="V27" s="601">
        <f t="shared" si="5"/>
        <v>0</v>
      </c>
      <c r="W27" s="602">
        <f t="shared" si="5"/>
        <v>0</v>
      </c>
      <c r="X27" s="601">
        <f t="shared" si="5"/>
        <v>0</v>
      </c>
      <c r="Y27" s="602">
        <f t="shared" si="5"/>
        <v>0</v>
      </c>
      <c r="Z27" s="601">
        <f t="shared" si="5"/>
        <v>0</v>
      </c>
      <c r="AA27" s="602">
        <f t="shared" si="5"/>
        <v>0</v>
      </c>
      <c r="AB27" s="601">
        <f t="shared" si="5"/>
        <v>0</v>
      </c>
      <c r="AC27" s="602">
        <f t="shared" si="5"/>
        <v>0</v>
      </c>
      <c r="AD27" s="601">
        <f t="shared" si="5"/>
        <v>0</v>
      </c>
      <c r="AE27" s="602">
        <f>SUM(O27,Q27,S27,U27,W27,Y27,AA27,AC27)</f>
        <v>0</v>
      </c>
      <c r="AF27" s="601">
        <f>SUM(P27,R27,T27,V27,X27,Z27,AB27,AD27)</f>
        <v>0</v>
      </c>
      <c r="AG27" s="603">
        <f>SUM(AG28:AG28)</f>
        <v>0</v>
      </c>
      <c r="AH27" s="604"/>
      <c r="AI27" s="604"/>
      <c r="AJ27" s="605"/>
    </row>
    <row r="28" spans="1:36" s="662" customFormat="1" ht="132.75" thickBot="1">
      <c r="A28" s="646"/>
      <c r="B28" s="647" t="s">
        <v>369</v>
      </c>
      <c r="C28" s="648"/>
      <c r="D28" s="649"/>
      <c r="E28" s="649"/>
      <c r="F28" s="650"/>
      <c r="G28" s="649"/>
      <c r="H28" s="704" t="s">
        <v>1483</v>
      </c>
      <c r="I28" s="705" t="s">
        <v>1484</v>
      </c>
      <c r="J28" s="649">
        <v>0</v>
      </c>
      <c r="K28" s="665">
        <v>1</v>
      </c>
      <c r="L28" s="653"/>
      <c r="M28" s="653"/>
      <c r="N28" s="654"/>
      <c r="O28" s="655"/>
      <c r="P28" s="656"/>
      <c r="Q28" s="657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6"/>
      <c r="AF28" s="656"/>
      <c r="AG28" s="659"/>
      <c r="AH28" s="660"/>
      <c r="AI28" s="660"/>
      <c r="AJ28" s="661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6">SUM(O31:O31)</f>
        <v>0</v>
      </c>
      <c r="P30" s="601">
        <f t="shared" si="6"/>
        <v>0</v>
      </c>
      <c r="Q30" s="602">
        <f t="shared" si="6"/>
        <v>0</v>
      </c>
      <c r="R30" s="601">
        <f t="shared" si="6"/>
        <v>0</v>
      </c>
      <c r="S30" s="602">
        <f t="shared" si="6"/>
        <v>0</v>
      </c>
      <c r="T30" s="601">
        <f t="shared" si="6"/>
        <v>0</v>
      </c>
      <c r="U30" s="602">
        <f t="shared" si="6"/>
        <v>0</v>
      </c>
      <c r="V30" s="601">
        <f t="shared" si="6"/>
        <v>0</v>
      </c>
      <c r="W30" s="602">
        <f t="shared" si="6"/>
        <v>0</v>
      </c>
      <c r="X30" s="601">
        <f t="shared" si="6"/>
        <v>0</v>
      </c>
      <c r="Y30" s="602">
        <f t="shared" si="6"/>
        <v>0</v>
      </c>
      <c r="Z30" s="601">
        <f t="shared" si="6"/>
        <v>0</v>
      </c>
      <c r="AA30" s="602">
        <f t="shared" si="6"/>
        <v>0</v>
      </c>
      <c r="AB30" s="601">
        <f t="shared" si="6"/>
        <v>0</v>
      </c>
      <c r="AC30" s="602">
        <f t="shared" si="6"/>
        <v>0</v>
      </c>
      <c r="AD30" s="601">
        <f t="shared" si="6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ht="15.75" thickBot="1">
      <c r="A31" s="574"/>
      <c r="B31" s="606"/>
      <c r="C31" s="607"/>
      <c r="D31" s="608"/>
      <c r="E31" s="608"/>
      <c r="F31" s="623"/>
      <c r="G31" s="608"/>
      <c r="H31" s="624"/>
      <c r="I31" s="625"/>
      <c r="J31" s="610"/>
      <c r="K31" s="626"/>
      <c r="L31" s="627"/>
      <c r="M31" s="628"/>
      <c r="N31" s="629"/>
      <c r="O31" s="630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31"/>
      <c r="AH31" s="620"/>
      <c r="AI31" s="628"/>
      <c r="AJ31" s="632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7">SUM(O34:O34)</f>
        <v>0</v>
      </c>
      <c r="P33" s="601">
        <f t="shared" si="7"/>
        <v>0</v>
      </c>
      <c r="Q33" s="602">
        <f t="shared" si="7"/>
        <v>0</v>
      </c>
      <c r="R33" s="601">
        <f t="shared" si="7"/>
        <v>0</v>
      </c>
      <c r="S33" s="602">
        <f t="shared" si="7"/>
        <v>0</v>
      </c>
      <c r="T33" s="601">
        <f t="shared" si="7"/>
        <v>0</v>
      </c>
      <c r="U33" s="602">
        <f t="shared" si="7"/>
        <v>0</v>
      </c>
      <c r="V33" s="601">
        <f t="shared" si="7"/>
        <v>0</v>
      </c>
      <c r="W33" s="602">
        <f t="shared" si="7"/>
        <v>0</v>
      </c>
      <c r="X33" s="601">
        <f t="shared" si="7"/>
        <v>0</v>
      </c>
      <c r="Y33" s="602">
        <f t="shared" si="7"/>
        <v>0</v>
      </c>
      <c r="Z33" s="601">
        <f t="shared" si="7"/>
        <v>0</v>
      </c>
      <c r="AA33" s="602">
        <f t="shared" si="7"/>
        <v>0</v>
      </c>
      <c r="AB33" s="601">
        <f t="shared" si="7"/>
        <v>0</v>
      </c>
      <c r="AC33" s="602">
        <f t="shared" si="7"/>
        <v>0</v>
      </c>
      <c r="AD33" s="601">
        <f t="shared" si="7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ht="15.75" thickBot="1">
      <c r="A34" s="574"/>
      <c r="B34" s="606"/>
      <c r="C34" s="607"/>
      <c r="D34" s="608"/>
      <c r="E34" s="608"/>
      <c r="F34" s="609"/>
      <c r="G34" s="608"/>
      <c r="H34" s="610"/>
      <c r="I34" s="610"/>
      <c r="J34" s="610"/>
      <c r="K34" s="611"/>
      <c r="L34" s="612"/>
      <c r="M34" s="612"/>
      <c r="N34" s="613"/>
      <c r="O34" s="614"/>
      <c r="P34" s="615"/>
      <c r="Q34" s="616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8"/>
      <c r="AF34" s="618"/>
      <c r="AG34" s="619"/>
      <c r="AH34" s="620"/>
      <c r="AI34" s="620"/>
      <c r="AJ34" s="62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8">SUM(O37:O37)</f>
        <v>0</v>
      </c>
      <c r="P36" s="601">
        <f t="shared" si="8"/>
        <v>0</v>
      </c>
      <c r="Q36" s="602">
        <f t="shared" si="8"/>
        <v>0</v>
      </c>
      <c r="R36" s="601">
        <f t="shared" si="8"/>
        <v>0</v>
      </c>
      <c r="S36" s="602">
        <f t="shared" si="8"/>
        <v>0</v>
      </c>
      <c r="T36" s="601">
        <f t="shared" si="8"/>
        <v>0</v>
      </c>
      <c r="U36" s="602">
        <f t="shared" si="8"/>
        <v>0</v>
      </c>
      <c r="V36" s="601">
        <f t="shared" si="8"/>
        <v>0</v>
      </c>
      <c r="W36" s="602">
        <f t="shared" si="8"/>
        <v>0</v>
      </c>
      <c r="X36" s="601">
        <f t="shared" si="8"/>
        <v>0</v>
      </c>
      <c r="Y36" s="602">
        <f t="shared" si="8"/>
        <v>0</v>
      </c>
      <c r="Z36" s="601">
        <f t="shared" si="8"/>
        <v>0</v>
      </c>
      <c r="AA36" s="602">
        <f t="shared" si="8"/>
        <v>0</v>
      </c>
      <c r="AB36" s="601">
        <f t="shared" si="8"/>
        <v>0</v>
      </c>
      <c r="AC36" s="602">
        <f t="shared" si="8"/>
        <v>0</v>
      </c>
      <c r="AD36" s="601">
        <f t="shared" si="8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9">SUM(O40:O40)</f>
        <v>0</v>
      </c>
      <c r="P39" s="601">
        <f t="shared" si="9"/>
        <v>0</v>
      </c>
      <c r="Q39" s="602">
        <f t="shared" si="9"/>
        <v>0</v>
      </c>
      <c r="R39" s="601">
        <f t="shared" si="9"/>
        <v>0</v>
      </c>
      <c r="S39" s="602">
        <f t="shared" si="9"/>
        <v>0</v>
      </c>
      <c r="T39" s="601">
        <f t="shared" si="9"/>
        <v>0</v>
      </c>
      <c r="U39" s="602">
        <f t="shared" si="9"/>
        <v>0</v>
      </c>
      <c r="V39" s="601">
        <f t="shared" si="9"/>
        <v>0</v>
      </c>
      <c r="W39" s="602">
        <f t="shared" si="9"/>
        <v>0</v>
      </c>
      <c r="X39" s="601">
        <f t="shared" si="9"/>
        <v>0</v>
      </c>
      <c r="Y39" s="602">
        <f t="shared" si="9"/>
        <v>0</v>
      </c>
      <c r="Z39" s="601">
        <f t="shared" si="9"/>
        <v>0</v>
      </c>
      <c r="AA39" s="602">
        <f t="shared" si="9"/>
        <v>0</v>
      </c>
      <c r="AB39" s="601">
        <f t="shared" si="9"/>
        <v>0</v>
      </c>
      <c r="AC39" s="602">
        <f t="shared" si="9"/>
        <v>0</v>
      </c>
      <c r="AD39" s="601">
        <f t="shared" si="9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0">SUM(O43:O43)</f>
        <v>0</v>
      </c>
      <c r="P42" s="601">
        <f t="shared" si="10"/>
        <v>0</v>
      </c>
      <c r="Q42" s="602">
        <f t="shared" si="10"/>
        <v>0</v>
      </c>
      <c r="R42" s="601">
        <f t="shared" si="10"/>
        <v>0</v>
      </c>
      <c r="S42" s="602">
        <f t="shared" si="10"/>
        <v>0</v>
      </c>
      <c r="T42" s="601">
        <f t="shared" si="10"/>
        <v>0</v>
      </c>
      <c r="U42" s="602">
        <f t="shared" si="10"/>
        <v>0</v>
      </c>
      <c r="V42" s="601">
        <f t="shared" si="10"/>
        <v>0</v>
      </c>
      <c r="W42" s="602">
        <f t="shared" si="10"/>
        <v>0</v>
      </c>
      <c r="X42" s="601">
        <f t="shared" si="10"/>
        <v>0</v>
      </c>
      <c r="Y42" s="602">
        <f t="shared" si="10"/>
        <v>0</v>
      </c>
      <c r="Z42" s="601">
        <f t="shared" si="10"/>
        <v>0</v>
      </c>
      <c r="AA42" s="602">
        <f t="shared" si="10"/>
        <v>0</v>
      </c>
      <c r="AB42" s="601">
        <f t="shared" si="10"/>
        <v>0</v>
      </c>
      <c r="AC42" s="602">
        <f t="shared" si="10"/>
        <v>0</v>
      </c>
      <c r="AD42" s="601">
        <f t="shared" si="10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1156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8"/>
      <c r="K45" s="598"/>
      <c r="L45" s="598"/>
      <c r="M45" s="598"/>
      <c r="N45" s="599"/>
      <c r="O45" s="600">
        <f t="shared" ref="O45:AD45" si="11">SUM(O46:O46)</f>
        <v>0</v>
      </c>
      <c r="P45" s="601">
        <f t="shared" si="11"/>
        <v>0</v>
      </c>
      <c r="Q45" s="602">
        <f t="shared" si="11"/>
        <v>0</v>
      </c>
      <c r="R45" s="601">
        <f t="shared" si="11"/>
        <v>0</v>
      </c>
      <c r="S45" s="602">
        <f t="shared" si="11"/>
        <v>0</v>
      </c>
      <c r="T45" s="601">
        <f t="shared" si="11"/>
        <v>0</v>
      </c>
      <c r="U45" s="602">
        <f t="shared" si="11"/>
        <v>0</v>
      </c>
      <c r="V45" s="601">
        <f t="shared" si="11"/>
        <v>0</v>
      </c>
      <c r="W45" s="602">
        <f t="shared" si="11"/>
        <v>0</v>
      </c>
      <c r="X45" s="601">
        <f t="shared" si="11"/>
        <v>0</v>
      </c>
      <c r="Y45" s="602">
        <f t="shared" si="11"/>
        <v>0</v>
      </c>
      <c r="Z45" s="601">
        <f t="shared" si="11"/>
        <v>0</v>
      </c>
      <c r="AA45" s="602">
        <f t="shared" si="11"/>
        <v>0</v>
      </c>
      <c r="AB45" s="601">
        <f t="shared" si="11"/>
        <v>0</v>
      </c>
      <c r="AC45" s="602">
        <f t="shared" si="11"/>
        <v>0</v>
      </c>
      <c r="AD45" s="601">
        <f t="shared" si="11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09"/>
      <c r="G46" s="608"/>
      <c r="H46" s="610"/>
      <c r="I46" s="610"/>
      <c r="J46" s="610"/>
      <c r="K46" s="611"/>
      <c r="L46" s="612"/>
      <c r="M46" s="612"/>
      <c r="N46" s="613"/>
      <c r="O46" s="614"/>
      <c r="P46" s="615"/>
      <c r="Q46" s="616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8"/>
      <c r="AF46" s="618"/>
      <c r="AG46" s="619"/>
      <c r="AH46" s="620"/>
      <c r="AI46" s="620"/>
      <c r="AJ46" s="621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1161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5"/>
      <c r="K48" s="622"/>
      <c r="L48" s="622"/>
      <c r="M48" s="598"/>
      <c r="N48" s="599"/>
      <c r="O48" s="600">
        <f t="shared" ref="O48:AD48" si="12">SUM(O49:O49)</f>
        <v>0</v>
      </c>
      <c r="P48" s="601">
        <f t="shared" si="12"/>
        <v>0</v>
      </c>
      <c r="Q48" s="602">
        <f t="shared" si="12"/>
        <v>0</v>
      </c>
      <c r="R48" s="601">
        <f t="shared" si="12"/>
        <v>0</v>
      </c>
      <c r="S48" s="602">
        <f t="shared" si="12"/>
        <v>0</v>
      </c>
      <c r="T48" s="601">
        <f t="shared" si="12"/>
        <v>0</v>
      </c>
      <c r="U48" s="602">
        <f t="shared" si="12"/>
        <v>0</v>
      </c>
      <c r="V48" s="601">
        <f t="shared" si="12"/>
        <v>0</v>
      </c>
      <c r="W48" s="602">
        <f t="shared" si="12"/>
        <v>0</v>
      </c>
      <c r="X48" s="601">
        <f t="shared" si="12"/>
        <v>0</v>
      </c>
      <c r="Y48" s="602">
        <f t="shared" si="12"/>
        <v>0</v>
      </c>
      <c r="Z48" s="601">
        <f t="shared" si="12"/>
        <v>0</v>
      </c>
      <c r="AA48" s="602">
        <f t="shared" si="12"/>
        <v>0</v>
      </c>
      <c r="AB48" s="601">
        <f t="shared" si="12"/>
        <v>0</v>
      </c>
      <c r="AC48" s="602">
        <f t="shared" si="12"/>
        <v>0</v>
      </c>
      <c r="AD48" s="601">
        <f t="shared" si="12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23"/>
      <c r="G49" s="608"/>
      <c r="H49" s="624"/>
      <c r="I49" s="625"/>
      <c r="J49" s="610"/>
      <c r="K49" s="626"/>
      <c r="L49" s="627"/>
      <c r="M49" s="628"/>
      <c r="N49" s="629"/>
      <c r="O49" s="630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31"/>
      <c r="AH49" s="620"/>
      <c r="AI49" s="628"/>
      <c r="AJ49" s="632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15.75" thickBot="1">
      <c r="A51" s="574"/>
      <c r="B51" s="1131" t="s">
        <v>1122</v>
      </c>
      <c r="C51" s="1132"/>
      <c r="D51" s="1133"/>
      <c r="E51" s="577"/>
      <c r="F51" s="1132" t="s">
        <v>1123</v>
      </c>
      <c r="G51" s="1132"/>
      <c r="H51" s="1132"/>
      <c r="I51" s="1132"/>
      <c r="J51" s="1132"/>
      <c r="K51" s="1132"/>
      <c r="L51" s="1132"/>
      <c r="M51" s="1132"/>
      <c r="N51" s="1133"/>
      <c r="O51" s="1134" t="s">
        <v>1124</v>
      </c>
      <c r="P51" s="1135"/>
      <c r="Q51" s="1135"/>
      <c r="R51" s="1135"/>
      <c r="S51" s="1135"/>
      <c r="T51" s="1135"/>
      <c r="U51" s="1135"/>
      <c r="V51" s="1135"/>
      <c r="W51" s="1135"/>
      <c r="X51" s="1135"/>
      <c r="Y51" s="1135"/>
      <c r="Z51" s="1135"/>
      <c r="AA51" s="1135"/>
      <c r="AB51" s="1135"/>
      <c r="AC51" s="1135"/>
      <c r="AD51" s="1135"/>
      <c r="AE51" s="1135"/>
      <c r="AF51" s="1136"/>
      <c r="AG51" s="1137" t="s">
        <v>1125</v>
      </c>
      <c r="AH51" s="1138"/>
      <c r="AI51" s="1138"/>
      <c r="AJ51" s="1139"/>
    </row>
    <row r="52" spans="1:36">
      <c r="A52" s="574"/>
      <c r="B52" s="1140" t="s">
        <v>1126</v>
      </c>
      <c r="C52" s="1142" t="s">
        <v>1127</v>
      </c>
      <c r="D52" s="1143"/>
      <c r="E52" s="1143"/>
      <c r="F52" s="1143"/>
      <c r="G52" s="1143"/>
      <c r="H52" s="1143"/>
      <c r="I52" s="1121" t="s">
        <v>1128</v>
      </c>
      <c r="J52" s="1123" t="s">
        <v>1129</v>
      </c>
      <c r="K52" s="1123" t="s">
        <v>1130</v>
      </c>
      <c r="L52" s="1125" t="s">
        <v>1131</v>
      </c>
      <c r="M52" s="1127" t="s">
        <v>1132</v>
      </c>
      <c r="N52" s="1129" t="s">
        <v>1133</v>
      </c>
      <c r="O52" s="1120" t="s">
        <v>1134</v>
      </c>
      <c r="P52" s="1112"/>
      <c r="Q52" s="1111" t="s">
        <v>1135</v>
      </c>
      <c r="R52" s="1112"/>
      <c r="S52" s="1111" t="s">
        <v>1136</v>
      </c>
      <c r="T52" s="1112"/>
      <c r="U52" s="1111" t="s">
        <v>1137</v>
      </c>
      <c r="V52" s="1112"/>
      <c r="W52" s="1111" t="s">
        <v>1138</v>
      </c>
      <c r="X52" s="1112"/>
      <c r="Y52" s="1111" t="s">
        <v>1139</v>
      </c>
      <c r="Z52" s="1112"/>
      <c r="AA52" s="1111" t="s">
        <v>1140</v>
      </c>
      <c r="AB52" s="1112"/>
      <c r="AC52" s="1111" t="s">
        <v>1141</v>
      </c>
      <c r="AD52" s="1112"/>
      <c r="AE52" s="1111" t="s">
        <v>1142</v>
      </c>
      <c r="AF52" s="1113"/>
      <c r="AG52" s="1114" t="s">
        <v>1143</v>
      </c>
      <c r="AH52" s="1116" t="s">
        <v>1144</v>
      </c>
      <c r="AI52" s="1118" t="s">
        <v>1145</v>
      </c>
      <c r="AJ52" s="1107" t="s">
        <v>1146</v>
      </c>
    </row>
    <row r="53" spans="1:36" ht="20.25" thickBot="1">
      <c r="A53" s="574"/>
      <c r="B53" s="1141"/>
      <c r="C53" s="1144"/>
      <c r="D53" s="1145"/>
      <c r="E53" s="1145"/>
      <c r="F53" s="1145"/>
      <c r="G53" s="1145"/>
      <c r="H53" s="1145"/>
      <c r="I53" s="1122"/>
      <c r="J53" s="1124" t="s">
        <v>1129</v>
      </c>
      <c r="K53" s="1124"/>
      <c r="L53" s="1126"/>
      <c r="M53" s="1128"/>
      <c r="N53" s="1130"/>
      <c r="O53" s="578" t="s">
        <v>1147</v>
      </c>
      <c r="P53" s="579" t="s">
        <v>1148</v>
      </c>
      <c r="Q53" s="580" t="s">
        <v>1147</v>
      </c>
      <c r="R53" s="579" t="s">
        <v>1148</v>
      </c>
      <c r="S53" s="580" t="s">
        <v>1147</v>
      </c>
      <c r="T53" s="579" t="s">
        <v>1148</v>
      </c>
      <c r="U53" s="580" t="s">
        <v>1147</v>
      </c>
      <c r="V53" s="579" t="s">
        <v>1148</v>
      </c>
      <c r="W53" s="580" t="s">
        <v>1147</v>
      </c>
      <c r="X53" s="579" t="s">
        <v>1148</v>
      </c>
      <c r="Y53" s="580" t="s">
        <v>1147</v>
      </c>
      <c r="Z53" s="579" t="s">
        <v>1148</v>
      </c>
      <c r="AA53" s="580" t="s">
        <v>1147</v>
      </c>
      <c r="AB53" s="579" t="s">
        <v>1149</v>
      </c>
      <c r="AC53" s="580" t="s">
        <v>1147</v>
      </c>
      <c r="AD53" s="579" t="s">
        <v>1149</v>
      </c>
      <c r="AE53" s="580" t="s">
        <v>1147</v>
      </c>
      <c r="AF53" s="581" t="s">
        <v>1149</v>
      </c>
      <c r="AG53" s="1115"/>
      <c r="AH53" s="1117"/>
      <c r="AI53" s="1119"/>
      <c r="AJ53" s="1108"/>
    </row>
    <row r="54" spans="1:36" ht="48.75" thickBot="1">
      <c r="A54" s="574"/>
      <c r="B54" s="582" t="s">
        <v>1150</v>
      </c>
      <c r="C54" s="1109" t="s">
        <v>1151</v>
      </c>
      <c r="D54" s="1110"/>
      <c r="E54" s="1110"/>
      <c r="F54" s="1110"/>
      <c r="G54" s="1110"/>
      <c r="H54" s="1110"/>
      <c r="I54" s="583" t="s">
        <v>1152</v>
      </c>
      <c r="J54" s="584"/>
      <c r="K54" s="585"/>
      <c r="L54" s="585"/>
      <c r="M54" s="586"/>
      <c r="N54" s="587"/>
      <c r="O54" s="588">
        <f t="shared" ref="O54:AD54" si="13">SUM(O56,O59,O62,O65)</f>
        <v>0</v>
      </c>
      <c r="P54" s="589">
        <f t="shared" si="13"/>
        <v>0</v>
      </c>
      <c r="Q54" s="589">
        <f t="shared" si="13"/>
        <v>0</v>
      </c>
      <c r="R54" s="589">
        <f t="shared" si="13"/>
        <v>0</v>
      </c>
      <c r="S54" s="589">
        <f t="shared" si="13"/>
        <v>0</v>
      </c>
      <c r="T54" s="589">
        <f t="shared" si="13"/>
        <v>0</v>
      </c>
      <c r="U54" s="589">
        <f t="shared" si="13"/>
        <v>0</v>
      </c>
      <c r="V54" s="589">
        <f t="shared" si="13"/>
        <v>0</v>
      </c>
      <c r="W54" s="589">
        <f t="shared" si="13"/>
        <v>0</v>
      </c>
      <c r="X54" s="589">
        <f t="shared" si="13"/>
        <v>0</v>
      </c>
      <c r="Y54" s="589">
        <f t="shared" si="13"/>
        <v>0</v>
      </c>
      <c r="Z54" s="589">
        <f t="shared" si="13"/>
        <v>0</v>
      </c>
      <c r="AA54" s="589">
        <f t="shared" si="13"/>
        <v>0</v>
      </c>
      <c r="AB54" s="589">
        <f t="shared" si="13"/>
        <v>0</v>
      </c>
      <c r="AC54" s="589">
        <f t="shared" si="13"/>
        <v>0</v>
      </c>
      <c r="AD54" s="589">
        <f t="shared" si="13"/>
        <v>0</v>
      </c>
      <c r="AE54" s="589">
        <f>SUM(O54,Q54,S54,U54,W54,Y54,AA54,AC54)</f>
        <v>0</v>
      </c>
      <c r="AF54" s="590">
        <f>SUM(P54,R54,T54,V54,X54,Z54,AB54,AD54)</f>
        <v>0</v>
      </c>
      <c r="AG54" s="591">
        <f>AG56+AG59</f>
        <v>0</v>
      </c>
      <c r="AH54" s="592"/>
      <c r="AI54" s="592"/>
      <c r="AJ54" s="593"/>
    </row>
    <row r="55" spans="1:36" ht="15.75" thickBot="1">
      <c r="A55" s="574"/>
      <c r="B55" s="1146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R55" s="1147"/>
      <c r="S55" s="1147"/>
      <c r="T55" s="1147"/>
      <c r="U55" s="1147"/>
      <c r="V55" s="1147"/>
      <c r="W55" s="1147"/>
      <c r="X55" s="1147"/>
      <c r="Y55" s="1147"/>
      <c r="Z55" s="1147"/>
      <c r="AA55" s="1147"/>
      <c r="AB55" s="1147"/>
      <c r="AC55" s="1147"/>
      <c r="AD55" s="1147"/>
      <c r="AE55" s="1147"/>
      <c r="AF55" s="1147"/>
      <c r="AG55" s="1147"/>
      <c r="AH55" s="1147"/>
      <c r="AI55" s="1147"/>
      <c r="AJ55" s="1148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4">SUM(O57:O57)</f>
        <v>0</v>
      </c>
      <c r="P56" s="601">
        <f t="shared" si="14"/>
        <v>0</v>
      </c>
      <c r="Q56" s="602">
        <f t="shared" si="14"/>
        <v>0</v>
      </c>
      <c r="R56" s="601">
        <f t="shared" si="14"/>
        <v>0</v>
      </c>
      <c r="S56" s="602">
        <f t="shared" si="14"/>
        <v>0</v>
      </c>
      <c r="T56" s="601">
        <f t="shared" si="14"/>
        <v>0</v>
      </c>
      <c r="U56" s="602">
        <f t="shared" si="14"/>
        <v>0</v>
      </c>
      <c r="V56" s="601">
        <f t="shared" si="14"/>
        <v>0</v>
      </c>
      <c r="W56" s="602">
        <f t="shared" si="14"/>
        <v>0</v>
      </c>
      <c r="X56" s="601">
        <f t="shared" si="14"/>
        <v>0</v>
      </c>
      <c r="Y56" s="602">
        <f t="shared" si="14"/>
        <v>0</v>
      </c>
      <c r="Z56" s="601">
        <f t="shared" si="14"/>
        <v>0</v>
      </c>
      <c r="AA56" s="602">
        <f t="shared" si="14"/>
        <v>0</v>
      </c>
      <c r="AB56" s="601">
        <f t="shared" si="14"/>
        <v>0</v>
      </c>
      <c r="AC56" s="602">
        <f t="shared" si="14"/>
        <v>0</v>
      </c>
      <c r="AD56" s="601">
        <f t="shared" si="14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09"/>
      <c r="G57" s="608"/>
      <c r="H57" s="610"/>
      <c r="I57" s="610"/>
      <c r="J57" s="610"/>
      <c r="K57" s="611"/>
      <c r="L57" s="612"/>
      <c r="M57" s="612"/>
      <c r="N57" s="613"/>
      <c r="O57" s="614"/>
      <c r="P57" s="615"/>
      <c r="Q57" s="616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8"/>
      <c r="AF57" s="618"/>
      <c r="AG57" s="619"/>
      <c r="AH57" s="620"/>
      <c r="AI57" s="620"/>
      <c r="AJ57" s="62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5">SUM(O60:O60)</f>
        <v>0</v>
      </c>
      <c r="P59" s="601">
        <f t="shared" si="15"/>
        <v>0</v>
      </c>
      <c r="Q59" s="602">
        <f t="shared" si="15"/>
        <v>0</v>
      </c>
      <c r="R59" s="601">
        <f t="shared" si="15"/>
        <v>0</v>
      </c>
      <c r="S59" s="602">
        <f t="shared" si="15"/>
        <v>0</v>
      </c>
      <c r="T59" s="601">
        <f t="shared" si="15"/>
        <v>0</v>
      </c>
      <c r="U59" s="602">
        <f t="shared" si="15"/>
        <v>0</v>
      </c>
      <c r="V59" s="601">
        <f t="shared" si="15"/>
        <v>0</v>
      </c>
      <c r="W59" s="602">
        <f t="shared" si="15"/>
        <v>0</v>
      </c>
      <c r="X59" s="601">
        <f t="shared" si="15"/>
        <v>0</v>
      </c>
      <c r="Y59" s="602">
        <f t="shared" si="15"/>
        <v>0</v>
      </c>
      <c r="Z59" s="601">
        <f t="shared" si="15"/>
        <v>0</v>
      </c>
      <c r="AA59" s="602">
        <f t="shared" si="15"/>
        <v>0</v>
      </c>
      <c r="AB59" s="601">
        <f t="shared" si="15"/>
        <v>0</v>
      </c>
      <c r="AC59" s="602">
        <f t="shared" si="15"/>
        <v>0</v>
      </c>
      <c r="AD59" s="601">
        <f t="shared" si="15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23"/>
      <c r="G60" s="608"/>
      <c r="H60" s="624"/>
      <c r="I60" s="625"/>
      <c r="J60" s="610"/>
      <c r="K60" s="626"/>
      <c r="L60" s="627"/>
      <c r="M60" s="628"/>
      <c r="N60" s="629"/>
      <c r="O60" s="630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31"/>
      <c r="AH60" s="620"/>
      <c r="AI60" s="628"/>
      <c r="AJ60" s="632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1156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8"/>
      <c r="K62" s="598"/>
      <c r="L62" s="598"/>
      <c r="M62" s="598"/>
      <c r="N62" s="599"/>
      <c r="O62" s="600">
        <f t="shared" ref="O62:AD62" si="16">SUM(O63:O63)</f>
        <v>0</v>
      </c>
      <c r="P62" s="601">
        <f t="shared" si="16"/>
        <v>0</v>
      </c>
      <c r="Q62" s="602">
        <f t="shared" si="16"/>
        <v>0</v>
      </c>
      <c r="R62" s="601">
        <f t="shared" si="16"/>
        <v>0</v>
      </c>
      <c r="S62" s="602">
        <f t="shared" si="16"/>
        <v>0</v>
      </c>
      <c r="T62" s="601">
        <f t="shared" si="16"/>
        <v>0</v>
      </c>
      <c r="U62" s="602">
        <f t="shared" si="16"/>
        <v>0</v>
      </c>
      <c r="V62" s="601">
        <f t="shared" si="16"/>
        <v>0</v>
      </c>
      <c r="W62" s="602">
        <f t="shared" si="16"/>
        <v>0</v>
      </c>
      <c r="X62" s="601">
        <f t="shared" si="16"/>
        <v>0</v>
      </c>
      <c r="Y62" s="602">
        <f t="shared" si="16"/>
        <v>0</v>
      </c>
      <c r="Z62" s="601">
        <f t="shared" si="16"/>
        <v>0</v>
      </c>
      <c r="AA62" s="602">
        <f t="shared" si="16"/>
        <v>0</v>
      </c>
      <c r="AB62" s="601">
        <f t="shared" si="16"/>
        <v>0</v>
      </c>
      <c r="AC62" s="602">
        <f t="shared" si="16"/>
        <v>0</v>
      </c>
      <c r="AD62" s="601">
        <f t="shared" si="16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09"/>
      <c r="G63" s="608"/>
      <c r="H63" s="610"/>
      <c r="I63" s="610"/>
      <c r="J63" s="610"/>
      <c r="K63" s="611"/>
      <c r="L63" s="612"/>
      <c r="M63" s="612"/>
      <c r="N63" s="613"/>
      <c r="O63" s="614"/>
      <c r="P63" s="615"/>
      <c r="Q63" s="616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8"/>
      <c r="AF63" s="618"/>
      <c r="AG63" s="619"/>
      <c r="AH63" s="620"/>
      <c r="AI63" s="620"/>
      <c r="AJ63" s="621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1161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5"/>
      <c r="K65" s="622"/>
      <c r="L65" s="622"/>
      <c r="M65" s="598"/>
      <c r="N65" s="599"/>
      <c r="O65" s="600">
        <f t="shared" ref="O65:AD65" si="17">SUM(O66:O66)</f>
        <v>0</v>
      </c>
      <c r="P65" s="601">
        <f t="shared" si="17"/>
        <v>0</v>
      </c>
      <c r="Q65" s="602">
        <f t="shared" si="17"/>
        <v>0</v>
      </c>
      <c r="R65" s="601">
        <f t="shared" si="17"/>
        <v>0</v>
      </c>
      <c r="S65" s="602">
        <f t="shared" si="17"/>
        <v>0</v>
      </c>
      <c r="T65" s="601">
        <f t="shared" si="17"/>
        <v>0</v>
      </c>
      <c r="U65" s="602">
        <f t="shared" si="17"/>
        <v>0</v>
      </c>
      <c r="V65" s="601">
        <f t="shared" si="17"/>
        <v>0</v>
      </c>
      <c r="W65" s="602">
        <f t="shared" si="17"/>
        <v>0</v>
      </c>
      <c r="X65" s="601">
        <f t="shared" si="17"/>
        <v>0</v>
      </c>
      <c r="Y65" s="602">
        <f t="shared" si="17"/>
        <v>0</v>
      </c>
      <c r="Z65" s="601">
        <f t="shared" si="17"/>
        <v>0</v>
      </c>
      <c r="AA65" s="602">
        <f t="shared" si="17"/>
        <v>0</v>
      </c>
      <c r="AB65" s="601">
        <f t="shared" si="17"/>
        <v>0</v>
      </c>
      <c r="AC65" s="602">
        <f t="shared" si="17"/>
        <v>0</v>
      </c>
      <c r="AD65" s="601">
        <f t="shared" si="17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23"/>
      <c r="G66" s="608"/>
      <c r="H66" s="624"/>
      <c r="I66" s="625"/>
      <c r="J66" s="610"/>
      <c r="K66" s="626"/>
      <c r="L66" s="627"/>
      <c r="M66" s="628"/>
      <c r="N66" s="629"/>
      <c r="O66" s="630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31"/>
      <c r="AH66" s="620"/>
      <c r="AI66" s="628"/>
      <c r="AJ66" s="632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15.75" thickBot="1">
      <c r="A68" s="574"/>
      <c r="B68" s="1131" t="s">
        <v>1122</v>
      </c>
      <c r="C68" s="1132"/>
      <c r="D68" s="1133"/>
      <c r="E68" s="577"/>
      <c r="F68" s="1132" t="s">
        <v>1123</v>
      </c>
      <c r="G68" s="1132"/>
      <c r="H68" s="1132"/>
      <c r="I68" s="1132"/>
      <c r="J68" s="1132"/>
      <c r="K68" s="1132"/>
      <c r="L68" s="1132"/>
      <c r="M68" s="1132"/>
      <c r="N68" s="1133"/>
      <c r="O68" s="1134" t="s">
        <v>1124</v>
      </c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6"/>
      <c r="AG68" s="1137" t="s">
        <v>1125</v>
      </c>
      <c r="AH68" s="1138"/>
      <c r="AI68" s="1138"/>
      <c r="AJ68" s="1139"/>
    </row>
    <row r="69" spans="1:36">
      <c r="A69" s="574"/>
      <c r="B69" s="1140" t="s">
        <v>1126</v>
      </c>
      <c r="C69" s="1142" t="s">
        <v>1127</v>
      </c>
      <c r="D69" s="1143"/>
      <c r="E69" s="1143"/>
      <c r="F69" s="1143"/>
      <c r="G69" s="1143"/>
      <c r="H69" s="1143"/>
      <c r="I69" s="1121" t="s">
        <v>1128</v>
      </c>
      <c r="J69" s="1123" t="s">
        <v>1129</v>
      </c>
      <c r="K69" s="1123" t="s">
        <v>1130</v>
      </c>
      <c r="L69" s="1125" t="s">
        <v>1131</v>
      </c>
      <c r="M69" s="1127" t="s">
        <v>1132</v>
      </c>
      <c r="N69" s="1129" t="s">
        <v>1133</v>
      </c>
      <c r="O69" s="1120" t="s">
        <v>1134</v>
      </c>
      <c r="P69" s="1112"/>
      <c r="Q69" s="1111" t="s">
        <v>1135</v>
      </c>
      <c r="R69" s="1112"/>
      <c r="S69" s="1111" t="s">
        <v>1136</v>
      </c>
      <c r="T69" s="1112"/>
      <c r="U69" s="1111" t="s">
        <v>1137</v>
      </c>
      <c r="V69" s="1112"/>
      <c r="W69" s="1111" t="s">
        <v>1138</v>
      </c>
      <c r="X69" s="1112"/>
      <c r="Y69" s="1111" t="s">
        <v>1139</v>
      </c>
      <c r="Z69" s="1112"/>
      <c r="AA69" s="1111" t="s">
        <v>1140</v>
      </c>
      <c r="AB69" s="1112"/>
      <c r="AC69" s="1111" t="s">
        <v>1141</v>
      </c>
      <c r="AD69" s="1112"/>
      <c r="AE69" s="1111" t="s">
        <v>1142</v>
      </c>
      <c r="AF69" s="1113"/>
      <c r="AG69" s="1114" t="s">
        <v>1143</v>
      </c>
      <c r="AH69" s="1116" t="s">
        <v>1144</v>
      </c>
      <c r="AI69" s="1118" t="s">
        <v>1145</v>
      </c>
      <c r="AJ69" s="1107" t="s">
        <v>1146</v>
      </c>
    </row>
    <row r="70" spans="1:36" ht="20.25" thickBot="1">
      <c r="A70" s="574"/>
      <c r="B70" s="1141"/>
      <c r="C70" s="1144"/>
      <c r="D70" s="1145"/>
      <c r="E70" s="1145"/>
      <c r="F70" s="1145"/>
      <c r="G70" s="1145"/>
      <c r="H70" s="1145"/>
      <c r="I70" s="1122"/>
      <c r="J70" s="1124" t="s">
        <v>1129</v>
      </c>
      <c r="K70" s="1124"/>
      <c r="L70" s="1126"/>
      <c r="M70" s="1128"/>
      <c r="N70" s="1130"/>
      <c r="O70" s="578" t="s">
        <v>1147</v>
      </c>
      <c r="P70" s="579" t="s">
        <v>1148</v>
      </c>
      <c r="Q70" s="580" t="s">
        <v>1147</v>
      </c>
      <c r="R70" s="579" t="s">
        <v>1148</v>
      </c>
      <c r="S70" s="580" t="s">
        <v>1147</v>
      </c>
      <c r="T70" s="579" t="s">
        <v>1148</v>
      </c>
      <c r="U70" s="580" t="s">
        <v>1147</v>
      </c>
      <c r="V70" s="579" t="s">
        <v>1148</v>
      </c>
      <c r="W70" s="580" t="s">
        <v>1147</v>
      </c>
      <c r="X70" s="579" t="s">
        <v>1148</v>
      </c>
      <c r="Y70" s="580" t="s">
        <v>1147</v>
      </c>
      <c r="Z70" s="579" t="s">
        <v>1148</v>
      </c>
      <c r="AA70" s="580" t="s">
        <v>1147</v>
      </c>
      <c r="AB70" s="579" t="s">
        <v>1149</v>
      </c>
      <c r="AC70" s="580" t="s">
        <v>1147</v>
      </c>
      <c r="AD70" s="579" t="s">
        <v>1149</v>
      </c>
      <c r="AE70" s="580" t="s">
        <v>1147</v>
      </c>
      <c r="AF70" s="581" t="s">
        <v>1149</v>
      </c>
      <c r="AG70" s="1115"/>
      <c r="AH70" s="1117"/>
      <c r="AI70" s="1119"/>
      <c r="AJ70" s="1108"/>
    </row>
    <row r="71" spans="1:36" ht="48.75" thickBot="1">
      <c r="A71" s="574"/>
      <c r="B71" s="582" t="s">
        <v>1150</v>
      </c>
      <c r="C71" s="1109" t="s">
        <v>1151</v>
      </c>
      <c r="D71" s="1110"/>
      <c r="E71" s="1110"/>
      <c r="F71" s="1110"/>
      <c r="G71" s="1110"/>
      <c r="H71" s="1110"/>
      <c r="I71" s="583" t="s">
        <v>1152</v>
      </c>
      <c r="J71" s="584"/>
      <c r="K71" s="585"/>
      <c r="L71" s="585"/>
      <c r="M71" s="586"/>
      <c r="N71" s="587"/>
      <c r="O71" s="588">
        <f t="shared" ref="O71:AD71" si="18">SUM(O73,O76,O79)</f>
        <v>0</v>
      </c>
      <c r="P71" s="589">
        <f t="shared" si="18"/>
        <v>0</v>
      </c>
      <c r="Q71" s="589">
        <f t="shared" si="18"/>
        <v>0</v>
      </c>
      <c r="R71" s="589">
        <f t="shared" si="18"/>
        <v>0</v>
      </c>
      <c r="S71" s="589">
        <f t="shared" si="18"/>
        <v>0</v>
      </c>
      <c r="T71" s="589">
        <f t="shared" si="18"/>
        <v>0</v>
      </c>
      <c r="U71" s="589">
        <f t="shared" si="18"/>
        <v>0</v>
      </c>
      <c r="V71" s="589">
        <f t="shared" si="18"/>
        <v>0</v>
      </c>
      <c r="W71" s="589">
        <f t="shared" si="18"/>
        <v>0</v>
      </c>
      <c r="X71" s="589">
        <f t="shared" si="18"/>
        <v>0</v>
      </c>
      <c r="Y71" s="589">
        <f t="shared" si="18"/>
        <v>0</v>
      </c>
      <c r="Z71" s="589">
        <f t="shared" si="18"/>
        <v>0</v>
      </c>
      <c r="AA71" s="589">
        <f t="shared" si="18"/>
        <v>0</v>
      </c>
      <c r="AB71" s="589">
        <f t="shared" si="18"/>
        <v>0</v>
      </c>
      <c r="AC71" s="589">
        <f t="shared" si="18"/>
        <v>0</v>
      </c>
      <c r="AD71" s="589">
        <f t="shared" si="18"/>
        <v>0</v>
      </c>
      <c r="AE71" s="589">
        <f>SUM(O71,Q71,S71,U71,W71,Y71,AA71,AC71)</f>
        <v>0</v>
      </c>
      <c r="AF71" s="590">
        <f>SUM(P71,R71,T71,V71,X71,Z71,AB71,AD71)</f>
        <v>0</v>
      </c>
      <c r="AG71" s="591">
        <f>AG73+AG76</f>
        <v>0</v>
      </c>
      <c r="AH71" s="592"/>
      <c r="AI71" s="592"/>
      <c r="AJ71" s="593"/>
    </row>
    <row r="72" spans="1:36" ht="15.75" thickBot="1">
      <c r="A72" s="574"/>
      <c r="B72" s="1146"/>
      <c r="C72" s="1147"/>
      <c r="D72" s="1147"/>
      <c r="E72" s="1147"/>
      <c r="F72" s="1147"/>
      <c r="G72" s="1147"/>
      <c r="H72" s="1147"/>
      <c r="I72" s="1147"/>
      <c r="J72" s="1147"/>
      <c r="K72" s="1147"/>
      <c r="L72" s="1147"/>
      <c r="M72" s="1147"/>
      <c r="N72" s="1147"/>
      <c r="O72" s="1147"/>
      <c r="P72" s="1147"/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8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19">SUM(O74:O74)</f>
        <v>0</v>
      </c>
      <c r="P73" s="601">
        <f t="shared" si="19"/>
        <v>0</v>
      </c>
      <c r="Q73" s="602">
        <f t="shared" si="19"/>
        <v>0</v>
      </c>
      <c r="R73" s="601">
        <f t="shared" si="19"/>
        <v>0</v>
      </c>
      <c r="S73" s="602">
        <f t="shared" si="19"/>
        <v>0</v>
      </c>
      <c r="T73" s="601">
        <f t="shared" si="19"/>
        <v>0</v>
      </c>
      <c r="U73" s="602">
        <f t="shared" si="19"/>
        <v>0</v>
      </c>
      <c r="V73" s="601">
        <f t="shared" si="19"/>
        <v>0</v>
      </c>
      <c r="W73" s="602">
        <f t="shared" si="19"/>
        <v>0</v>
      </c>
      <c r="X73" s="601">
        <f t="shared" si="19"/>
        <v>0</v>
      </c>
      <c r="Y73" s="602">
        <f t="shared" si="19"/>
        <v>0</v>
      </c>
      <c r="Z73" s="601">
        <f t="shared" si="19"/>
        <v>0</v>
      </c>
      <c r="AA73" s="602">
        <f t="shared" si="19"/>
        <v>0</v>
      </c>
      <c r="AB73" s="601">
        <f t="shared" si="19"/>
        <v>0</v>
      </c>
      <c r="AC73" s="602">
        <f t="shared" si="19"/>
        <v>0</v>
      </c>
      <c r="AD73" s="601">
        <f t="shared" si="19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1161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5"/>
      <c r="K76" s="622"/>
      <c r="L76" s="622"/>
      <c r="M76" s="598"/>
      <c r="N76" s="599"/>
      <c r="O76" s="600">
        <f t="shared" ref="O76:AD76" si="20">SUM(O77:O77)</f>
        <v>0</v>
      </c>
      <c r="P76" s="601">
        <f t="shared" si="20"/>
        <v>0</v>
      </c>
      <c r="Q76" s="602">
        <f t="shared" si="20"/>
        <v>0</v>
      </c>
      <c r="R76" s="601">
        <f t="shared" si="20"/>
        <v>0</v>
      </c>
      <c r="S76" s="602">
        <f t="shared" si="20"/>
        <v>0</v>
      </c>
      <c r="T76" s="601">
        <f t="shared" si="20"/>
        <v>0</v>
      </c>
      <c r="U76" s="602">
        <f t="shared" si="20"/>
        <v>0</v>
      </c>
      <c r="V76" s="601">
        <f t="shared" si="20"/>
        <v>0</v>
      </c>
      <c r="W76" s="602">
        <f t="shared" si="20"/>
        <v>0</v>
      </c>
      <c r="X76" s="601">
        <f t="shared" si="20"/>
        <v>0</v>
      </c>
      <c r="Y76" s="602">
        <f t="shared" si="20"/>
        <v>0</v>
      </c>
      <c r="Z76" s="601">
        <f t="shared" si="20"/>
        <v>0</v>
      </c>
      <c r="AA76" s="602">
        <f t="shared" si="20"/>
        <v>0</v>
      </c>
      <c r="AB76" s="601">
        <f t="shared" si="20"/>
        <v>0</v>
      </c>
      <c r="AC76" s="602">
        <f t="shared" si="20"/>
        <v>0</v>
      </c>
      <c r="AD76" s="601">
        <f t="shared" si="20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23"/>
      <c r="G77" s="608"/>
      <c r="H77" s="624"/>
      <c r="I77" s="625"/>
      <c r="J77" s="610"/>
      <c r="K77" s="626"/>
      <c r="L77" s="627"/>
      <c r="M77" s="628"/>
      <c r="N77" s="629"/>
      <c r="O77" s="630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8"/>
      <c r="AF77" s="618"/>
      <c r="AG77" s="631"/>
      <c r="AH77" s="620"/>
      <c r="AI77" s="628"/>
      <c r="AJ77" s="632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1">SUM(O80:O80)</f>
        <v>0</v>
      </c>
      <c r="P79" s="601">
        <f t="shared" si="21"/>
        <v>0</v>
      </c>
      <c r="Q79" s="602">
        <f t="shared" si="21"/>
        <v>0</v>
      </c>
      <c r="R79" s="601">
        <f t="shared" si="21"/>
        <v>0</v>
      </c>
      <c r="S79" s="602">
        <f t="shared" si="21"/>
        <v>0</v>
      </c>
      <c r="T79" s="601">
        <f t="shared" si="21"/>
        <v>0</v>
      </c>
      <c r="U79" s="602">
        <f t="shared" si="21"/>
        <v>0</v>
      </c>
      <c r="V79" s="601">
        <f t="shared" si="21"/>
        <v>0</v>
      </c>
      <c r="W79" s="602">
        <f t="shared" si="21"/>
        <v>0</v>
      </c>
      <c r="X79" s="601">
        <f t="shared" si="21"/>
        <v>0</v>
      </c>
      <c r="Y79" s="602">
        <f t="shared" si="21"/>
        <v>0</v>
      </c>
      <c r="Z79" s="601">
        <f t="shared" si="21"/>
        <v>0</v>
      </c>
      <c r="AA79" s="602">
        <f t="shared" si="21"/>
        <v>0</v>
      </c>
      <c r="AB79" s="601">
        <f t="shared" si="21"/>
        <v>0</v>
      </c>
      <c r="AC79" s="602">
        <f t="shared" si="21"/>
        <v>0</v>
      </c>
      <c r="AD79" s="601">
        <f t="shared" si="21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15.75" thickBot="1">
      <c r="A82" s="574"/>
      <c r="B82" s="1131" t="s">
        <v>1122</v>
      </c>
      <c r="C82" s="1132"/>
      <c r="D82" s="1133"/>
      <c r="E82" s="577"/>
      <c r="F82" s="1132" t="s">
        <v>1123</v>
      </c>
      <c r="G82" s="1132"/>
      <c r="H82" s="1132"/>
      <c r="I82" s="1132"/>
      <c r="J82" s="1132"/>
      <c r="K82" s="1132"/>
      <c r="L82" s="1132"/>
      <c r="M82" s="1132"/>
      <c r="N82" s="1133"/>
      <c r="O82" s="1134" t="s">
        <v>1124</v>
      </c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6"/>
      <c r="AG82" s="1137" t="s">
        <v>1125</v>
      </c>
      <c r="AH82" s="1138"/>
      <c r="AI82" s="1138"/>
      <c r="AJ82" s="1139"/>
    </row>
    <row r="83" spans="1:36">
      <c r="A83" s="574"/>
      <c r="B83" s="1140" t="s">
        <v>1126</v>
      </c>
      <c r="C83" s="1142" t="s">
        <v>1127</v>
      </c>
      <c r="D83" s="1143"/>
      <c r="E83" s="1143"/>
      <c r="F83" s="1143"/>
      <c r="G83" s="1143"/>
      <c r="H83" s="1143"/>
      <c r="I83" s="1121" t="s">
        <v>1128</v>
      </c>
      <c r="J83" s="1123" t="s">
        <v>1129</v>
      </c>
      <c r="K83" s="1123" t="s">
        <v>1130</v>
      </c>
      <c r="L83" s="1125" t="s">
        <v>1131</v>
      </c>
      <c r="M83" s="1127" t="s">
        <v>1132</v>
      </c>
      <c r="N83" s="1129" t="s">
        <v>1133</v>
      </c>
      <c r="O83" s="1120" t="s">
        <v>1134</v>
      </c>
      <c r="P83" s="1112"/>
      <c r="Q83" s="1111" t="s">
        <v>1135</v>
      </c>
      <c r="R83" s="1112"/>
      <c r="S83" s="1111" t="s">
        <v>1136</v>
      </c>
      <c r="T83" s="1112"/>
      <c r="U83" s="1111" t="s">
        <v>1137</v>
      </c>
      <c r="V83" s="1112"/>
      <c r="W83" s="1111" t="s">
        <v>1138</v>
      </c>
      <c r="X83" s="1112"/>
      <c r="Y83" s="1111" t="s">
        <v>1139</v>
      </c>
      <c r="Z83" s="1112"/>
      <c r="AA83" s="1111" t="s">
        <v>1140</v>
      </c>
      <c r="AB83" s="1112"/>
      <c r="AC83" s="1111" t="s">
        <v>1141</v>
      </c>
      <c r="AD83" s="1112"/>
      <c r="AE83" s="1111" t="s">
        <v>1142</v>
      </c>
      <c r="AF83" s="1113"/>
      <c r="AG83" s="1114" t="s">
        <v>1143</v>
      </c>
      <c r="AH83" s="1116" t="s">
        <v>1144</v>
      </c>
      <c r="AI83" s="1118" t="s">
        <v>1145</v>
      </c>
      <c r="AJ83" s="1107" t="s">
        <v>1146</v>
      </c>
    </row>
    <row r="84" spans="1:36" ht="20.25" thickBot="1">
      <c r="A84" s="574"/>
      <c r="B84" s="1141"/>
      <c r="C84" s="1144"/>
      <c r="D84" s="1145"/>
      <c r="E84" s="1145"/>
      <c r="F84" s="1145"/>
      <c r="G84" s="1145"/>
      <c r="H84" s="1145"/>
      <c r="I84" s="1122"/>
      <c r="J84" s="1124" t="s">
        <v>1129</v>
      </c>
      <c r="K84" s="1124"/>
      <c r="L84" s="1126"/>
      <c r="M84" s="1128"/>
      <c r="N84" s="1130"/>
      <c r="O84" s="578" t="s">
        <v>1147</v>
      </c>
      <c r="P84" s="579" t="s">
        <v>1148</v>
      </c>
      <c r="Q84" s="580" t="s">
        <v>1147</v>
      </c>
      <c r="R84" s="579" t="s">
        <v>1148</v>
      </c>
      <c r="S84" s="580" t="s">
        <v>1147</v>
      </c>
      <c r="T84" s="579" t="s">
        <v>1148</v>
      </c>
      <c r="U84" s="580" t="s">
        <v>1147</v>
      </c>
      <c r="V84" s="579" t="s">
        <v>1148</v>
      </c>
      <c r="W84" s="580" t="s">
        <v>1147</v>
      </c>
      <c r="X84" s="579" t="s">
        <v>1148</v>
      </c>
      <c r="Y84" s="580" t="s">
        <v>1147</v>
      </c>
      <c r="Z84" s="579" t="s">
        <v>1148</v>
      </c>
      <c r="AA84" s="580" t="s">
        <v>1147</v>
      </c>
      <c r="AB84" s="579" t="s">
        <v>1149</v>
      </c>
      <c r="AC84" s="580" t="s">
        <v>1147</v>
      </c>
      <c r="AD84" s="579" t="s">
        <v>1149</v>
      </c>
      <c r="AE84" s="580" t="s">
        <v>1147</v>
      </c>
      <c r="AF84" s="581" t="s">
        <v>1149</v>
      </c>
      <c r="AG84" s="1115"/>
      <c r="AH84" s="1117"/>
      <c r="AI84" s="1119"/>
      <c r="AJ84" s="1108"/>
    </row>
    <row r="85" spans="1:36" ht="48.75" thickBot="1">
      <c r="A85" s="574"/>
      <c r="B85" s="582" t="s">
        <v>1150</v>
      </c>
      <c r="C85" s="1109" t="s">
        <v>1151</v>
      </c>
      <c r="D85" s="1110"/>
      <c r="E85" s="1110"/>
      <c r="F85" s="1110"/>
      <c r="G85" s="1110"/>
      <c r="H85" s="1110"/>
      <c r="I85" s="583" t="s">
        <v>1152</v>
      </c>
      <c r="J85" s="584"/>
      <c r="K85" s="585"/>
      <c r="L85" s="585"/>
      <c r="M85" s="586"/>
      <c r="N85" s="587"/>
      <c r="O85" s="588">
        <f t="shared" ref="O85:AD85" si="22">SUM(O87,O90,O93)</f>
        <v>0</v>
      </c>
      <c r="P85" s="589">
        <f t="shared" si="22"/>
        <v>0</v>
      </c>
      <c r="Q85" s="589">
        <f t="shared" si="22"/>
        <v>0</v>
      </c>
      <c r="R85" s="589">
        <f t="shared" si="22"/>
        <v>0</v>
      </c>
      <c r="S85" s="589">
        <f t="shared" si="22"/>
        <v>0</v>
      </c>
      <c r="T85" s="589">
        <f t="shared" si="22"/>
        <v>0</v>
      </c>
      <c r="U85" s="589">
        <f t="shared" si="22"/>
        <v>0</v>
      </c>
      <c r="V85" s="589">
        <f t="shared" si="22"/>
        <v>0</v>
      </c>
      <c r="W85" s="589">
        <f t="shared" si="22"/>
        <v>0</v>
      </c>
      <c r="X85" s="589">
        <f t="shared" si="22"/>
        <v>0</v>
      </c>
      <c r="Y85" s="589">
        <f t="shared" si="22"/>
        <v>0</v>
      </c>
      <c r="Z85" s="589">
        <f t="shared" si="22"/>
        <v>0</v>
      </c>
      <c r="AA85" s="589">
        <f t="shared" si="22"/>
        <v>0</v>
      </c>
      <c r="AB85" s="589">
        <f t="shared" si="22"/>
        <v>0</v>
      </c>
      <c r="AC85" s="589">
        <f t="shared" si="22"/>
        <v>0</v>
      </c>
      <c r="AD85" s="589">
        <f t="shared" si="22"/>
        <v>0</v>
      </c>
      <c r="AE85" s="589">
        <f>SUM(O85,Q85,S85,U85,W85,Y85,AA85,AC85)</f>
        <v>0</v>
      </c>
      <c r="AF85" s="590">
        <f>SUM(P85,R85,T85,V85,X85,Z85,AB85,AD85)</f>
        <v>0</v>
      </c>
      <c r="AG85" s="591">
        <f>AG87+AG90</f>
        <v>0</v>
      </c>
      <c r="AH85" s="592"/>
      <c r="AI85" s="592"/>
      <c r="AJ85" s="593"/>
    </row>
    <row r="86" spans="1:36" ht="15.75" thickBot="1">
      <c r="A86" s="574"/>
      <c r="B86" s="1146"/>
      <c r="C86" s="1147"/>
      <c r="D86" s="1147"/>
      <c r="E86" s="1147"/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8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3">SUM(O88:O88)</f>
        <v>0</v>
      </c>
      <c r="P87" s="601">
        <f t="shared" si="23"/>
        <v>0</v>
      </c>
      <c r="Q87" s="602">
        <f t="shared" si="23"/>
        <v>0</v>
      </c>
      <c r="R87" s="601">
        <f t="shared" si="23"/>
        <v>0</v>
      </c>
      <c r="S87" s="602">
        <f t="shared" si="23"/>
        <v>0</v>
      </c>
      <c r="T87" s="601">
        <f t="shared" si="23"/>
        <v>0</v>
      </c>
      <c r="U87" s="602">
        <f t="shared" si="23"/>
        <v>0</v>
      </c>
      <c r="V87" s="601">
        <f t="shared" si="23"/>
        <v>0</v>
      </c>
      <c r="W87" s="602">
        <f t="shared" si="23"/>
        <v>0</v>
      </c>
      <c r="X87" s="601">
        <f t="shared" si="23"/>
        <v>0</v>
      </c>
      <c r="Y87" s="602">
        <f t="shared" si="23"/>
        <v>0</v>
      </c>
      <c r="Z87" s="601">
        <f t="shared" si="23"/>
        <v>0</v>
      </c>
      <c r="AA87" s="602">
        <f t="shared" si="23"/>
        <v>0</v>
      </c>
      <c r="AB87" s="601">
        <f t="shared" si="23"/>
        <v>0</v>
      </c>
      <c r="AC87" s="602">
        <f t="shared" si="23"/>
        <v>0</v>
      </c>
      <c r="AD87" s="601">
        <f t="shared" si="23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1161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5"/>
      <c r="K90" s="622"/>
      <c r="L90" s="622"/>
      <c r="M90" s="598"/>
      <c r="N90" s="599"/>
      <c r="O90" s="600">
        <f t="shared" ref="O90:AD90" si="24">SUM(O91:O91)</f>
        <v>0</v>
      </c>
      <c r="P90" s="601">
        <f t="shared" si="24"/>
        <v>0</v>
      </c>
      <c r="Q90" s="602">
        <f t="shared" si="24"/>
        <v>0</v>
      </c>
      <c r="R90" s="601">
        <f t="shared" si="24"/>
        <v>0</v>
      </c>
      <c r="S90" s="602">
        <f t="shared" si="24"/>
        <v>0</v>
      </c>
      <c r="T90" s="601">
        <f t="shared" si="24"/>
        <v>0</v>
      </c>
      <c r="U90" s="602">
        <f t="shared" si="24"/>
        <v>0</v>
      </c>
      <c r="V90" s="601">
        <f t="shared" si="24"/>
        <v>0</v>
      </c>
      <c r="W90" s="602">
        <f t="shared" si="24"/>
        <v>0</v>
      </c>
      <c r="X90" s="601">
        <f t="shared" si="24"/>
        <v>0</v>
      </c>
      <c r="Y90" s="602">
        <f t="shared" si="24"/>
        <v>0</v>
      </c>
      <c r="Z90" s="601">
        <f t="shared" si="24"/>
        <v>0</v>
      </c>
      <c r="AA90" s="602">
        <f t="shared" si="24"/>
        <v>0</v>
      </c>
      <c r="AB90" s="601">
        <f t="shared" si="24"/>
        <v>0</v>
      </c>
      <c r="AC90" s="602">
        <f t="shared" si="24"/>
        <v>0</v>
      </c>
      <c r="AD90" s="601">
        <f t="shared" si="24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23"/>
      <c r="G91" s="608"/>
      <c r="H91" s="624"/>
      <c r="I91" s="625"/>
      <c r="J91" s="610"/>
      <c r="K91" s="626"/>
      <c r="L91" s="627"/>
      <c r="M91" s="628"/>
      <c r="N91" s="629"/>
      <c r="O91" s="630"/>
      <c r="P91" s="618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31"/>
      <c r="AH91" s="620"/>
      <c r="AI91" s="628"/>
      <c r="AJ91" s="632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5">SUM(O94:O94)</f>
        <v>0</v>
      </c>
      <c r="P93" s="601">
        <f t="shared" si="25"/>
        <v>0</v>
      </c>
      <c r="Q93" s="602">
        <f t="shared" si="25"/>
        <v>0</v>
      </c>
      <c r="R93" s="601">
        <f t="shared" si="25"/>
        <v>0</v>
      </c>
      <c r="S93" s="602">
        <f t="shared" si="25"/>
        <v>0</v>
      </c>
      <c r="T93" s="601">
        <f t="shared" si="25"/>
        <v>0</v>
      </c>
      <c r="U93" s="602">
        <f t="shared" si="25"/>
        <v>0</v>
      </c>
      <c r="V93" s="601">
        <f t="shared" si="25"/>
        <v>0</v>
      </c>
      <c r="W93" s="602">
        <f t="shared" si="25"/>
        <v>0</v>
      </c>
      <c r="X93" s="601">
        <f t="shared" si="25"/>
        <v>0</v>
      </c>
      <c r="Y93" s="602">
        <f t="shared" si="25"/>
        <v>0</v>
      </c>
      <c r="Z93" s="601">
        <f t="shared" si="25"/>
        <v>0</v>
      </c>
      <c r="AA93" s="602">
        <f t="shared" si="25"/>
        <v>0</v>
      </c>
      <c r="AB93" s="601">
        <f t="shared" si="25"/>
        <v>0</v>
      </c>
      <c r="AC93" s="602">
        <f t="shared" si="25"/>
        <v>0</v>
      </c>
      <c r="AD93" s="601">
        <f t="shared" si="25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15.75" thickBot="1">
      <c r="A96" s="574"/>
      <c r="B96" s="1131" t="s">
        <v>1122</v>
      </c>
      <c r="C96" s="1132"/>
      <c r="D96" s="1133"/>
      <c r="E96" s="577"/>
      <c r="F96" s="1132" t="s">
        <v>1123</v>
      </c>
      <c r="G96" s="1132"/>
      <c r="H96" s="1132"/>
      <c r="I96" s="1132"/>
      <c r="J96" s="1132"/>
      <c r="K96" s="1132"/>
      <c r="L96" s="1132"/>
      <c r="M96" s="1132"/>
      <c r="N96" s="1133"/>
      <c r="O96" s="1134" t="s">
        <v>1124</v>
      </c>
      <c r="P96" s="1135"/>
      <c r="Q96" s="1135"/>
      <c r="R96" s="1135"/>
      <c r="S96" s="1135"/>
      <c r="T96" s="1135"/>
      <c r="U96" s="1135"/>
      <c r="V96" s="1135"/>
      <c r="W96" s="1135"/>
      <c r="X96" s="1135"/>
      <c r="Y96" s="1135"/>
      <c r="Z96" s="1135"/>
      <c r="AA96" s="1135"/>
      <c r="AB96" s="1135"/>
      <c r="AC96" s="1135"/>
      <c r="AD96" s="1135"/>
      <c r="AE96" s="1135"/>
      <c r="AF96" s="1136"/>
      <c r="AG96" s="1137" t="s">
        <v>1125</v>
      </c>
      <c r="AH96" s="1138"/>
      <c r="AI96" s="1138"/>
      <c r="AJ96" s="1139"/>
    </row>
    <row r="97" spans="1:36">
      <c r="A97" s="574"/>
      <c r="B97" s="1140" t="s">
        <v>1126</v>
      </c>
      <c r="C97" s="1142" t="s">
        <v>1127</v>
      </c>
      <c r="D97" s="1143"/>
      <c r="E97" s="1143"/>
      <c r="F97" s="1143"/>
      <c r="G97" s="1143"/>
      <c r="H97" s="1143"/>
      <c r="I97" s="1121" t="s">
        <v>1128</v>
      </c>
      <c r="J97" s="1123" t="s">
        <v>1129</v>
      </c>
      <c r="K97" s="1123" t="s">
        <v>1130</v>
      </c>
      <c r="L97" s="1125" t="s">
        <v>1131</v>
      </c>
      <c r="M97" s="1127" t="s">
        <v>1132</v>
      </c>
      <c r="N97" s="1129" t="s">
        <v>1133</v>
      </c>
      <c r="O97" s="1120" t="s">
        <v>1134</v>
      </c>
      <c r="P97" s="1112"/>
      <c r="Q97" s="1111" t="s">
        <v>1135</v>
      </c>
      <c r="R97" s="1112"/>
      <c r="S97" s="1111" t="s">
        <v>1136</v>
      </c>
      <c r="T97" s="1112"/>
      <c r="U97" s="1111" t="s">
        <v>1137</v>
      </c>
      <c r="V97" s="1112"/>
      <c r="W97" s="1111" t="s">
        <v>1138</v>
      </c>
      <c r="X97" s="1112"/>
      <c r="Y97" s="1111" t="s">
        <v>1139</v>
      </c>
      <c r="Z97" s="1112"/>
      <c r="AA97" s="1111" t="s">
        <v>1140</v>
      </c>
      <c r="AB97" s="1112"/>
      <c r="AC97" s="1111" t="s">
        <v>1141</v>
      </c>
      <c r="AD97" s="1112"/>
      <c r="AE97" s="1111" t="s">
        <v>1142</v>
      </c>
      <c r="AF97" s="1113"/>
      <c r="AG97" s="1114" t="s">
        <v>1143</v>
      </c>
      <c r="AH97" s="1116" t="s">
        <v>1144</v>
      </c>
      <c r="AI97" s="1118" t="s">
        <v>1145</v>
      </c>
      <c r="AJ97" s="1107" t="s">
        <v>1146</v>
      </c>
    </row>
    <row r="98" spans="1:36" ht="20.25" thickBot="1">
      <c r="A98" s="574"/>
      <c r="B98" s="1141"/>
      <c r="C98" s="1144"/>
      <c r="D98" s="1145"/>
      <c r="E98" s="1145"/>
      <c r="F98" s="1145"/>
      <c r="G98" s="1145"/>
      <c r="H98" s="1145"/>
      <c r="I98" s="1122"/>
      <c r="J98" s="1124" t="s">
        <v>1129</v>
      </c>
      <c r="K98" s="1124"/>
      <c r="L98" s="1126"/>
      <c r="M98" s="1128"/>
      <c r="N98" s="1130"/>
      <c r="O98" s="578" t="s">
        <v>1147</v>
      </c>
      <c r="P98" s="579" t="s">
        <v>1148</v>
      </c>
      <c r="Q98" s="580" t="s">
        <v>1147</v>
      </c>
      <c r="R98" s="579" t="s">
        <v>1148</v>
      </c>
      <c r="S98" s="580" t="s">
        <v>1147</v>
      </c>
      <c r="T98" s="579" t="s">
        <v>1148</v>
      </c>
      <c r="U98" s="580" t="s">
        <v>1147</v>
      </c>
      <c r="V98" s="579" t="s">
        <v>1148</v>
      </c>
      <c r="W98" s="580" t="s">
        <v>1147</v>
      </c>
      <c r="X98" s="579" t="s">
        <v>1148</v>
      </c>
      <c r="Y98" s="580" t="s">
        <v>1147</v>
      </c>
      <c r="Z98" s="579" t="s">
        <v>1148</v>
      </c>
      <c r="AA98" s="580" t="s">
        <v>1147</v>
      </c>
      <c r="AB98" s="579" t="s">
        <v>1149</v>
      </c>
      <c r="AC98" s="580" t="s">
        <v>1147</v>
      </c>
      <c r="AD98" s="579" t="s">
        <v>1149</v>
      </c>
      <c r="AE98" s="580" t="s">
        <v>1147</v>
      </c>
      <c r="AF98" s="581" t="s">
        <v>1149</v>
      </c>
      <c r="AG98" s="1115"/>
      <c r="AH98" s="1117"/>
      <c r="AI98" s="1119"/>
      <c r="AJ98" s="1108"/>
    </row>
    <row r="99" spans="1:36" ht="48.75" thickBot="1">
      <c r="A99" s="574"/>
      <c r="B99" s="582" t="s">
        <v>1150</v>
      </c>
      <c r="C99" s="1109" t="s">
        <v>1151</v>
      </c>
      <c r="D99" s="1110"/>
      <c r="E99" s="1110"/>
      <c r="F99" s="1110"/>
      <c r="G99" s="1110"/>
      <c r="H99" s="1110"/>
      <c r="I99" s="583" t="s">
        <v>1152</v>
      </c>
      <c r="J99" s="584"/>
      <c r="K99" s="585"/>
      <c r="L99" s="585"/>
      <c r="M99" s="586"/>
      <c r="N99" s="587"/>
      <c r="O99" s="588">
        <f t="shared" ref="O99:AD99" si="26">O101+O104</f>
        <v>0</v>
      </c>
      <c r="P99" s="589">
        <f t="shared" si="26"/>
        <v>0</v>
      </c>
      <c r="Q99" s="589">
        <f t="shared" si="26"/>
        <v>0</v>
      </c>
      <c r="R99" s="589">
        <f t="shared" si="26"/>
        <v>0</v>
      </c>
      <c r="S99" s="589">
        <f t="shared" si="26"/>
        <v>0</v>
      </c>
      <c r="T99" s="589">
        <f t="shared" si="26"/>
        <v>0</v>
      </c>
      <c r="U99" s="589">
        <f t="shared" si="26"/>
        <v>0</v>
      </c>
      <c r="V99" s="589">
        <f t="shared" si="26"/>
        <v>0</v>
      </c>
      <c r="W99" s="589">
        <f t="shared" si="26"/>
        <v>0</v>
      </c>
      <c r="X99" s="589">
        <f t="shared" si="26"/>
        <v>0</v>
      </c>
      <c r="Y99" s="589">
        <f t="shared" si="26"/>
        <v>0</v>
      </c>
      <c r="Z99" s="589">
        <f t="shared" si="26"/>
        <v>0</v>
      </c>
      <c r="AA99" s="589">
        <f t="shared" si="26"/>
        <v>0</v>
      </c>
      <c r="AB99" s="589">
        <f t="shared" si="26"/>
        <v>0</v>
      </c>
      <c r="AC99" s="589">
        <f t="shared" si="26"/>
        <v>0</v>
      </c>
      <c r="AD99" s="589">
        <f t="shared" si="26"/>
        <v>0</v>
      </c>
      <c r="AE99" s="589">
        <f>SUM(O99,Q99,S99,U99,W99,Y99,AA99,AC99)</f>
        <v>0</v>
      </c>
      <c r="AF99" s="590">
        <f>SUM(P99,R99,T99,V99,X99,Z99,AB99,AD99)</f>
        <v>0</v>
      </c>
      <c r="AG99" s="591">
        <f>AG101+AG104</f>
        <v>0</v>
      </c>
      <c r="AH99" s="592"/>
      <c r="AI99" s="592"/>
      <c r="AJ99" s="593"/>
    </row>
    <row r="100" spans="1:36" ht="15.75" thickBot="1">
      <c r="A100" s="574"/>
      <c r="B100" s="1146"/>
      <c r="C100" s="1147"/>
      <c r="D100" s="1147"/>
      <c r="E100" s="1147"/>
      <c r="F100" s="1147"/>
      <c r="G100" s="1147"/>
      <c r="H100" s="1147"/>
      <c r="I100" s="1147"/>
      <c r="J100" s="1147"/>
      <c r="K100" s="1147"/>
      <c r="L100" s="1147"/>
      <c r="M100" s="1147"/>
      <c r="N100" s="1147"/>
      <c r="O100" s="1147"/>
      <c r="P100" s="1147"/>
      <c r="Q100" s="1147"/>
      <c r="R100" s="1147"/>
      <c r="S100" s="1147"/>
      <c r="T100" s="1147"/>
      <c r="U100" s="1147"/>
      <c r="V100" s="1147"/>
      <c r="W100" s="1147"/>
      <c r="X100" s="1147"/>
      <c r="Y100" s="1147"/>
      <c r="Z100" s="1147"/>
      <c r="AA100" s="1147"/>
      <c r="AB100" s="1147"/>
      <c r="AC100" s="1147"/>
      <c r="AD100" s="1147"/>
      <c r="AE100" s="1147"/>
      <c r="AF100" s="1147"/>
      <c r="AG100" s="1147"/>
      <c r="AH100" s="1147"/>
      <c r="AI100" s="1147"/>
      <c r="AJ100" s="1148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1156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8"/>
      <c r="K101" s="598"/>
      <c r="L101" s="598"/>
      <c r="M101" s="598"/>
      <c r="N101" s="599"/>
      <c r="O101" s="600">
        <f t="shared" ref="O101:AD101" si="27">SUM(O102:O102)</f>
        <v>0</v>
      </c>
      <c r="P101" s="601">
        <f t="shared" si="27"/>
        <v>0</v>
      </c>
      <c r="Q101" s="602">
        <f t="shared" si="27"/>
        <v>0</v>
      </c>
      <c r="R101" s="601">
        <f t="shared" si="27"/>
        <v>0</v>
      </c>
      <c r="S101" s="602">
        <f t="shared" si="27"/>
        <v>0</v>
      </c>
      <c r="T101" s="601">
        <f t="shared" si="27"/>
        <v>0</v>
      </c>
      <c r="U101" s="602">
        <f t="shared" si="27"/>
        <v>0</v>
      </c>
      <c r="V101" s="601">
        <f t="shared" si="27"/>
        <v>0</v>
      </c>
      <c r="W101" s="602">
        <f t="shared" si="27"/>
        <v>0</v>
      </c>
      <c r="X101" s="601">
        <f t="shared" si="27"/>
        <v>0</v>
      </c>
      <c r="Y101" s="602">
        <f t="shared" si="27"/>
        <v>0</v>
      </c>
      <c r="Z101" s="601">
        <f t="shared" si="27"/>
        <v>0</v>
      </c>
      <c r="AA101" s="602">
        <f t="shared" si="27"/>
        <v>0</v>
      </c>
      <c r="AB101" s="601">
        <f t="shared" si="27"/>
        <v>0</v>
      </c>
      <c r="AC101" s="602">
        <f t="shared" si="27"/>
        <v>0</v>
      </c>
      <c r="AD101" s="601">
        <f t="shared" si="27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09"/>
      <c r="G102" s="608"/>
      <c r="H102" s="610"/>
      <c r="I102" s="610"/>
      <c r="J102" s="610"/>
      <c r="K102" s="611"/>
      <c r="L102" s="612"/>
      <c r="M102" s="612"/>
      <c r="N102" s="613"/>
      <c r="O102" s="614"/>
      <c r="P102" s="615"/>
      <c r="Q102" s="616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8"/>
      <c r="AF102" s="618"/>
      <c r="AG102" s="619"/>
      <c r="AH102" s="620"/>
      <c r="AI102" s="620"/>
      <c r="AJ102" s="621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1161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5"/>
      <c r="K104" s="622"/>
      <c r="L104" s="622"/>
      <c r="M104" s="598"/>
      <c r="N104" s="599"/>
      <c r="O104" s="600">
        <f t="shared" ref="O104:AD104" si="28">SUM(O105:O105)</f>
        <v>0</v>
      </c>
      <c r="P104" s="601">
        <f t="shared" si="28"/>
        <v>0</v>
      </c>
      <c r="Q104" s="602">
        <f t="shared" si="28"/>
        <v>0</v>
      </c>
      <c r="R104" s="601">
        <f t="shared" si="28"/>
        <v>0</v>
      </c>
      <c r="S104" s="602">
        <f t="shared" si="28"/>
        <v>0</v>
      </c>
      <c r="T104" s="601">
        <f t="shared" si="28"/>
        <v>0</v>
      </c>
      <c r="U104" s="602">
        <f t="shared" si="28"/>
        <v>0</v>
      </c>
      <c r="V104" s="601">
        <f t="shared" si="28"/>
        <v>0</v>
      </c>
      <c r="W104" s="602">
        <f t="shared" si="28"/>
        <v>0</v>
      </c>
      <c r="X104" s="601">
        <f t="shared" si="28"/>
        <v>0</v>
      </c>
      <c r="Y104" s="602">
        <f t="shared" si="28"/>
        <v>0</v>
      </c>
      <c r="Z104" s="601">
        <f t="shared" si="28"/>
        <v>0</v>
      </c>
      <c r="AA104" s="602">
        <f t="shared" si="28"/>
        <v>0</v>
      </c>
      <c r="AB104" s="601">
        <f t="shared" si="28"/>
        <v>0</v>
      </c>
      <c r="AC104" s="602">
        <f t="shared" si="28"/>
        <v>0</v>
      </c>
      <c r="AD104" s="601">
        <f t="shared" si="28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23"/>
      <c r="G105" s="608"/>
      <c r="H105" s="624"/>
      <c r="I105" s="625"/>
      <c r="J105" s="610"/>
      <c r="K105" s="626"/>
      <c r="L105" s="627"/>
      <c r="M105" s="628"/>
      <c r="N105" s="629"/>
      <c r="O105" s="630"/>
      <c r="P105" s="618"/>
      <c r="Q105" s="618"/>
      <c r="R105" s="618"/>
      <c r="S105" s="618"/>
      <c r="T105" s="618"/>
      <c r="U105" s="618"/>
      <c r="V105" s="618"/>
      <c r="W105" s="618"/>
      <c r="X105" s="618"/>
      <c r="Y105" s="618"/>
      <c r="Z105" s="618"/>
      <c r="AA105" s="618"/>
      <c r="AB105" s="618"/>
      <c r="AC105" s="618"/>
      <c r="AD105" s="618"/>
      <c r="AE105" s="618"/>
      <c r="AF105" s="618"/>
      <c r="AG105" s="631"/>
      <c r="AH105" s="620"/>
      <c r="AI105" s="628"/>
      <c r="AJ105" s="632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15.75" thickBot="1">
      <c r="A107" s="574"/>
      <c r="B107" s="1131" t="s">
        <v>1122</v>
      </c>
      <c r="C107" s="1132"/>
      <c r="D107" s="1133"/>
      <c r="E107" s="577"/>
      <c r="F107" s="1132" t="s">
        <v>1123</v>
      </c>
      <c r="G107" s="1132"/>
      <c r="H107" s="1132"/>
      <c r="I107" s="1132"/>
      <c r="J107" s="1132"/>
      <c r="K107" s="1132"/>
      <c r="L107" s="1132"/>
      <c r="M107" s="1132"/>
      <c r="N107" s="1133"/>
      <c r="O107" s="1134" t="s">
        <v>1124</v>
      </c>
      <c r="P107" s="1135"/>
      <c r="Q107" s="1135"/>
      <c r="R107" s="1135"/>
      <c r="S107" s="1135"/>
      <c r="T107" s="1135"/>
      <c r="U107" s="1135"/>
      <c r="V107" s="1135"/>
      <c r="W107" s="1135"/>
      <c r="X107" s="1135"/>
      <c r="Y107" s="1135"/>
      <c r="Z107" s="1135"/>
      <c r="AA107" s="1135"/>
      <c r="AB107" s="1135"/>
      <c r="AC107" s="1135"/>
      <c r="AD107" s="1135"/>
      <c r="AE107" s="1135"/>
      <c r="AF107" s="1136"/>
      <c r="AG107" s="1137" t="s">
        <v>1125</v>
      </c>
      <c r="AH107" s="1138"/>
      <c r="AI107" s="1138"/>
      <c r="AJ107" s="1139"/>
    </row>
    <row r="108" spans="1:36">
      <c r="A108" s="574"/>
      <c r="B108" s="1140" t="s">
        <v>1126</v>
      </c>
      <c r="C108" s="1142" t="s">
        <v>1127</v>
      </c>
      <c r="D108" s="1143"/>
      <c r="E108" s="1143"/>
      <c r="F108" s="1143"/>
      <c r="G108" s="1143"/>
      <c r="H108" s="1143"/>
      <c r="I108" s="1121" t="s">
        <v>1128</v>
      </c>
      <c r="J108" s="1123" t="s">
        <v>1129</v>
      </c>
      <c r="K108" s="1123" t="s">
        <v>1130</v>
      </c>
      <c r="L108" s="1125" t="s">
        <v>1131</v>
      </c>
      <c r="M108" s="1127" t="s">
        <v>1132</v>
      </c>
      <c r="N108" s="1129" t="s">
        <v>1133</v>
      </c>
      <c r="O108" s="1120" t="s">
        <v>1134</v>
      </c>
      <c r="P108" s="1112"/>
      <c r="Q108" s="1111" t="s">
        <v>1135</v>
      </c>
      <c r="R108" s="1112"/>
      <c r="S108" s="1111" t="s">
        <v>1136</v>
      </c>
      <c r="T108" s="1112"/>
      <c r="U108" s="1111" t="s">
        <v>1137</v>
      </c>
      <c r="V108" s="1112"/>
      <c r="W108" s="1111" t="s">
        <v>1138</v>
      </c>
      <c r="X108" s="1112"/>
      <c r="Y108" s="1111" t="s">
        <v>1139</v>
      </c>
      <c r="Z108" s="1112"/>
      <c r="AA108" s="1111" t="s">
        <v>1140</v>
      </c>
      <c r="AB108" s="1112"/>
      <c r="AC108" s="1111" t="s">
        <v>1141</v>
      </c>
      <c r="AD108" s="1112"/>
      <c r="AE108" s="1111" t="s">
        <v>1142</v>
      </c>
      <c r="AF108" s="1113"/>
      <c r="AG108" s="1114" t="s">
        <v>1143</v>
      </c>
      <c r="AH108" s="1116" t="s">
        <v>1144</v>
      </c>
      <c r="AI108" s="1118" t="s">
        <v>1145</v>
      </c>
      <c r="AJ108" s="1107" t="s">
        <v>1146</v>
      </c>
    </row>
    <row r="109" spans="1:36" ht="20.25" thickBot="1">
      <c r="A109" s="574"/>
      <c r="B109" s="1141"/>
      <c r="C109" s="1144"/>
      <c r="D109" s="1145"/>
      <c r="E109" s="1145"/>
      <c r="F109" s="1145"/>
      <c r="G109" s="1145"/>
      <c r="H109" s="1145"/>
      <c r="I109" s="1122"/>
      <c r="J109" s="1124" t="s">
        <v>1129</v>
      </c>
      <c r="K109" s="1124"/>
      <c r="L109" s="1126"/>
      <c r="M109" s="1128"/>
      <c r="N109" s="1130"/>
      <c r="O109" s="578" t="s">
        <v>1147</v>
      </c>
      <c r="P109" s="579" t="s">
        <v>1148</v>
      </c>
      <c r="Q109" s="580" t="s">
        <v>1147</v>
      </c>
      <c r="R109" s="579" t="s">
        <v>1148</v>
      </c>
      <c r="S109" s="580" t="s">
        <v>1147</v>
      </c>
      <c r="T109" s="579" t="s">
        <v>1148</v>
      </c>
      <c r="U109" s="580" t="s">
        <v>1147</v>
      </c>
      <c r="V109" s="579" t="s">
        <v>1148</v>
      </c>
      <c r="W109" s="580" t="s">
        <v>1147</v>
      </c>
      <c r="X109" s="579" t="s">
        <v>1148</v>
      </c>
      <c r="Y109" s="580" t="s">
        <v>1147</v>
      </c>
      <c r="Z109" s="579" t="s">
        <v>1148</v>
      </c>
      <c r="AA109" s="580" t="s">
        <v>1147</v>
      </c>
      <c r="AB109" s="579" t="s">
        <v>1149</v>
      </c>
      <c r="AC109" s="580" t="s">
        <v>1147</v>
      </c>
      <c r="AD109" s="579" t="s">
        <v>1149</v>
      </c>
      <c r="AE109" s="580" t="s">
        <v>1147</v>
      </c>
      <c r="AF109" s="581" t="s">
        <v>1149</v>
      </c>
      <c r="AG109" s="1115"/>
      <c r="AH109" s="1117"/>
      <c r="AI109" s="1119"/>
      <c r="AJ109" s="1108"/>
    </row>
    <row r="110" spans="1:36" ht="48.75" thickBot="1">
      <c r="A110" s="574"/>
      <c r="B110" s="582" t="s">
        <v>1150</v>
      </c>
      <c r="C110" s="1109" t="s">
        <v>1151</v>
      </c>
      <c r="D110" s="1110"/>
      <c r="E110" s="1110"/>
      <c r="F110" s="1110"/>
      <c r="G110" s="1110"/>
      <c r="H110" s="1110"/>
      <c r="I110" s="583" t="s">
        <v>1152</v>
      </c>
      <c r="J110" s="584"/>
      <c r="K110" s="585"/>
      <c r="L110" s="585"/>
      <c r="M110" s="586"/>
      <c r="N110" s="587"/>
      <c r="O110" s="588">
        <f t="shared" ref="O110:AD110" si="29">O112+O115</f>
        <v>0</v>
      </c>
      <c r="P110" s="589">
        <f t="shared" si="29"/>
        <v>0</v>
      </c>
      <c r="Q110" s="589">
        <f t="shared" si="29"/>
        <v>0</v>
      </c>
      <c r="R110" s="589">
        <f t="shared" si="29"/>
        <v>0</v>
      </c>
      <c r="S110" s="589">
        <f t="shared" si="29"/>
        <v>0</v>
      </c>
      <c r="T110" s="589">
        <f t="shared" si="29"/>
        <v>0</v>
      </c>
      <c r="U110" s="589">
        <f t="shared" si="29"/>
        <v>0</v>
      </c>
      <c r="V110" s="589">
        <f t="shared" si="29"/>
        <v>0</v>
      </c>
      <c r="W110" s="589">
        <f t="shared" si="29"/>
        <v>0</v>
      </c>
      <c r="X110" s="589">
        <f t="shared" si="29"/>
        <v>0</v>
      </c>
      <c r="Y110" s="589">
        <f t="shared" si="29"/>
        <v>0</v>
      </c>
      <c r="Z110" s="589">
        <f t="shared" si="29"/>
        <v>0</v>
      </c>
      <c r="AA110" s="589">
        <f t="shared" si="29"/>
        <v>0</v>
      </c>
      <c r="AB110" s="589">
        <f t="shared" si="29"/>
        <v>0</v>
      </c>
      <c r="AC110" s="589">
        <f t="shared" si="29"/>
        <v>0</v>
      </c>
      <c r="AD110" s="589">
        <f t="shared" si="29"/>
        <v>0</v>
      </c>
      <c r="AE110" s="589">
        <f>SUM(O110,Q110,S110,U110,W110,Y110,AA110,AC110)</f>
        <v>0</v>
      </c>
      <c r="AF110" s="590">
        <f>SUM(P110,R110,T110,V110,X110,Z110,AB110,AD110)</f>
        <v>0</v>
      </c>
      <c r="AG110" s="591">
        <f>AG112+AG115</f>
        <v>0</v>
      </c>
      <c r="AH110" s="592"/>
      <c r="AI110" s="592"/>
      <c r="AJ110" s="593"/>
    </row>
    <row r="111" spans="1:36" ht="15.75" thickBot="1">
      <c r="A111" s="574"/>
      <c r="B111" s="1146"/>
      <c r="C111" s="1147"/>
      <c r="D111" s="1147"/>
      <c r="E111" s="1147"/>
      <c r="F111" s="1147"/>
      <c r="G111" s="1147"/>
      <c r="H111" s="1147"/>
      <c r="I111" s="1147"/>
      <c r="J111" s="1147"/>
      <c r="K111" s="1147"/>
      <c r="L111" s="1147"/>
      <c r="M111" s="1147"/>
      <c r="N111" s="1147"/>
      <c r="O111" s="1147"/>
      <c r="P111" s="1147"/>
      <c r="Q111" s="1147"/>
      <c r="R111" s="1147"/>
      <c r="S111" s="1147"/>
      <c r="T111" s="1147"/>
      <c r="U111" s="1147"/>
      <c r="V111" s="1147"/>
      <c r="W111" s="1147"/>
      <c r="X111" s="1147"/>
      <c r="Y111" s="1147"/>
      <c r="Z111" s="1147"/>
      <c r="AA111" s="1147"/>
      <c r="AB111" s="1147"/>
      <c r="AC111" s="1147"/>
      <c r="AD111" s="1147"/>
      <c r="AE111" s="1147"/>
      <c r="AF111" s="1147"/>
      <c r="AG111" s="1147"/>
      <c r="AH111" s="1147"/>
      <c r="AI111" s="1147"/>
      <c r="AJ111" s="1148"/>
    </row>
    <row r="112" spans="1:36" ht="36.75" thickBot="1">
      <c r="A112" s="574"/>
      <c r="B112" s="594" t="s">
        <v>1153</v>
      </c>
      <c r="C112" s="595" t="s">
        <v>1154</v>
      </c>
      <c r="D112" s="595" t="s">
        <v>1155</v>
      </c>
      <c r="E112" s="595" t="s">
        <v>1156</v>
      </c>
      <c r="F112" s="595" t="s">
        <v>1157</v>
      </c>
      <c r="G112" s="595" t="s">
        <v>1158</v>
      </c>
      <c r="H112" s="596" t="s">
        <v>1159</v>
      </c>
      <c r="I112" s="597" t="s">
        <v>1160</v>
      </c>
      <c r="J112" s="598"/>
      <c r="K112" s="598"/>
      <c r="L112" s="598"/>
      <c r="M112" s="598"/>
      <c r="N112" s="599"/>
      <c r="O112" s="600">
        <f t="shared" ref="O112:AD112" si="30">SUM(O113:O113)</f>
        <v>0</v>
      </c>
      <c r="P112" s="601">
        <f t="shared" si="30"/>
        <v>0</v>
      </c>
      <c r="Q112" s="602">
        <f t="shared" si="30"/>
        <v>0</v>
      </c>
      <c r="R112" s="601">
        <f t="shared" si="30"/>
        <v>0</v>
      </c>
      <c r="S112" s="602">
        <f t="shared" si="30"/>
        <v>0</v>
      </c>
      <c r="T112" s="601">
        <f t="shared" si="30"/>
        <v>0</v>
      </c>
      <c r="U112" s="602">
        <f t="shared" si="30"/>
        <v>0</v>
      </c>
      <c r="V112" s="601">
        <f t="shared" si="30"/>
        <v>0</v>
      </c>
      <c r="W112" s="602">
        <f t="shared" si="30"/>
        <v>0</v>
      </c>
      <c r="X112" s="601">
        <f t="shared" si="30"/>
        <v>0</v>
      </c>
      <c r="Y112" s="602">
        <f t="shared" si="30"/>
        <v>0</v>
      </c>
      <c r="Z112" s="601">
        <f t="shared" si="30"/>
        <v>0</v>
      </c>
      <c r="AA112" s="602">
        <f t="shared" si="30"/>
        <v>0</v>
      </c>
      <c r="AB112" s="601">
        <f t="shared" si="30"/>
        <v>0</v>
      </c>
      <c r="AC112" s="602">
        <f t="shared" si="30"/>
        <v>0</v>
      </c>
      <c r="AD112" s="601">
        <f t="shared" si="30"/>
        <v>0</v>
      </c>
      <c r="AE112" s="602">
        <f>SUM(O112,Q112,S112,U112,W112,Y112,AA112,AC112)</f>
        <v>0</v>
      </c>
      <c r="AF112" s="601">
        <f>SUM(P112,R112,T112,V112,X112,Z112,AB112,AD112)</f>
        <v>0</v>
      </c>
      <c r="AG112" s="603">
        <f>SUM(AG113:AG113)</f>
        <v>0</v>
      </c>
      <c r="AH112" s="604"/>
      <c r="AI112" s="604"/>
      <c r="AJ112" s="605"/>
    </row>
    <row r="113" spans="1:36" ht="15.75" thickBot="1">
      <c r="A113" s="574"/>
      <c r="B113" s="606"/>
      <c r="C113" s="607"/>
      <c r="D113" s="608"/>
      <c r="E113" s="608"/>
      <c r="F113" s="609"/>
      <c r="G113" s="608"/>
      <c r="H113" s="610"/>
      <c r="I113" s="610"/>
      <c r="J113" s="610"/>
      <c r="K113" s="611"/>
      <c r="L113" s="612"/>
      <c r="M113" s="612"/>
      <c r="N113" s="613"/>
      <c r="O113" s="614"/>
      <c r="P113" s="615"/>
      <c r="Q113" s="616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7"/>
      <c r="AE113" s="618"/>
      <c r="AF113" s="618"/>
      <c r="AG113" s="619"/>
      <c r="AH113" s="620"/>
      <c r="AI113" s="620"/>
      <c r="AJ113" s="621"/>
    </row>
    <row r="114" spans="1:36" ht="15.75" thickBot="1">
      <c r="A114" s="574"/>
      <c r="B114" s="1149"/>
      <c r="C114" s="1150"/>
      <c r="D114" s="1150"/>
      <c r="E114" s="1150"/>
      <c r="F114" s="1150"/>
      <c r="G114" s="1150"/>
      <c r="H114" s="1150"/>
      <c r="I114" s="1150"/>
      <c r="J114" s="1150"/>
      <c r="K114" s="1150"/>
      <c r="L114" s="1150"/>
      <c r="M114" s="1150"/>
      <c r="N114" s="1150"/>
      <c r="O114" s="1150"/>
      <c r="P114" s="1150"/>
      <c r="Q114" s="1150"/>
      <c r="R114" s="1150"/>
      <c r="S114" s="1150"/>
      <c r="T114" s="1150"/>
      <c r="U114" s="1150"/>
      <c r="V114" s="1150"/>
      <c r="W114" s="1150"/>
      <c r="X114" s="1150"/>
      <c r="Y114" s="1150"/>
      <c r="Z114" s="1150"/>
      <c r="AA114" s="1150"/>
      <c r="AB114" s="1150"/>
      <c r="AC114" s="1150"/>
      <c r="AD114" s="1150"/>
      <c r="AE114" s="1150"/>
      <c r="AF114" s="1150"/>
      <c r="AG114" s="1150"/>
      <c r="AH114" s="1150"/>
      <c r="AI114" s="1150"/>
      <c r="AJ114" s="1151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1161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5"/>
      <c r="K115" s="622"/>
      <c r="L115" s="622"/>
      <c r="M115" s="598"/>
      <c r="N115" s="599"/>
      <c r="O115" s="600">
        <f t="shared" ref="O115:AD115" si="31">SUM(O116:O116)</f>
        <v>0</v>
      </c>
      <c r="P115" s="601">
        <f t="shared" si="31"/>
        <v>0</v>
      </c>
      <c r="Q115" s="602">
        <f t="shared" si="31"/>
        <v>0</v>
      </c>
      <c r="R115" s="601">
        <f t="shared" si="31"/>
        <v>0</v>
      </c>
      <c r="S115" s="602">
        <f t="shared" si="31"/>
        <v>0</v>
      </c>
      <c r="T115" s="601">
        <f t="shared" si="31"/>
        <v>0</v>
      </c>
      <c r="U115" s="602">
        <f t="shared" si="31"/>
        <v>0</v>
      </c>
      <c r="V115" s="601">
        <f t="shared" si="31"/>
        <v>0</v>
      </c>
      <c r="W115" s="602">
        <f t="shared" si="31"/>
        <v>0</v>
      </c>
      <c r="X115" s="601">
        <f t="shared" si="31"/>
        <v>0</v>
      </c>
      <c r="Y115" s="602">
        <f t="shared" si="31"/>
        <v>0</v>
      </c>
      <c r="Z115" s="601">
        <f t="shared" si="31"/>
        <v>0</v>
      </c>
      <c r="AA115" s="602">
        <f t="shared" si="31"/>
        <v>0</v>
      </c>
      <c r="AB115" s="601">
        <f t="shared" si="31"/>
        <v>0</v>
      </c>
      <c r="AC115" s="602">
        <f t="shared" si="31"/>
        <v>0</v>
      </c>
      <c r="AD115" s="601">
        <f t="shared" si="31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23"/>
      <c r="G116" s="608"/>
      <c r="H116" s="624"/>
      <c r="I116" s="625"/>
      <c r="J116" s="610"/>
      <c r="K116" s="626"/>
      <c r="L116" s="627"/>
      <c r="M116" s="628"/>
      <c r="N116" s="629"/>
      <c r="O116" s="630"/>
      <c r="P116" s="618"/>
      <c r="Q116" s="618"/>
      <c r="R116" s="618"/>
      <c r="S116" s="618"/>
      <c r="T116" s="618"/>
      <c r="U116" s="618"/>
      <c r="V116" s="618"/>
      <c r="W116" s="618"/>
      <c r="X116" s="618"/>
      <c r="Y116" s="618"/>
      <c r="Z116" s="618"/>
      <c r="AA116" s="618"/>
      <c r="AB116" s="618"/>
      <c r="AC116" s="618"/>
      <c r="AD116" s="618"/>
      <c r="AE116" s="618"/>
      <c r="AF116" s="618"/>
      <c r="AG116" s="631"/>
      <c r="AH116" s="620"/>
      <c r="AI116" s="628"/>
      <c r="AJ116" s="632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 ht="15.75" thickBot="1">
      <c r="A118" s="574"/>
      <c r="B118" s="1131" t="s">
        <v>1122</v>
      </c>
      <c r="C118" s="1132"/>
      <c r="D118" s="1133"/>
      <c r="E118" s="577"/>
      <c r="F118" s="1132" t="s">
        <v>1123</v>
      </c>
      <c r="G118" s="1132"/>
      <c r="H118" s="1132"/>
      <c r="I118" s="1132"/>
      <c r="J118" s="1132"/>
      <c r="K118" s="1132"/>
      <c r="L118" s="1132"/>
      <c r="M118" s="1132"/>
      <c r="N118" s="1133"/>
      <c r="O118" s="1134" t="s">
        <v>1124</v>
      </c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6"/>
      <c r="AG118" s="1137" t="s">
        <v>1125</v>
      </c>
      <c r="AH118" s="1138"/>
      <c r="AI118" s="1138"/>
      <c r="AJ118" s="1139"/>
    </row>
    <row r="119" spans="1:36">
      <c r="A119" s="574"/>
      <c r="B119" s="1140" t="s">
        <v>1126</v>
      </c>
      <c r="C119" s="1142" t="s">
        <v>1127</v>
      </c>
      <c r="D119" s="1143"/>
      <c r="E119" s="1143"/>
      <c r="F119" s="1143"/>
      <c r="G119" s="1143"/>
      <c r="H119" s="1143"/>
      <c r="I119" s="1121" t="s">
        <v>1128</v>
      </c>
      <c r="J119" s="1123" t="s">
        <v>1129</v>
      </c>
      <c r="K119" s="1123" t="s">
        <v>1130</v>
      </c>
      <c r="L119" s="1125" t="s">
        <v>1131</v>
      </c>
      <c r="M119" s="1127" t="s">
        <v>1132</v>
      </c>
      <c r="N119" s="1129" t="s">
        <v>1133</v>
      </c>
      <c r="O119" s="1120" t="s">
        <v>1134</v>
      </c>
      <c r="P119" s="1112"/>
      <c r="Q119" s="1111" t="s">
        <v>1135</v>
      </c>
      <c r="R119" s="1112"/>
      <c r="S119" s="1111" t="s">
        <v>1136</v>
      </c>
      <c r="T119" s="1112"/>
      <c r="U119" s="1111" t="s">
        <v>1137</v>
      </c>
      <c r="V119" s="1112"/>
      <c r="W119" s="1111" t="s">
        <v>1138</v>
      </c>
      <c r="X119" s="1112"/>
      <c r="Y119" s="1111" t="s">
        <v>1139</v>
      </c>
      <c r="Z119" s="1112"/>
      <c r="AA119" s="1111" t="s">
        <v>1140</v>
      </c>
      <c r="AB119" s="1112"/>
      <c r="AC119" s="1111" t="s">
        <v>1141</v>
      </c>
      <c r="AD119" s="1112"/>
      <c r="AE119" s="1111" t="s">
        <v>1142</v>
      </c>
      <c r="AF119" s="1113"/>
      <c r="AG119" s="1114" t="s">
        <v>1143</v>
      </c>
      <c r="AH119" s="1116" t="s">
        <v>1144</v>
      </c>
      <c r="AI119" s="1118" t="s">
        <v>1145</v>
      </c>
      <c r="AJ119" s="1107" t="s">
        <v>1146</v>
      </c>
    </row>
    <row r="120" spans="1:36" ht="20.25" thickBot="1">
      <c r="A120" s="574"/>
      <c r="B120" s="1141"/>
      <c r="C120" s="1144"/>
      <c r="D120" s="1145"/>
      <c r="E120" s="1145"/>
      <c r="F120" s="1145"/>
      <c r="G120" s="1145"/>
      <c r="H120" s="1145"/>
      <c r="I120" s="1122"/>
      <c r="J120" s="1124" t="s">
        <v>1129</v>
      </c>
      <c r="K120" s="1124"/>
      <c r="L120" s="1126"/>
      <c r="M120" s="1128"/>
      <c r="N120" s="1130"/>
      <c r="O120" s="578" t="s">
        <v>1147</v>
      </c>
      <c r="P120" s="579" t="s">
        <v>1148</v>
      </c>
      <c r="Q120" s="580" t="s">
        <v>1147</v>
      </c>
      <c r="R120" s="579" t="s">
        <v>1148</v>
      </c>
      <c r="S120" s="580" t="s">
        <v>1147</v>
      </c>
      <c r="T120" s="579" t="s">
        <v>1148</v>
      </c>
      <c r="U120" s="580" t="s">
        <v>1147</v>
      </c>
      <c r="V120" s="579" t="s">
        <v>1148</v>
      </c>
      <c r="W120" s="580" t="s">
        <v>1147</v>
      </c>
      <c r="X120" s="579" t="s">
        <v>1148</v>
      </c>
      <c r="Y120" s="580" t="s">
        <v>1147</v>
      </c>
      <c r="Z120" s="579" t="s">
        <v>1148</v>
      </c>
      <c r="AA120" s="580" t="s">
        <v>1147</v>
      </c>
      <c r="AB120" s="579" t="s">
        <v>1149</v>
      </c>
      <c r="AC120" s="580" t="s">
        <v>1147</v>
      </c>
      <c r="AD120" s="579" t="s">
        <v>1149</v>
      </c>
      <c r="AE120" s="580" t="s">
        <v>1147</v>
      </c>
      <c r="AF120" s="581" t="s">
        <v>1149</v>
      </c>
      <c r="AG120" s="1115"/>
      <c r="AH120" s="1117"/>
      <c r="AI120" s="1119"/>
      <c r="AJ120" s="1108"/>
    </row>
    <row r="121" spans="1:36" ht="48.75" thickBot="1">
      <c r="A121" s="574"/>
      <c r="B121" s="582" t="s">
        <v>1150</v>
      </c>
      <c r="C121" s="1109" t="s">
        <v>1151</v>
      </c>
      <c r="D121" s="1110"/>
      <c r="E121" s="1110"/>
      <c r="F121" s="1110"/>
      <c r="G121" s="1110"/>
      <c r="H121" s="1110"/>
      <c r="I121" s="583" t="s">
        <v>1152</v>
      </c>
      <c r="J121" s="584"/>
      <c r="K121" s="585"/>
      <c r="L121" s="585"/>
      <c r="M121" s="586"/>
      <c r="N121" s="587"/>
      <c r="O121" s="588">
        <f t="shared" ref="O121:AD121" si="32">O123</f>
        <v>0</v>
      </c>
      <c r="P121" s="589">
        <f t="shared" si="32"/>
        <v>0</v>
      </c>
      <c r="Q121" s="589">
        <f t="shared" si="32"/>
        <v>0</v>
      </c>
      <c r="R121" s="589">
        <f t="shared" si="32"/>
        <v>0</v>
      </c>
      <c r="S121" s="589">
        <f t="shared" si="32"/>
        <v>0</v>
      </c>
      <c r="T121" s="589">
        <f t="shared" si="32"/>
        <v>0</v>
      </c>
      <c r="U121" s="589">
        <f t="shared" si="32"/>
        <v>0</v>
      </c>
      <c r="V121" s="589">
        <f t="shared" si="32"/>
        <v>0</v>
      </c>
      <c r="W121" s="589">
        <f t="shared" si="32"/>
        <v>0</v>
      </c>
      <c r="X121" s="589">
        <f t="shared" si="32"/>
        <v>0</v>
      </c>
      <c r="Y121" s="589">
        <f t="shared" si="32"/>
        <v>0</v>
      </c>
      <c r="Z121" s="589">
        <f t="shared" si="32"/>
        <v>0</v>
      </c>
      <c r="AA121" s="589">
        <f t="shared" si="32"/>
        <v>0</v>
      </c>
      <c r="AB121" s="589">
        <f t="shared" si="32"/>
        <v>0</v>
      </c>
      <c r="AC121" s="589">
        <f t="shared" si="32"/>
        <v>0</v>
      </c>
      <c r="AD121" s="589">
        <f t="shared" si="32"/>
        <v>0</v>
      </c>
      <c r="AE121" s="589">
        <f>SUM(O121,Q121,S121,U121,W121,Y121,AA121,AC121)</f>
        <v>0</v>
      </c>
      <c r="AF121" s="590">
        <f>SUM(P121,R121,T121,V121,X121,Z121,AB121,AD121)</f>
        <v>0</v>
      </c>
      <c r="AG121" s="591">
        <f>AG123</f>
        <v>0</v>
      </c>
      <c r="AH121" s="592"/>
      <c r="AI121" s="592"/>
      <c r="AJ121" s="593"/>
    </row>
    <row r="122" spans="1:36" ht="15.75" thickBot="1">
      <c r="A122" s="574"/>
      <c r="B122" s="1146"/>
      <c r="C122" s="1147"/>
      <c r="D122" s="1147"/>
      <c r="E122" s="1147"/>
      <c r="F122" s="1147"/>
      <c r="G122" s="1147"/>
      <c r="H122" s="1147"/>
      <c r="I122" s="1147"/>
      <c r="J122" s="1147"/>
      <c r="K122" s="1147"/>
      <c r="L122" s="1147"/>
      <c r="M122" s="1147"/>
      <c r="N122" s="1147"/>
      <c r="O122" s="1147"/>
      <c r="P122" s="1147"/>
      <c r="Q122" s="1147"/>
      <c r="R122" s="1147"/>
      <c r="S122" s="1147"/>
      <c r="T122" s="1147"/>
      <c r="U122" s="1147"/>
      <c r="V122" s="1147"/>
      <c r="W122" s="1147"/>
      <c r="X122" s="1147"/>
      <c r="Y122" s="1147"/>
      <c r="Z122" s="1147"/>
      <c r="AA122" s="1147"/>
      <c r="AB122" s="1147"/>
      <c r="AC122" s="1147"/>
      <c r="AD122" s="1147"/>
      <c r="AE122" s="1147"/>
      <c r="AF122" s="1147"/>
      <c r="AG122" s="1147"/>
      <c r="AH122" s="1147"/>
      <c r="AI122" s="1147"/>
      <c r="AJ122" s="1148"/>
    </row>
    <row r="123" spans="1:36" ht="36.75" thickBot="1">
      <c r="A123" s="574"/>
      <c r="B123" s="594" t="s">
        <v>1153</v>
      </c>
      <c r="C123" s="595" t="s">
        <v>1154</v>
      </c>
      <c r="D123" s="595" t="s">
        <v>1155</v>
      </c>
      <c r="E123" s="595" t="s">
        <v>1156</v>
      </c>
      <c r="F123" s="595" t="s">
        <v>1157</v>
      </c>
      <c r="G123" s="595" t="s">
        <v>1158</v>
      </c>
      <c r="H123" s="596" t="s">
        <v>1159</v>
      </c>
      <c r="I123" s="597" t="s">
        <v>1160</v>
      </c>
      <c r="J123" s="598"/>
      <c r="K123" s="598"/>
      <c r="L123" s="598"/>
      <c r="M123" s="598"/>
      <c r="N123" s="599"/>
      <c r="O123" s="600">
        <f t="shared" ref="O123:AD123" si="33">SUM(O124:O124)</f>
        <v>0</v>
      </c>
      <c r="P123" s="601">
        <f t="shared" si="33"/>
        <v>0</v>
      </c>
      <c r="Q123" s="602">
        <f t="shared" si="33"/>
        <v>0</v>
      </c>
      <c r="R123" s="601">
        <f t="shared" si="33"/>
        <v>0</v>
      </c>
      <c r="S123" s="602">
        <f t="shared" si="33"/>
        <v>0</v>
      </c>
      <c r="T123" s="601">
        <f t="shared" si="33"/>
        <v>0</v>
      </c>
      <c r="U123" s="602">
        <f t="shared" si="33"/>
        <v>0</v>
      </c>
      <c r="V123" s="601">
        <f t="shared" si="33"/>
        <v>0</v>
      </c>
      <c r="W123" s="602">
        <f t="shared" si="33"/>
        <v>0</v>
      </c>
      <c r="X123" s="601">
        <f t="shared" si="33"/>
        <v>0</v>
      </c>
      <c r="Y123" s="602">
        <f t="shared" si="33"/>
        <v>0</v>
      </c>
      <c r="Z123" s="601">
        <f t="shared" si="33"/>
        <v>0</v>
      </c>
      <c r="AA123" s="602">
        <f t="shared" si="33"/>
        <v>0</v>
      </c>
      <c r="AB123" s="601">
        <f t="shared" si="33"/>
        <v>0</v>
      </c>
      <c r="AC123" s="602">
        <f t="shared" si="33"/>
        <v>0</v>
      </c>
      <c r="AD123" s="601">
        <f t="shared" si="33"/>
        <v>0</v>
      </c>
      <c r="AE123" s="602">
        <f>SUM(O123,Q123,S123,U123,W123,Y123,AA123,AC123)</f>
        <v>0</v>
      </c>
      <c r="AF123" s="601">
        <f>SUM(P123,R123,T123,V123,X123,Z123,AB123,AD123)</f>
        <v>0</v>
      </c>
      <c r="AG123" s="603">
        <f>SUM(AG124:AG124)</f>
        <v>0</v>
      </c>
      <c r="AH123" s="604"/>
      <c r="AI123" s="604"/>
      <c r="AJ123" s="605"/>
    </row>
    <row r="124" spans="1:36" ht="15.75" thickBot="1">
      <c r="A124" s="574"/>
      <c r="B124" s="606"/>
      <c r="C124" s="607"/>
      <c r="D124" s="608"/>
      <c r="E124" s="608"/>
      <c r="F124" s="609"/>
      <c r="G124" s="608"/>
      <c r="H124" s="610"/>
      <c r="I124" s="610"/>
      <c r="J124" s="610"/>
      <c r="K124" s="611"/>
      <c r="L124" s="612"/>
      <c r="M124" s="612"/>
      <c r="N124" s="613"/>
      <c r="O124" s="614"/>
      <c r="P124" s="615"/>
      <c r="Q124" s="616"/>
      <c r="R124" s="617"/>
      <c r="S124" s="617"/>
      <c r="T124" s="617"/>
      <c r="U124" s="617"/>
      <c r="V124" s="617"/>
      <c r="W124" s="617"/>
      <c r="X124" s="617"/>
      <c r="Y124" s="617"/>
      <c r="Z124" s="617"/>
      <c r="AA124" s="617"/>
      <c r="AB124" s="617"/>
      <c r="AC124" s="617"/>
      <c r="AD124" s="617"/>
      <c r="AE124" s="618"/>
      <c r="AF124" s="618"/>
      <c r="AG124" s="619"/>
      <c r="AH124" s="620"/>
      <c r="AI124" s="620"/>
      <c r="AJ124" s="621"/>
    </row>
    <row r="125" spans="1:36" ht="15.75" thickBot="1">
      <c r="A125" s="574"/>
      <c r="B125" s="1149"/>
      <c r="C125" s="1150"/>
      <c r="D125" s="1150"/>
      <c r="E125" s="1150"/>
      <c r="F125" s="1150"/>
      <c r="G125" s="1150"/>
      <c r="H125" s="1150"/>
      <c r="I125" s="1150"/>
      <c r="J125" s="1150"/>
      <c r="K125" s="1150"/>
      <c r="L125" s="1150"/>
      <c r="M125" s="1150"/>
      <c r="N125" s="1150"/>
      <c r="O125" s="1150"/>
      <c r="P125" s="1150"/>
      <c r="Q125" s="1150"/>
      <c r="R125" s="1150"/>
      <c r="S125" s="1150"/>
      <c r="T125" s="1150"/>
      <c r="U125" s="1150"/>
      <c r="V125" s="1150"/>
      <c r="W125" s="1150"/>
      <c r="X125" s="1150"/>
      <c r="Y125" s="1150"/>
      <c r="Z125" s="1150"/>
      <c r="AA125" s="1150"/>
      <c r="AB125" s="1150"/>
      <c r="AC125" s="1150"/>
      <c r="AD125" s="1150"/>
      <c r="AE125" s="1150"/>
      <c r="AF125" s="1150"/>
      <c r="AG125" s="1150"/>
      <c r="AH125" s="1150"/>
      <c r="AI125" s="1150"/>
      <c r="AJ125" s="1151"/>
    </row>
    <row r="126" spans="1:36">
      <c r="A126" s="574"/>
      <c r="B126" s="633"/>
      <c r="C126" s="633"/>
      <c r="D126" s="574"/>
      <c r="E126" s="574"/>
      <c r="F126" s="574"/>
      <c r="G126" s="574"/>
      <c r="H126" s="634"/>
      <c r="I126" s="634"/>
      <c r="J126" s="63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4"/>
      <c r="AF126" s="574"/>
      <c r="AG126" s="633"/>
      <c r="AH126" s="574"/>
      <c r="AI126" s="574"/>
      <c r="AJ126" s="574"/>
    </row>
  </sheetData>
  <mergeCells count="27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2:D12"/>
    <mergeCell ref="F12:N12"/>
    <mergeCell ref="O12:AF12"/>
    <mergeCell ref="AG12:AJ12"/>
    <mergeCell ref="B13:B14"/>
    <mergeCell ref="C13:H14"/>
    <mergeCell ref="I13:I14"/>
    <mergeCell ref="J13:J14"/>
    <mergeCell ref="K13:K14"/>
    <mergeCell ref="AG13:AG14"/>
    <mergeCell ref="AH13:AH14"/>
    <mergeCell ref="AI13:AI14"/>
    <mergeCell ref="AJ13:AJ14"/>
    <mergeCell ref="C15:H15"/>
    <mergeCell ref="B16:AJ16"/>
    <mergeCell ref="U13:V13"/>
    <mergeCell ref="W13:X13"/>
    <mergeCell ref="Y13:Z13"/>
    <mergeCell ref="AA13:AB13"/>
    <mergeCell ref="AC13:AD13"/>
    <mergeCell ref="AE13:AF13"/>
    <mergeCell ref="L13:L14"/>
    <mergeCell ref="M13:M14"/>
    <mergeCell ref="N13:N14"/>
    <mergeCell ref="O13:P13"/>
    <mergeCell ref="Q13:R13"/>
    <mergeCell ref="S13:T13"/>
    <mergeCell ref="B19:AJ19"/>
    <mergeCell ref="B26:AJ26"/>
    <mergeCell ref="B29:AJ29"/>
    <mergeCell ref="B32:AJ32"/>
    <mergeCell ref="B35:AJ35"/>
    <mergeCell ref="B38:AJ38"/>
    <mergeCell ref="B22:D22"/>
    <mergeCell ref="F22:N22"/>
    <mergeCell ref="O22:AF22"/>
    <mergeCell ref="AG22:AJ22"/>
    <mergeCell ref="U52:V52"/>
    <mergeCell ref="B52:B53"/>
    <mergeCell ref="C52:H53"/>
    <mergeCell ref="I52:I53"/>
    <mergeCell ref="J52:J53"/>
    <mergeCell ref="K52:K53"/>
    <mergeCell ref="L52:L53"/>
    <mergeCell ref="B41:AJ41"/>
    <mergeCell ref="B44:AJ44"/>
    <mergeCell ref="B47:AJ47"/>
    <mergeCell ref="B50:AJ50"/>
    <mergeCell ref="B51:D51"/>
    <mergeCell ref="F51:N51"/>
    <mergeCell ref="O51:AF51"/>
    <mergeCell ref="AG51:AJ51"/>
    <mergeCell ref="B61:AJ61"/>
    <mergeCell ref="B64:AJ64"/>
    <mergeCell ref="B67:AJ67"/>
    <mergeCell ref="B68:D68"/>
    <mergeCell ref="F68:N68"/>
    <mergeCell ref="O68:AF68"/>
    <mergeCell ref="AG68:AJ68"/>
    <mergeCell ref="AH52:AH53"/>
    <mergeCell ref="AI52:AI53"/>
    <mergeCell ref="AJ52:AJ53"/>
    <mergeCell ref="C54:H54"/>
    <mergeCell ref="B55:AJ55"/>
    <mergeCell ref="B58:AJ58"/>
    <mergeCell ref="W52:X52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83:B84"/>
    <mergeCell ref="C83:H84"/>
    <mergeCell ref="I83:I84"/>
    <mergeCell ref="J83:J84"/>
    <mergeCell ref="K83:K84"/>
    <mergeCell ref="L83:L84"/>
    <mergeCell ref="B78:AJ78"/>
    <mergeCell ref="B81:AJ81"/>
    <mergeCell ref="B82:D82"/>
    <mergeCell ref="F82:N82"/>
    <mergeCell ref="O82:AF82"/>
    <mergeCell ref="AG82:AJ82"/>
    <mergeCell ref="B92:AJ92"/>
    <mergeCell ref="B95:AJ95"/>
    <mergeCell ref="B96:D96"/>
    <mergeCell ref="F96:N96"/>
    <mergeCell ref="O96:AF96"/>
    <mergeCell ref="AG96:AJ96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AH97:AH98"/>
    <mergeCell ref="AI97:AI98"/>
    <mergeCell ref="AJ97:AJ98"/>
    <mergeCell ref="C99:H99"/>
    <mergeCell ref="B100:AJ100"/>
    <mergeCell ref="B103:AJ103"/>
    <mergeCell ref="W97:X97"/>
    <mergeCell ref="Y97:Z97"/>
    <mergeCell ref="AA97:AB97"/>
    <mergeCell ref="AC97:AD97"/>
    <mergeCell ref="AE97:AF97"/>
    <mergeCell ref="AG97:AG98"/>
    <mergeCell ref="M97:M98"/>
    <mergeCell ref="N97:N98"/>
    <mergeCell ref="O97:P97"/>
    <mergeCell ref="Q97:R97"/>
    <mergeCell ref="S97:T97"/>
    <mergeCell ref="U97:V97"/>
    <mergeCell ref="B97:B98"/>
    <mergeCell ref="C97:H98"/>
    <mergeCell ref="I97:I98"/>
    <mergeCell ref="J97:J98"/>
    <mergeCell ref="K97:K98"/>
    <mergeCell ref="L97:L98"/>
    <mergeCell ref="B106:AJ106"/>
    <mergeCell ref="B107:D107"/>
    <mergeCell ref="F107:N107"/>
    <mergeCell ref="O107:AF107"/>
    <mergeCell ref="AG107:AJ107"/>
    <mergeCell ref="B108:B109"/>
    <mergeCell ref="C108:H109"/>
    <mergeCell ref="I108:I109"/>
    <mergeCell ref="J108:J109"/>
    <mergeCell ref="K108:K109"/>
    <mergeCell ref="AA108:AB108"/>
    <mergeCell ref="AC108:AD108"/>
    <mergeCell ref="AE108:AF108"/>
    <mergeCell ref="L108:L109"/>
    <mergeCell ref="M108:M109"/>
    <mergeCell ref="N108:N109"/>
    <mergeCell ref="O108:P108"/>
    <mergeCell ref="Q108:R108"/>
    <mergeCell ref="S108:T108"/>
    <mergeCell ref="C121:H121"/>
    <mergeCell ref="B122:AJ122"/>
    <mergeCell ref="B125:AJ125"/>
    <mergeCell ref="W119:X119"/>
    <mergeCell ref="Y119:Z119"/>
    <mergeCell ref="AA119:AB119"/>
    <mergeCell ref="AC119:AD119"/>
    <mergeCell ref="AE119:AF119"/>
    <mergeCell ref="AG119:AG120"/>
    <mergeCell ref="M119:M120"/>
    <mergeCell ref="N119:N120"/>
    <mergeCell ref="O119:P119"/>
    <mergeCell ref="Q119:R119"/>
    <mergeCell ref="S119:T119"/>
    <mergeCell ref="U119:V119"/>
    <mergeCell ref="B119:B120"/>
    <mergeCell ref="C119:H120"/>
    <mergeCell ref="I119:I120"/>
    <mergeCell ref="J119:J120"/>
    <mergeCell ref="K119:K120"/>
    <mergeCell ref="L119:L120"/>
    <mergeCell ref="B23:B24"/>
    <mergeCell ref="C23:H24"/>
    <mergeCell ref="I23:I24"/>
    <mergeCell ref="J23:J24"/>
    <mergeCell ref="K23:K24"/>
    <mergeCell ref="L23:L24"/>
    <mergeCell ref="AH119:AH120"/>
    <mergeCell ref="AI119:AI120"/>
    <mergeCell ref="AJ119:AJ120"/>
    <mergeCell ref="B114:AJ114"/>
    <mergeCell ref="B117:AJ117"/>
    <mergeCell ref="B118:D118"/>
    <mergeCell ref="F118:N118"/>
    <mergeCell ref="O118:AF118"/>
    <mergeCell ref="AG118:AJ118"/>
    <mergeCell ref="AG108:AG109"/>
    <mergeCell ref="AH108:AH109"/>
    <mergeCell ref="AI108:AI109"/>
    <mergeCell ref="AJ108:AJ109"/>
    <mergeCell ref="C110:H110"/>
    <mergeCell ref="B111:AJ111"/>
    <mergeCell ref="U108:V108"/>
    <mergeCell ref="W108:X108"/>
    <mergeCell ref="Y108:Z108"/>
    <mergeCell ref="AH23:AH24"/>
    <mergeCell ref="AI23:AI24"/>
    <mergeCell ref="AJ23:AJ24"/>
    <mergeCell ref="C25:H25"/>
    <mergeCell ref="W23:X23"/>
    <mergeCell ref="Y23:Z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17"/>
  <sheetViews>
    <sheetView zoomScale="60" zoomScaleNormal="60" workbookViewId="0">
      <selection activeCell="AV70" sqref="AV7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1486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8.25" customHeight="1" thickBot="1">
      <c r="A5" s="574"/>
      <c r="B5" s="1131" t="s">
        <v>1487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72.75" thickBot="1">
      <c r="A8" s="574"/>
      <c r="B8" s="582" t="s">
        <v>1150</v>
      </c>
      <c r="C8" s="1109" t="s">
        <v>1488</v>
      </c>
      <c r="D8" s="1110"/>
      <c r="E8" s="1110"/>
      <c r="F8" s="1110"/>
      <c r="G8" s="1110"/>
      <c r="H8" s="1110"/>
      <c r="I8" s="635" t="s">
        <v>1489</v>
      </c>
      <c r="J8" s="584">
        <v>0</v>
      </c>
      <c r="K8" s="585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56.75" thickBot="1">
      <c r="A11" s="574"/>
      <c r="B11" s="606" t="s">
        <v>360</v>
      </c>
      <c r="C11" s="607"/>
      <c r="D11" s="608"/>
      <c r="E11" s="608"/>
      <c r="F11" s="609"/>
      <c r="G11" s="608"/>
      <c r="H11" s="674" t="s">
        <v>1490</v>
      </c>
      <c r="I11" s="675" t="s">
        <v>1491</v>
      </c>
      <c r="J11" s="610">
        <v>0</v>
      </c>
      <c r="K11" s="611">
        <v>2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44.75" thickBot="1">
      <c r="A14" s="574"/>
      <c r="B14" s="606" t="s">
        <v>348</v>
      </c>
      <c r="C14" s="607"/>
      <c r="D14" s="608"/>
      <c r="E14" s="608"/>
      <c r="F14" s="623"/>
      <c r="G14" s="608"/>
      <c r="H14" s="674" t="s">
        <v>1492</v>
      </c>
      <c r="I14" s="675" t="s">
        <v>1493</v>
      </c>
      <c r="J14" s="610">
        <v>0</v>
      </c>
      <c r="K14" s="626">
        <v>1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68.75" thickBot="1">
      <c r="A17" s="574"/>
      <c r="B17" s="606" t="s">
        <v>348</v>
      </c>
      <c r="C17" s="607"/>
      <c r="D17" s="608"/>
      <c r="E17" s="608"/>
      <c r="F17" s="609"/>
      <c r="G17" s="608"/>
      <c r="H17" s="674" t="s">
        <v>1494</v>
      </c>
      <c r="I17" s="675" t="s">
        <v>1495</v>
      </c>
      <c r="J17" s="610">
        <v>0</v>
      </c>
      <c r="K17" s="611">
        <v>2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144.75" thickBot="1">
      <c r="A20" s="574"/>
      <c r="B20" s="606" t="s">
        <v>348</v>
      </c>
      <c r="C20" s="607"/>
      <c r="D20" s="608"/>
      <c r="E20" s="608"/>
      <c r="F20" s="623"/>
      <c r="G20" s="608"/>
      <c r="H20" s="674" t="s">
        <v>1496</v>
      </c>
      <c r="I20" s="675" t="s">
        <v>1497</v>
      </c>
      <c r="J20" s="610">
        <v>0</v>
      </c>
      <c r="K20" s="673">
        <v>0.4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44.75" thickBot="1">
      <c r="A23" s="574"/>
      <c r="B23" s="606" t="s">
        <v>348</v>
      </c>
      <c r="C23" s="607"/>
      <c r="D23" s="608"/>
      <c r="E23" s="608"/>
      <c r="F23" s="609"/>
      <c r="G23" s="608"/>
      <c r="H23" s="674" t="s">
        <v>1498</v>
      </c>
      <c r="I23" s="675" t="s">
        <v>1499</v>
      </c>
      <c r="J23" s="610">
        <v>0</v>
      </c>
      <c r="K23" s="640">
        <v>0.4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44.75" thickBot="1">
      <c r="A26" s="574"/>
      <c r="B26" s="606" t="s">
        <v>348</v>
      </c>
      <c r="C26" s="607"/>
      <c r="D26" s="608"/>
      <c r="E26" s="608"/>
      <c r="F26" s="623"/>
      <c r="G26" s="608"/>
      <c r="H26" s="674" t="s">
        <v>1500</v>
      </c>
      <c r="I26" s="675" t="s">
        <v>1501</v>
      </c>
      <c r="J26" s="610">
        <v>0</v>
      </c>
      <c r="K26" s="673">
        <v>0.8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20.75" thickBot="1">
      <c r="A29" s="574"/>
      <c r="B29" s="606" t="s">
        <v>344</v>
      </c>
      <c r="C29" s="607"/>
      <c r="D29" s="608"/>
      <c r="E29" s="608"/>
      <c r="F29" s="609"/>
      <c r="G29" s="608"/>
      <c r="H29" s="674" t="s">
        <v>1502</v>
      </c>
      <c r="I29" s="675" t="s">
        <v>1503</v>
      </c>
      <c r="J29" s="610">
        <v>0</v>
      </c>
      <c r="K29" s="611">
        <v>6</v>
      </c>
      <c r="L29" s="612"/>
      <c r="M29" s="612"/>
      <c r="N29" s="613"/>
      <c r="O29" s="614"/>
      <c r="P29" s="615"/>
      <c r="Q29" s="616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8"/>
      <c r="AF29" s="618"/>
      <c r="AG29" s="619"/>
      <c r="AH29" s="620"/>
      <c r="AI29" s="620"/>
      <c r="AJ29" s="62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32.75" thickBot="1">
      <c r="A32" s="574"/>
      <c r="B32" s="606" t="s">
        <v>320</v>
      </c>
      <c r="C32" s="607"/>
      <c r="D32" s="608"/>
      <c r="E32" s="608"/>
      <c r="F32" s="623"/>
      <c r="G32" s="608"/>
      <c r="H32" s="674" t="s">
        <v>1504</v>
      </c>
      <c r="I32" s="675" t="s">
        <v>1505</v>
      </c>
      <c r="J32" s="610">
        <v>0</v>
      </c>
      <c r="K32" s="673">
        <v>0.05</v>
      </c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50.25" customHeight="1" thickBot="1">
      <c r="A33" s="574"/>
      <c r="B33" s="1131" t="s">
        <v>1487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84.75" thickBot="1">
      <c r="A36" s="574"/>
      <c r="B36" s="582" t="s">
        <v>1150</v>
      </c>
      <c r="C36" s="1109" t="s">
        <v>1506</v>
      </c>
      <c r="D36" s="1110"/>
      <c r="E36" s="1110"/>
      <c r="F36" s="1110"/>
      <c r="G36" s="1110"/>
      <c r="H36" s="1110"/>
      <c r="I36" s="635" t="s">
        <v>1507</v>
      </c>
      <c r="J36" s="706">
        <v>2870</v>
      </c>
      <c r="K36" s="585">
        <v>2900</v>
      </c>
      <c r="L36" s="585"/>
      <c r="M36" s="586"/>
      <c r="N36" s="587"/>
      <c r="O36" s="588">
        <f t="shared" ref="O36:AD36" si="9">SUM(O38,O41,O44,O47)</f>
        <v>0</v>
      </c>
      <c r="P36" s="589">
        <f t="shared" si="9"/>
        <v>0</v>
      </c>
      <c r="Q36" s="589">
        <f t="shared" si="9"/>
        <v>0</v>
      </c>
      <c r="R36" s="589">
        <f t="shared" si="9"/>
        <v>0</v>
      </c>
      <c r="S36" s="589">
        <f t="shared" si="9"/>
        <v>0</v>
      </c>
      <c r="T36" s="589">
        <f t="shared" si="9"/>
        <v>0</v>
      </c>
      <c r="U36" s="589">
        <f t="shared" si="9"/>
        <v>0</v>
      </c>
      <c r="V36" s="589">
        <f t="shared" si="9"/>
        <v>0</v>
      </c>
      <c r="W36" s="589">
        <f t="shared" si="9"/>
        <v>0</v>
      </c>
      <c r="X36" s="589">
        <f t="shared" si="9"/>
        <v>0</v>
      </c>
      <c r="Y36" s="589">
        <f t="shared" si="9"/>
        <v>0</v>
      </c>
      <c r="Z36" s="589">
        <f t="shared" si="9"/>
        <v>0</v>
      </c>
      <c r="AA36" s="589">
        <f t="shared" si="9"/>
        <v>0</v>
      </c>
      <c r="AB36" s="589">
        <f t="shared" si="9"/>
        <v>0</v>
      </c>
      <c r="AC36" s="589">
        <f t="shared" si="9"/>
        <v>0</v>
      </c>
      <c r="AD36" s="589">
        <f t="shared" si="9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ht="144.75" thickBot="1">
      <c r="A39" s="574"/>
      <c r="B39" s="606" t="s">
        <v>335</v>
      </c>
      <c r="C39" s="607"/>
      <c r="D39" s="608"/>
      <c r="E39" s="608"/>
      <c r="F39" s="609"/>
      <c r="G39" s="608"/>
      <c r="H39" s="674" t="s">
        <v>1508</v>
      </c>
      <c r="I39" s="675" t="s">
        <v>1509</v>
      </c>
      <c r="J39" s="676">
        <v>0.98870000000000002</v>
      </c>
      <c r="K39" s="640">
        <v>0.01</v>
      </c>
      <c r="L39" s="612"/>
      <c r="M39" s="612"/>
      <c r="N39" s="613"/>
      <c r="O39" s="614"/>
      <c r="P39" s="615"/>
      <c r="Q39" s="616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8"/>
      <c r="AF39" s="618"/>
      <c r="AG39" s="619"/>
      <c r="AH39" s="620"/>
      <c r="AI39" s="620"/>
      <c r="AJ39" s="62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44.75" thickBot="1">
      <c r="A42" s="646"/>
      <c r="B42" s="647" t="s">
        <v>335</v>
      </c>
      <c r="C42" s="648"/>
      <c r="D42" s="649"/>
      <c r="E42" s="649"/>
      <c r="F42" s="650"/>
      <c r="G42" s="649"/>
      <c r="H42" s="678" t="s">
        <v>1510</v>
      </c>
      <c r="I42" s="687" t="s">
        <v>1509</v>
      </c>
      <c r="J42" s="685">
        <v>0.96760000000000002</v>
      </c>
      <c r="K42" s="684">
        <v>0.03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44.75" thickBot="1">
      <c r="A45" s="646"/>
      <c r="B45" s="647" t="s">
        <v>331</v>
      </c>
      <c r="C45" s="648"/>
      <c r="D45" s="649"/>
      <c r="E45" s="649"/>
      <c r="F45" s="650"/>
      <c r="G45" s="649"/>
      <c r="H45" s="678" t="s">
        <v>1511</v>
      </c>
      <c r="I45" s="687" t="s">
        <v>326</v>
      </c>
      <c r="J45" s="649">
        <v>0</v>
      </c>
      <c r="K45" s="665">
        <v>6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s="662" customFormat="1" ht="120.75" thickBot="1">
      <c r="A48" s="646"/>
      <c r="B48" s="647" t="s">
        <v>328</v>
      </c>
      <c r="C48" s="648"/>
      <c r="D48" s="649"/>
      <c r="E48" s="649"/>
      <c r="F48" s="650"/>
      <c r="G48" s="649"/>
      <c r="H48" s="678" t="s">
        <v>1512</v>
      </c>
      <c r="I48" s="687" t="s">
        <v>326</v>
      </c>
      <c r="J48" s="649">
        <v>0</v>
      </c>
      <c r="K48" s="668">
        <v>6</v>
      </c>
      <c r="L48" s="665"/>
      <c r="M48" s="660"/>
      <c r="N48" s="666"/>
      <c r="O48" s="667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9"/>
      <c r="AH48" s="660"/>
      <c r="AI48" s="660"/>
      <c r="AJ48" s="661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s="662" customFormat="1" ht="84.75" thickBot="1">
      <c r="A51" s="646"/>
      <c r="B51" s="647" t="s">
        <v>324</v>
      </c>
      <c r="C51" s="648"/>
      <c r="D51" s="649"/>
      <c r="E51" s="649"/>
      <c r="F51" s="650"/>
      <c r="G51" s="649"/>
      <c r="H51" s="678" t="s">
        <v>1513</v>
      </c>
      <c r="I51" s="687" t="s">
        <v>1514</v>
      </c>
      <c r="J51" s="649">
        <v>0</v>
      </c>
      <c r="K51" s="665">
        <v>1</v>
      </c>
      <c r="L51" s="653"/>
      <c r="M51" s="653"/>
      <c r="N51" s="654"/>
      <c r="O51" s="655"/>
      <c r="P51" s="656"/>
      <c r="Q51" s="657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6"/>
      <c r="AF51" s="656"/>
      <c r="AG51" s="659"/>
      <c r="AH51" s="660"/>
      <c r="AI51" s="660"/>
      <c r="AJ51" s="66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192.75" thickBot="1">
      <c r="A54" s="646"/>
      <c r="B54" s="647" t="s">
        <v>320</v>
      </c>
      <c r="C54" s="648"/>
      <c r="D54" s="649"/>
      <c r="E54" s="649"/>
      <c r="F54" s="650"/>
      <c r="G54" s="649"/>
      <c r="H54" s="678" t="s">
        <v>1515</v>
      </c>
      <c r="I54" s="687" t="s">
        <v>1516</v>
      </c>
      <c r="J54" s="685">
        <v>0.3115</v>
      </c>
      <c r="K54" s="684">
        <v>1</v>
      </c>
      <c r="L54" s="665"/>
      <c r="M54" s="660"/>
      <c r="N54" s="666"/>
      <c r="O54" s="667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192.75" thickBot="1">
      <c r="A57" s="646"/>
      <c r="B57" s="647" t="s">
        <v>314</v>
      </c>
      <c r="C57" s="648"/>
      <c r="D57" s="649"/>
      <c r="E57" s="649"/>
      <c r="F57" s="650"/>
      <c r="G57" s="649"/>
      <c r="H57" s="678" t="s">
        <v>1517</v>
      </c>
      <c r="I57" s="687" t="s">
        <v>1518</v>
      </c>
      <c r="J57" s="685">
        <v>0.98729999999999996</v>
      </c>
      <c r="K57" s="686">
        <v>1</v>
      </c>
      <c r="L57" s="653"/>
      <c r="M57" s="653"/>
      <c r="N57" s="654"/>
      <c r="O57" s="655"/>
      <c r="P57" s="656"/>
      <c r="Q57" s="657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7">SUM(O60:O60)</f>
        <v>0</v>
      </c>
      <c r="P59" s="601">
        <f t="shared" si="17"/>
        <v>0</v>
      </c>
      <c r="Q59" s="602">
        <f t="shared" si="17"/>
        <v>0</v>
      </c>
      <c r="R59" s="601">
        <f t="shared" si="17"/>
        <v>0</v>
      </c>
      <c r="S59" s="602">
        <f t="shared" si="17"/>
        <v>0</v>
      </c>
      <c r="T59" s="601">
        <f t="shared" si="17"/>
        <v>0</v>
      </c>
      <c r="U59" s="602">
        <f t="shared" si="17"/>
        <v>0</v>
      </c>
      <c r="V59" s="601">
        <f t="shared" si="17"/>
        <v>0</v>
      </c>
      <c r="W59" s="602">
        <f t="shared" si="17"/>
        <v>0</v>
      </c>
      <c r="X59" s="601">
        <f t="shared" si="17"/>
        <v>0</v>
      </c>
      <c r="Y59" s="602">
        <f t="shared" si="17"/>
        <v>0</v>
      </c>
      <c r="Z59" s="601">
        <f t="shared" si="17"/>
        <v>0</v>
      </c>
      <c r="AA59" s="602">
        <f t="shared" si="17"/>
        <v>0</v>
      </c>
      <c r="AB59" s="601">
        <f t="shared" si="17"/>
        <v>0</v>
      </c>
      <c r="AC59" s="602">
        <f t="shared" si="17"/>
        <v>0</v>
      </c>
      <c r="AD59" s="601">
        <f t="shared" si="17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s="662" customFormat="1" ht="192.75" thickBot="1">
      <c r="A60" s="646"/>
      <c r="B60" s="647" t="s">
        <v>314</v>
      </c>
      <c r="C60" s="648"/>
      <c r="D60" s="649"/>
      <c r="E60" s="649"/>
      <c r="F60" s="650"/>
      <c r="G60" s="649"/>
      <c r="H60" s="678" t="s">
        <v>1519</v>
      </c>
      <c r="I60" s="687" t="s">
        <v>1518</v>
      </c>
      <c r="J60" s="685">
        <v>0.90090000000000003</v>
      </c>
      <c r="K60" s="684">
        <v>1</v>
      </c>
      <c r="L60" s="665"/>
      <c r="M60" s="660"/>
      <c r="N60" s="666"/>
      <c r="O60" s="667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9"/>
      <c r="AH60" s="660"/>
      <c r="AI60" s="660"/>
      <c r="AJ60" s="661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1156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8"/>
      <c r="K61" s="598"/>
      <c r="L61" s="598"/>
      <c r="M61" s="598"/>
      <c r="N61" s="599"/>
      <c r="O61" s="600">
        <f t="shared" ref="O61:AD61" si="18">SUM(O62:O62)</f>
        <v>0</v>
      </c>
      <c r="P61" s="601">
        <f t="shared" si="18"/>
        <v>0</v>
      </c>
      <c r="Q61" s="602">
        <f t="shared" si="18"/>
        <v>0</v>
      </c>
      <c r="R61" s="601">
        <f t="shared" si="18"/>
        <v>0</v>
      </c>
      <c r="S61" s="602">
        <f t="shared" si="18"/>
        <v>0</v>
      </c>
      <c r="T61" s="601">
        <f t="shared" si="18"/>
        <v>0</v>
      </c>
      <c r="U61" s="602">
        <f t="shared" si="18"/>
        <v>0</v>
      </c>
      <c r="V61" s="601">
        <f t="shared" si="18"/>
        <v>0</v>
      </c>
      <c r="W61" s="602">
        <f t="shared" si="18"/>
        <v>0</v>
      </c>
      <c r="X61" s="601">
        <f t="shared" si="18"/>
        <v>0</v>
      </c>
      <c r="Y61" s="602">
        <f t="shared" si="18"/>
        <v>0</v>
      </c>
      <c r="Z61" s="601">
        <f t="shared" si="18"/>
        <v>0</v>
      </c>
      <c r="AA61" s="602">
        <f t="shared" si="18"/>
        <v>0</v>
      </c>
      <c r="AB61" s="601">
        <f t="shared" si="18"/>
        <v>0</v>
      </c>
      <c r="AC61" s="602">
        <f t="shared" si="18"/>
        <v>0</v>
      </c>
      <c r="AD61" s="601">
        <f t="shared" si="18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s="662" customFormat="1" ht="192.75" thickBot="1">
      <c r="A62" s="646"/>
      <c r="B62" s="647" t="s">
        <v>314</v>
      </c>
      <c r="C62" s="648"/>
      <c r="D62" s="649"/>
      <c r="E62" s="649"/>
      <c r="F62" s="650"/>
      <c r="G62" s="649"/>
      <c r="H62" s="678" t="s">
        <v>1520</v>
      </c>
      <c r="I62" s="687" t="s">
        <v>1518</v>
      </c>
      <c r="J62" s="685">
        <v>2.0000000000000001E-4</v>
      </c>
      <c r="K62" s="686">
        <v>1</v>
      </c>
      <c r="L62" s="653"/>
      <c r="M62" s="653"/>
      <c r="N62" s="654"/>
      <c r="O62" s="655"/>
      <c r="P62" s="656"/>
      <c r="Q62" s="657"/>
      <c r="R62" s="658"/>
      <c r="S62" s="658"/>
      <c r="T62" s="658"/>
      <c r="U62" s="658"/>
      <c r="V62" s="658"/>
      <c r="W62" s="658"/>
      <c r="X62" s="658"/>
      <c r="Y62" s="658"/>
      <c r="Z62" s="658"/>
      <c r="AA62" s="658"/>
      <c r="AB62" s="658"/>
      <c r="AC62" s="658"/>
      <c r="AD62" s="658"/>
      <c r="AE62" s="656"/>
      <c r="AF62" s="656"/>
      <c r="AG62" s="659"/>
      <c r="AH62" s="660"/>
      <c r="AI62" s="660"/>
      <c r="AJ62" s="661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0.75" customHeight="1" thickBot="1">
      <c r="A64" s="574"/>
      <c r="B64" s="1131" t="s">
        <v>1521</v>
      </c>
      <c r="C64" s="1132"/>
      <c r="D64" s="1133"/>
      <c r="E64" s="577"/>
      <c r="F64" s="1132" t="s">
        <v>1123</v>
      </c>
      <c r="G64" s="1132"/>
      <c r="H64" s="1132"/>
      <c r="I64" s="1132"/>
      <c r="J64" s="1132"/>
      <c r="K64" s="1132"/>
      <c r="L64" s="1132"/>
      <c r="M64" s="1132"/>
      <c r="N64" s="1133"/>
      <c r="O64" s="1134" t="s">
        <v>1124</v>
      </c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6"/>
      <c r="AG64" s="1137" t="s">
        <v>1125</v>
      </c>
      <c r="AH64" s="1138"/>
      <c r="AI64" s="1138"/>
      <c r="AJ64" s="1139"/>
    </row>
    <row r="65" spans="1:36">
      <c r="A65" s="574"/>
      <c r="B65" s="1140" t="s">
        <v>1126</v>
      </c>
      <c r="C65" s="1142" t="s">
        <v>1127</v>
      </c>
      <c r="D65" s="1143"/>
      <c r="E65" s="1143"/>
      <c r="F65" s="1143"/>
      <c r="G65" s="1143"/>
      <c r="H65" s="1143"/>
      <c r="I65" s="1121" t="s">
        <v>1128</v>
      </c>
      <c r="J65" s="1123" t="s">
        <v>1129</v>
      </c>
      <c r="K65" s="1123" t="s">
        <v>1130</v>
      </c>
      <c r="L65" s="1125" t="s">
        <v>1131</v>
      </c>
      <c r="M65" s="1127" t="s">
        <v>1132</v>
      </c>
      <c r="N65" s="1129" t="s">
        <v>1133</v>
      </c>
      <c r="O65" s="1120" t="s">
        <v>1134</v>
      </c>
      <c r="P65" s="1112"/>
      <c r="Q65" s="1111" t="s">
        <v>1135</v>
      </c>
      <c r="R65" s="1112"/>
      <c r="S65" s="1111" t="s">
        <v>1136</v>
      </c>
      <c r="T65" s="1112"/>
      <c r="U65" s="1111" t="s">
        <v>1137</v>
      </c>
      <c r="V65" s="1112"/>
      <c r="W65" s="1111" t="s">
        <v>1138</v>
      </c>
      <c r="X65" s="1112"/>
      <c r="Y65" s="1111" t="s">
        <v>1139</v>
      </c>
      <c r="Z65" s="1112"/>
      <c r="AA65" s="1111" t="s">
        <v>1140</v>
      </c>
      <c r="AB65" s="1112"/>
      <c r="AC65" s="1111" t="s">
        <v>1141</v>
      </c>
      <c r="AD65" s="1112"/>
      <c r="AE65" s="1111" t="s">
        <v>1142</v>
      </c>
      <c r="AF65" s="1113"/>
      <c r="AG65" s="1114" t="s">
        <v>1143</v>
      </c>
      <c r="AH65" s="1116" t="s">
        <v>1144</v>
      </c>
      <c r="AI65" s="1118" t="s">
        <v>1145</v>
      </c>
      <c r="AJ65" s="1107" t="s">
        <v>1146</v>
      </c>
    </row>
    <row r="66" spans="1:36" ht="20.25" thickBot="1">
      <c r="A66" s="574"/>
      <c r="B66" s="1141"/>
      <c r="C66" s="1144"/>
      <c r="D66" s="1145"/>
      <c r="E66" s="1145"/>
      <c r="F66" s="1145"/>
      <c r="G66" s="1145"/>
      <c r="H66" s="1145"/>
      <c r="I66" s="1122"/>
      <c r="J66" s="1124" t="s">
        <v>1129</v>
      </c>
      <c r="K66" s="1124"/>
      <c r="L66" s="1126"/>
      <c r="M66" s="1128"/>
      <c r="N66" s="1130"/>
      <c r="O66" s="578" t="s">
        <v>1147</v>
      </c>
      <c r="P66" s="579" t="s">
        <v>1148</v>
      </c>
      <c r="Q66" s="580" t="s">
        <v>1147</v>
      </c>
      <c r="R66" s="579" t="s">
        <v>1148</v>
      </c>
      <c r="S66" s="580" t="s">
        <v>1147</v>
      </c>
      <c r="T66" s="579" t="s">
        <v>1148</v>
      </c>
      <c r="U66" s="580" t="s">
        <v>1147</v>
      </c>
      <c r="V66" s="579" t="s">
        <v>1148</v>
      </c>
      <c r="W66" s="580" t="s">
        <v>1147</v>
      </c>
      <c r="X66" s="579" t="s">
        <v>1148</v>
      </c>
      <c r="Y66" s="580" t="s">
        <v>1147</v>
      </c>
      <c r="Z66" s="579" t="s">
        <v>1148</v>
      </c>
      <c r="AA66" s="580" t="s">
        <v>1147</v>
      </c>
      <c r="AB66" s="579" t="s">
        <v>1149</v>
      </c>
      <c r="AC66" s="580" t="s">
        <v>1147</v>
      </c>
      <c r="AD66" s="579" t="s">
        <v>1149</v>
      </c>
      <c r="AE66" s="580" t="s">
        <v>1147</v>
      </c>
      <c r="AF66" s="581" t="s">
        <v>1149</v>
      </c>
      <c r="AG66" s="1115"/>
      <c r="AH66" s="1117"/>
      <c r="AI66" s="1119"/>
      <c r="AJ66" s="1108"/>
    </row>
    <row r="67" spans="1:36" ht="132.75" thickBot="1">
      <c r="A67" s="574"/>
      <c r="B67" s="582" t="s">
        <v>1150</v>
      </c>
      <c r="C67" s="1109" t="s">
        <v>1522</v>
      </c>
      <c r="D67" s="1110"/>
      <c r="E67" s="1110"/>
      <c r="F67" s="1110"/>
      <c r="G67" s="1110"/>
      <c r="H67" s="1110"/>
      <c r="I67" s="635" t="s">
        <v>1523</v>
      </c>
      <c r="J67" s="584">
        <v>0</v>
      </c>
      <c r="K67" s="585">
        <v>1328</v>
      </c>
      <c r="L67" s="585"/>
      <c r="M67" s="586"/>
      <c r="N67" s="587"/>
      <c r="O67" s="588">
        <f t="shared" ref="O67:AD67" si="19">SUM(O69,O72,O75)</f>
        <v>0</v>
      </c>
      <c r="P67" s="589">
        <f t="shared" si="19"/>
        <v>0</v>
      </c>
      <c r="Q67" s="589">
        <f t="shared" si="19"/>
        <v>0</v>
      </c>
      <c r="R67" s="589">
        <f t="shared" si="19"/>
        <v>0</v>
      </c>
      <c r="S67" s="589">
        <f t="shared" si="19"/>
        <v>0</v>
      </c>
      <c r="T67" s="589">
        <f t="shared" si="19"/>
        <v>0</v>
      </c>
      <c r="U67" s="589">
        <f t="shared" si="19"/>
        <v>0</v>
      </c>
      <c r="V67" s="589">
        <f t="shared" si="19"/>
        <v>0</v>
      </c>
      <c r="W67" s="589">
        <f t="shared" si="19"/>
        <v>0</v>
      </c>
      <c r="X67" s="589">
        <f t="shared" si="19"/>
        <v>0</v>
      </c>
      <c r="Y67" s="589">
        <f t="shared" si="19"/>
        <v>0</v>
      </c>
      <c r="Z67" s="589">
        <f t="shared" si="19"/>
        <v>0</v>
      </c>
      <c r="AA67" s="589">
        <f t="shared" si="19"/>
        <v>0</v>
      </c>
      <c r="AB67" s="589">
        <f t="shared" si="19"/>
        <v>0</v>
      </c>
      <c r="AC67" s="589">
        <f t="shared" si="19"/>
        <v>0</v>
      </c>
      <c r="AD67" s="589">
        <f t="shared" si="19"/>
        <v>0</v>
      </c>
      <c r="AE67" s="589">
        <f>SUM(O67,Q67,S67,U67,W67,Y67,AA67,AC67)</f>
        <v>0</v>
      </c>
      <c r="AF67" s="590">
        <f>SUM(P67,R67,T67,V67,X67,Z67,AB67,AD67)</f>
        <v>0</v>
      </c>
      <c r="AG67" s="591">
        <f>AG69+AG72</f>
        <v>0</v>
      </c>
      <c r="AH67" s="592"/>
      <c r="AI67" s="592"/>
      <c r="AJ67" s="593"/>
    </row>
    <row r="68" spans="1:36" ht="15.75" thickBot="1">
      <c r="A68" s="574"/>
      <c r="B68" s="1146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8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20">SUM(O70:O70)</f>
        <v>0</v>
      </c>
      <c r="P69" s="601">
        <f t="shared" si="20"/>
        <v>0</v>
      </c>
      <c r="Q69" s="602">
        <f t="shared" si="20"/>
        <v>0</v>
      </c>
      <c r="R69" s="601">
        <f t="shared" si="20"/>
        <v>0</v>
      </c>
      <c r="S69" s="602">
        <f t="shared" si="20"/>
        <v>0</v>
      </c>
      <c r="T69" s="601">
        <f t="shared" si="20"/>
        <v>0</v>
      </c>
      <c r="U69" s="602">
        <f t="shared" si="20"/>
        <v>0</v>
      </c>
      <c r="V69" s="601">
        <f t="shared" si="20"/>
        <v>0</v>
      </c>
      <c r="W69" s="602">
        <f t="shared" si="20"/>
        <v>0</v>
      </c>
      <c r="X69" s="601">
        <f t="shared" si="20"/>
        <v>0</v>
      </c>
      <c r="Y69" s="602">
        <f t="shared" si="20"/>
        <v>0</v>
      </c>
      <c r="Z69" s="601">
        <f t="shared" si="20"/>
        <v>0</v>
      </c>
      <c r="AA69" s="602">
        <f t="shared" si="20"/>
        <v>0</v>
      </c>
      <c r="AB69" s="601">
        <f t="shared" si="20"/>
        <v>0</v>
      </c>
      <c r="AC69" s="602">
        <f t="shared" si="20"/>
        <v>0</v>
      </c>
      <c r="AD69" s="601">
        <f t="shared" si="20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s="662" customFormat="1" ht="168.75" thickBot="1">
      <c r="A70" s="646"/>
      <c r="B70" s="647" t="s">
        <v>307</v>
      </c>
      <c r="C70" s="648"/>
      <c r="D70" s="649"/>
      <c r="E70" s="649"/>
      <c r="F70" s="650"/>
      <c r="G70" s="649"/>
      <c r="H70" s="678" t="s">
        <v>1524</v>
      </c>
      <c r="I70" s="687" t="s">
        <v>1525</v>
      </c>
      <c r="J70" s="649">
        <v>0</v>
      </c>
      <c r="K70" s="665">
        <v>8</v>
      </c>
      <c r="L70" s="653"/>
      <c r="M70" s="653"/>
      <c r="N70" s="654"/>
      <c r="O70" s="655"/>
      <c r="P70" s="656"/>
      <c r="Q70" s="657"/>
      <c r="R70" s="658"/>
      <c r="S70" s="658"/>
      <c r="T70" s="658"/>
      <c r="U70" s="658"/>
      <c r="V70" s="658"/>
      <c r="W70" s="658"/>
      <c r="X70" s="658"/>
      <c r="Y70" s="658"/>
      <c r="Z70" s="658"/>
      <c r="AA70" s="658"/>
      <c r="AB70" s="658"/>
      <c r="AC70" s="658"/>
      <c r="AD70" s="658"/>
      <c r="AE70" s="656"/>
      <c r="AF70" s="656"/>
      <c r="AG70" s="659"/>
      <c r="AH70" s="660"/>
      <c r="AI70" s="660"/>
      <c r="AJ70" s="661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36.75" thickBot="1">
      <c r="A72" s="574"/>
      <c r="B72" s="594" t="s">
        <v>1153</v>
      </c>
      <c r="C72" s="595" t="s">
        <v>1154</v>
      </c>
      <c r="D72" s="595" t="s">
        <v>1155</v>
      </c>
      <c r="E72" s="595" t="s">
        <v>1161</v>
      </c>
      <c r="F72" s="595" t="s">
        <v>1157</v>
      </c>
      <c r="G72" s="595" t="s">
        <v>1158</v>
      </c>
      <c r="H72" s="596" t="s">
        <v>1159</v>
      </c>
      <c r="I72" s="597" t="s">
        <v>1160</v>
      </c>
      <c r="J72" s="595"/>
      <c r="K72" s="622"/>
      <c r="L72" s="622"/>
      <c r="M72" s="598"/>
      <c r="N72" s="599"/>
      <c r="O72" s="600">
        <f t="shared" ref="O72:AD72" si="21">SUM(O73:O73)</f>
        <v>0</v>
      </c>
      <c r="P72" s="601">
        <f t="shared" si="21"/>
        <v>0</v>
      </c>
      <c r="Q72" s="602">
        <f t="shared" si="21"/>
        <v>0</v>
      </c>
      <c r="R72" s="601">
        <f t="shared" si="21"/>
        <v>0</v>
      </c>
      <c r="S72" s="602">
        <f t="shared" si="21"/>
        <v>0</v>
      </c>
      <c r="T72" s="601">
        <f t="shared" si="21"/>
        <v>0</v>
      </c>
      <c r="U72" s="602">
        <f t="shared" si="21"/>
        <v>0</v>
      </c>
      <c r="V72" s="601">
        <f t="shared" si="21"/>
        <v>0</v>
      </c>
      <c r="W72" s="602">
        <f t="shared" si="21"/>
        <v>0</v>
      </c>
      <c r="X72" s="601">
        <f t="shared" si="21"/>
        <v>0</v>
      </c>
      <c r="Y72" s="602">
        <f t="shared" si="21"/>
        <v>0</v>
      </c>
      <c r="Z72" s="601">
        <f t="shared" si="21"/>
        <v>0</v>
      </c>
      <c r="AA72" s="602">
        <f t="shared" si="21"/>
        <v>0</v>
      </c>
      <c r="AB72" s="601">
        <f t="shared" si="21"/>
        <v>0</v>
      </c>
      <c r="AC72" s="602">
        <f t="shared" si="21"/>
        <v>0</v>
      </c>
      <c r="AD72" s="601">
        <f t="shared" si="21"/>
        <v>0</v>
      </c>
      <c r="AE72" s="602">
        <f>SUM(O72,Q72,S72,U72,W72,Y72,AA72,AC72)</f>
        <v>0</v>
      </c>
      <c r="AF72" s="601">
        <f>SUM(P72,R72,T72,V72,X72,Z72,AB72,AD72)</f>
        <v>0</v>
      </c>
      <c r="AG72" s="603">
        <f>SUM(AG73:AG73)</f>
        <v>0</v>
      </c>
      <c r="AH72" s="604"/>
      <c r="AI72" s="604"/>
      <c r="AJ72" s="605"/>
    </row>
    <row r="73" spans="1:36" s="662" customFormat="1" ht="60.75" thickBot="1">
      <c r="A73" s="646"/>
      <c r="B73" s="647" t="s">
        <v>293</v>
      </c>
      <c r="C73" s="648"/>
      <c r="D73" s="649"/>
      <c r="E73" s="649"/>
      <c r="F73" s="650"/>
      <c r="G73" s="649"/>
      <c r="H73" s="678" t="s">
        <v>1526</v>
      </c>
      <c r="I73" s="687" t="s">
        <v>1527</v>
      </c>
      <c r="J73" s="649">
        <v>60</v>
      </c>
      <c r="K73" s="668">
        <v>26</v>
      </c>
      <c r="L73" s="665"/>
      <c r="M73" s="660"/>
      <c r="N73" s="666"/>
      <c r="O73" s="667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9"/>
      <c r="AH73" s="660"/>
      <c r="AI73" s="660"/>
      <c r="AJ73" s="661"/>
    </row>
    <row r="74" spans="1:36" ht="15.75" thickBot="1">
      <c r="A74" s="574"/>
      <c r="B74" s="1149"/>
      <c r="C74" s="1150"/>
      <c r="D74" s="1150"/>
      <c r="E74" s="1150"/>
      <c r="F74" s="1150"/>
      <c r="G74" s="1150"/>
      <c r="H74" s="1150"/>
      <c r="I74" s="1150"/>
      <c r="J74" s="1150"/>
      <c r="K74" s="1150"/>
      <c r="L74" s="1150"/>
      <c r="M74" s="1150"/>
      <c r="N74" s="1150"/>
      <c r="O74" s="1150"/>
      <c r="P74" s="1150"/>
      <c r="Q74" s="1150"/>
      <c r="R74" s="1150"/>
      <c r="S74" s="1150"/>
      <c r="T74" s="1150"/>
      <c r="U74" s="1150"/>
      <c r="V74" s="1150"/>
      <c r="W74" s="1150"/>
      <c r="X74" s="1150"/>
      <c r="Y74" s="1150"/>
      <c r="Z74" s="1150"/>
      <c r="AA74" s="1150"/>
      <c r="AB74" s="1150"/>
      <c r="AC74" s="1150"/>
      <c r="AD74" s="1150"/>
      <c r="AE74" s="1150"/>
      <c r="AF74" s="1150"/>
      <c r="AG74" s="1150"/>
      <c r="AH74" s="1150"/>
      <c r="AI74" s="1150"/>
      <c r="AJ74" s="1151"/>
    </row>
    <row r="75" spans="1:36" ht="36.75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2">SUM(O76:O76)</f>
        <v>0</v>
      </c>
      <c r="P75" s="601">
        <f t="shared" si="22"/>
        <v>0</v>
      </c>
      <c r="Q75" s="602">
        <f t="shared" si="22"/>
        <v>0</v>
      </c>
      <c r="R75" s="601">
        <f t="shared" si="22"/>
        <v>0</v>
      </c>
      <c r="S75" s="602">
        <f t="shared" si="22"/>
        <v>0</v>
      </c>
      <c r="T75" s="601">
        <f t="shared" si="22"/>
        <v>0</v>
      </c>
      <c r="U75" s="602">
        <f t="shared" si="22"/>
        <v>0</v>
      </c>
      <c r="V75" s="601">
        <f t="shared" si="22"/>
        <v>0</v>
      </c>
      <c r="W75" s="602">
        <f t="shared" si="22"/>
        <v>0</v>
      </c>
      <c r="X75" s="601">
        <f t="shared" si="22"/>
        <v>0</v>
      </c>
      <c r="Y75" s="602">
        <f t="shared" si="22"/>
        <v>0</v>
      </c>
      <c r="Z75" s="601">
        <f t="shared" si="22"/>
        <v>0</v>
      </c>
      <c r="AA75" s="602">
        <f t="shared" si="22"/>
        <v>0</v>
      </c>
      <c r="AB75" s="601">
        <f t="shared" si="22"/>
        <v>0</v>
      </c>
      <c r="AC75" s="602">
        <f t="shared" si="22"/>
        <v>0</v>
      </c>
      <c r="AD75" s="601">
        <f t="shared" si="22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s="662" customFormat="1" ht="144.75" thickBot="1">
      <c r="A76" s="646"/>
      <c r="B76" s="647" t="s">
        <v>301</v>
      </c>
      <c r="C76" s="648"/>
      <c r="D76" s="649"/>
      <c r="E76" s="649"/>
      <c r="F76" s="650"/>
      <c r="G76" s="649"/>
      <c r="H76" s="678" t="s">
        <v>1528</v>
      </c>
      <c r="I76" s="687" t="s">
        <v>1529</v>
      </c>
      <c r="J76" s="649">
        <v>0</v>
      </c>
      <c r="K76" s="686">
        <v>0.6</v>
      </c>
      <c r="L76" s="653"/>
      <c r="M76" s="653"/>
      <c r="N76" s="654"/>
      <c r="O76" s="655"/>
      <c r="P76" s="656"/>
      <c r="Q76" s="657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6"/>
      <c r="AF76" s="656"/>
      <c r="AG76" s="659"/>
      <c r="AH76" s="660"/>
      <c r="AI76" s="660"/>
      <c r="AJ76" s="661"/>
    </row>
    <row r="77" spans="1:36" ht="15.75" thickBot="1">
      <c r="A77" s="574"/>
      <c r="B77" s="1146"/>
      <c r="C77" s="1147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7"/>
      <c r="AB77" s="1147"/>
      <c r="AC77" s="1147"/>
      <c r="AD77" s="1147"/>
      <c r="AE77" s="1147"/>
      <c r="AF77" s="1147"/>
      <c r="AG77" s="1147"/>
      <c r="AH77" s="1147"/>
      <c r="AI77" s="1147"/>
      <c r="AJ77" s="1148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1156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8"/>
      <c r="K78" s="598"/>
      <c r="L78" s="598"/>
      <c r="M78" s="598"/>
      <c r="N78" s="599"/>
      <c r="O78" s="600">
        <f t="shared" ref="O78:AD78" si="23">SUM(O79:O79)</f>
        <v>0</v>
      </c>
      <c r="P78" s="601">
        <f t="shared" si="23"/>
        <v>0</v>
      </c>
      <c r="Q78" s="602">
        <f t="shared" si="23"/>
        <v>0</v>
      </c>
      <c r="R78" s="601">
        <f t="shared" si="23"/>
        <v>0</v>
      </c>
      <c r="S78" s="602">
        <f t="shared" si="23"/>
        <v>0</v>
      </c>
      <c r="T78" s="601">
        <f t="shared" si="23"/>
        <v>0</v>
      </c>
      <c r="U78" s="602">
        <f t="shared" si="23"/>
        <v>0</v>
      </c>
      <c r="V78" s="601">
        <f t="shared" si="23"/>
        <v>0</v>
      </c>
      <c r="W78" s="602">
        <f t="shared" si="23"/>
        <v>0</v>
      </c>
      <c r="X78" s="601">
        <f t="shared" si="23"/>
        <v>0</v>
      </c>
      <c r="Y78" s="602">
        <f t="shared" si="23"/>
        <v>0</v>
      </c>
      <c r="Z78" s="601">
        <f t="shared" si="23"/>
        <v>0</v>
      </c>
      <c r="AA78" s="602">
        <f t="shared" si="23"/>
        <v>0</v>
      </c>
      <c r="AB78" s="601">
        <f t="shared" si="23"/>
        <v>0</v>
      </c>
      <c r="AC78" s="602">
        <f t="shared" si="23"/>
        <v>0</v>
      </c>
      <c r="AD78" s="601">
        <f t="shared" si="23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s="662" customFormat="1" ht="132.75" thickBot="1">
      <c r="A79" s="646"/>
      <c r="B79" s="647" t="s">
        <v>293</v>
      </c>
      <c r="C79" s="648"/>
      <c r="D79" s="649"/>
      <c r="E79" s="649"/>
      <c r="F79" s="650"/>
      <c r="G79" s="649"/>
      <c r="H79" s="678" t="s">
        <v>1530</v>
      </c>
      <c r="I79" s="707" t="s">
        <v>1531</v>
      </c>
      <c r="J79" s="708">
        <v>0.18870000000000001</v>
      </c>
      <c r="K79" s="686">
        <v>0.1</v>
      </c>
      <c r="L79" s="653"/>
      <c r="M79" s="653"/>
      <c r="N79" s="654"/>
      <c r="O79" s="655"/>
      <c r="P79" s="656"/>
      <c r="Q79" s="657"/>
      <c r="R79" s="658"/>
      <c r="S79" s="658"/>
      <c r="T79" s="658"/>
      <c r="U79" s="658"/>
      <c r="V79" s="658"/>
      <c r="W79" s="658"/>
      <c r="X79" s="658"/>
      <c r="Y79" s="658"/>
      <c r="Z79" s="658"/>
      <c r="AA79" s="658"/>
      <c r="AB79" s="658"/>
      <c r="AC79" s="658"/>
      <c r="AD79" s="658"/>
      <c r="AE79" s="656"/>
      <c r="AF79" s="656"/>
      <c r="AG79" s="659"/>
      <c r="AH79" s="660"/>
      <c r="AI79" s="660"/>
      <c r="AJ79" s="661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1161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5"/>
      <c r="K81" s="622"/>
      <c r="L81" s="622"/>
      <c r="M81" s="598"/>
      <c r="N81" s="599"/>
      <c r="O81" s="600">
        <f t="shared" ref="O81:AD81" si="24">SUM(O82:O82)</f>
        <v>0</v>
      </c>
      <c r="P81" s="601">
        <f t="shared" si="24"/>
        <v>0</v>
      </c>
      <c r="Q81" s="602">
        <f t="shared" si="24"/>
        <v>0</v>
      </c>
      <c r="R81" s="601">
        <f t="shared" si="24"/>
        <v>0</v>
      </c>
      <c r="S81" s="602">
        <f t="shared" si="24"/>
        <v>0</v>
      </c>
      <c r="T81" s="601">
        <f t="shared" si="24"/>
        <v>0</v>
      </c>
      <c r="U81" s="602">
        <f t="shared" si="24"/>
        <v>0</v>
      </c>
      <c r="V81" s="601">
        <f t="shared" si="24"/>
        <v>0</v>
      </c>
      <c r="W81" s="602">
        <f t="shared" si="24"/>
        <v>0</v>
      </c>
      <c r="X81" s="601">
        <f t="shared" si="24"/>
        <v>0</v>
      </c>
      <c r="Y81" s="602">
        <f t="shared" si="24"/>
        <v>0</v>
      </c>
      <c r="Z81" s="601">
        <f t="shared" si="24"/>
        <v>0</v>
      </c>
      <c r="AA81" s="602">
        <f t="shared" si="24"/>
        <v>0</v>
      </c>
      <c r="AB81" s="601">
        <f t="shared" si="24"/>
        <v>0</v>
      </c>
      <c r="AC81" s="602">
        <f t="shared" si="24"/>
        <v>0</v>
      </c>
      <c r="AD81" s="601">
        <f t="shared" si="24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s="662" customFormat="1" ht="120.75" thickBot="1">
      <c r="A82" s="646"/>
      <c r="B82" s="647" t="s">
        <v>293</v>
      </c>
      <c r="C82" s="648"/>
      <c r="D82" s="649"/>
      <c r="E82" s="649"/>
      <c r="F82" s="650"/>
      <c r="G82" s="649"/>
      <c r="H82" s="678" t="s">
        <v>1532</v>
      </c>
      <c r="I82" s="687" t="s">
        <v>1533</v>
      </c>
      <c r="J82" s="649">
        <v>0</v>
      </c>
      <c r="K82" s="668">
        <v>1</v>
      </c>
      <c r="L82" s="665"/>
      <c r="M82" s="660"/>
      <c r="N82" s="666"/>
      <c r="O82" s="667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56"/>
      <c r="AE82" s="656"/>
      <c r="AF82" s="656"/>
      <c r="AG82" s="659"/>
      <c r="AH82" s="660"/>
      <c r="AI82" s="660"/>
      <c r="AJ82" s="66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1156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8"/>
      <c r="K84" s="598"/>
      <c r="L84" s="598"/>
      <c r="M84" s="598"/>
      <c r="N84" s="599"/>
      <c r="O84" s="600">
        <f t="shared" ref="O84:AD84" si="25">SUM(O85:O85)</f>
        <v>0</v>
      </c>
      <c r="P84" s="601">
        <f t="shared" si="25"/>
        <v>0</v>
      </c>
      <c r="Q84" s="602">
        <f t="shared" si="25"/>
        <v>0</v>
      </c>
      <c r="R84" s="601">
        <f t="shared" si="25"/>
        <v>0</v>
      </c>
      <c r="S84" s="602">
        <f t="shared" si="25"/>
        <v>0</v>
      </c>
      <c r="T84" s="601">
        <f t="shared" si="25"/>
        <v>0</v>
      </c>
      <c r="U84" s="602">
        <f t="shared" si="25"/>
        <v>0</v>
      </c>
      <c r="V84" s="601">
        <f t="shared" si="25"/>
        <v>0</v>
      </c>
      <c r="W84" s="602">
        <f t="shared" si="25"/>
        <v>0</v>
      </c>
      <c r="X84" s="601">
        <f t="shared" si="25"/>
        <v>0</v>
      </c>
      <c r="Y84" s="602">
        <f t="shared" si="25"/>
        <v>0</v>
      </c>
      <c r="Z84" s="601">
        <f t="shared" si="25"/>
        <v>0</v>
      </c>
      <c r="AA84" s="602">
        <f t="shared" si="25"/>
        <v>0</v>
      </c>
      <c r="AB84" s="601">
        <f t="shared" si="25"/>
        <v>0</v>
      </c>
      <c r="AC84" s="602">
        <f t="shared" si="25"/>
        <v>0</v>
      </c>
      <c r="AD84" s="601">
        <f t="shared" si="25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s="662" customFormat="1" ht="132.75" thickBot="1">
      <c r="A85" s="646"/>
      <c r="B85" s="647" t="s">
        <v>293</v>
      </c>
      <c r="C85" s="648"/>
      <c r="D85" s="649"/>
      <c r="E85" s="649"/>
      <c r="F85" s="650"/>
      <c r="G85" s="649"/>
      <c r="H85" s="678" t="s">
        <v>1534</v>
      </c>
      <c r="I85" s="687" t="s">
        <v>1535</v>
      </c>
      <c r="J85" s="649">
        <v>0</v>
      </c>
      <c r="K85" s="665">
        <v>1</v>
      </c>
      <c r="L85" s="653"/>
      <c r="M85" s="653"/>
      <c r="N85" s="654"/>
      <c r="O85" s="655"/>
      <c r="P85" s="656"/>
      <c r="Q85" s="657"/>
      <c r="R85" s="658"/>
      <c r="S85" s="658"/>
      <c r="T85" s="658"/>
      <c r="U85" s="658"/>
      <c r="V85" s="658"/>
      <c r="W85" s="658"/>
      <c r="X85" s="658"/>
      <c r="Y85" s="658"/>
      <c r="Z85" s="658"/>
      <c r="AA85" s="658"/>
      <c r="AB85" s="658"/>
      <c r="AC85" s="658"/>
      <c r="AD85" s="658"/>
      <c r="AE85" s="656"/>
      <c r="AF85" s="656"/>
      <c r="AG85" s="659"/>
      <c r="AH85" s="660"/>
      <c r="AI85" s="660"/>
      <c r="AJ85" s="661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15.75" thickBot="1">
      <c r="A87" s="574"/>
      <c r="B87" s="1131" t="s">
        <v>1122</v>
      </c>
      <c r="C87" s="1132"/>
      <c r="D87" s="1133"/>
      <c r="E87" s="577"/>
      <c r="F87" s="1132" t="s">
        <v>1123</v>
      </c>
      <c r="G87" s="1132"/>
      <c r="H87" s="1132"/>
      <c r="I87" s="1132"/>
      <c r="J87" s="1132"/>
      <c r="K87" s="1132"/>
      <c r="L87" s="1132"/>
      <c r="M87" s="1132"/>
      <c r="N87" s="1133"/>
      <c r="O87" s="1134" t="s">
        <v>1124</v>
      </c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5"/>
      <c r="AB87" s="1135"/>
      <c r="AC87" s="1135"/>
      <c r="AD87" s="1135"/>
      <c r="AE87" s="1135"/>
      <c r="AF87" s="1136"/>
      <c r="AG87" s="1137" t="s">
        <v>1125</v>
      </c>
      <c r="AH87" s="1138"/>
      <c r="AI87" s="1138"/>
      <c r="AJ87" s="1139"/>
    </row>
    <row r="88" spans="1:36">
      <c r="A88" s="574"/>
      <c r="B88" s="1140" t="s">
        <v>1126</v>
      </c>
      <c r="C88" s="1142" t="s">
        <v>1127</v>
      </c>
      <c r="D88" s="1143"/>
      <c r="E88" s="1143"/>
      <c r="F88" s="1143"/>
      <c r="G88" s="1143"/>
      <c r="H88" s="1143"/>
      <c r="I88" s="1121" t="s">
        <v>1128</v>
      </c>
      <c r="J88" s="1123" t="s">
        <v>1129</v>
      </c>
      <c r="K88" s="1123" t="s">
        <v>1130</v>
      </c>
      <c r="L88" s="1125" t="s">
        <v>1131</v>
      </c>
      <c r="M88" s="1127" t="s">
        <v>1132</v>
      </c>
      <c r="N88" s="1129" t="s">
        <v>1133</v>
      </c>
      <c r="O88" s="1120" t="s">
        <v>1134</v>
      </c>
      <c r="P88" s="1112"/>
      <c r="Q88" s="1111" t="s">
        <v>1135</v>
      </c>
      <c r="R88" s="1112"/>
      <c r="S88" s="1111" t="s">
        <v>1136</v>
      </c>
      <c r="T88" s="1112"/>
      <c r="U88" s="1111" t="s">
        <v>1137</v>
      </c>
      <c r="V88" s="1112"/>
      <c r="W88" s="1111" t="s">
        <v>1138</v>
      </c>
      <c r="X88" s="1112"/>
      <c r="Y88" s="1111" t="s">
        <v>1139</v>
      </c>
      <c r="Z88" s="1112"/>
      <c r="AA88" s="1111" t="s">
        <v>1140</v>
      </c>
      <c r="AB88" s="1112"/>
      <c r="AC88" s="1111" t="s">
        <v>1141</v>
      </c>
      <c r="AD88" s="1112"/>
      <c r="AE88" s="1111" t="s">
        <v>1142</v>
      </c>
      <c r="AF88" s="1113"/>
      <c r="AG88" s="1114" t="s">
        <v>1143</v>
      </c>
      <c r="AH88" s="1116" t="s">
        <v>1144</v>
      </c>
      <c r="AI88" s="1118" t="s">
        <v>1145</v>
      </c>
      <c r="AJ88" s="1107" t="s">
        <v>1146</v>
      </c>
    </row>
    <row r="89" spans="1:36" ht="20.25" thickBot="1">
      <c r="A89" s="574"/>
      <c r="B89" s="1141"/>
      <c r="C89" s="1144"/>
      <c r="D89" s="1145"/>
      <c r="E89" s="1145"/>
      <c r="F89" s="1145"/>
      <c r="G89" s="1145"/>
      <c r="H89" s="1145"/>
      <c r="I89" s="1122"/>
      <c r="J89" s="1124" t="s">
        <v>1129</v>
      </c>
      <c r="K89" s="1124"/>
      <c r="L89" s="1126"/>
      <c r="M89" s="1128"/>
      <c r="N89" s="1130"/>
      <c r="O89" s="578" t="s">
        <v>1147</v>
      </c>
      <c r="P89" s="579" t="s">
        <v>1148</v>
      </c>
      <c r="Q89" s="580" t="s">
        <v>1147</v>
      </c>
      <c r="R89" s="579" t="s">
        <v>1148</v>
      </c>
      <c r="S89" s="580" t="s">
        <v>1147</v>
      </c>
      <c r="T89" s="579" t="s">
        <v>1148</v>
      </c>
      <c r="U89" s="580" t="s">
        <v>1147</v>
      </c>
      <c r="V89" s="579" t="s">
        <v>1148</v>
      </c>
      <c r="W89" s="580" t="s">
        <v>1147</v>
      </c>
      <c r="X89" s="579" t="s">
        <v>1148</v>
      </c>
      <c r="Y89" s="580" t="s">
        <v>1147</v>
      </c>
      <c r="Z89" s="579" t="s">
        <v>1148</v>
      </c>
      <c r="AA89" s="580" t="s">
        <v>1147</v>
      </c>
      <c r="AB89" s="579" t="s">
        <v>1149</v>
      </c>
      <c r="AC89" s="580" t="s">
        <v>1147</v>
      </c>
      <c r="AD89" s="579" t="s">
        <v>1149</v>
      </c>
      <c r="AE89" s="580" t="s">
        <v>1147</v>
      </c>
      <c r="AF89" s="581" t="s">
        <v>1149</v>
      </c>
      <c r="AG89" s="1115"/>
      <c r="AH89" s="1117"/>
      <c r="AI89" s="1119"/>
      <c r="AJ89" s="1108"/>
    </row>
    <row r="90" spans="1:36" ht="48.75" thickBot="1">
      <c r="A90" s="574"/>
      <c r="B90" s="582" t="s">
        <v>1150</v>
      </c>
      <c r="C90" s="1109" t="s">
        <v>1151</v>
      </c>
      <c r="D90" s="1110"/>
      <c r="E90" s="1110"/>
      <c r="F90" s="1110"/>
      <c r="G90" s="1110"/>
      <c r="H90" s="1110"/>
      <c r="I90" s="583" t="s">
        <v>1152</v>
      </c>
      <c r="J90" s="584"/>
      <c r="K90" s="585"/>
      <c r="L90" s="585"/>
      <c r="M90" s="586"/>
      <c r="N90" s="587"/>
      <c r="O90" s="588">
        <f t="shared" ref="O90:AD90" si="26">O92+O95</f>
        <v>0</v>
      </c>
      <c r="P90" s="589">
        <f t="shared" si="26"/>
        <v>0</v>
      </c>
      <c r="Q90" s="589">
        <f t="shared" si="26"/>
        <v>0</v>
      </c>
      <c r="R90" s="589">
        <f t="shared" si="26"/>
        <v>0</v>
      </c>
      <c r="S90" s="589">
        <f t="shared" si="26"/>
        <v>0</v>
      </c>
      <c r="T90" s="589">
        <f t="shared" si="26"/>
        <v>0</v>
      </c>
      <c r="U90" s="589">
        <f t="shared" si="26"/>
        <v>0</v>
      </c>
      <c r="V90" s="589">
        <f t="shared" si="26"/>
        <v>0</v>
      </c>
      <c r="W90" s="589">
        <f t="shared" si="26"/>
        <v>0</v>
      </c>
      <c r="X90" s="589">
        <f t="shared" si="26"/>
        <v>0</v>
      </c>
      <c r="Y90" s="589">
        <f t="shared" si="26"/>
        <v>0</v>
      </c>
      <c r="Z90" s="589">
        <f t="shared" si="26"/>
        <v>0</v>
      </c>
      <c r="AA90" s="589">
        <f t="shared" si="26"/>
        <v>0</v>
      </c>
      <c r="AB90" s="589">
        <f t="shared" si="26"/>
        <v>0</v>
      </c>
      <c r="AC90" s="589">
        <f t="shared" si="26"/>
        <v>0</v>
      </c>
      <c r="AD90" s="589">
        <f t="shared" si="26"/>
        <v>0</v>
      </c>
      <c r="AE90" s="589">
        <f>SUM(O90,Q90,S90,U90,W90,Y90,AA90,AC90)</f>
        <v>0</v>
      </c>
      <c r="AF90" s="590">
        <f>SUM(P90,R90,T90,V90,X90,Z90,AB90,AD90)</f>
        <v>0</v>
      </c>
      <c r="AG90" s="591">
        <f>AG92+AG95</f>
        <v>0</v>
      </c>
      <c r="AH90" s="592"/>
      <c r="AI90" s="592"/>
      <c r="AJ90" s="593"/>
    </row>
    <row r="91" spans="1:36" ht="15.75" thickBot="1">
      <c r="A91" s="574"/>
      <c r="B91" s="1146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  <c r="AG91" s="1147"/>
      <c r="AH91" s="1147"/>
      <c r="AI91" s="1147"/>
      <c r="AJ91" s="1148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1156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8"/>
      <c r="K92" s="598"/>
      <c r="L92" s="598"/>
      <c r="M92" s="598"/>
      <c r="N92" s="599"/>
      <c r="O92" s="600">
        <f t="shared" ref="O92:AD92" si="27">SUM(O93:O93)</f>
        <v>0</v>
      </c>
      <c r="P92" s="601">
        <f t="shared" si="27"/>
        <v>0</v>
      </c>
      <c r="Q92" s="602">
        <f t="shared" si="27"/>
        <v>0</v>
      </c>
      <c r="R92" s="601">
        <f t="shared" si="27"/>
        <v>0</v>
      </c>
      <c r="S92" s="602">
        <f t="shared" si="27"/>
        <v>0</v>
      </c>
      <c r="T92" s="601">
        <f t="shared" si="27"/>
        <v>0</v>
      </c>
      <c r="U92" s="602">
        <f t="shared" si="27"/>
        <v>0</v>
      </c>
      <c r="V92" s="601">
        <f t="shared" si="27"/>
        <v>0</v>
      </c>
      <c r="W92" s="602">
        <f t="shared" si="27"/>
        <v>0</v>
      </c>
      <c r="X92" s="601">
        <f t="shared" si="27"/>
        <v>0</v>
      </c>
      <c r="Y92" s="602">
        <f t="shared" si="27"/>
        <v>0</v>
      </c>
      <c r="Z92" s="601">
        <f t="shared" si="27"/>
        <v>0</v>
      </c>
      <c r="AA92" s="602">
        <f t="shared" si="27"/>
        <v>0</v>
      </c>
      <c r="AB92" s="601">
        <f t="shared" si="27"/>
        <v>0</v>
      </c>
      <c r="AC92" s="602">
        <f t="shared" si="27"/>
        <v>0</v>
      </c>
      <c r="AD92" s="601">
        <f t="shared" si="27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09"/>
      <c r="G93" s="608"/>
      <c r="H93" s="610"/>
      <c r="I93" s="610"/>
      <c r="J93" s="610"/>
      <c r="K93" s="611"/>
      <c r="L93" s="612"/>
      <c r="M93" s="612"/>
      <c r="N93" s="613"/>
      <c r="O93" s="614"/>
      <c r="P93" s="615"/>
      <c r="Q93" s="616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8"/>
      <c r="AF93" s="618"/>
      <c r="AG93" s="619"/>
      <c r="AH93" s="620"/>
      <c r="AI93" s="620"/>
      <c r="AJ93" s="621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1161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5"/>
      <c r="K95" s="622"/>
      <c r="L95" s="622"/>
      <c r="M95" s="598"/>
      <c r="N95" s="599"/>
      <c r="O95" s="600">
        <f t="shared" ref="O95:AD95" si="28">SUM(O96:O96)</f>
        <v>0</v>
      </c>
      <c r="P95" s="601">
        <f t="shared" si="28"/>
        <v>0</v>
      </c>
      <c r="Q95" s="602">
        <f t="shared" si="28"/>
        <v>0</v>
      </c>
      <c r="R95" s="601">
        <f t="shared" si="28"/>
        <v>0</v>
      </c>
      <c r="S95" s="602">
        <f t="shared" si="28"/>
        <v>0</v>
      </c>
      <c r="T95" s="601">
        <f t="shared" si="28"/>
        <v>0</v>
      </c>
      <c r="U95" s="602">
        <f t="shared" si="28"/>
        <v>0</v>
      </c>
      <c r="V95" s="601">
        <f t="shared" si="28"/>
        <v>0</v>
      </c>
      <c r="W95" s="602">
        <f t="shared" si="28"/>
        <v>0</v>
      </c>
      <c r="X95" s="601">
        <f t="shared" si="28"/>
        <v>0</v>
      </c>
      <c r="Y95" s="602">
        <f t="shared" si="28"/>
        <v>0</v>
      </c>
      <c r="Z95" s="601">
        <f t="shared" si="28"/>
        <v>0</v>
      </c>
      <c r="AA95" s="602">
        <f t="shared" si="28"/>
        <v>0</v>
      </c>
      <c r="AB95" s="601">
        <f t="shared" si="28"/>
        <v>0</v>
      </c>
      <c r="AC95" s="602">
        <f t="shared" si="28"/>
        <v>0</v>
      </c>
      <c r="AD95" s="601">
        <f t="shared" si="28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23"/>
      <c r="G96" s="608"/>
      <c r="H96" s="624"/>
      <c r="I96" s="625"/>
      <c r="J96" s="610"/>
      <c r="K96" s="626"/>
      <c r="L96" s="627"/>
      <c r="M96" s="628"/>
      <c r="N96" s="629"/>
      <c r="O96" s="630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31"/>
      <c r="AH96" s="620"/>
      <c r="AI96" s="628"/>
      <c r="AJ96" s="632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15.75" thickBot="1">
      <c r="A98" s="574"/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1:36">
      <c r="A99" s="574"/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1:36" ht="20.25" thickBot="1">
      <c r="A100" s="574"/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1:36" ht="48.75" thickBot="1">
      <c r="A101" s="574"/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9">O103+O106</f>
        <v>0</v>
      </c>
      <c r="P101" s="589">
        <f t="shared" si="29"/>
        <v>0</v>
      </c>
      <c r="Q101" s="589">
        <f t="shared" si="29"/>
        <v>0</v>
      </c>
      <c r="R101" s="589">
        <f t="shared" si="29"/>
        <v>0</v>
      </c>
      <c r="S101" s="589">
        <f t="shared" si="29"/>
        <v>0</v>
      </c>
      <c r="T101" s="589">
        <f t="shared" si="29"/>
        <v>0</v>
      </c>
      <c r="U101" s="589">
        <f t="shared" si="29"/>
        <v>0</v>
      </c>
      <c r="V101" s="589">
        <f t="shared" si="29"/>
        <v>0</v>
      </c>
      <c r="W101" s="589">
        <f t="shared" si="29"/>
        <v>0</v>
      </c>
      <c r="X101" s="589">
        <f t="shared" si="29"/>
        <v>0</v>
      </c>
      <c r="Y101" s="589">
        <f t="shared" si="29"/>
        <v>0</v>
      </c>
      <c r="Z101" s="589">
        <f t="shared" si="29"/>
        <v>0</v>
      </c>
      <c r="AA101" s="589">
        <f t="shared" si="29"/>
        <v>0</v>
      </c>
      <c r="AB101" s="589">
        <f t="shared" si="29"/>
        <v>0</v>
      </c>
      <c r="AC101" s="589">
        <f t="shared" si="29"/>
        <v>0</v>
      </c>
      <c r="AD101" s="589">
        <f t="shared" si="29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1:36" ht="15.75" thickBot="1">
      <c r="A102" s="574"/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1:36" ht="36.75" thickBot="1">
      <c r="A103" s="574"/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30">SUM(O104:O104)</f>
        <v>0</v>
      </c>
      <c r="P103" s="601">
        <f t="shared" si="30"/>
        <v>0</v>
      </c>
      <c r="Q103" s="602">
        <f t="shared" si="30"/>
        <v>0</v>
      </c>
      <c r="R103" s="601">
        <f t="shared" si="30"/>
        <v>0</v>
      </c>
      <c r="S103" s="602">
        <f t="shared" si="30"/>
        <v>0</v>
      </c>
      <c r="T103" s="601">
        <f t="shared" si="30"/>
        <v>0</v>
      </c>
      <c r="U103" s="602">
        <f t="shared" si="30"/>
        <v>0</v>
      </c>
      <c r="V103" s="601">
        <f t="shared" si="30"/>
        <v>0</v>
      </c>
      <c r="W103" s="602">
        <f t="shared" si="30"/>
        <v>0</v>
      </c>
      <c r="X103" s="601">
        <f t="shared" si="30"/>
        <v>0</v>
      </c>
      <c r="Y103" s="602">
        <f t="shared" si="30"/>
        <v>0</v>
      </c>
      <c r="Z103" s="601">
        <f t="shared" si="30"/>
        <v>0</v>
      </c>
      <c r="AA103" s="602">
        <f t="shared" si="30"/>
        <v>0</v>
      </c>
      <c r="AB103" s="601">
        <f t="shared" si="30"/>
        <v>0</v>
      </c>
      <c r="AC103" s="602">
        <f t="shared" si="30"/>
        <v>0</v>
      </c>
      <c r="AD103" s="601">
        <f t="shared" si="30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1:36" ht="15.75" thickBot="1">
      <c r="A104" s="574"/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1:36" ht="15.75" thickBot="1">
      <c r="A105" s="574"/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1">SUM(O107:O107)</f>
        <v>0</v>
      </c>
      <c r="P106" s="601">
        <f t="shared" si="31"/>
        <v>0</v>
      </c>
      <c r="Q106" s="602">
        <f t="shared" si="31"/>
        <v>0</v>
      </c>
      <c r="R106" s="601">
        <f t="shared" si="31"/>
        <v>0</v>
      </c>
      <c r="S106" s="602">
        <f t="shared" si="31"/>
        <v>0</v>
      </c>
      <c r="T106" s="601">
        <f t="shared" si="31"/>
        <v>0</v>
      </c>
      <c r="U106" s="602">
        <f t="shared" si="31"/>
        <v>0</v>
      </c>
      <c r="V106" s="601">
        <f t="shared" si="31"/>
        <v>0</v>
      </c>
      <c r="W106" s="602">
        <f t="shared" si="31"/>
        <v>0</v>
      </c>
      <c r="X106" s="601">
        <f t="shared" si="31"/>
        <v>0</v>
      </c>
      <c r="Y106" s="602">
        <f t="shared" si="31"/>
        <v>0</v>
      </c>
      <c r="Z106" s="601">
        <f t="shared" si="31"/>
        <v>0</v>
      </c>
      <c r="AA106" s="602">
        <f t="shared" si="31"/>
        <v>0</v>
      </c>
      <c r="AB106" s="601">
        <f t="shared" si="31"/>
        <v>0</v>
      </c>
      <c r="AC106" s="602">
        <f t="shared" si="31"/>
        <v>0</v>
      </c>
      <c r="AD106" s="601">
        <f t="shared" si="31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15.75" thickBot="1">
      <c r="A109" s="574"/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1:36">
      <c r="A110" s="574"/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1:36" ht="20.25" thickBot="1">
      <c r="A111" s="574"/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1:36" ht="48.75" thickBot="1">
      <c r="A112" s="574"/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2">O114</f>
        <v>0</v>
      </c>
      <c r="P112" s="589">
        <f t="shared" si="32"/>
        <v>0</v>
      </c>
      <c r="Q112" s="589">
        <f t="shared" si="32"/>
        <v>0</v>
      </c>
      <c r="R112" s="589">
        <f t="shared" si="32"/>
        <v>0</v>
      </c>
      <c r="S112" s="589">
        <f t="shared" si="32"/>
        <v>0</v>
      </c>
      <c r="T112" s="589">
        <f t="shared" si="32"/>
        <v>0</v>
      </c>
      <c r="U112" s="589">
        <f t="shared" si="32"/>
        <v>0</v>
      </c>
      <c r="V112" s="589">
        <f t="shared" si="32"/>
        <v>0</v>
      </c>
      <c r="W112" s="589">
        <f t="shared" si="32"/>
        <v>0</v>
      </c>
      <c r="X112" s="589">
        <f t="shared" si="32"/>
        <v>0</v>
      </c>
      <c r="Y112" s="589">
        <f t="shared" si="32"/>
        <v>0</v>
      </c>
      <c r="Z112" s="589">
        <f t="shared" si="32"/>
        <v>0</v>
      </c>
      <c r="AA112" s="589">
        <f t="shared" si="32"/>
        <v>0</v>
      </c>
      <c r="AB112" s="589">
        <f t="shared" si="32"/>
        <v>0</v>
      </c>
      <c r="AC112" s="589">
        <f t="shared" si="32"/>
        <v>0</v>
      </c>
      <c r="AD112" s="589">
        <f t="shared" si="32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</f>
        <v>0</v>
      </c>
      <c r="AH112" s="592"/>
      <c r="AI112" s="592"/>
      <c r="AJ112" s="593"/>
    </row>
    <row r="113" spans="1:36" ht="15.75" thickBot="1">
      <c r="A113" s="574"/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1:36" ht="36.75" thickBot="1">
      <c r="A114" s="574"/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3">SUM(O115:O115)</f>
        <v>0</v>
      </c>
      <c r="P114" s="601">
        <f t="shared" si="33"/>
        <v>0</v>
      </c>
      <c r="Q114" s="602">
        <f t="shared" si="33"/>
        <v>0</v>
      </c>
      <c r="R114" s="601">
        <f t="shared" si="33"/>
        <v>0</v>
      </c>
      <c r="S114" s="602">
        <f t="shared" si="33"/>
        <v>0</v>
      </c>
      <c r="T114" s="601">
        <f t="shared" si="33"/>
        <v>0</v>
      </c>
      <c r="U114" s="602">
        <f t="shared" si="33"/>
        <v>0</v>
      </c>
      <c r="V114" s="601">
        <f t="shared" si="33"/>
        <v>0</v>
      </c>
      <c r="W114" s="602">
        <f t="shared" si="33"/>
        <v>0</v>
      </c>
      <c r="X114" s="601">
        <f t="shared" si="33"/>
        <v>0</v>
      </c>
      <c r="Y114" s="602">
        <f t="shared" si="33"/>
        <v>0</v>
      </c>
      <c r="Z114" s="601">
        <f t="shared" si="33"/>
        <v>0</v>
      </c>
      <c r="AA114" s="602">
        <f t="shared" si="33"/>
        <v>0</v>
      </c>
      <c r="AB114" s="601">
        <f t="shared" si="33"/>
        <v>0</v>
      </c>
      <c r="AC114" s="602">
        <f t="shared" si="33"/>
        <v>0</v>
      </c>
      <c r="AD114" s="601">
        <f t="shared" si="33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1:36" ht="15.75" thickBot="1">
      <c r="A115" s="574"/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1:36" ht="15.75" thickBot="1">
      <c r="A116" s="574"/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1:36">
      <c r="A117" s="574"/>
      <c r="B117" s="633"/>
      <c r="C117" s="633"/>
      <c r="D117" s="574"/>
      <c r="E117" s="574"/>
      <c r="F117" s="574"/>
      <c r="G117" s="574"/>
      <c r="H117" s="634"/>
      <c r="I117" s="634"/>
      <c r="J117" s="63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4"/>
      <c r="AF117" s="574"/>
      <c r="AG117" s="633"/>
      <c r="AH117" s="574"/>
      <c r="AI117" s="574"/>
      <c r="AJ117" s="574"/>
    </row>
  </sheetData>
  <mergeCells count="19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40:AJ40"/>
    <mergeCell ref="B43:AJ43"/>
    <mergeCell ref="B46:AJ46"/>
    <mergeCell ref="B18:AJ18"/>
    <mergeCell ref="B21:AJ21"/>
    <mergeCell ref="B24:AJ24"/>
    <mergeCell ref="B27:AJ27"/>
    <mergeCell ref="B30:AJ30"/>
    <mergeCell ref="B37:AJ37"/>
    <mergeCell ref="B33:D33"/>
    <mergeCell ref="F33:N33"/>
    <mergeCell ref="O33:AF33"/>
    <mergeCell ref="AG33:AJ33"/>
    <mergeCell ref="B55:AJ55"/>
    <mergeCell ref="B58:AJ58"/>
    <mergeCell ref="B63:AJ63"/>
    <mergeCell ref="B64:D64"/>
    <mergeCell ref="F64:N64"/>
    <mergeCell ref="O64:AF64"/>
    <mergeCell ref="AG64:AJ64"/>
    <mergeCell ref="B49:AJ49"/>
    <mergeCell ref="B52:AJ52"/>
    <mergeCell ref="AH65:AH66"/>
    <mergeCell ref="AI65:AI66"/>
    <mergeCell ref="AJ65:AJ66"/>
    <mergeCell ref="C67:H67"/>
    <mergeCell ref="B68:AJ68"/>
    <mergeCell ref="B71:AJ71"/>
    <mergeCell ref="W65:X65"/>
    <mergeCell ref="Y65:Z65"/>
    <mergeCell ref="AA65:AB65"/>
    <mergeCell ref="AC65:AD65"/>
    <mergeCell ref="AE65:AF65"/>
    <mergeCell ref="AG65:AG66"/>
    <mergeCell ref="M65:M66"/>
    <mergeCell ref="N65:N66"/>
    <mergeCell ref="O65:P65"/>
    <mergeCell ref="Q65:R65"/>
    <mergeCell ref="S65:T65"/>
    <mergeCell ref="U65:V65"/>
    <mergeCell ref="B65:B66"/>
    <mergeCell ref="C65:H66"/>
    <mergeCell ref="I65:I66"/>
    <mergeCell ref="J65:J66"/>
    <mergeCell ref="K65:K66"/>
    <mergeCell ref="L65:L66"/>
    <mergeCell ref="B83:AJ83"/>
    <mergeCell ref="B86:AJ86"/>
    <mergeCell ref="B87:D87"/>
    <mergeCell ref="F87:N87"/>
    <mergeCell ref="O87:AF87"/>
    <mergeCell ref="AG87:AJ87"/>
    <mergeCell ref="B77:AJ77"/>
    <mergeCell ref="B80:AJ80"/>
    <mergeCell ref="B74:AJ74"/>
    <mergeCell ref="AH88:AH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AE88:AF88"/>
    <mergeCell ref="AG88:AG89"/>
    <mergeCell ref="M88:M89"/>
    <mergeCell ref="N88:N89"/>
    <mergeCell ref="O88:P88"/>
    <mergeCell ref="Q88:R88"/>
    <mergeCell ref="S88:T88"/>
    <mergeCell ref="U88:V88"/>
    <mergeCell ref="B88:B89"/>
    <mergeCell ref="C88:H89"/>
    <mergeCell ref="I88:I89"/>
    <mergeCell ref="J88:J89"/>
    <mergeCell ref="K88:K89"/>
    <mergeCell ref="L88:L89"/>
    <mergeCell ref="B97:AJ97"/>
    <mergeCell ref="B98:D98"/>
    <mergeCell ref="F98:N98"/>
    <mergeCell ref="O98:AF98"/>
    <mergeCell ref="AG98:AJ98"/>
    <mergeCell ref="B99:B100"/>
    <mergeCell ref="C99:H100"/>
    <mergeCell ref="I99:I100"/>
    <mergeCell ref="J99:J100"/>
    <mergeCell ref="K99:K100"/>
    <mergeCell ref="AA99:AB99"/>
    <mergeCell ref="AC99:AD99"/>
    <mergeCell ref="AE99:AF99"/>
    <mergeCell ref="L99:L100"/>
    <mergeCell ref="M99:M100"/>
    <mergeCell ref="N99:N100"/>
    <mergeCell ref="O99:P99"/>
    <mergeCell ref="Q99:R99"/>
    <mergeCell ref="S99:T99"/>
    <mergeCell ref="C112:H112"/>
    <mergeCell ref="B113:AJ113"/>
    <mergeCell ref="B116:AJ116"/>
    <mergeCell ref="W110:X110"/>
    <mergeCell ref="Y110:Z110"/>
    <mergeCell ref="AA110:AB110"/>
    <mergeCell ref="AC110:AD110"/>
    <mergeCell ref="AE110:AF110"/>
    <mergeCell ref="AG110:AG111"/>
    <mergeCell ref="M110:M111"/>
    <mergeCell ref="N110:N111"/>
    <mergeCell ref="O110:P110"/>
    <mergeCell ref="Q110:R110"/>
    <mergeCell ref="S110:T110"/>
    <mergeCell ref="U110:V110"/>
    <mergeCell ref="B110:B111"/>
    <mergeCell ref="C110:H111"/>
    <mergeCell ref="I110:I111"/>
    <mergeCell ref="J110:J111"/>
    <mergeCell ref="K110:K111"/>
    <mergeCell ref="L110:L111"/>
    <mergeCell ref="B34:B35"/>
    <mergeCell ref="C34:H35"/>
    <mergeCell ref="I34:I35"/>
    <mergeCell ref="J34:J35"/>
    <mergeCell ref="K34:K35"/>
    <mergeCell ref="L34:L35"/>
    <mergeCell ref="AH110:AH111"/>
    <mergeCell ref="AI110:AI111"/>
    <mergeCell ref="AJ110:AJ111"/>
    <mergeCell ref="B105:AJ105"/>
    <mergeCell ref="B108:AJ108"/>
    <mergeCell ref="B109:D109"/>
    <mergeCell ref="F109:N109"/>
    <mergeCell ref="O109:AF109"/>
    <mergeCell ref="AG109:AJ109"/>
    <mergeCell ref="AG99:AG100"/>
    <mergeCell ref="AH99:AH100"/>
    <mergeCell ref="AI99:AI100"/>
    <mergeCell ref="AJ99:AJ100"/>
    <mergeCell ref="C101:H101"/>
    <mergeCell ref="B102:AJ102"/>
    <mergeCell ref="U99:V99"/>
    <mergeCell ref="W99:X99"/>
    <mergeCell ref="Y99:Z99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1"/>
  <sheetViews>
    <sheetView zoomScale="40" zoomScaleNormal="4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1536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5.25" customHeight="1" thickBot="1">
      <c r="A5" s="574"/>
      <c r="B5" s="1131" t="s">
        <v>1537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1538</v>
      </c>
      <c r="D8" s="1110"/>
      <c r="E8" s="1110"/>
      <c r="F8" s="1110"/>
      <c r="G8" s="1110"/>
      <c r="H8" s="1110"/>
      <c r="I8" s="635" t="s">
        <v>1539</v>
      </c>
      <c r="J8" s="584">
        <v>0</v>
      </c>
      <c r="K8" s="585">
        <v>10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44.75" thickBot="1">
      <c r="A11" s="646"/>
      <c r="B11" s="647" t="s">
        <v>266</v>
      </c>
      <c r="C11" s="648"/>
      <c r="D11" s="649"/>
      <c r="E11" s="649"/>
      <c r="F11" s="650"/>
      <c r="G11" s="649"/>
      <c r="H11" s="678" t="s">
        <v>1540</v>
      </c>
      <c r="I11" s="687" t="s">
        <v>1541</v>
      </c>
      <c r="J11" s="678" t="s">
        <v>1542</v>
      </c>
      <c r="K11" s="665">
        <v>2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96.75" thickBot="1">
      <c r="A14" s="646"/>
      <c r="B14" s="647" t="s">
        <v>281</v>
      </c>
      <c r="C14" s="648"/>
      <c r="D14" s="649"/>
      <c r="E14" s="649"/>
      <c r="F14" s="650"/>
      <c r="G14" s="649"/>
      <c r="H14" s="678" t="s">
        <v>1543</v>
      </c>
      <c r="I14" s="687" t="s">
        <v>1544</v>
      </c>
      <c r="J14" s="649">
        <v>0</v>
      </c>
      <c r="K14" s="668">
        <v>4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266</v>
      </c>
      <c r="C17" s="648"/>
      <c r="D17" s="649"/>
      <c r="E17" s="649"/>
      <c r="F17" s="650"/>
      <c r="G17" s="649"/>
      <c r="H17" s="678" t="s">
        <v>1545</v>
      </c>
      <c r="I17" s="687" t="s">
        <v>1546</v>
      </c>
      <c r="J17" s="649">
        <v>30</v>
      </c>
      <c r="K17" s="665">
        <v>32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32.75" thickBot="1">
      <c r="A20" s="646"/>
      <c r="B20" s="647" t="s">
        <v>274</v>
      </c>
      <c r="C20" s="648"/>
      <c r="D20" s="649"/>
      <c r="E20" s="649"/>
      <c r="F20" s="650"/>
      <c r="G20" s="649"/>
      <c r="H20" s="678" t="s">
        <v>1547</v>
      </c>
      <c r="I20" s="687" t="s">
        <v>1548</v>
      </c>
      <c r="J20" s="678">
        <v>31.9</v>
      </c>
      <c r="K20" s="668">
        <v>3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44.75" thickBot="1">
      <c r="A23" s="646"/>
      <c r="B23" s="647" t="s">
        <v>266</v>
      </c>
      <c r="C23" s="648"/>
      <c r="D23" s="649"/>
      <c r="E23" s="649"/>
      <c r="F23" s="650"/>
      <c r="G23" s="649"/>
      <c r="H23" s="678" t="s">
        <v>1549</v>
      </c>
      <c r="I23" s="687" t="s">
        <v>1550</v>
      </c>
      <c r="J23" s="649">
        <v>3</v>
      </c>
      <c r="K23" s="665">
        <v>8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48.75" thickBot="1">
      <c r="A26" s="574"/>
      <c r="B26" s="641"/>
      <c r="C26" s="607"/>
      <c r="D26" s="608"/>
      <c r="E26" s="608"/>
      <c r="F26" s="623"/>
      <c r="G26" s="608"/>
      <c r="H26" s="674" t="s">
        <v>1551</v>
      </c>
      <c r="I26" s="675" t="s">
        <v>1552</v>
      </c>
      <c r="J26" s="610">
        <v>1</v>
      </c>
      <c r="K26" s="626">
        <v>1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32.75" thickBot="1">
      <c r="A29" s="646"/>
      <c r="B29" s="647" t="s">
        <v>266</v>
      </c>
      <c r="C29" s="648"/>
      <c r="D29" s="649"/>
      <c r="E29" s="649"/>
      <c r="F29" s="650"/>
      <c r="G29" s="649"/>
      <c r="H29" s="678" t="s">
        <v>1553</v>
      </c>
      <c r="I29" s="687" t="s">
        <v>1554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0"/>
  <sheetViews>
    <sheetView topLeftCell="A4" zoomScale="20" zoomScaleNormal="20" workbookViewId="0">
      <selection activeCell="AR23" sqref="AR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1555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1556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96.75" thickBot="1">
      <c r="A8" s="574"/>
      <c r="B8" s="582" t="s">
        <v>1150</v>
      </c>
      <c r="C8" s="1109" t="s">
        <v>1557</v>
      </c>
      <c r="D8" s="1110"/>
      <c r="E8" s="1110"/>
      <c r="F8" s="1110"/>
      <c r="G8" s="1110"/>
      <c r="H8" s="1110"/>
      <c r="I8" s="635" t="s">
        <v>1558</v>
      </c>
      <c r="J8" s="645" t="s">
        <v>1559</v>
      </c>
      <c r="K8" s="585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76.75" thickBot="1">
      <c r="A11" s="646"/>
      <c r="B11" s="647" t="s">
        <v>258</v>
      </c>
      <c r="C11" s="648"/>
      <c r="D11" s="649"/>
      <c r="E11" s="649"/>
      <c r="F11" s="650"/>
      <c r="G11" s="649"/>
      <c r="H11" s="678" t="s">
        <v>1560</v>
      </c>
      <c r="I11" s="687" t="s">
        <v>1558</v>
      </c>
      <c r="J11" s="649">
        <v>0</v>
      </c>
      <c r="K11" s="665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64.75" thickBot="1">
      <c r="A14" s="646"/>
      <c r="B14" s="647" t="s">
        <v>245</v>
      </c>
      <c r="C14" s="648"/>
      <c r="D14" s="649"/>
      <c r="E14" s="649"/>
      <c r="F14" s="650"/>
      <c r="G14" s="649"/>
      <c r="H14" s="678" t="s">
        <v>1561</v>
      </c>
      <c r="I14" s="687" t="s">
        <v>1562</v>
      </c>
      <c r="J14" s="649">
        <v>1</v>
      </c>
      <c r="K14" s="668">
        <v>4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29.25" customHeight="1" thickBot="1">
      <c r="A16" s="574"/>
      <c r="B16" s="1131" t="s">
        <v>1556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48.75" thickBot="1">
      <c r="A19" s="574"/>
      <c r="B19" s="582" t="s">
        <v>1150</v>
      </c>
      <c r="C19" s="1109" t="s">
        <v>1563</v>
      </c>
      <c r="D19" s="1110"/>
      <c r="E19" s="1110"/>
      <c r="F19" s="1110"/>
      <c r="G19" s="1110"/>
      <c r="H19" s="1110"/>
      <c r="I19" s="583" t="s">
        <v>1564</v>
      </c>
      <c r="J19" s="584">
        <v>0</v>
      </c>
      <c r="K19" s="585">
        <v>0</v>
      </c>
      <c r="L19" s="585"/>
      <c r="M19" s="586"/>
      <c r="N19" s="587"/>
      <c r="O19" s="588">
        <f t="shared" ref="O19:AD19" si="3">SUM(O21+O28+O31,O34,O37,O40,O43,O46,O49,O52)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AG21+AG28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ht="108.75" thickBot="1">
      <c r="A22" s="574"/>
      <c r="B22" s="606" t="s">
        <v>249</v>
      </c>
      <c r="C22" s="607"/>
      <c r="D22" s="608"/>
      <c r="E22" s="608"/>
      <c r="F22" s="609"/>
      <c r="G22" s="649"/>
      <c r="H22" s="678" t="s">
        <v>1565</v>
      </c>
      <c r="I22" s="687" t="s">
        <v>1566</v>
      </c>
      <c r="J22" s="649">
        <v>0</v>
      </c>
      <c r="K22" s="665">
        <v>1</v>
      </c>
      <c r="L22" s="612"/>
      <c r="M22" s="612"/>
      <c r="N22" s="613"/>
      <c r="O22" s="614"/>
      <c r="P22" s="615"/>
      <c r="Q22" s="616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8"/>
      <c r="AF22" s="618"/>
      <c r="AG22" s="619"/>
      <c r="AH22" s="620"/>
      <c r="AI22" s="620"/>
      <c r="AJ22" s="621"/>
    </row>
    <row r="23" spans="1:36" ht="29.25" customHeight="1" thickBot="1">
      <c r="A23" s="574"/>
      <c r="B23" s="1131" t="s">
        <v>1556</v>
      </c>
      <c r="C23" s="1132"/>
      <c r="D23" s="1133"/>
      <c r="E23" s="577"/>
      <c r="F23" s="1132" t="s">
        <v>1123</v>
      </c>
      <c r="G23" s="1132"/>
      <c r="H23" s="1132"/>
      <c r="I23" s="1132"/>
      <c r="J23" s="1132"/>
      <c r="K23" s="1132"/>
      <c r="L23" s="1132"/>
      <c r="M23" s="1132"/>
      <c r="N23" s="1133"/>
      <c r="O23" s="1134" t="s">
        <v>1124</v>
      </c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6"/>
      <c r="AG23" s="1137" t="s">
        <v>1125</v>
      </c>
      <c r="AH23" s="1138"/>
      <c r="AI23" s="1138"/>
      <c r="AJ23" s="1139"/>
    </row>
    <row r="24" spans="1:36">
      <c r="A24" s="574"/>
      <c r="B24" s="1140" t="s">
        <v>1126</v>
      </c>
      <c r="C24" s="1142" t="s">
        <v>1127</v>
      </c>
      <c r="D24" s="1143"/>
      <c r="E24" s="1143"/>
      <c r="F24" s="1143"/>
      <c r="G24" s="1143"/>
      <c r="H24" s="1143"/>
      <c r="I24" s="1121" t="s">
        <v>1128</v>
      </c>
      <c r="J24" s="1123" t="s">
        <v>1129</v>
      </c>
      <c r="K24" s="1123" t="s">
        <v>1130</v>
      </c>
      <c r="L24" s="1125" t="s">
        <v>1131</v>
      </c>
      <c r="M24" s="1127" t="s">
        <v>1132</v>
      </c>
      <c r="N24" s="1129" t="s">
        <v>1133</v>
      </c>
      <c r="O24" s="1120" t="s">
        <v>1134</v>
      </c>
      <c r="P24" s="1112"/>
      <c r="Q24" s="1111" t="s">
        <v>1135</v>
      </c>
      <c r="R24" s="1112"/>
      <c r="S24" s="1111" t="s">
        <v>1136</v>
      </c>
      <c r="T24" s="1112"/>
      <c r="U24" s="1111" t="s">
        <v>1137</v>
      </c>
      <c r="V24" s="1112"/>
      <c r="W24" s="1111" t="s">
        <v>1138</v>
      </c>
      <c r="X24" s="1112"/>
      <c r="Y24" s="1111" t="s">
        <v>1139</v>
      </c>
      <c r="Z24" s="1112"/>
      <c r="AA24" s="1111" t="s">
        <v>1140</v>
      </c>
      <c r="AB24" s="1112"/>
      <c r="AC24" s="1111" t="s">
        <v>1141</v>
      </c>
      <c r="AD24" s="1112"/>
      <c r="AE24" s="1111" t="s">
        <v>1142</v>
      </c>
      <c r="AF24" s="1113"/>
      <c r="AG24" s="1114" t="s">
        <v>1143</v>
      </c>
      <c r="AH24" s="1116" t="s">
        <v>1144</v>
      </c>
      <c r="AI24" s="1118" t="s">
        <v>1145</v>
      </c>
      <c r="AJ24" s="1107" t="s">
        <v>1146</v>
      </c>
    </row>
    <row r="25" spans="1:36" ht="20.25" thickBot="1">
      <c r="A25" s="574"/>
      <c r="B25" s="1141"/>
      <c r="C25" s="1144"/>
      <c r="D25" s="1145"/>
      <c r="E25" s="1145"/>
      <c r="F25" s="1145"/>
      <c r="G25" s="1145"/>
      <c r="H25" s="1145"/>
      <c r="I25" s="1122"/>
      <c r="J25" s="1124" t="s">
        <v>1129</v>
      </c>
      <c r="K25" s="1124"/>
      <c r="L25" s="1126"/>
      <c r="M25" s="1128"/>
      <c r="N25" s="1130"/>
      <c r="O25" s="578" t="s">
        <v>1147</v>
      </c>
      <c r="P25" s="579" t="s">
        <v>1148</v>
      </c>
      <c r="Q25" s="580" t="s">
        <v>1147</v>
      </c>
      <c r="R25" s="579" t="s">
        <v>1148</v>
      </c>
      <c r="S25" s="580" t="s">
        <v>1147</v>
      </c>
      <c r="T25" s="579" t="s">
        <v>1148</v>
      </c>
      <c r="U25" s="580" t="s">
        <v>1147</v>
      </c>
      <c r="V25" s="579" t="s">
        <v>1148</v>
      </c>
      <c r="W25" s="580" t="s">
        <v>1147</v>
      </c>
      <c r="X25" s="579" t="s">
        <v>1148</v>
      </c>
      <c r="Y25" s="580" t="s">
        <v>1147</v>
      </c>
      <c r="Z25" s="579" t="s">
        <v>1148</v>
      </c>
      <c r="AA25" s="580" t="s">
        <v>1147</v>
      </c>
      <c r="AB25" s="579" t="s">
        <v>1149</v>
      </c>
      <c r="AC25" s="580" t="s">
        <v>1147</v>
      </c>
      <c r="AD25" s="579" t="s">
        <v>1149</v>
      </c>
      <c r="AE25" s="580" t="s">
        <v>1147</v>
      </c>
      <c r="AF25" s="581" t="s">
        <v>1149</v>
      </c>
      <c r="AG25" s="1115"/>
      <c r="AH25" s="1117"/>
      <c r="AI25" s="1119"/>
      <c r="AJ25" s="1108"/>
    </row>
    <row r="26" spans="1:36" ht="60.75" thickBot="1">
      <c r="A26" s="574"/>
      <c r="B26" s="582" t="s">
        <v>1150</v>
      </c>
      <c r="C26" s="1109" t="s">
        <v>1567</v>
      </c>
      <c r="D26" s="1110"/>
      <c r="E26" s="1110"/>
      <c r="F26" s="1110"/>
      <c r="G26" s="1110"/>
      <c r="H26" s="1110"/>
      <c r="I26" s="635" t="s">
        <v>1568</v>
      </c>
      <c r="J26" s="584">
        <v>0</v>
      </c>
      <c r="K26" s="693">
        <v>1</v>
      </c>
      <c r="L26" s="585"/>
      <c r="M26" s="586"/>
      <c r="N26" s="587"/>
      <c r="O26" s="588">
        <f t="shared" ref="O26:AD26" si="5">SUM(O28+O35+O38,O41,O44,O47,O50,O53,O56,O59)</f>
        <v>0</v>
      </c>
      <c r="P26" s="589">
        <f t="shared" si="5"/>
        <v>0</v>
      </c>
      <c r="Q26" s="589">
        <f t="shared" si="5"/>
        <v>0</v>
      </c>
      <c r="R26" s="589">
        <f t="shared" si="5"/>
        <v>0</v>
      </c>
      <c r="S26" s="589">
        <f t="shared" si="5"/>
        <v>0</v>
      </c>
      <c r="T26" s="589">
        <f t="shared" si="5"/>
        <v>0</v>
      </c>
      <c r="U26" s="589">
        <f t="shared" si="5"/>
        <v>0</v>
      </c>
      <c r="V26" s="589">
        <f t="shared" si="5"/>
        <v>0</v>
      </c>
      <c r="W26" s="589">
        <f t="shared" si="5"/>
        <v>0</v>
      </c>
      <c r="X26" s="589">
        <f t="shared" si="5"/>
        <v>0</v>
      </c>
      <c r="Y26" s="589">
        <f t="shared" si="5"/>
        <v>0</v>
      </c>
      <c r="Z26" s="589">
        <f t="shared" si="5"/>
        <v>0</v>
      </c>
      <c r="AA26" s="589">
        <f t="shared" si="5"/>
        <v>0</v>
      </c>
      <c r="AB26" s="589">
        <f t="shared" si="5"/>
        <v>0</v>
      </c>
      <c r="AC26" s="589">
        <f t="shared" si="5"/>
        <v>0</v>
      </c>
      <c r="AD26" s="589">
        <f t="shared" si="5"/>
        <v>0</v>
      </c>
      <c r="AE26" s="589">
        <f>SUM(O26,Q26,S26,U26,W26,Y26,AA26,AC26)</f>
        <v>0</v>
      </c>
      <c r="AF26" s="590">
        <f>SUM(P26,R26,T26,V26,X26,Z26,AB26,AD26)</f>
        <v>0</v>
      </c>
      <c r="AG26" s="591">
        <f>AG28+AG35</f>
        <v>0</v>
      </c>
      <c r="AH26" s="592"/>
      <c r="AI26" s="592"/>
      <c r="AJ26" s="593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6">SUM(O29:O29)</f>
        <v>0</v>
      </c>
      <c r="P28" s="601">
        <f t="shared" si="6"/>
        <v>0</v>
      </c>
      <c r="Q28" s="602">
        <f t="shared" si="6"/>
        <v>0</v>
      </c>
      <c r="R28" s="601">
        <f t="shared" si="6"/>
        <v>0</v>
      </c>
      <c r="S28" s="602">
        <f t="shared" si="6"/>
        <v>0</v>
      </c>
      <c r="T28" s="601">
        <f t="shared" si="6"/>
        <v>0</v>
      </c>
      <c r="U28" s="602">
        <f t="shared" si="6"/>
        <v>0</v>
      </c>
      <c r="V28" s="601">
        <f t="shared" si="6"/>
        <v>0</v>
      </c>
      <c r="W28" s="602">
        <f t="shared" si="6"/>
        <v>0</v>
      </c>
      <c r="X28" s="601">
        <f t="shared" si="6"/>
        <v>0</v>
      </c>
      <c r="Y28" s="602">
        <f t="shared" si="6"/>
        <v>0</v>
      </c>
      <c r="Z28" s="601">
        <f t="shared" si="6"/>
        <v>0</v>
      </c>
      <c r="AA28" s="602">
        <f t="shared" si="6"/>
        <v>0</v>
      </c>
      <c r="AB28" s="601">
        <f t="shared" si="6"/>
        <v>0</v>
      </c>
      <c r="AC28" s="602">
        <f t="shared" si="6"/>
        <v>0</v>
      </c>
      <c r="AD28" s="601">
        <f t="shared" si="6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80.75" thickBot="1">
      <c r="A29" s="574"/>
      <c r="B29" s="606" t="s">
        <v>245</v>
      </c>
      <c r="C29" s="607"/>
      <c r="D29" s="608"/>
      <c r="E29" s="608"/>
      <c r="F29" s="623"/>
      <c r="G29" s="608"/>
      <c r="H29" s="678" t="s">
        <v>1569</v>
      </c>
      <c r="I29" s="687" t="s">
        <v>1570</v>
      </c>
      <c r="J29" s="649">
        <v>6</v>
      </c>
      <c r="K29" s="668">
        <v>4</v>
      </c>
      <c r="L29" s="627"/>
      <c r="M29" s="628"/>
      <c r="N29" s="629"/>
      <c r="O29" s="630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31"/>
      <c r="AH29" s="620"/>
      <c r="AI29" s="628"/>
      <c r="AJ29" s="632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80.75" thickBot="1">
      <c r="A32" s="646"/>
      <c r="B32" s="647" t="s">
        <v>240</v>
      </c>
      <c r="C32" s="648"/>
      <c r="D32" s="649"/>
      <c r="E32" s="649"/>
      <c r="F32" s="650"/>
      <c r="G32" s="649"/>
      <c r="H32" s="678" t="s">
        <v>1571</v>
      </c>
      <c r="I32" s="687" t="s">
        <v>1572</v>
      </c>
      <c r="J32" s="649">
        <v>1</v>
      </c>
      <c r="K32" s="665">
        <v>14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8">SUM(O35:O35)</f>
        <v>0</v>
      </c>
      <c r="P34" s="601">
        <f t="shared" si="8"/>
        <v>0</v>
      </c>
      <c r="Q34" s="602">
        <f t="shared" si="8"/>
        <v>0</v>
      </c>
      <c r="R34" s="601">
        <f t="shared" si="8"/>
        <v>0</v>
      </c>
      <c r="S34" s="602">
        <f t="shared" si="8"/>
        <v>0</v>
      </c>
      <c r="T34" s="601">
        <f t="shared" si="8"/>
        <v>0</v>
      </c>
      <c r="U34" s="602">
        <f t="shared" si="8"/>
        <v>0</v>
      </c>
      <c r="V34" s="601">
        <f t="shared" si="8"/>
        <v>0</v>
      </c>
      <c r="W34" s="602">
        <f t="shared" si="8"/>
        <v>0</v>
      </c>
      <c r="X34" s="601">
        <f t="shared" si="8"/>
        <v>0</v>
      </c>
      <c r="Y34" s="602">
        <f t="shared" si="8"/>
        <v>0</v>
      </c>
      <c r="Z34" s="601">
        <f t="shared" si="8"/>
        <v>0</v>
      </c>
      <c r="AA34" s="602">
        <f t="shared" si="8"/>
        <v>0</v>
      </c>
      <c r="AB34" s="601">
        <f t="shared" si="8"/>
        <v>0</v>
      </c>
      <c r="AC34" s="602">
        <f t="shared" si="8"/>
        <v>0</v>
      </c>
      <c r="AD34" s="601">
        <f t="shared" si="8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96.75" thickBot="1">
      <c r="A35" s="574"/>
      <c r="B35" s="641"/>
      <c r="C35" s="607"/>
      <c r="D35" s="608"/>
      <c r="E35" s="608"/>
      <c r="F35" s="623"/>
      <c r="G35" s="649"/>
      <c r="H35" s="678" t="s">
        <v>1573</v>
      </c>
      <c r="I35" s="687" t="s">
        <v>1574</v>
      </c>
      <c r="J35" s="649">
        <v>0</v>
      </c>
      <c r="K35" s="673">
        <v>1</v>
      </c>
      <c r="L35" s="627"/>
      <c r="M35" s="628"/>
      <c r="N35" s="629"/>
      <c r="O35" s="630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31"/>
      <c r="AH35" s="620"/>
      <c r="AI35" s="628"/>
      <c r="AJ35" s="632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9">SUM(O38:O38)</f>
        <v>0</v>
      </c>
      <c r="P37" s="601">
        <f t="shared" si="9"/>
        <v>0</v>
      </c>
      <c r="Q37" s="602">
        <f t="shared" si="9"/>
        <v>0</v>
      </c>
      <c r="R37" s="601">
        <f t="shared" si="9"/>
        <v>0</v>
      </c>
      <c r="S37" s="602">
        <f t="shared" si="9"/>
        <v>0</v>
      </c>
      <c r="T37" s="601">
        <f t="shared" si="9"/>
        <v>0</v>
      </c>
      <c r="U37" s="602">
        <f t="shared" si="9"/>
        <v>0</v>
      </c>
      <c r="V37" s="601">
        <f t="shared" si="9"/>
        <v>0</v>
      </c>
      <c r="W37" s="602">
        <f t="shared" si="9"/>
        <v>0</v>
      </c>
      <c r="X37" s="601">
        <f t="shared" si="9"/>
        <v>0</v>
      </c>
      <c r="Y37" s="602">
        <f t="shared" si="9"/>
        <v>0</v>
      </c>
      <c r="Z37" s="601">
        <f t="shared" si="9"/>
        <v>0</v>
      </c>
      <c r="AA37" s="602">
        <f t="shared" si="9"/>
        <v>0</v>
      </c>
      <c r="AB37" s="601">
        <f t="shared" si="9"/>
        <v>0</v>
      </c>
      <c r="AC37" s="602">
        <f t="shared" si="9"/>
        <v>0</v>
      </c>
      <c r="AD37" s="601">
        <f t="shared" si="9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09"/>
      <c r="G38" s="608"/>
      <c r="H38" s="610"/>
      <c r="I38" s="610"/>
      <c r="J38" s="610"/>
      <c r="K38" s="611"/>
      <c r="L38" s="612"/>
      <c r="M38" s="612"/>
      <c r="N38" s="613"/>
      <c r="O38" s="614"/>
      <c r="P38" s="615"/>
      <c r="Q38" s="616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8"/>
      <c r="AF38" s="618"/>
      <c r="AG38" s="619"/>
      <c r="AH38" s="620"/>
      <c r="AI38" s="620"/>
      <c r="AJ38" s="621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1161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5"/>
      <c r="K40" s="622"/>
      <c r="L40" s="622"/>
      <c r="M40" s="598"/>
      <c r="N40" s="599"/>
      <c r="O40" s="600">
        <f t="shared" ref="O40:AD40" si="10">SUM(O41:O41)</f>
        <v>0</v>
      </c>
      <c r="P40" s="601">
        <f t="shared" si="10"/>
        <v>0</v>
      </c>
      <c r="Q40" s="602">
        <f t="shared" si="10"/>
        <v>0</v>
      </c>
      <c r="R40" s="601">
        <f t="shared" si="10"/>
        <v>0</v>
      </c>
      <c r="S40" s="602">
        <f t="shared" si="10"/>
        <v>0</v>
      </c>
      <c r="T40" s="601">
        <f t="shared" si="10"/>
        <v>0</v>
      </c>
      <c r="U40" s="602">
        <f t="shared" si="10"/>
        <v>0</v>
      </c>
      <c r="V40" s="601">
        <f t="shared" si="10"/>
        <v>0</v>
      </c>
      <c r="W40" s="602">
        <f t="shared" si="10"/>
        <v>0</v>
      </c>
      <c r="X40" s="601">
        <f t="shared" si="10"/>
        <v>0</v>
      </c>
      <c r="Y40" s="602">
        <f t="shared" si="10"/>
        <v>0</v>
      </c>
      <c r="Z40" s="601">
        <f t="shared" si="10"/>
        <v>0</v>
      </c>
      <c r="AA40" s="602">
        <f t="shared" si="10"/>
        <v>0</v>
      </c>
      <c r="AB40" s="601">
        <f t="shared" si="10"/>
        <v>0</v>
      </c>
      <c r="AC40" s="602">
        <f t="shared" si="10"/>
        <v>0</v>
      </c>
      <c r="AD40" s="601">
        <f t="shared" si="10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23"/>
      <c r="G41" s="608"/>
      <c r="H41" s="624"/>
      <c r="I41" s="625"/>
      <c r="J41" s="610"/>
      <c r="K41" s="626"/>
      <c r="L41" s="627"/>
      <c r="M41" s="628"/>
      <c r="N41" s="629"/>
      <c r="O41" s="630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31"/>
      <c r="AH41" s="620"/>
      <c r="AI41" s="628"/>
      <c r="AJ41" s="632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1156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8"/>
      <c r="K43" s="598"/>
      <c r="L43" s="598"/>
      <c r="M43" s="598"/>
      <c r="N43" s="599"/>
      <c r="O43" s="600">
        <f t="shared" ref="O43:AD43" si="11">SUM(O44:O44)</f>
        <v>0</v>
      </c>
      <c r="P43" s="601">
        <f t="shared" si="11"/>
        <v>0</v>
      </c>
      <c r="Q43" s="602">
        <f t="shared" si="11"/>
        <v>0</v>
      </c>
      <c r="R43" s="601">
        <f t="shared" si="11"/>
        <v>0</v>
      </c>
      <c r="S43" s="602">
        <f t="shared" si="11"/>
        <v>0</v>
      </c>
      <c r="T43" s="601">
        <f t="shared" si="11"/>
        <v>0</v>
      </c>
      <c r="U43" s="602">
        <f t="shared" si="11"/>
        <v>0</v>
      </c>
      <c r="V43" s="601">
        <f t="shared" si="11"/>
        <v>0</v>
      </c>
      <c r="W43" s="602">
        <f t="shared" si="11"/>
        <v>0</v>
      </c>
      <c r="X43" s="601">
        <f t="shared" si="11"/>
        <v>0</v>
      </c>
      <c r="Y43" s="602">
        <f t="shared" si="11"/>
        <v>0</v>
      </c>
      <c r="Z43" s="601">
        <f t="shared" si="11"/>
        <v>0</v>
      </c>
      <c r="AA43" s="602">
        <f t="shared" si="11"/>
        <v>0</v>
      </c>
      <c r="AB43" s="601">
        <f t="shared" si="11"/>
        <v>0</v>
      </c>
      <c r="AC43" s="602">
        <f t="shared" si="11"/>
        <v>0</v>
      </c>
      <c r="AD43" s="601">
        <f t="shared" si="11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09"/>
      <c r="G44" s="608"/>
      <c r="H44" s="610"/>
      <c r="I44" s="610"/>
      <c r="J44" s="610"/>
      <c r="K44" s="611"/>
      <c r="L44" s="612"/>
      <c r="M44" s="612"/>
      <c r="N44" s="613"/>
      <c r="O44" s="614"/>
      <c r="P44" s="615"/>
      <c r="Q44" s="616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8"/>
      <c r="AF44" s="618"/>
      <c r="AG44" s="619"/>
      <c r="AH44" s="620"/>
      <c r="AI44" s="620"/>
      <c r="AJ44" s="621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36.75" thickBot="1">
      <c r="A46" s="574"/>
      <c r="B46" s="594" t="s">
        <v>1153</v>
      </c>
      <c r="C46" s="595" t="s">
        <v>1154</v>
      </c>
      <c r="D46" s="595" t="s">
        <v>1155</v>
      </c>
      <c r="E46" s="595" t="s">
        <v>1161</v>
      </c>
      <c r="F46" s="595" t="s">
        <v>1157</v>
      </c>
      <c r="G46" s="595" t="s">
        <v>1158</v>
      </c>
      <c r="H46" s="596" t="s">
        <v>1159</v>
      </c>
      <c r="I46" s="597" t="s">
        <v>1160</v>
      </c>
      <c r="J46" s="595"/>
      <c r="K46" s="622"/>
      <c r="L46" s="622"/>
      <c r="M46" s="598"/>
      <c r="N46" s="599"/>
      <c r="O46" s="600">
        <f t="shared" ref="O46:AD46" si="12">SUM(O47:O47)</f>
        <v>0</v>
      </c>
      <c r="P46" s="601">
        <f t="shared" si="12"/>
        <v>0</v>
      </c>
      <c r="Q46" s="602">
        <f t="shared" si="12"/>
        <v>0</v>
      </c>
      <c r="R46" s="601">
        <f t="shared" si="12"/>
        <v>0</v>
      </c>
      <c r="S46" s="602">
        <f t="shared" si="12"/>
        <v>0</v>
      </c>
      <c r="T46" s="601">
        <f t="shared" si="12"/>
        <v>0</v>
      </c>
      <c r="U46" s="602">
        <f t="shared" si="12"/>
        <v>0</v>
      </c>
      <c r="V46" s="601">
        <f t="shared" si="12"/>
        <v>0</v>
      </c>
      <c r="W46" s="602">
        <f t="shared" si="12"/>
        <v>0</v>
      </c>
      <c r="X46" s="601">
        <f t="shared" si="12"/>
        <v>0</v>
      </c>
      <c r="Y46" s="602">
        <f t="shared" si="12"/>
        <v>0</v>
      </c>
      <c r="Z46" s="601">
        <f t="shared" si="12"/>
        <v>0</v>
      </c>
      <c r="AA46" s="602">
        <f t="shared" si="12"/>
        <v>0</v>
      </c>
      <c r="AB46" s="601">
        <f t="shared" si="12"/>
        <v>0</v>
      </c>
      <c r="AC46" s="602">
        <f t="shared" si="12"/>
        <v>0</v>
      </c>
      <c r="AD46" s="601">
        <f t="shared" si="12"/>
        <v>0</v>
      </c>
      <c r="AE46" s="602">
        <f>SUM(O46,Q46,S46,U46,W46,Y46,AA46,AC46)</f>
        <v>0</v>
      </c>
      <c r="AF46" s="601">
        <f>SUM(P46,R46,T46,V46,X46,Z46,AB46,AD46)</f>
        <v>0</v>
      </c>
      <c r="AG46" s="603">
        <f>SUM(AG47:AG47)</f>
        <v>0</v>
      </c>
      <c r="AH46" s="604"/>
      <c r="AI46" s="604"/>
      <c r="AJ46" s="605"/>
    </row>
    <row r="47" spans="1:36" ht="15.75" thickBot="1">
      <c r="A47" s="574"/>
      <c r="B47" s="606"/>
      <c r="C47" s="607"/>
      <c r="D47" s="608"/>
      <c r="E47" s="608"/>
      <c r="F47" s="623"/>
      <c r="G47" s="608"/>
      <c r="H47" s="624"/>
      <c r="I47" s="625"/>
      <c r="J47" s="610"/>
      <c r="K47" s="626"/>
      <c r="L47" s="627"/>
      <c r="M47" s="628"/>
      <c r="N47" s="629"/>
      <c r="O47" s="630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31"/>
      <c r="AH47" s="620"/>
      <c r="AI47" s="628"/>
      <c r="AJ47" s="632"/>
    </row>
    <row r="48" spans="1:36" ht="15.75" thickBot="1">
      <c r="A48" s="574"/>
      <c r="B48" s="1149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1150"/>
      <c r="S48" s="1150"/>
      <c r="T48" s="1150"/>
      <c r="U48" s="1150"/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50"/>
      <c r="AG48" s="1150"/>
      <c r="AH48" s="1150"/>
      <c r="AI48" s="1150"/>
      <c r="AJ48" s="1151"/>
    </row>
    <row r="49" spans="1:36" ht="36.75" thickBot="1">
      <c r="A49" s="574"/>
      <c r="B49" s="594" t="s">
        <v>1153</v>
      </c>
      <c r="C49" s="595" t="s">
        <v>1154</v>
      </c>
      <c r="D49" s="595" t="s">
        <v>1155</v>
      </c>
      <c r="E49" s="595" t="s">
        <v>1156</v>
      </c>
      <c r="F49" s="595" t="s">
        <v>1157</v>
      </c>
      <c r="G49" s="595" t="s">
        <v>1158</v>
      </c>
      <c r="H49" s="596" t="s">
        <v>1159</v>
      </c>
      <c r="I49" s="597" t="s">
        <v>1160</v>
      </c>
      <c r="J49" s="598"/>
      <c r="K49" s="598"/>
      <c r="L49" s="598"/>
      <c r="M49" s="598"/>
      <c r="N49" s="599"/>
      <c r="O49" s="600">
        <f t="shared" ref="O49:AD49" si="13">SUM(O50:O50)</f>
        <v>0</v>
      </c>
      <c r="P49" s="601">
        <f t="shared" si="13"/>
        <v>0</v>
      </c>
      <c r="Q49" s="602">
        <f t="shared" si="13"/>
        <v>0</v>
      </c>
      <c r="R49" s="601">
        <f t="shared" si="13"/>
        <v>0</v>
      </c>
      <c r="S49" s="602">
        <f t="shared" si="13"/>
        <v>0</v>
      </c>
      <c r="T49" s="601">
        <f t="shared" si="13"/>
        <v>0</v>
      </c>
      <c r="U49" s="602">
        <f t="shared" si="13"/>
        <v>0</v>
      </c>
      <c r="V49" s="601">
        <f t="shared" si="13"/>
        <v>0</v>
      </c>
      <c r="W49" s="602">
        <f t="shared" si="13"/>
        <v>0</v>
      </c>
      <c r="X49" s="601">
        <f t="shared" si="13"/>
        <v>0</v>
      </c>
      <c r="Y49" s="602">
        <f t="shared" si="13"/>
        <v>0</v>
      </c>
      <c r="Z49" s="601">
        <f t="shared" si="13"/>
        <v>0</v>
      </c>
      <c r="AA49" s="602">
        <f t="shared" si="13"/>
        <v>0</v>
      </c>
      <c r="AB49" s="601">
        <f t="shared" si="13"/>
        <v>0</v>
      </c>
      <c r="AC49" s="602">
        <f t="shared" si="13"/>
        <v>0</v>
      </c>
      <c r="AD49" s="601">
        <f t="shared" si="13"/>
        <v>0</v>
      </c>
      <c r="AE49" s="602">
        <f>SUM(O49,Q49,S49,U49,W49,Y49,AA49,AC49)</f>
        <v>0</v>
      </c>
      <c r="AF49" s="601">
        <f>SUM(P49,R49,T49,V49,X49,Z49,AB49,AD49)</f>
        <v>0</v>
      </c>
      <c r="AG49" s="603">
        <f>SUM(AG50:AG50)</f>
        <v>0</v>
      </c>
      <c r="AH49" s="604"/>
      <c r="AI49" s="604"/>
      <c r="AJ49" s="605"/>
    </row>
    <row r="50" spans="1:36" ht="15.75" thickBot="1">
      <c r="A50" s="574"/>
      <c r="B50" s="606"/>
      <c r="C50" s="607"/>
      <c r="D50" s="608"/>
      <c r="E50" s="608"/>
      <c r="F50" s="609"/>
      <c r="G50" s="608"/>
      <c r="H50" s="610"/>
      <c r="I50" s="610"/>
      <c r="J50" s="610"/>
      <c r="K50" s="611"/>
      <c r="L50" s="612"/>
      <c r="M50" s="612"/>
      <c r="N50" s="613"/>
      <c r="O50" s="614"/>
      <c r="P50" s="615"/>
      <c r="Q50" s="616"/>
      <c r="R50" s="617"/>
      <c r="S50" s="617"/>
      <c r="T50" s="617"/>
      <c r="U50" s="617"/>
      <c r="V50" s="617"/>
      <c r="W50" s="617"/>
      <c r="X50" s="617"/>
      <c r="Y50" s="617"/>
      <c r="Z50" s="617"/>
      <c r="AA50" s="617"/>
      <c r="AB50" s="617"/>
      <c r="AC50" s="617"/>
      <c r="AD50" s="617"/>
      <c r="AE50" s="618"/>
      <c r="AF50" s="618"/>
      <c r="AG50" s="619"/>
      <c r="AH50" s="620"/>
      <c r="AI50" s="620"/>
      <c r="AJ50" s="621"/>
    </row>
    <row r="51" spans="1:36" ht="15.75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36.75" thickBot="1">
      <c r="A52" s="574"/>
      <c r="B52" s="594" t="s">
        <v>1153</v>
      </c>
      <c r="C52" s="595" t="s">
        <v>1154</v>
      </c>
      <c r="D52" s="595" t="s">
        <v>1155</v>
      </c>
      <c r="E52" s="595" t="s">
        <v>1161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5"/>
      <c r="K52" s="622"/>
      <c r="L52" s="622"/>
      <c r="M52" s="598"/>
      <c r="N52" s="599"/>
      <c r="O52" s="600">
        <f t="shared" ref="O52:AD52" si="14">SUM(O53:O53)</f>
        <v>0</v>
      </c>
      <c r="P52" s="601">
        <f t="shared" si="14"/>
        <v>0</v>
      </c>
      <c r="Q52" s="602">
        <f t="shared" si="14"/>
        <v>0</v>
      </c>
      <c r="R52" s="601">
        <f t="shared" si="14"/>
        <v>0</v>
      </c>
      <c r="S52" s="602">
        <f t="shared" si="14"/>
        <v>0</v>
      </c>
      <c r="T52" s="601">
        <f t="shared" si="14"/>
        <v>0</v>
      </c>
      <c r="U52" s="602">
        <f t="shared" si="14"/>
        <v>0</v>
      </c>
      <c r="V52" s="601">
        <f t="shared" si="14"/>
        <v>0</v>
      </c>
      <c r="W52" s="602">
        <f t="shared" si="14"/>
        <v>0</v>
      </c>
      <c r="X52" s="601">
        <f t="shared" si="14"/>
        <v>0</v>
      </c>
      <c r="Y52" s="602">
        <f t="shared" si="14"/>
        <v>0</v>
      </c>
      <c r="Z52" s="601">
        <f t="shared" si="14"/>
        <v>0</v>
      </c>
      <c r="AA52" s="602">
        <f t="shared" si="14"/>
        <v>0</v>
      </c>
      <c r="AB52" s="601">
        <f t="shared" si="14"/>
        <v>0</v>
      </c>
      <c r="AC52" s="602">
        <f t="shared" si="14"/>
        <v>0</v>
      </c>
      <c r="AD52" s="601">
        <f t="shared" si="14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ht="15.75" thickBot="1">
      <c r="A53" s="574"/>
      <c r="B53" s="606"/>
      <c r="C53" s="607"/>
      <c r="D53" s="608"/>
      <c r="E53" s="608"/>
      <c r="F53" s="623"/>
      <c r="G53" s="608"/>
      <c r="H53" s="624"/>
      <c r="I53" s="625"/>
      <c r="J53" s="610"/>
      <c r="K53" s="626"/>
      <c r="L53" s="627"/>
      <c r="M53" s="628"/>
      <c r="N53" s="629"/>
      <c r="O53" s="630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31"/>
      <c r="AH53" s="620"/>
      <c r="AI53" s="628"/>
      <c r="AJ53" s="632"/>
    </row>
    <row r="54" spans="1:36" ht="15.75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15.75" thickBot="1">
      <c r="A55" s="574"/>
      <c r="B55" s="1131" t="s">
        <v>1122</v>
      </c>
      <c r="C55" s="1132"/>
      <c r="D55" s="1133"/>
      <c r="E55" s="577"/>
      <c r="F55" s="1132" t="s">
        <v>1123</v>
      </c>
      <c r="G55" s="1132"/>
      <c r="H55" s="1132"/>
      <c r="I55" s="1132"/>
      <c r="J55" s="1132"/>
      <c r="K55" s="1132"/>
      <c r="L55" s="1132"/>
      <c r="M55" s="1132"/>
      <c r="N55" s="1133"/>
      <c r="O55" s="1134" t="s">
        <v>1124</v>
      </c>
      <c r="P55" s="1135"/>
      <c r="Q55" s="1135"/>
      <c r="R55" s="1135"/>
      <c r="S55" s="1135"/>
      <c r="T55" s="1135"/>
      <c r="U55" s="1135"/>
      <c r="V55" s="1135"/>
      <c r="W55" s="1135"/>
      <c r="X55" s="1135"/>
      <c r="Y55" s="1135"/>
      <c r="Z55" s="1135"/>
      <c r="AA55" s="1135"/>
      <c r="AB55" s="1135"/>
      <c r="AC55" s="1135"/>
      <c r="AD55" s="1135"/>
      <c r="AE55" s="1135"/>
      <c r="AF55" s="1136"/>
      <c r="AG55" s="1137" t="s">
        <v>1125</v>
      </c>
      <c r="AH55" s="1138"/>
      <c r="AI55" s="1138"/>
      <c r="AJ55" s="1139"/>
    </row>
    <row r="56" spans="1:36">
      <c r="A56" s="574"/>
      <c r="B56" s="1140" t="s">
        <v>1126</v>
      </c>
      <c r="C56" s="1142" t="s">
        <v>1127</v>
      </c>
      <c r="D56" s="1143"/>
      <c r="E56" s="1143"/>
      <c r="F56" s="1143"/>
      <c r="G56" s="1143"/>
      <c r="H56" s="1143"/>
      <c r="I56" s="1121" t="s">
        <v>1128</v>
      </c>
      <c r="J56" s="1123" t="s">
        <v>1129</v>
      </c>
      <c r="K56" s="1123" t="s">
        <v>1130</v>
      </c>
      <c r="L56" s="1125" t="s">
        <v>1131</v>
      </c>
      <c r="M56" s="1127" t="s">
        <v>1132</v>
      </c>
      <c r="N56" s="1129" t="s">
        <v>1133</v>
      </c>
      <c r="O56" s="1120" t="s">
        <v>1134</v>
      </c>
      <c r="P56" s="1112"/>
      <c r="Q56" s="1111" t="s">
        <v>1135</v>
      </c>
      <c r="R56" s="1112"/>
      <c r="S56" s="1111" t="s">
        <v>1136</v>
      </c>
      <c r="T56" s="1112"/>
      <c r="U56" s="1111" t="s">
        <v>1137</v>
      </c>
      <c r="V56" s="1112"/>
      <c r="W56" s="1111" t="s">
        <v>1138</v>
      </c>
      <c r="X56" s="1112"/>
      <c r="Y56" s="1111" t="s">
        <v>1139</v>
      </c>
      <c r="Z56" s="1112"/>
      <c r="AA56" s="1111" t="s">
        <v>1140</v>
      </c>
      <c r="AB56" s="1112"/>
      <c r="AC56" s="1111" t="s">
        <v>1141</v>
      </c>
      <c r="AD56" s="1112"/>
      <c r="AE56" s="1111" t="s">
        <v>1142</v>
      </c>
      <c r="AF56" s="1113"/>
      <c r="AG56" s="1114" t="s">
        <v>1143</v>
      </c>
      <c r="AH56" s="1116" t="s">
        <v>1144</v>
      </c>
      <c r="AI56" s="1118" t="s">
        <v>1145</v>
      </c>
      <c r="AJ56" s="1107" t="s">
        <v>1146</v>
      </c>
    </row>
    <row r="57" spans="1:36" ht="20.25" thickBot="1">
      <c r="A57" s="574"/>
      <c r="B57" s="1141"/>
      <c r="C57" s="1144"/>
      <c r="D57" s="1145"/>
      <c r="E57" s="1145"/>
      <c r="F57" s="1145"/>
      <c r="G57" s="1145"/>
      <c r="H57" s="1145"/>
      <c r="I57" s="1122"/>
      <c r="J57" s="1124" t="s">
        <v>1129</v>
      </c>
      <c r="K57" s="1124"/>
      <c r="L57" s="1126"/>
      <c r="M57" s="1128"/>
      <c r="N57" s="1130"/>
      <c r="O57" s="578" t="s">
        <v>1147</v>
      </c>
      <c r="P57" s="579" t="s">
        <v>1148</v>
      </c>
      <c r="Q57" s="580" t="s">
        <v>1147</v>
      </c>
      <c r="R57" s="579" t="s">
        <v>1148</v>
      </c>
      <c r="S57" s="580" t="s">
        <v>1147</v>
      </c>
      <c r="T57" s="579" t="s">
        <v>1148</v>
      </c>
      <c r="U57" s="580" t="s">
        <v>1147</v>
      </c>
      <c r="V57" s="579" t="s">
        <v>1148</v>
      </c>
      <c r="W57" s="580" t="s">
        <v>1147</v>
      </c>
      <c r="X57" s="579" t="s">
        <v>1148</v>
      </c>
      <c r="Y57" s="580" t="s">
        <v>1147</v>
      </c>
      <c r="Z57" s="579" t="s">
        <v>1148</v>
      </c>
      <c r="AA57" s="580" t="s">
        <v>1147</v>
      </c>
      <c r="AB57" s="579" t="s">
        <v>1149</v>
      </c>
      <c r="AC57" s="580" t="s">
        <v>1147</v>
      </c>
      <c r="AD57" s="579" t="s">
        <v>1149</v>
      </c>
      <c r="AE57" s="580" t="s">
        <v>1147</v>
      </c>
      <c r="AF57" s="581" t="s">
        <v>1149</v>
      </c>
      <c r="AG57" s="1115"/>
      <c r="AH57" s="1117"/>
      <c r="AI57" s="1119"/>
      <c r="AJ57" s="1108"/>
    </row>
    <row r="58" spans="1:36" ht="48.75" thickBot="1">
      <c r="A58" s="574"/>
      <c r="B58" s="582" t="s">
        <v>1150</v>
      </c>
      <c r="C58" s="1109" t="s">
        <v>1151</v>
      </c>
      <c r="D58" s="1110"/>
      <c r="E58" s="1110"/>
      <c r="F58" s="1110"/>
      <c r="G58" s="1110"/>
      <c r="H58" s="1110"/>
      <c r="I58" s="583" t="s">
        <v>1152</v>
      </c>
      <c r="J58" s="584"/>
      <c r="K58" s="585"/>
      <c r="L58" s="585"/>
      <c r="M58" s="586"/>
      <c r="N58" s="587"/>
      <c r="O58" s="588">
        <f t="shared" ref="O58:AD58" si="15">SUM(O60,O63,O66,O69)</f>
        <v>0</v>
      </c>
      <c r="P58" s="589">
        <f t="shared" si="15"/>
        <v>0</v>
      </c>
      <c r="Q58" s="589">
        <f t="shared" si="15"/>
        <v>0</v>
      </c>
      <c r="R58" s="589">
        <f t="shared" si="15"/>
        <v>0</v>
      </c>
      <c r="S58" s="589">
        <f t="shared" si="15"/>
        <v>0</v>
      </c>
      <c r="T58" s="589">
        <f t="shared" si="15"/>
        <v>0</v>
      </c>
      <c r="U58" s="589">
        <f t="shared" si="15"/>
        <v>0</v>
      </c>
      <c r="V58" s="589">
        <f t="shared" si="15"/>
        <v>0</v>
      </c>
      <c r="W58" s="589">
        <f t="shared" si="15"/>
        <v>0</v>
      </c>
      <c r="X58" s="589">
        <f t="shared" si="15"/>
        <v>0</v>
      </c>
      <c r="Y58" s="589">
        <f t="shared" si="15"/>
        <v>0</v>
      </c>
      <c r="Z58" s="589">
        <f t="shared" si="15"/>
        <v>0</v>
      </c>
      <c r="AA58" s="589">
        <f t="shared" si="15"/>
        <v>0</v>
      </c>
      <c r="AB58" s="589">
        <f t="shared" si="15"/>
        <v>0</v>
      </c>
      <c r="AC58" s="589">
        <f t="shared" si="15"/>
        <v>0</v>
      </c>
      <c r="AD58" s="589">
        <f t="shared" si="15"/>
        <v>0</v>
      </c>
      <c r="AE58" s="589">
        <f>SUM(O58,Q58,S58,U58,W58,Y58,AA58,AC58)</f>
        <v>0</v>
      </c>
      <c r="AF58" s="590">
        <f>SUM(P58,R58,T58,V58,X58,Z58,AB58,AD58)</f>
        <v>0</v>
      </c>
      <c r="AG58" s="591">
        <f>AG60+AG63</f>
        <v>0</v>
      </c>
      <c r="AH58" s="592"/>
      <c r="AI58" s="592"/>
      <c r="AJ58" s="593"/>
    </row>
    <row r="59" spans="1:36" ht="15.75" thickBot="1">
      <c r="A59" s="574"/>
      <c r="B59" s="1146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8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1156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8"/>
      <c r="K60" s="598"/>
      <c r="L60" s="598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09"/>
      <c r="G61" s="608"/>
      <c r="H61" s="610"/>
      <c r="I61" s="610"/>
      <c r="J61" s="610"/>
      <c r="K61" s="611"/>
      <c r="L61" s="612"/>
      <c r="M61" s="612"/>
      <c r="N61" s="613"/>
      <c r="O61" s="614"/>
      <c r="P61" s="615"/>
      <c r="Q61" s="616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8"/>
      <c r="AF61" s="618"/>
      <c r="AG61" s="619"/>
      <c r="AH61" s="620"/>
      <c r="AI61" s="620"/>
      <c r="AJ61" s="621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1161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5"/>
      <c r="K63" s="622"/>
      <c r="L63" s="622"/>
      <c r="M63" s="598"/>
      <c r="N63" s="599"/>
      <c r="O63" s="600">
        <f t="shared" ref="O63:AD63" si="17">SUM(O64:O64)</f>
        <v>0</v>
      </c>
      <c r="P63" s="601">
        <f t="shared" si="17"/>
        <v>0</v>
      </c>
      <c r="Q63" s="602">
        <f t="shared" si="17"/>
        <v>0</v>
      </c>
      <c r="R63" s="601">
        <f t="shared" si="17"/>
        <v>0</v>
      </c>
      <c r="S63" s="602">
        <f t="shared" si="17"/>
        <v>0</v>
      </c>
      <c r="T63" s="601">
        <f t="shared" si="17"/>
        <v>0</v>
      </c>
      <c r="U63" s="602">
        <f t="shared" si="17"/>
        <v>0</v>
      </c>
      <c r="V63" s="601">
        <f t="shared" si="17"/>
        <v>0</v>
      </c>
      <c r="W63" s="602">
        <f t="shared" si="17"/>
        <v>0</v>
      </c>
      <c r="X63" s="601">
        <f t="shared" si="17"/>
        <v>0</v>
      </c>
      <c r="Y63" s="602">
        <f t="shared" si="17"/>
        <v>0</v>
      </c>
      <c r="Z63" s="601">
        <f t="shared" si="17"/>
        <v>0</v>
      </c>
      <c r="AA63" s="602">
        <f t="shared" si="17"/>
        <v>0</v>
      </c>
      <c r="AB63" s="601">
        <f t="shared" si="17"/>
        <v>0</v>
      </c>
      <c r="AC63" s="602">
        <f t="shared" si="17"/>
        <v>0</v>
      </c>
      <c r="AD63" s="601">
        <f t="shared" si="17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23"/>
      <c r="G64" s="608"/>
      <c r="H64" s="624"/>
      <c r="I64" s="625"/>
      <c r="J64" s="610"/>
      <c r="K64" s="626"/>
      <c r="L64" s="627"/>
      <c r="M64" s="628"/>
      <c r="N64" s="629"/>
      <c r="O64" s="630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31"/>
      <c r="AH64" s="620"/>
      <c r="AI64" s="628"/>
      <c r="AJ64" s="632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1156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8"/>
      <c r="K66" s="598"/>
      <c r="L66" s="598"/>
      <c r="M66" s="598"/>
      <c r="N66" s="599"/>
      <c r="O66" s="600">
        <f t="shared" ref="O66:AD66" si="18">SUM(O67:O67)</f>
        <v>0</v>
      </c>
      <c r="P66" s="601">
        <f t="shared" si="18"/>
        <v>0</v>
      </c>
      <c r="Q66" s="602">
        <f t="shared" si="18"/>
        <v>0</v>
      </c>
      <c r="R66" s="601">
        <f t="shared" si="18"/>
        <v>0</v>
      </c>
      <c r="S66" s="602">
        <f t="shared" si="18"/>
        <v>0</v>
      </c>
      <c r="T66" s="601">
        <f t="shared" si="18"/>
        <v>0</v>
      </c>
      <c r="U66" s="602">
        <f t="shared" si="18"/>
        <v>0</v>
      </c>
      <c r="V66" s="601">
        <f t="shared" si="18"/>
        <v>0</v>
      </c>
      <c r="W66" s="602">
        <f t="shared" si="18"/>
        <v>0</v>
      </c>
      <c r="X66" s="601">
        <f t="shared" si="18"/>
        <v>0</v>
      </c>
      <c r="Y66" s="602">
        <f t="shared" si="18"/>
        <v>0</v>
      </c>
      <c r="Z66" s="601">
        <f t="shared" si="18"/>
        <v>0</v>
      </c>
      <c r="AA66" s="602">
        <f t="shared" si="18"/>
        <v>0</v>
      </c>
      <c r="AB66" s="601">
        <f t="shared" si="18"/>
        <v>0</v>
      </c>
      <c r="AC66" s="602">
        <f t="shared" si="18"/>
        <v>0</v>
      </c>
      <c r="AD66" s="601">
        <f t="shared" si="18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09"/>
      <c r="G67" s="608"/>
      <c r="H67" s="610"/>
      <c r="I67" s="610"/>
      <c r="J67" s="610"/>
      <c r="K67" s="611"/>
      <c r="L67" s="612"/>
      <c r="M67" s="612"/>
      <c r="N67" s="613"/>
      <c r="O67" s="614"/>
      <c r="P67" s="615"/>
      <c r="Q67" s="616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8"/>
      <c r="AF67" s="618"/>
      <c r="AG67" s="619"/>
      <c r="AH67" s="620"/>
      <c r="AI67" s="620"/>
      <c r="AJ67" s="621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1161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5"/>
      <c r="K69" s="622"/>
      <c r="L69" s="622"/>
      <c r="M69" s="598"/>
      <c r="N69" s="599"/>
      <c r="O69" s="600">
        <f t="shared" ref="O69:AD69" si="19">SUM(O70:O70)</f>
        <v>0</v>
      </c>
      <c r="P69" s="601">
        <f t="shared" si="19"/>
        <v>0</v>
      </c>
      <c r="Q69" s="602">
        <f t="shared" si="19"/>
        <v>0</v>
      </c>
      <c r="R69" s="601">
        <f t="shared" si="19"/>
        <v>0</v>
      </c>
      <c r="S69" s="602">
        <f t="shared" si="19"/>
        <v>0</v>
      </c>
      <c r="T69" s="601">
        <f t="shared" si="19"/>
        <v>0</v>
      </c>
      <c r="U69" s="602">
        <f t="shared" si="19"/>
        <v>0</v>
      </c>
      <c r="V69" s="601">
        <f t="shared" si="19"/>
        <v>0</v>
      </c>
      <c r="W69" s="602">
        <f t="shared" si="19"/>
        <v>0</v>
      </c>
      <c r="X69" s="601">
        <f t="shared" si="19"/>
        <v>0</v>
      </c>
      <c r="Y69" s="602">
        <f t="shared" si="19"/>
        <v>0</v>
      </c>
      <c r="Z69" s="601">
        <f t="shared" si="19"/>
        <v>0</v>
      </c>
      <c r="AA69" s="602">
        <f t="shared" si="19"/>
        <v>0</v>
      </c>
      <c r="AB69" s="601">
        <f t="shared" si="19"/>
        <v>0</v>
      </c>
      <c r="AC69" s="602">
        <f t="shared" si="19"/>
        <v>0</v>
      </c>
      <c r="AD69" s="601">
        <f t="shared" si="19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23"/>
      <c r="G70" s="608"/>
      <c r="H70" s="624"/>
      <c r="I70" s="625"/>
      <c r="J70" s="610"/>
      <c r="K70" s="626"/>
      <c r="L70" s="627"/>
      <c r="M70" s="628"/>
      <c r="N70" s="629"/>
      <c r="O70" s="630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31"/>
      <c r="AH70" s="620"/>
      <c r="AI70" s="628"/>
      <c r="AJ70" s="632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0">SUM(O77,O80,O83)</f>
        <v>0</v>
      </c>
      <c r="P75" s="589">
        <f t="shared" si="20"/>
        <v>0</v>
      </c>
      <c r="Q75" s="589">
        <f t="shared" si="20"/>
        <v>0</v>
      </c>
      <c r="R75" s="589">
        <f t="shared" si="20"/>
        <v>0</v>
      </c>
      <c r="S75" s="589">
        <f t="shared" si="20"/>
        <v>0</v>
      </c>
      <c r="T75" s="589">
        <f t="shared" si="20"/>
        <v>0</v>
      </c>
      <c r="U75" s="589">
        <f t="shared" si="20"/>
        <v>0</v>
      </c>
      <c r="V75" s="589">
        <f t="shared" si="20"/>
        <v>0</v>
      </c>
      <c r="W75" s="589">
        <f t="shared" si="20"/>
        <v>0</v>
      </c>
      <c r="X75" s="589">
        <f t="shared" si="20"/>
        <v>0</v>
      </c>
      <c r="Y75" s="589">
        <f t="shared" si="20"/>
        <v>0</v>
      </c>
      <c r="Z75" s="589">
        <f t="shared" si="20"/>
        <v>0</v>
      </c>
      <c r="AA75" s="589">
        <f t="shared" si="20"/>
        <v>0</v>
      </c>
      <c r="AB75" s="589">
        <f t="shared" si="20"/>
        <v>0</v>
      </c>
      <c r="AC75" s="589">
        <f t="shared" si="20"/>
        <v>0</v>
      </c>
      <c r="AD75" s="589">
        <f t="shared" si="20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1">SUM(O78:O78)</f>
        <v>0</v>
      </c>
      <c r="P77" s="601">
        <f t="shared" si="21"/>
        <v>0</v>
      </c>
      <c r="Q77" s="602">
        <f t="shared" si="21"/>
        <v>0</v>
      </c>
      <c r="R77" s="601">
        <f t="shared" si="21"/>
        <v>0</v>
      </c>
      <c r="S77" s="602">
        <f t="shared" si="21"/>
        <v>0</v>
      </c>
      <c r="T77" s="601">
        <f t="shared" si="21"/>
        <v>0</v>
      </c>
      <c r="U77" s="602">
        <f t="shared" si="21"/>
        <v>0</v>
      </c>
      <c r="V77" s="601">
        <f t="shared" si="21"/>
        <v>0</v>
      </c>
      <c r="W77" s="602">
        <f t="shared" si="21"/>
        <v>0</v>
      </c>
      <c r="X77" s="601">
        <f t="shared" si="21"/>
        <v>0</v>
      </c>
      <c r="Y77" s="602">
        <f t="shared" si="21"/>
        <v>0</v>
      </c>
      <c r="Z77" s="601">
        <f t="shared" si="21"/>
        <v>0</v>
      </c>
      <c r="AA77" s="602">
        <f t="shared" si="21"/>
        <v>0</v>
      </c>
      <c r="AB77" s="601">
        <f t="shared" si="21"/>
        <v>0</v>
      </c>
      <c r="AC77" s="602">
        <f t="shared" si="21"/>
        <v>0</v>
      </c>
      <c r="AD77" s="601">
        <f t="shared" si="21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2">SUM(O81:O81)</f>
        <v>0</v>
      </c>
      <c r="P80" s="601">
        <f t="shared" si="22"/>
        <v>0</v>
      </c>
      <c r="Q80" s="602">
        <f t="shared" si="22"/>
        <v>0</v>
      </c>
      <c r="R80" s="601">
        <f t="shared" si="22"/>
        <v>0</v>
      </c>
      <c r="S80" s="602">
        <f t="shared" si="22"/>
        <v>0</v>
      </c>
      <c r="T80" s="601">
        <f t="shared" si="22"/>
        <v>0</v>
      </c>
      <c r="U80" s="602">
        <f t="shared" si="22"/>
        <v>0</v>
      </c>
      <c r="V80" s="601">
        <f t="shared" si="22"/>
        <v>0</v>
      </c>
      <c r="W80" s="602">
        <f t="shared" si="22"/>
        <v>0</v>
      </c>
      <c r="X80" s="601">
        <f t="shared" si="22"/>
        <v>0</v>
      </c>
      <c r="Y80" s="602">
        <f t="shared" si="22"/>
        <v>0</v>
      </c>
      <c r="Z80" s="601">
        <f t="shared" si="22"/>
        <v>0</v>
      </c>
      <c r="AA80" s="602">
        <f t="shared" si="22"/>
        <v>0</v>
      </c>
      <c r="AB80" s="601">
        <f t="shared" si="22"/>
        <v>0</v>
      </c>
      <c r="AC80" s="602">
        <f t="shared" si="22"/>
        <v>0</v>
      </c>
      <c r="AD80" s="601">
        <f t="shared" si="22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3">SUM(O84:O84)</f>
        <v>0</v>
      </c>
      <c r="P83" s="601">
        <f t="shared" si="23"/>
        <v>0</v>
      </c>
      <c r="Q83" s="602">
        <f t="shared" si="23"/>
        <v>0</v>
      </c>
      <c r="R83" s="601">
        <f t="shared" si="23"/>
        <v>0</v>
      </c>
      <c r="S83" s="602">
        <f t="shared" si="23"/>
        <v>0</v>
      </c>
      <c r="T83" s="601">
        <f t="shared" si="23"/>
        <v>0</v>
      </c>
      <c r="U83" s="602">
        <f t="shared" si="23"/>
        <v>0</v>
      </c>
      <c r="V83" s="601">
        <f t="shared" si="23"/>
        <v>0</v>
      </c>
      <c r="W83" s="602">
        <f t="shared" si="23"/>
        <v>0</v>
      </c>
      <c r="X83" s="601">
        <f t="shared" si="23"/>
        <v>0</v>
      </c>
      <c r="Y83" s="602">
        <f t="shared" si="23"/>
        <v>0</v>
      </c>
      <c r="Z83" s="601">
        <f t="shared" si="23"/>
        <v>0</v>
      </c>
      <c r="AA83" s="602">
        <f t="shared" si="23"/>
        <v>0</v>
      </c>
      <c r="AB83" s="601">
        <f t="shared" si="23"/>
        <v>0</v>
      </c>
      <c r="AC83" s="602">
        <f t="shared" si="23"/>
        <v>0</v>
      </c>
      <c r="AD83" s="601">
        <f t="shared" si="23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4">SUM(O91,O94,O97)</f>
        <v>0</v>
      </c>
      <c r="P89" s="589">
        <f t="shared" si="24"/>
        <v>0</v>
      </c>
      <c r="Q89" s="589">
        <f t="shared" si="24"/>
        <v>0</v>
      </c>
      <c r="R89" s="589">
        <f t="shared" si="24"/>
        <v>0</v>
      </c>
      <c r="S89" s="589">
        <f t="shared" si="24"/>
        <v>0</v>
      </c>
      <c r="T89" s="589">
        <f t="shared" si="24"/>
        <v>0</v>
      </c>
      <c r="U89" s="589">
        <f t="shared" si="24"/>
        <v>0</v>
      </c>
      <c r="V89" s="589">
        <f t="shared" si="24"/>
        <v>0</v>
      </c>
      <c r="W89" s="589">
        <f t="shared" si="24"/>
        <v>0</v>
      </c>
      <c r="X89" s="589">
        <f t="shared" si="24"/>
        <v>0</v>
      </c>
      <c r="Y89" s="589">
        <f t="shared" si="24"/>
        <v>0</v>
      </c>
      <c r="Z89" s="589">
        <f t="shared" si="24"/>
        <v>0</v>
      </c>
      <c r="AA89" s="589">
        <f t="shared" si="24"/>
        <v>0</v>
      </c>
      <c r="AB89" s="589">
        <f t="shared" si="24"/>
        <v>0</v>
      </c>
      <c r="AC89" s="589">
        <f t="shared" si="24"/>
        <v>0</v>
      </c>
      <c r="AD89" s="589">
        <f t="shared" si="24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5">SUM(O92:O92)</f>
        <v>0</v>
      </c>
      <c r="P91" s="601">
        <f t="shared" si="25"/>
        <v>0</v>
      </c>
      <c r="Q91" s="602">
        <f t="shared" si="25"/>
        <v>0</v>
      </c>
      <c r="R91" s="601">
        <f t="shared" si="25"/>
        <v>0</v>
      </c>
      <c r="S91" s="602">
        <f t="shared" si="25"/>
        <v>0</v>
      </c>
      <c r="T91" s="601">
        <f t="shared" si="25"/>
        <v>0</v>
      </c>
      <c r="U91" s="602">
        <f t="shared" si="25"/>
        <v>0</v>
      </c>
      <c r="V91" s="601">
        <f t="shared" si="25"/>
        <v>0</v>
      </c>
      <c r="W91" s="602">
        <f t="shared" si="25"/>
        <v>0</v>
      </c>
      <c r="X91" s="601">
        <f t="shared" si="25"/>
        <v>0</v>
      </c>
      <c r="Y91" s="602">
        <f t="shared" si="25"/>
        <v>0</v>
      </c>
      <c r="Z91" s="601">
        <f t="shared" si="25"/>
        <v>0</v>
      </c>
      <c r="AA91" s="602">
        <f t="shared" si="25"/>
        <v>0</v>
      </c>
      <c r="AB91" s="601">
        <f t="shared" si="25"/>
        <v>0</v>
      </c>
      <c r="AC91" s="602">
        <f t="shared" si="25"/>
        <v>0</v>
      </c>
      <c r="AD91" s="601">
        <f t="shared" si="25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6">SUM(O95:O95)</f>
        <v>0</v>
      </c>
      <c r="P94" s="601">
        <f t="shared" si="26"/>
        <v>0</v>
      </c>
      <c r="Q94" s="602">
        <f t="shared" si="26"/>
        <v>0</v>
      </c>
      <c r="R94" s="601">
        <f t="shared" si="26"/>
        <v>0</v>
      </c>
      <c r="S94" s="602">
        <f t="shared" si="26"/>
        <v>0</v>
      </c>
      <c r="T94" s="601">
        <f t="shared" si="26"/>
        <v>0</v>
      </c>
      <c r="U94" s="602">
        <f t="shared" si="26"/>
        <v>0</v>
      </c>
      <c r="V94" s="601">
        <f t="shared" si="26"/>
        <v>0</v>
      </c>
      <c r="W94" s="602">
        <f t="shared" si="26"/>
        <v>0</v>
      </c>
      <c r="X94" s="601">
        <f t="shared" si="26"/>
        <v>0</v>
      </c>
      <c r="Y94" s="602">
        <f t="shared" si="26"/>
        <v>0</v>
      </c>
      <c r="Z94" s="601">
        <f t="shared" si="26"/>
        <v>0</v>
      </c>
      <c r="AA94" s="602">
        <f t="shared" si="26"/>
        <v>0</v>
      </c>
      <c r="AB94" s="601">
        <f t="shared" si="26"/>
        <v>0</v>
      </c>
      <c r="AC94" s="602">
        <f t="shared" si="26"/>
        <v>0</v>
      </c>
      <c r="AD94" s="601">
        <f t="shared" si="26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36.75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7">SUM(O98:O98)</f>
        <v>0</v>
      </c>
      <c r="P97" s="601">
        <f t="shared" si="27"/>
        <v>0</v>
      </c>
      <c r="Q97" s="602">
        <f t="shared" si="27"/>
        <v>0</v>
      </c>
      <c r="R97" s="601">
        <f t="shared" si="27"/>
        <v>0</v>
      </c>
      <c r="S97" s="602">
        <f t="shared" si="27"/>
        <v>0</v>
      </c>
      <c r="T97" s="601">
        <f t="shared" si="27"/>
        <v>0</v>
      </c>
      <c r="U97" s="602">
        <f t="shared" si="27"/>
        <v>0</v>
      </c>
      <c r="V97" s="601">
        <f t="shared" si="27"/>
        <v>0</v>
      </c>
      <c r="W97" s="602">
        <f t="shared" si="27"/>
        <v>0</v>
      </c>
      <c r="X97" s="601">
        <f t="shared" si="27"/>
        <v>0</v>
      </c>
      <c r="Y97" s="602">
        <f t="shared" si="27"/>
        <v>0</v>
      </c>
      <c r="Z97" s="601">
        <f t="shared" si="27"/>
        <v>0</v>
      </c>
      <c r="AA97" s="602">
        <f t="shared" si="27"/>
        <v>0</v>
      </c>
      <c r="AB97" s="601">
        <f t="shared" si="27"/>
        <v>0</v>
      </c>
      <c r="AC97" s="602">
        <f t="shared" si="27"/>
        <v>0</v>
      </c>
      <c r="AD97" s="601">
        <f t="shared" si="27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15.75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15.75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15.75" thickBot="1">
      <c r="A100" s="574"/>
      <c r="B100" s="1131" t="s">
        <v>1122</v>
      </c>
      <c r="C100" s="1132"/>
      <c r="D100" s="1133"/>
      <c r="E100" s="577"/>
      <c r="F100" s="1132" t="s">
        <v>1123</v>
      </c>
      <c r="G100" s="1132"/>
      <c r="H100" s="1132"/>
      <c r="I100" s="1132"/>
      <c r="J100" s="1132"/>
      <c r="K100" s="1132"/>
      <c r="L100" s="1132"/>
      <c r="M100" s="1132"/>
      <c r="N100" s="1133"/>
      <c r="O100" s="1134" t="s">
        <v>1124</v>
      </c>
      <c r="P100" s="1135"/>
      <c r="Q100" s="1135"/>
      <c r="R100" s="1135"/>
      <c r="S100" s="1135"/>
      <c r="T100" s="1135"/>
      <c r="U100" s="1135"/>
      <c r="V100" s="1135"/>
      <c r="W100" s="1135"/>
      <c r="X100" s="1135"/>
      <c r="Y100" s="1135"/>
      <c r="Z100" s="1135"/>
      <c r="AA100" s="1135"/>
      <c r="AB100" s="1135"/>
      <c r="AC100" s="1135"/>
      <c r="AD100" s="1135"/>
      <c r="AE100" s="1135"/>
      <c r="AF100" s="1136"/>
      <c r="AG100" s="1137" t="s">
        <v>1125</v>
      </c>
      <c r="AH100" s="1138"/>
      <c r="AI100" s="1138"/>
      <c r="AJ100" s="1139"/>
    </row>
    <row r="101" spans="1:36">
      <c r="A101" s="574"/>
      <c r="B101" s="1140" t="s">
        <v>1126</v>
      </c>
      <c r="C101" s="1142" t="s">
        <v>1127</v>
      </c>
      <c r="D101" s="1143"/>
      <c r="E101" s="1143"/>
      <c r="F101" s="1143"/>
      <c r="G101" s="1143"/>
      <c r="H101" s="1143"/>
      <c r="I101" s="1121" t="s">
        <v>1128</v>
      </c>
      <c r="J101" s="1123" t="s">
        <v>1129</v>
      </c>
      <c r="K101" s="1123" t="s">
        <v>1130</v>
      </c>
      <c r="L101" s="1125" t="s">
        <v>1131</v>
      </c>
      <c r="M101" s="1127" t="s">
        <v>1132</v>
      </c>
      <c r="N101" s="1129" t="s">
        <v>1133</v>
      </c>
      <c r="O101" s="1120" t="s">
        <v>1134</v>
      </c>
      <c r="P101" s="1112"/>
      <c r="Q101" s="1111" t="s">
        <v>1135</v>
      </c>
      <c r="R101" s="1112"/>
      <c r="S101" s="1111" t="s">
        <v>1136</v>
      </c>
      <c r="T101" s="1112"/>
      <c r="U101" s="1111" t="s">
        <v>1137</v>
      </c>
      <c r="V101" s="1112"/>
      <c r="W101" s="1111" t="s">
        <v>1138</v>
      </c>
      <c r="X101" s="1112"/>
      <c r="Y101" s="1111" t="s">
        <v>1139</v>
      </c>
      <c r="Z101" s="1112"/>
      <c r="AA101" s="1111" t="s">
        <v>1140</v>
      </c>
      <c r="AB101" s="1112"/>
      <c r="AC101" s="1111" t="s">
        <v>1141</v>
      </c>
      <c r="AD101" s="1112"/>
      <c r="AE101" s="1111" t="s">
        <v>1142</v>
      </c>
      <c r="AF101" s="1113"/>
      <c r="AG101" s="1114" t="s">
        <v>1143</v>
      </c>
      <c r="AH101" s="1116" t="s">
        <v>1144</v>
      </c>
      <c r="AI101" s="1118" t="s">
        <v>1145</v>
      </c>
      <c r="AJ101" s="1107" t="s">
        <v>1146</v>
      </c>
    </row>
    <row r="102" spans="1:36" ht="20.25" thickBot="1">
      <c r="A102" s="574"/>
      <c r="B102" s="1141"/>
      <c r="C102" s="1144"/>
      <c r="D102" s="1145"/>
      <c r="E102" s="1145"/>
      <c r="F102" s="1145"/>
      <c r="G102" s="1145"/>
      <c r="H102" s="1145"/>
      <c r="I102" s="1122"/>
      <c r="J102" s="1124" t="s">
        <v>1129</v>
      </c>
      <c r="K102" s="1124"/>
      <c r="L102" s="1126"/>
      <c r="M102" s="1128"/>
      <c r="N102" s="1130"/>
      <c r="O102" s="578" t="s">
        <v>1147</v>
      </c>
      <c r="P102" s="579" t="s">
        <v>1148</v>
      </c>
      <c r="Q102" s="580" t="s">
        <v>1147</v>
      </c>
      <c r="R102" s="579" t="s">
        <v>1148</v>
      </c>
      <c r="S102" s="580" t="s">
        <v>1147</v>
      </c>
      <c r="T102" s="579" t="s">
        <v>1148</v>
      </c>
      <c r="U102" s="580" t="s">
        <v>1147</v>
      </c>
      <c r="V102" s="579" t="s">
        <v>1148</v>
      </c>
      <c r="W102" s="580" t="s">
        <v>1147</v>
      </c>
      <c r="X102" s="579" t="s">
        <v>1148</v>
      </c>
      <c r="Y102" s="580" t="s">
        <v>1147</v>
      </c>
      <c r="Z102" s="579" t="s">
        <v>1148</v>
      </c>
      <c r="AA102" s="580" t="s">
        <v>1147</v>
      </c>
      <c r="AB102" s="579" t="s">
        <v>1149</v>
      </c>
      <c r="AC102" s="580" t="s">
        <v>1147</v>
      </c>
      <c r="AD102" s="579" t="s">
        <v>1149</v>
      </c>
      <c r="AE102" s="580" t="s">
        <v>1147</v>
      </c>
      <c r="AF102" s="581" t="s">
        <v>1149</v>
      </c>
      <c r="AG102" s="1115"/>
      <c r="AH102" s="1117"/>
      <c r="AI102" s="1119"/>
      <c r="AJ102" s="1108"/>
    </row>
    <row r="103" spans="1:36" ht="48.75" thickBot="1">
      <c r="A103" s="574"/>
      <c r="B103" s="582" t="s">
        <v>1150</v>
      </c>
      <c r="C103" s="1109" t="s">
        <v>1151</v>
      </c>
      <c r="D103" s="1110"/>
      <c r="E103" s="1110"/>
      <c r="F103" s="1110"/>
      <c r="G103" s="1110"/>
      <c r="H103" s="1110"/>
      <c r="I103" s="583" t="s">
        <v>1152</v>
      </c>
      <c r="J103" s="584"/>
      <c r="K103" s="585"/>
      <c r="L103" s="585"/>
      <c r="M103" s="586"/>
      <c r="N103" s="587"/>
      <c r="O103" s="588">
        <f t="shared" ref="O103:AD103" si="28">O105+O108</f>
        <v>0</v>
      </c>
      <c r="P103" s="589">
        <f t="shared" si="28"/>
        <v>0</v>
      </c>
      <c r="Q103" s="589">
        <f t="shared" si="28"/>
        <v>0</v>
      </c>
      <c r="R103" s="589">
        <f t="shared" si="28"/>
        <v>0</v>
      </c>
      <c r="S103" s="589">
        <f t="shared" si="28"/>
        <v>0</v>
      </c>
      <c r="T103" s="589">
        <f t="shared" si="28"/>
        <v>0</v>
      </c>
      <c r="U103" s="589">
        <f t="shared" si="28"/>
        <v>0</v>
      </c>
      <c r="V103" s="589">
        <f t="shared" si="28"/>
        <v>0</v>
      </c>
      <c r="W103" s="589">
        <f t="shared" si="28"/>
        <v>0</v>
      </c>
      <c r="X103" s="589">
        <f t="shared" si="28"/>
        <v>0</v>
      </c>
      <c r="Y103" s="589">
        <f t="shared" si="28"/>
        <v>0</v>
      </c>
      <c r="Z103" s="589">
        <f t="shared" si="28"/>
        <v>0</v>
      </c>
      <c r="AA103" s="589">
        <f t="shared" si="28"/>
        <v>0</v>
      </c>
      <c r="AB103" s="589">
        <f t="shared" si="28"/>
        <v>0</v>
      </c>
      <c r="AC103" s="589">
        <f t="shared" si="28"/>
        <v>0</v>
      </c>
      <c r="AD103" s="589">
        <f t="shared" si="28"/>
        <v>0</v>
      </c>
      <c r="AE103" s="589">
        <f>SUM(O103,Q103,S103,U103,W103,Y103,AA103,AC103)</f>
        <v>0</v>
      </c>
      <c r="AF103" s="590">
        <f>SUM(P103,R103,T103,V103,X103,Z103,AB103,AD103)</f>
        <v>0</v>
      </c>
      <c r="AG103" s="591">
        <f>AG105+AG108</f>
        <v>0</v>
      </c>
      <c r="AH103" s="592"/>
      <c r="AI103" s="592"/>
      <c r="AJ103" s="593"/>
    </row>
    <row r="104" spans="1:36" ht="15.75" thickBot="1">
      <c r="A104" s="574"/>
      <c r="B104" s="1146"/>
      <c r="C104" s="1147"/>
      <c r="D104" s="1147"/>
      <c r="E104" s="1147"/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7"/>
      <c r="Y104" s="1147"/>
      <c r="Z104" s="1147"/>
      <c r="AA104" s="1147"/>
      <c r="AB104" s="1147"/>
      <c r="AC104" s="1147"/>
      <c r="AD104" s="1147"/>
      <c r="AE104" s="1147"/>
      <c r="AF104" s="1147"/>
      <c r="AG104" s="1147"/>
      <c r="AH104" s="1147"/>
      <c r="AI104" s="1147"/>
      <c r="AJ104" s="1148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1156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8"/>
      <c r="K105" s="598"/>
      <c r="L105" s="598"/>
      <c r="M105" s="598"/>
      <c r="N105" s="599"/>
      <c r="O105" s="600">
        <f t="shared" ref="O105:AD105" si="29">SUM(O106:O106)</f>
        <v>0</v>
      </c>
      <c r="P105" s="601">
        <f t="shared" si="29"/>
        <v>0</v>
      </c>
      <c r="Q105" s="602">
        <f t="shared" si="29"/>
        <v>0</v>
      </c>
      <c r="R105" s="601">
        <f t="shared" si="29"/>
        <v>0</v>
      </c>
      <c r="S105" s="602">
        <f t="shared" si="29"/>
        <v>0</v>
      </c>
      <c r="T105" s="601">
        <f t="shared" si="29"/>
        <v>0</v>
      </c>
      <c r="U105" s="602">
        <f t="shared" si="29"/>
        <v>0</v>
      </c>
      <c r="V105" s="601">
        <f t="shared" si="29"/>
        <v>0</v>
      </c>
      <c r="W105" s="602">
        <f t="shared" si="29"/>
        <v>0</v>
      </c>
      <c r="X105" s="601">
        <f t="shared" si="29"/>
        <v>0</v>
      </c>
      <c r="Y105" s="602">
        <f t="shared" si="29"/>
        <v>0</v>
      </c>
      <c r="Z105" s="601">
        <f t="shared" si="29"/>
        <v>0</v>
      </c>
      <c r="AA105" s="602">
        <f t="shared" si="29"/>
        <v>0</v>
      </c>
      <c r="AB105" s="601">
        <f t="shared" si="29"/>
        <v>0</v>
      </c>
      <c r="AC105" s="602">
        <f t="shared" si="29"/>
        <v>0</v>
      </c>
      <c r="AD105" s="601">
        <f t="shared" si="29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09"/>
      <c r="G106" s="608"/>
      <c r="H106" s="610"/>
      <c r="I106" s="610"/>
      <c r="J106" s="610"/>
      <c r="K106" s="611"/>
      <c r="L106" s="612"/>
      <c r="M106" s="612"/>
      <c r="N106" s="613"/>
      <c r="O106" s="614"/>
      <c r="P106" s="615"/>
      <c r="Q106" s="616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7"/>
      <c r="AC106" s="617"/>
      <c r="AD106" s="617"/>
      <c r="AE106" s="618"/>
      <c r="AF106" s="618"/>
      <c r="AG106" s="619"/>
      <c r="AH106" s="620"/>
      <c r="AI106" s="620"/>
      <c r="AJ106" s="621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36.75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1161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5"/>
      <c r="K108" s="622"/>
      <c r="L108" s="622"/>
      <c r="M108" s="598"/>
      <c r="N108" s="599"/>
      <c r="O108" s="600">
        <f t="shared" ref="O108:AD108" si="30">SUM(O109:O109)</f>
        <v>0</v>
      </c>
      <c r="P108" s="601">
        <f t="shared" si="30"/>
        <v>0</v>
      </c>
      <c r="Q108" s="602">
        <f t="shared" si="30"/>
        <v>0</v>
      </c>
      <c r="R108" s="601">
        <f t="shared" si="30"/>
        <v>0</v>
      </c>
      <c r="S108" s="602">
        <f t="shared" si="30"/>
        <v>0</v>
      </c>
      <c r="T108" s="601">
        <f t="shared" si="30"/>
        <v>0</v>
      </c>
      <c r="U108" s="602">
        <f t="shared" si="30"/>
        <v>0</v>
      </c>
      <c r="V108" s="601">
        <f t="shared" si="30"/>
        <v>0</v>
      </c>
      <c r="W108" s="602">
        <f t="shared" si="30"/>
        <v>0</v>
      </c>
      <c r="X108" s="601">
        <f t="shared" si="30"/>
        <v>0</v>
      </c>
      <c r="Y108" s="602">
        <f t="shared" si="30"/>
        <v>0</v>
      </c>
      <c r="Z108" s="601">
        <f t="shared" si="30"/>
        <v>0</v>
      </c>
      <c r="AA108" s="602">
        <f t="shared" si="30"/>
        <v>0</v>
      </c>
      <c r="AB108" s="601">
        <f t="shared" si="30"/>
        <v>0</v>
      </c>
      <c r="AC108" s="602">
        <f t="shared" si="30"/>
        <v>0</v>
      </c>
      <c r="AD108" s="601">
        <f t="shared" si="30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15.75" thickBot="1">
      <c r="A109" s="574"/>
      <c r="B109" s="606"/>
      <c r="C109" s="607"/>
      <c r="D109" s="608"/>
      <c r="E109" s="608"/>
      <c r="F109" s="623"/>
      <c r="G109" s="608"/>
      <c r="H109" s="624"/>
      <c r="I109" s="625"/>
      <c r="J109" s="610"/>
      <c r="K109" s="626"/>
      <c r="L109" s="627"/>
      <c r="M109" s="628"/>
      <c r="N109" s="629"/>
      <c r="O109" s="630"/>
      <c r="P109" s="618"/>
      <c r="Q109" s="618"/>
      <c r="R109" s="618"/>
      <c r="S109" s="618"/>
      <c r="T109" s="618"/>
      <c r="U109" s="618"/>
      <c r="V109" s="618"/>
      <c r="W109" s="618"/>
      <c r="X109" s="618"/>
      <c r="Y109" s="618"/>
      <c r="Z109" s="618"/>
      <c r="AA109" s="618"/>
      <c r="AB109" s="618"/>
      <c r="AC109" s="618"/>
      <c r="AD109" s="618"/>
      <c r="AE109" s="618"/>
      <c r="AF109" s="618"/>
      <c r="AG109" s="631"/>
      <c r="AH109" s="620"/>
      <c r="AI109" s="628"/>
      <c r="AJ109" s="632"/>
    </row>
    <row r="110" spans="1:36" ht="15.75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15.75" thickBot="1">
      <c r="A111" s="574"/>
      <c r="B111" s="1131" t="s">
        <v>1122</v>
      </c>
      <c r="C111" s="1132"/>
      <c r="D111" s="1133"/>
      <c r="E111" s="577"/>
      <c r="F111" s="1132" t="s">
        <v>1123</v>
      </c>
      <c r="G111" s="1132"/>
      <c r="H111" s="1132"/>
      <c r="I111" s="1132"/>
      <c r="J111" s="1132"/>
      <c r="K111" s="1132"/>
      <c r="L111" s="1132"/>
      <c r="M111" s="1132"/>
      <c r="N111" s="1133"/>
      <c r="O111" s="1134" t="s">
        <v>1124</v>
      </c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6"/>
      <c r="AG111" s="1137" t="s">
        <v>1125</v>
      </c>
      <c r="AH111" s="1138"/>
      <c r="AI111" s="1138"/>
      <c r="AJ111" s="1139"/>
    </row>
    <row r="112" spans="1:36">
      <c r="A112" s="574"/>
      <c r="B112" s="1140" t="s">
        <v>1126</v>
      </c>
      <c r="C112" s="1142" t="s">
        <v>1127</v>
      </c>
      <c r="D112" s="1143"/>
      <c r="E112" s="1143"/>
      <c r="F112" s="1143"/>
      <c r="G112" s="1143"/>
      <c r="H112" s="1143"/>
      <c r="I112" s="1121" t="s">
        <v>1128</v>
      </c>
      <c r="J112" s="1123" t="s">
        <v>1129</v>
      </c>
      <c r="K112" s="1123" t="s">
        <v>1130</v>
      </c>
      <c r="L112" s="1125" t="s">
        <v>1131</v>
      </c>
      <c r="M112" s="1127" t="s">
        <v>1132</v>
      </c>
      <c r="N112" s="1129" t="s">
        <v>1133</v>
      </c>
      <c r="O112" s="1120" t="s">
        <v>1134</v>
      </c>
      <c r="P112" s="1112"/>
      <c r="Q112" s="1111" t="s">
        <v>1135</v>
      </c>
      <c r="R112" s="1112"/>
      <c r="S112" s="1111" t="s">
        <v>1136</v>
      </c>
      <c r="T112" s="1112"/>
      <c r="U112" s="1111" t="s">
        <v>1137</v>
      </c>
      <c r="V112" s="1112"/>
      <c r="W112" s="1111" t="s">
        <v>1138</v>
      </c>
      <c r="X112" s="1112"/>
      <c r="Y112" s="1111" t="s">
        <v>1139</v>
      </c>
      <c r="Z112" s="1112"/>
      <c r="AA112" s="1111" t="s">
        <v>1140</v>
      </c>
      <c r="AB112" s="1112"/>
      <c r="AC112" s="1111" t="s">
        <v>1141</v>
      </c>
      <c r="AD112" s="1112"/>
      <c r="AE112" s="1111" t="s">
        <v>1142</v>
      </c>
      <c r="AF112" s="1113"/>
      <c r="AG112" s="1114" t="s">
        <v>1143</v>
      </c>
      <c r="AH112" s="1116" t="s">
        <v>1144</v>
      </c>
      <c r="AI112" s="1118" t="s">
        <v>1145</v>
      </c>
      <c r="AJ112" s="1107" t="s">
        <v>1146</v>
      </c>
    </row>
    <row r="113" spans="1:36" ht="20.25" thickBot="1">
      <c r="A113" s="574"/>
      <c r="B113" s="1141"/>
      <c r="C113" s="1144"/>
      <c r="D113" s="1145"/>
      <c r="E113" s="1145"/>
      <c r="F113" s="1145"/>
      <c r="G113" s="1145"/>
      <c r="H113" s="1145"/>
      <c r="I113" s="1122"/>
      <c r="J113" s="1124" t="s">
        <v>1129</v>
      </c>
      <c r="K113" s="1124"/>
      <c r="L113" s="1126"/>
      <c r="M113" s="1128"/>
      <c r="N113" s="1130"/>
      <c r="O113" s="578" t="s">
        <v>1147</v>
      </c>
      <c r="P113" s="579" t="s">
        <v>1148</v>
      </c>
      <c r="Q113" s="580" t="s">
        <v>1147</v>
      </c>
      <c r="R113" s="579" t="s">
        <v>1148</v>
      </c>
      <c r="S113" s="580" t="s">
        <v>1147</v>
      </c>
      <c r="T113" s="579" t="s">
        <v>1148</v>
      </c>
      <c r="U113" s="580" t="s">
        <v>1147</v>
      </c>
      <c r="V113" s="579" t="s">
        <v>1148</v>
      </c>
      <c r="W113" s="580" t="s">
        <v>1147</v>
      </c>
      <c r="X113" s="579" t="s">
        <v>1148</v>
      </c>
      <c r="Y113" s="580" t="s">
        <v>1147</v>
      </c>
      <c r="Z113" s="579" t="s">
        <v>1148</v>
      </c>
      <c r="AA113" s="580" t="s">
        <v>1147</v>
      </c>
      <c r="AB113" s="579" t="s">
        <v>1149</v>
      </c>
      <c r="AC113" s="580" t="s">
        <v>1147</v>
      </c>
      <c r="AD113" s="579" t="s">
        <v>1149</v>
      </c>
      <c r="AE113" s="580" t="s">
        <v>1147</v>
      </c>
      <c r="AF113" s="581" t="s">
        <v>1149</v>
      </c>
      <c r="AG113" s="1115"/>
      <c r="AH113" s="1117"/>
      <c r="AI113" s="1119"/>
      <c r="AJ113" s="1108"/>
    </row>
    <row r="114" spans="1:36" ht="48.75" thickBot="1">
      <c r="A114" s="574"/>
      <c r="B114" s="582" t="s">
        <v>1150</v>
      </c>
      <c r="C114" s="1109" t="s">
        <v>1151</v>
      </c>
      <c r="D114" s="1110"/>
      <c r="E114" s="1110"/>
      <c r="F114" s="1110"/>
      <c r="G114" s="1110"/>
      <c r="H114" s="1110"/>
      <c r="I114" s="583" t="s">
        <v>1152</v>
      </c>
      <c r="J114" s="584"/>
      <c r="K114" s="585"/>
      <c r="L114" s="585"/>
      <c r="M114" s="586"/>
      <c r="N114" s="587"/>
      <c r="O114" s="588">
        <f t="shared" ref="O114:AD114" si="31">O116+O119</f>
        <v>0</v>
      </c>
      <c r="P114" s="589">
        <f t="shared" si="31"/>
        <v>0</v>
      </c>
      <c r="Q114" s="589">
        <f t="shared" si="31"/>
        <v>0</v>
      </c>
      <c r="R114" s="589">
        <f t="shared" si="31"/>
        <v>0</v>
      </c>
      <c r="S114" s="589">
        <f t="shared" si="31"/>
        <v>0</v>
      </c>
      <c r="T114" s="589">
        <f t="shared" si="31"/>
        <v>0</v>
      </c>
      <c r="U114" s="589">
        <f t="shared" si="31"/>
        <v>0</v>
      </c>
      <c r="V114" s="589">
        <f t="shared" si="31"/>
        <v>0</v>
      </c>
      <c r="W114" s="589">
        <f t="shared" si="31"/>
        <v>0</v>
      </c>
      <c r="X114" s="589">
        <f t="shared" si="31"/>
        <v>0</v>
      </c>
      <c r="Y114" s="589">
        <f t="shared" si="31"/>
        <v>0</v>
      </c>
      <c r="Z114" s="589">
        <f t="shared" si="31"/>
        <v>0</v>
      </c>
      <c r="AA114" s="589">
        <f t="shared" si="31"/>
        <v>0</v>
      </c>
      <c r="AB114" s="589">
        <f t="shared" si="31"/>
        <v>0</v>
      </c>
      <c r="AC114" s="589">
        <f t="shared" si="31"/>
        <v>0</v>
      </c>
      <c r="AD114" s="589">
        <f t="shared" si="31"/>
        <v>0</v>
      </c>
      <c r="AE114" s="589">
        <f>SUM(O114,Q114,S114,U114,W114,Y114,AA114,AC114)</f>
        <v>0</v>
      </c>
      <c r="AF114" s="590">
        <f>SUM(P114,R114,T114,V114,X114,Z114,AB114,AD114)</f>
        <v>0</v>
      </c>
      <c r="AG114" s="591">
        <f>AG116+AG119</f>
        <v>0</v>
      </c>
      <c r="AH114" s="592"/>
      <c r="AI114" s="592"/>
      <c r="AJ114" s="593"/>
    </row>
    <row r="115" spans="1:36" ht="15.75" thickBot="1">
      <c r="A115" s="574"/>
      <c r="B115" s="1146"/>
      <c r="C115" s="1147"/>
      <c r="D115" s="1147"/>
      <c r="E115" s="1147"/>
      <c r="F115" s="1147"/>
      <c r="G115" s="1147"/>
      <c r="H115" s="1147"/>
      <c r="I115" s="1147"/>
      <c r="J115" s="1147"/>
      <c r="K115" s="1147"/>
      <c r="L115" s="1147"/>
      <c r="M115" s="1147"/>
      <c r="N115" s="1147"/>
      <c r="O115" s="1147"/>
      <c r="P115" s="1147"/>
      <c r="Q115" s="1147"/>
      <c r="R115" s="1147"/>
      <c r="S115" s="1147"/>
      <c r="T115" s="1147"/>
      <c r="U115" s="1147"/>
      <c r="V115" s="1147"/>
      <c r="W115" s="1147"/>
      <c r="X115" s="1147"/>
      <c r="Y115" s="1147"/>
      <c r="Z115" s="1147"/>
      <c r="AA115" s="1147"/>
      <c r="AB115" s="1147"/>
      <c r="AC115" s="1147"/>
      <c r="AD115" s="1147"/>
      <c r="AE115" s="1147"/>
      <c r="AF115" s="1147"/>
      <c r="AG115" s="1147"/>
      <c r="AH115" s="1147"/>
      <c r="AI115" s="1147"/>
      <c r="AJ115" s="1148"/>
    </row>
    <row r="116" spans="1:36" ht="36.75" thickBot="1">
      <c r="A116" s="574"/>
      <c r="B116" s="594" t="s">
        <v>1153</v>
      </c>
      <c r="C116" s="595" t="s">
        <v>1154</v>
      </c>
      <c r="D116" s="595" t="s">
        <v>1155</v>
      </c>
      <c r="E116" s="595" t="s">
        <v>1156</v>
      </c>
      <c r="F116" s="595" t="s">
        <v>1157</v>
      </c>
      <c r="G116" s="595" t="s">
        <v>1158</v>
      </c>
      <c r="H116" s="596" t="s">
        <v>1159</v>
      </c>
      <c r="I116" s="597" t="s">
        <v>1160</v>
      </c>
      <c r="J116" s="598"/>
      <c r="K116" s="598"/>
      <c r="L116" s="598"/>
      <c r="M116" s="598"/>
      <c r="N116" s="599"/>
      <c r="O116" s="600">
        <f t="shared" ref="O116:AD116" si="32">SUM(O117:O117)</f>
        <v>0</v>
      </c>
      <c r="P116" s="601">
        <f t="shared" si="32"/>
        <v>0</v>
      </c>
      <c r="Q116" s="602">
        <f t="shared" si="32"/>
        <v>0</v>
      </c>
      <c r="R116" s="601">
        <f t="shared" si="32"/>
        <v>0</v>
      </c>
      <c r="S116" s="602">
        <f t="shared" si="32"/>
        <v>0</v>
      </c>
      <c r="T116" s="601">
        <f t="shared" si="32"/>
        <v>0</v>
      </c>
      <c r="U116" s="602">
        <f t="shared" si="32"/>
        <v>0</v>
      </c>
      <c r="V116" s="601">
        <f t="shared" si="32"/>
        <v>0</v>
      </c>
      <c r="W116" s="602">
        <f t="shared" si="32"/>
        <v>0</v>
      </c>
      <c r="X116" s="601">
        <f t="shared" si="32"/>
        <v>0</v>
      </c>
      <c r="Y116" s="602">
        <f t="shared" si="32"/>
        <v>0</v>
      </c>
      <c r="Z116" s="601">
        <f t="shared" si="32"/>
        <v>0</v>
      </c>
      <c r="AA116" s="602">
        <f t="shared" si="32"/>
        <v>0</v>
      </c>
      <c r="AB116" s="601">
        <f t="shared" si="32"/>
        <v>0</v>
      </c>
      <c r="AC116" s="602">
        <f t="shared" si="32"/>
        <v>0</v>
      </c>
      <c r="AD116" s="601">
        <f t="shared" si="32"/>
        <v>0</v>
      </c>
      <c r="AE116" s="602">
        <f>SUM(O116,Q116,S116,U116,W116,Y116,AA116,AC116)</f>
        <v>0</v>
      </c>
      <c r="AF116" s="601">
        <f>SUM(P116,R116,T116,V116,X116,Z116,AB116,AD116)</f>
        <v>0</v>
      </c>
      <c r="AG116" s="603">
        <f>SUM(AG117:AG117)</f>
        <v>0</v>
      </c>
      <c r="AH116" s="604"/>
      <c r="AI116" s="604"/>
      <c r="AJ116" s="605"/>
    </row>
    <row r="117" spans="1:36" ht="15.75" thickBot="1">
      <c r="A117" s="574"/>
      <c r="B117" s="606"/>
      <c r="C117" s="607"/>
      <c r="D117" s="608"/>
      <c r="E117" s="608"/>
      <c r="F117" s="609"/>
      <c r="G117" s="608"/>
      <c r="H117" s="610"/>
      <c r="I117" s="610"/>
      <c r="J117" s="610"/>
      <c r="K117" s="611"/>
      <c r="L117" s="612"/>
      <c r="M117" s="612"/>
      <c r="N117" s="613"/>
      <c r="O117" s="614"/>
      <c r="P117" s="615"/>
      <c r="Q117" s="616"/>
      <c r="R117" s="617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  <c r="AC117" s="617"/>
      <c r="AD117" s="617"/>
      <c r="AE117" s="618"/>
      <c r="AF117" s="618"/>
      <c r="AG117" s="619"/>
      <c r="AH117" s="620"/>
      <c r="AI117" s="620"/>
      <c r="AJ117" s="621"/>
    </row>
    <row r="118" spans="1:36" ht="15.75" thickBot="1">
      <c r="A118" s="574"/>
      <c r="B118" s="1149"/>
      <c r="C118" s="1150"/>
      <c r="D118" s="1150"/>
      <c r="E118" s="1150"/>
      <c r="F118" s="1150"/>
      <c r="G118" s="1150"/>
      <c r="H118" s="1150"/>
      <c r="I118" s="1150"/>
      <c r="J118" s="1150"/>
      <c r="K118" s="1150"/>
      <c r="L118" s="1150"/>
      <c r="M118" s="1150"/>
      <c r="N118" s="1150"/>
      <c r="O118" s="1150"/>
      <c r="P118" s="1150"/>
      <c r="Q118" s="1150"/>
      <c r="R118" s="1150"/>
      <c r="S118" s="1150"/>
      <c r="T118" s="1150"/>
      <c r="U118" s="1150"/>
      <c r="V118" s="1150"/>
      <c r="W118" s="1150"/>
      <c r="X118" s="1150"/>
      <c r="Y118" s="1150"/>
      <c r="Z118" s="1150"/>
      <c r="AA118" s="1150"/>
      <c r="AB118" s="1150"/>
      <c r="AC118" s="1150"/>
      <c r="AD118" s="1150"/>
      <c r="AE118" s="1150"/>
      <c r="AF118" s="1150"/>
      <c r="AG118" s="1150"/>
      <c r="AH118" s="1150"/>
      <c r="AI118" s="1150"/>
      <c r="AJ118" s="1151"/>
    </row>
    <row r="119" spans="1:36" ht="36.75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1161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5"/>
      <c r="K119" s="622"/>
      <c r="L119" s="622"/>
      <c r="M119" s="598"/>
      <c r="N119" s="599"/>
      <c r="O119" s="600">
        <f t="shared" ref="O119:AD119" si="33">SUM(O120:O120)</f>
        <v>0</v>
      </c>
      <c r="P119" s="601">
        <f t="shared" si="33"/>
        <v>0</v>
      </c>
      <c r="Q119" s="602">
        <f t="shared" si="33"/>
        <v>0</v>
      </c>
      <c r="R119" s="601">
        <f t="shared" si="33"/>
        <v>0</v>
      </c>
      <c r="S119" s="602">
        <f t="shared" si="33"/>
        <v>0</v>
      </c>
      <c r="T119" s="601">
        <f t="shared" si="33"/>
        <v>0</v>
      </c>
      <c r="U119" s="602">
        <f t="shared" si="33"/>
        <v>0</v>
      </c>
      <c r="V119" s="601">
        <f t="shared" si="33"/>
        <v>0</v>
      </c>
      <c r="W119" s="602">
        <f t="shared" si="33"/>
        <v>0</v>
      </c>
      <c r="X119" s="601">
        <f t="shared" si="33"/>
        <v>0</v>
      </c>
      <c r="Y119" s="602">
        <f t="shared" si="33"/>
        <v>0</v>
      </c>
      <c r="Z119" s="601">
        <f t="shared" si="33"/>
        <v>0</v>
      </c>
      <c r="AA119" s="602">
        <f t="shared" si="33"/>
        <v>0</v>
      </c>
      <c r="AB119" s="601">
        <f t="shared" si="33"/>
        <v>0</v>
      </c>
      <c r="AC119" s="602">
        <f t="shared" si="33"/>
        <v>0</v>
      </c>
      <c r="AD119" s="601">
        <f t="shared" si="33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15.75" thickBot="1">
      <c r="A120" s="574"/>
      <c r="B120" s="606"/>
      <c r="C120" s="607"/>
      <c r="D120" s="608"/>
      <c r="E120" s="608"/>
      <c r="F120" s="623"/>
      <c r="G120" s="608"/>
      <c r="H120" s="624"/>
      <c r="I120" s="625"/>
      <c r="J120" s="610"/>
      <c r="K120" s="626"/>
      <c r="L120" s="627"/>
      <c r="M120" s="628"/>
      <c r="N120" s="629"/>
      <c r="O120" s="630"/>
      <c r="P120" s="618"/>
      <c r="Q120" s="618"/>
      <c r="R120" s="618"/>
      <c r="S120" s="618"/>
      <c r="T120" s="618"/>
      <c r="U120" s="618"/>
      <c r="V120" s="618"/>
      <c r="W120" s="618"/>
      <c r="X120" s="618"/>
      <c r="Y120" s="618"/>
      <c r="Z120" s="618"/>
      <c r="AA120" s="618"/>
      <c r="AB120" s="618"/>
      <c r="AC120" s="618"/>
      <c r="AD120" s="618"/>
      <c r="AE120" s="618"/>
      <c r="AF120" s="618"/>
      <c r="AG120" s="631"/>
      <c r="AH120" s="620"/>
      <c r="AI120" s="628"/>
      <c r="AJ120" s="632"/>
    </row>
    <row r="121" spans="1:36" ht="15.75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15.75" thickBot="1">
      <c r="A122" s="574"/>
      <c r="B122" s="1131" t="s">
        <v>1122</v>
      </c>
      <c r="C122" s="1132"/>
      <c r="D122" s="1133"/>
      <c r="E122" s="577"/>
      <c r="F122" s="1132" t="s">
        <v>1123</v>
      </c>
      <c r="G122" s="1132"/>
      <c r="H122" s="1132"/>
      <c r="I122" s="1132"/>
      <c r="J122" s="1132"/>
      <c r="K122" s="1132"/>
      <c r="L122" s="1132"/>
      <c r="M122" s="1132"/>
      <c r="N122" s="1133"/>
      <c r="O122" s="1134" t="s">
        <v>1124</v>
      </c>
      <c r="P122" s="1135"/>
      <c r="Q122" s="1135"/>
      <c r="R122" s="1135"/>
      <c r="S122" s="1135"/>
      <c r="T122" s="1135"/>
      <c r="U122" s="1135"/>
      <c r="V122" s="1135"/>
      <c r="W122" s="1135"/>
      <c r="X122" s="1135"/>
      <c r="Y122" s="1135"/>
      <c r="Z122" s="1135"/>
      <c r="AA122" s="1135"/>
      <c r="AB122" s="1135"/>
      <c r="AC122" s="1135"/>
      <c r="AD122" s="1135"/>
      <c r="AE122" s="1135"/>
      <c r="AF122" s="1136"/>
      <c r="AG122" s="1137" t="s">
        <v>1125</v>
      </c>
      <c r="AH122" s="1138"/>
      <c r="AI122" s="1138"/>
      <c r="AJ122" s="1139"/>
    </row>
    <row r="123" spans="1:36">
      <c r="A123" s="574"/>
      <c r="B123" s="1140" t="s">
        <v>1126</v>
      </c>
      <c r="C123" s="1142" t="s">
        <v>1127</v>
      </c>
      <c r="D123" s="1143"/>
      <c r="E123" s="1143"/>
      <c r="F123" s="1143"/>
      <c r="G123" s="1143"/>
      <c r="H123" s="1143"/>
      <c r="I123" s="1121" t="s">
        <v>1128</v>
      </c>
      <c r="J123" s="1123" t="s">
        <v>1129</v>
      </c>
      <c r="K123" s="1123" t="s">
        <v>1130</v>
      </c>
      <c r="L123" s="1125" t="s">
        <v>1131</v>
      </c>
      <c r="M123" s="1127" t="s">
        <v>1132</v>
      </c>
      <c r="N123" s="1129" t="s">
        <v>1133</v>
      </c>
      <c r="O123" s="1120" t="s">
        <v>1134</v>
      </c>
      <c r="P123" s="1112"/>
      <c r="Q123" s="1111" t="s">
        <v>1135</v>
      </c>
      <c r="R123" s="1112"/>
      <c r="S123" s="1111" t="s">
        <v>1136</v>
      </c>
      <c r="T123" s="1112"/>
      <c r="U123" s="1111" t="s">
        <v>1137</v>
      </c>
      <c r="V123" s="1112"/>
      <c r="W123" s="1111" t="s">
        <v>1138</v>
      </c>
      <c r="X123" s="1112"/>
      <c r="Y123" s="1111" t="s">
        <v>1139</v>
      </c>
      <c r="Z123" s="1112"/>
      <c r="AA123" s="1111" t="s">
        <v>1140</v>
      </c>
      <c r="AB123" s="1112"/>
      <c r="AC123" s="1111" t="s">
        <v>1141</v>
      </c>
      <c r="AD123" s="1112"/>
      <c r="AE123" s="1111" t="s">
        <v>1142</v>
      </c>
      <c r="AF123" s="1113"/>
      <c r="AG123" s="1114" t="s">
        <v>1143</v>
      </c>
      <c r="AH123" s="1116" t="s">
        <v>1144</v>
      </c>
      <c r="AI123" s="1118" t="s">
        <v>1145</v>
      </c>
      <c r="AJ123" s="1107" t="s">
        <v>1146</v>
      </c>
    </row>
    <row r="124" spans="1:36" ht="20.25" thickBot="1">
      <c r="A124" s="574"/>
      <c r="B124" s="1141"/>
      <c r="C124" s="1144"/>
      <c r="D124" s="1145"/>
      <c r="E124" s="1145"/>
      <c r="F124" s="1145"/>
      <c r="G124" s="1145"/>
      <c r="H124" s="1145"/>
      <c r="I124" s="1122"/>
      <c r="J124" s="1124" t="s">
        <v>1129</v>
      </c>
      <c r="K124" s="1124"/>
      <c r="L124" s="1126"/>
      <c r="M124" s="1128"/>
      <c r="N124" s="1130"/>
      <c r="O124" s="578" t="s">
        <v>1147</v>
      </c>
      <c r="P124" s="579" t="s">
        <v>1148</v>
      </c>
      <c r="Q124" s="580" t="s">
        <v>1147</v>
      </c>
      <c r="R124" s="579" t="s">
        <v>1148</v>
      </c>
      <c r="S124" s="580" t="s">
        <v>1147</v>
      </c>
      <c r="T124" s="579" t="s">
        <v>1148</v>
      </c>
      <c r="U124" s="580" t="s">
        <v>1147</v>
      </c>
      <c r="V124" s="579" t="s">
        <v>1148</v>
      </c>
      <c r="W124" s="580" t="s">
        <v>1147</v>
      </c>
      <c r="X124" s="579" t="s">
        <v>1148</v>
      </c>
      <c r="Y124" s="580" t="s">
        <v>1147</v>
      </c>
      <c r="Z124" s="579" t="s">
        <v>1148</v>
      </c>
      <c r="AA124" s="580" t="s">
        <v>1147</v>
      </c>
      <c r="AB124" s="579" t="s">
        <v>1149</v>
      </c>
      <c r="AC124" s="580" t="s">
        <v>1147</v>
      </c>
      <c r="AD124" s="579" t="s">
        <v>1149</v>
      </c>
      <c r="AE124" s="580" t="s">
        <v>1147</v>
      </c>
      <c r="AF124" s="581" t="s">
        <v>1149</v>
      </c>
      <c r="AG124" s="1115"/>
      <c r="AH124" s="1117"/>
      <c r="AI124" s="1119"/>
      <c r="AJ124" s="1108"/>
    </row>
    <row r="125" spans="1:36" ht="48.75" thickBot="1">
      <c r="A125" s="574"/>
      <c r="B125" s="582" t="s">
        <v>1150</v>
      </c>
      <c r="C125" s="1109" t="s">
        <v>1151</v>
      </c>
      <c r="D125" s="1110"/>
      <c r="E125" s="1110"/>
      <c r="F125" s="1110"/>
      <c r="G125" s="1110"/>
      <c r="H125" s="1110"/>
      <c r="I125" s="583" t="s">
        <v>1152</v>
      </c>
      <c r="J125" s="584"/>
      <c r="K125" s="585"/>
      <c r="L125" s="585"/>
      <c r="M125" s="586"/>
      <c r="N125" s="587"/>
      <c r="O125" s="588">
        <f t="shared" ref="O125:AD125" si="34">O127</f>
        <v>0</v>
      </c>
      <c r="P125" s="589">
        <f t="shared" si="34"/>
        <v>0</v>
      </c>
      <c r="Q125" s="589">
        <f t="shared" si="34"/>
        <v>0</v>
      </c>
      <c r="R125" s="589">
        <f t="shared" si="34"/>
        <v>0</v>
      </c>
      <c r="S125" s="589">
        <f t="shared" si="34"/>
        <v>0</v>
      </c>
      <c r="T125" s="589">
        <f t="shared" si="34"/>
        <v>0</v>
      </c>
      <c r="U125" s="589">
        <f t="shared" si="34"/>
        <v>0</v>
      </c>
      <c r="V125" s="589">
        <f t="shared" si="34"/>
        <v>0</v>
      </c>
      <c r="W125" s="589">
        <f t="shared" si="34"/>
        <v>0</v>
      </c>
      <c r="X125" s="589">
        <f t="shared" si="34"/>
        <v>0</v>
      </c>
      <c r="Y125" s="589">
        <f t="shared" si="34"/>
        <v>0</v>
      </c>
      <c r="Z125" s="589">
        <f t="shared" si="34"/>
        <v>0</v>
      </c>
      <c r="AA125" s="589">
        <f t="shared" si="34"/>
        <v>0</v>
      </c>
      <c r="AB125" s="589">
        <f t="shared" si="34"/>
        <v>0</v>
      </c>
      <c r="AC125" s="589">
        <f t="shared" si="34"/>
        <v>0</v>
      </c>
      <c r="AD125" s="589">
        <f t="shared" si="34"/>
        <v>0</v>
      </c>
      <c r="AE125" s="589">
        <f>SUM(O125,Q125,S125,U125,W125,Y125,AA125,AC125)</f>
        <v>0</v>
      </c>
      <c r="AF125" s="590">
        <f>SUM(P125,R125,T125,V125,X125,Z125,AB125,AD125)</f>
        <v>0</v>
      </c>
      <c r="AG125" s="591">
        <f>AG127</f>
        <v>0</v>
      </c>
      <c r="AH125" s="592"/>
      <c r="AI125" s="592"/>
      <c r="AJ125" s="593"/>
    </row>
    <row r="126" spans="1:36" ht="15.75" thickBot="1">
      <c r="A126" s="574"/>
      <c r="B126" s="1146"/>
      <c r="C126" s="1147"/>
      <c r="D126" s="1147"/>
      <c r="E126" s="1147"/>
      <c r="F126" s="1147"/>
      <c r="G126" s="1147"/>
      <c r="H126" s="1147"/>
      <c r="I126" s="1147"/>
      <c r="J126" s="1147"/>
      <c r="K126" s="1147"/>
      <c r="L126" s="1147"/>
      <c r="M126" s="1147"/>
      <c r="N126" s="1147"/>
      <c r="O126" s="1147"/>
      <c r="P126" s="1147"/>
      <c r="Q126" s="1147"/>
      <c r="R126" s="1147"/>
      <c r="S126" s="1147"/>
      <c r="T126" s="1147"/>
      <c r="U126" s="1147"/>
      <c r="V126" s="1147"/>
      <c r="W126" s="1147"/>
      <c r="X126" s="1147"/>
      <c r="Y126" s="1147"/>
      <c r="Z126" s="1147"/>
      <c r="AA126" s="1147"/>
      <c r="AB126" s="1147"/>
      <c r="AC126" s="1147"/>
      <c r="AD126" s="1147"/>
      <c r="AE126" s="1147"/>
      <c r="AF126" s="1147"/>
      <c r="AG126" s="1147"/>
      <c r="AH126" s="1147"/>
      <c r="AI126" s="1147"/>
      <c r="AJ126" s="1148"/>
    </row>
    <row r="127" spans="1:36" ht="36.75" thickBot="1">
      <c r="A127" s="574"/>
      <c r="B127" s="594" t="s">
        <v>1153</v>
      </c>
      <c r="C127" s="595" t="s">
        <v>1154</v>
      </c>
      <c r="D127" s="595" t="s">
        <v>1155</v>
      </c>
      <c r="E127" s="595" t="s">
        <v>1156</v>
      </c>
      <c r="F127" s="595" t="s">
        <v>1157</v>
      </c>
      <c r="G127" s="595" t="s">
        <v>1158</v>
      </c>
      <c r="H127" s="596" t="s">
        <v>1159</v>
      </c>
      <c r="I127" s="597" t="s">
        <v>1160</v>
      </c>
      <c r="J127" s="598"/>
      <c r="K127" s="598"/>
      <c r="L127" s="598"/>
      <c r="M127" s="598"/>
      <c r="N127" s="599"/>
      <c r="O127" s="600">
        <f t="shared" ref="O127:AD127" si="35">SUM(O128:O128)</f>
        <v>0</v>
      </c>
      <c r="P127" s="601">
        <f t="shared" si="35"/>
        <v>0</v>
      </c>
      <c r="Q127" s="602">
        <f t="shared" si="35"/>
        <v>0</v>
      </c>
      <c r="R127" s="601">
        <f t="shared" si="35"/>
        <v>0</v>
      </c>
      <c r="S127" s="602">
        <f t="shared" si="35"/>
        <v>0</v>
      </c>
      <c r="T127" s="601">
        <f t="shared" si="35"/>
        <v>0</v>
      </c>
      <c r="U127" s="602">
        <f t="shared" si="35"/>
        <v>0</v>
      </c>
      <c r="V127" s="601">
        <f t="shared" si="35"/>
        <v>0</v>
      </c>
      <c r="W127" s="602">
        <f t="shared" si="35"/>
        <v>0</v>
      </c>
      <c r="X127" s="601">
        <f t="shared" si="35"/>
        <v>0</v>
      </c>
      <c r="Y127" s="602">
        <f t="shared" si="35"/>
        <v>0</v>
      </c>
      <c r="Z127" s="601">
        <f t="shared" si="35"/>
        <v>0</v>
      </c>
      <c r="AA127" s="602">
        <f t="shared" si="35"/>
        <v>0</v>
      </c>
      <c r="AB127" s="601">
        <f t="shared" si="35"/>
        <v>0</v>
      </c>
      <c r="AC127" s="602">
        <f t="shared" si="35"/>
        <v>0</v>
      </c>
      <c r="AD127" s="601">
        <f t="shared" si="35"/>
        <v>0</v>
      </c>
      <c r="AE127" s="602">
        <f>SUM(O127,Q127,S127,U127,W127,Y127,AA127,AC127)</f>
        <v>0</v>
      </c>
      <c r="AF127" s="601">
        <f>SUM(P127,R127,T127,V127,X127,Z127,AB127,AD127)</f>
        <v>0</v>
      </c>
      <c r="AG127" s="603">
        <f>SUM(AG128:AG128)</f>
        <v>0</v>
      </c>
      <c r="AH127" s="604"/>
      <c r="AI127" s="604"/>
      <c r="AJ127" s="605"/>
    </row>
    <row r="128" spans="1:36" ht="15.75" thickBot="1">
      <c r="A128" s="574"/>
      <c r="B128" s="606"/>
      <c r="C128" s="607"/>
      <c r="D128" s="608"/>
      <c r="E128" s="608"/>
      <c r="F128" s="609"/>
      <c r="G128" s="608"/>
      <c r="H128" s="610"/>
      <c r="I128" s="610"/>
      <c r="J128" s="610"/>
      <c r="K128" s="611"/>
      <c r="L128" s="612"/>
      <c r="M128" s="612"/>
      <c r="N128" s="613"/>
      <c r="O128" s="614"/>
      <c r="P128" s="615"/>
      <c r="Q128" s="616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8"/>
      <c r="AF128" s="618"/>
      <c r="AG128" s="619"/>
      <c r="AH128" s="620"/>
      <c r="AI128" s="620"/>
      <c r="AJ128" s="621"/>
    </row>
    <row r="129" spans="1:36" ht="15.75" thickBot="1">
      <c r="A129" s="574"/>
      <c r="B129" s="1149"/>
      <c r="C129" s="1150"/>
      <c r="D129" s="1150"/>
      <c r="E129" s="1150"/>
      <c r="F129" s="1150"/>
      <c r="G129" s="1150"/>
      <c r="H129" s="1150"/>
      <c r="I129" s="1150"/>
      <c r="J129" s="1150"/>
      <c r="K129" s="1150"/>
      <c r="L129" s="1150"/>
      <c r="M129" s="1150"/>
      <c r="N129" s="1150"/>
      <c r="O129" s="1150"/>
      <c r="P129" s="1150"/>
      <c r="Q129" s="1150"/>
      <c r="R129" s="1150"/>
      <c r="S129" s="1150"/>
      <c r="T129" s="1150"/>
      <c r="U129" s="1150"/>
      <c r="V129" s="1150"/>
      <c r="W129" s="1150"/>
      <c r="X129" s="1150"/>
      <c r="Y129" s="1150"/>
      <c r="Z129" s="1150"/>
      <c r="AA129" s="1150"/>
      <c r="AB129" s="1150"/>
      <c r="AC129" s="1150"/>
      <c r="AD129" s="1150"/>
      <c r="AE129" s="1150"/>
      <c r="AF129" s="1150"/>
      <c r="AG129" s="1150"/>
      <c r="AH129" s="1150"/>
      <c r="AI129" s="1150"/>
      <c r="AJ129" s="1151"/>
    </row>
    <row r="130" spans="1:36">
      <c r="A130" s="574"/>
      <c r="B130" s="633"/>
      <c r="C130" s="633"/>
      <c r="D130" s="574"/>
      <c r="E130" s="574"/>
      <c r="F130" s="574"/>
      <c r="G130" s="574"/>
      <c r="H130" s="634"/>
      <c r="I130" s="634"/>
      <c r="J130" s="63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4"/>
      <c r="AF130" s="574"/>
      <c r="AG130" s="633"/>
      <c r="AH130" s="574"/>
      <c r="AI130" s="574"/>
      <c r="AJ130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B27:AJ27"/>
    <mergeCell ref="B30:AJ30"/>
    <mergeCell ref="B33:AJ33"/>
    <mergeCell ref="B36:AJ36"/>
    <mergeCell ref="B39:AJ39"/>
    <mergeCell ref="B42:AJ42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U56:V56"/>
    <mergeCell ref="B56:B57"/>
    <mergeCell ref="C56:H57"/>
    <mergeCell ref="I56:I57"/>
    <mergeCell ref="J56:J57"/>
    <mergeCell ref="K56:K57"/>
    <mergeCell ref="L56:L57"/>
    <mergeCell ref="B45:AJ45"/>
    <mergeCell ref="B48:AJ48"/>
    <mergeCell ref="B51:AJ51"/>
    <mergeCell ref="B54:AJ54"/>
    <mergeCell ref="B55:D55"/>
    <mergeCell ref="F55:N55"/>
    <mergeCell ref="O55:AF55"/>
    <mergeCell ref="AG55:AJ55"/>
    <mergeCell ref="B65:AJ65"/>
    <mergeCell ref="B68:AJ68"/>
    <mergeCell ref="B71:AJ71"/>
    <mergeCell ref="B72:D72"/>
    <mergeCell ref="F72:N72"/>
    <mergeCell ref="O72:AF72"/>
    <mergeCell ref="AG72:AJ72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B73:B74"/>
    <mergeCell ref="C73:H74"/>
    <mergeCell ref="I73:I74"/>
    <mergeCell ref="J73:J74"/>
    <mergeCell ref="K73:K74"/>
    <mergeCell ref="L73:L74"/>
    <mergeCell ref="B87:B88"/>
    <mergeCell ref="C87:H88"/>
    <mergeCell ref="I87:I88"/>
    <mergeCell ref="J87:J88"/>
    <mergeCell ref="K87:K88"/>
    <mergeCell ref="L87:L88"/>
    <mergeCell ref="B82:AJ82"/>
    <mergeCell ref="B85:AJ85"/>
    <mergeCell ref="B86:D86"/>
    <mergeCell ref="F86:N86"/>
    <mergeCell ref="O86:AF86"/>
    <mergeCell ref="AG86:AJ86"/>
    <mergeCell ref="B96:AJ96"/>
    <mergeCell ref="B99:AJ99"/>
    <mergeCell ref="B100:D100"/>
    <mergeCell ref="F100:N100"/>
    <mergeCell ref="O100:AF100"/>
    <mergeCell ref="AG100:AJ100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AH101:AH102"/>
    <mergeCell ref="AI101:AI102"/>
    <mergeCell ref="AJ101:AJ102"/>
    <mergeCell ref="C103:H103"/>
    <mergeCell ref="B104:AJ104"/>
    <mergeCell ref="B107:AJ107"/>
    <mergeCell ref="W101:X101"/>
    <mergeCell ref="Y101:Z101"/>
    <mergeCell ref="AA101:AB101"/>
    <mergeCell ref="AC101:AD101"/>
    <mergeCell ref="AE101:AF101"/>
    <mergeCell ref="AG101:AG102"/>
    <mergeCell ref="M101:M102"/>
    <mergeCell ref="N101:N102"/>
    <mergeCell ref="O101:P101"/>
    <mergeCell ref="Q101:R101"/>
    <mergeCell ref="S101:T101"/>
    <mergeCell ref="U101:V101"/>
    <mergeCell ref="B101:B102"/>
    <mergeCell ref="C101:H102"/>
    <mergeCell ref="I101:I102"/>
    <mergeCell ref="J101:J102"/>
    <mergeCell ref="K101:K102"/>
    <mergeCell ref="L101:L102"/>
    <mergeCell ref="B110:AJ110"/>
    <mergeCell ref="B111:D111"/>
    <mergeCell ref="F111:N111"/>
    <mergeCell ref="O111:AF111"/>
    <mergeCell ref="AG111:AJ111"/>
    <mergeCell ref="B112:B113"/>
    <mergeCell ref="C112:H113"/>
    <mergeCell ref="I112:I113"/>
    <mergeCell ref="J112:J113"/>
    <mergeCell ref="K112:K113"/>
    <mergeCell ref="B118:AJ118"/>
    <mergeCell ref="B121:AJ121"/>
    <mergeCell ref="B122:D122"/>
    <mergeCell ref="F122:N122"/>
    <mergeCell ref="O122:AF122"/>
    <mergeCell ref="AG122:AJ122"/>
    <mergeCell ref="AG112:AG113"/>
    <mergeCell ref="AH112:AH113"/>
    <mergeCell ref="AI112:AI113"/>
    <mergeCell ref="AJ112:AJ113"/>
    <mergeCell ref="C114:H114"/>
    <mergeCell ref="B115:AJ115"/>
    <mergeCell ref="U112:V112"/>
    <mergeCell ref="W112:X112"/>
    <mergeCell ref="Y112:Z112"/>
    <mergeCell ref="AA112:AB112"/>
    <mergeCell ref="AC112:AD112"/>
    <mergeCell ref="AE112:AF112"/>
    <mergeCell ref="L112:L113"/>
    <mergeCell ref="M112:M113"/>
    <mergeCell ref="N112:N113"/>
    <mergeCell ref="O112:P112"/>
    <mergeCell ref="Q112:R112"/>
    <mergeCell ref="S112:T112"/>
    <mergeCell ref="AH123:AH124"/>
    <mergeCell ref="AI123:AI124"/>
    <mergeCell ref="AJ123:AJ124"/>
    <mergeCell ref="C125:H125"/>
    <mergeCell ref="B126:AJ126"/>
    <mergeCell ref="B129:AJ129"/>
    <mergeCell ref="W123:X123"/>
    <mergeCell ref="Y123:Z123"/>
    <mergeCell ref="AA123:AB123"/>
    <mergeCell ref="AC123:AD123"/>
    <mergeCell ref="AE123:AF123"/>
    <mergeCell ref="AG123:AG124"/>
    <mergeCell ref="M123:M124"/>
    <mergeCell ref="N123:N124"/>
    <mergeCell ref="O123:P123"/>
    <mergeCell ref="Q123:R123"/>
    <mergeCell ref="S123:T123"/>
    <mergeCell ref="U123:V123"/>
    <mergeCell ref="B123:B124"/>
    <mergeCell ref="C123:H124"/>
    <mergeCell ref="I123:I124"/>
    <mergeCell ref="J123:J124"/>
    <mergeCell ref="K123:K124"/>
    <mergeCell ref="L123:L124"/>
    <mergeCell ref="B23:D23"/>
    <mergeCell ref="F23:N23"/>
    <mergeCell ref="O23:AF23"/>
    <mergeCell ref="AG23:AJ23"/>
    <mergeCell ref="B24:B25"/>
    <mergeCell ref="C24:H25"/>
    <mergeCell ref="I24:I25"/>
    <mergeCell ref="J24:J25"/>
    <mergeCell ref="K24:K25"/>
    <mergeCell ref="L24:L25"/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18"/>
  <sheetViews>
    <sheetView topLeftCell="B1" zoomScale="90" zoomScaleNormal="90" workbookViewId="0">
      <selection activeCell="B14" sqref="A14:IV1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1575</v>
      </c>
      <c r="C4" s="1159"/>
      <c r="D4" s="1159"/>
      <c r="E4" s="1159"/>
      <c r="F4" s="1159"/>
      <c r="G4" s="1159"/>
      <c r="H4" s="1160"/>
      <c r="I4" s="1161" t="s">
        <v>1576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1577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72.75" thickBot="1">
      <c r="A8" s="574"/>
      <c r="B8" s="582" t="s">
        <v>1150</v>
      </c>
      <c r="C8" s="1109" t="s">
        <v>1578</v>
      </c>
      <c r="D8" s="1110"/>
      <c r="E8" s="1110"/>
      <c r="F8" s="1110"/>
      <c r="G8" s="1110"/>
      <c r="H8" s="1110"/>
      <c r="I8" s="635" t="s">
        <v>1579</v>
      </c>
      <c r="J8" s="584">
        <v>260</v>
      </c>
      <c r="K8" s="585">
        <v>26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222</v>
      </c>
      <c r="C11" s="648"/>
      <c r="D11" s="649"/>
      <c r="E11" s="649"/>
      <c r="F11" s="650"/>
      <c r="G11" s="649"/>
      <c r="H11" s="678" t="s">
        <v>1580</v>
      </c>
      <c r="I11" s="687" t="s">
        <v>1581</v>
      </c>
      <c r="J11" s="649">
        <v>80</v>
      </c>
      <c r="K11" s="665">
        <v>90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72.75" thickBot="1">
      <c r="A14" s="646"/>
      <c r="B14" s="647" t="s">
        <v>222</v>
      </c>
      <c r="C14" s="648"/>
      <c r="D14" s="649"/>
      <c r="E14" s="649"/>
      <c r="F14" s="650"/>
      <c r="G14" s="649"/>
      <c r="H14" s="678" t="s">
        <v>1582</v>
      </c>
      <c r="I14" s="687" t="s">
        <v>1583</v>
      </c>
      <c r="J14" s="649">
        <v>150</v>
      </c>
      <c r="K14" s="668">
        <v>180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222</v>
      </c>
      <c r="C17" s="648"/>
      <c r="D17" s="649"/>
      <c r="E17" s="649"/>
      <c r="F17" s="650"/>
      <c r="G17" s="649"/>
      <c r="H17" s="678" t="s">
        <v>1584</v>
      </c>
      <c r="I17" s="687" t="s">
        <v>1585</v>
      </c>
      <c r="J17" s="649">
        <v>40</v>
      </c>
      <c r="K17" s="665">
        <v>4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08.75" thickBot="1">
      <c r="A20" s="646"/>
      <c r="B20" s="647" t="s">
        <v>222</v>
      </c>
      <c r="C20" s="648"/>
      <c r="D20" s="649"/>
      <c r="E20" s="649"/>
      <c r="F20" s="650"/>
      <c r="G20" s="649"/>
      <c r="H20" s="678" t="s">
        <v>1586</v>
      </c>
      <c r="I20" s="687" t="s">
        <v>1587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39.75" customHeight="1" thickBot="1">
      <c r="A21" s="574"/>
      <c r="B21" s="1131" t="s">
        <v>1577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84.75" thickBot="1">
      <c r="A24" s="574"/>
      <c r="B24" s="582" t="s">
        <v>1150</v>
      </c>
      <c r="C24" s="1109" t="s">
        <v>1588</v>
      </c>
      <c r="D24" s="1110"/>
      <c r="E24" s="1110"/>
      <c r="F24" s="1110"/>
      <c r="G24" s="1110"/>
      <c r="H24" s="1110"/>
      <c r="I24" s="635" t="s">
        <v>1589</v>
      </c>
      <c r="J24" s="709">
        <v>5687</v>
      </c>
      <c r="K24" s="709">
        <v>3412</v>
      </c>
      <c r="L24" s="585"/>
      <c r="M24" s="586"/>
      <c r="N24" s="587"/>
      <c r="O24" s="588">
        <f t="shared" ref="O24:AD24" si="5">SUM(O26,O29,O32,O35)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80.75" thickBot="1">
      <c r="A27" s="646"/>
      <c r="B27" s="647" t="s">
        <v>188</v>
      </c>
      <c r="C27" s="648"/>
      <c r="D27" s="649"/>
      <c r="E27" s="649"/>
      <c r="F27" s="650"/>
      <c r="G27" s="649"/>
      <c r="H27" s="678" t="s">
        <v>1590</v>
      </c>
      <c r="I27" s="687" t="s">
        <v>1591</v>
      </c>
      <c r="J27" s="649">
        <v>3</v>
      </c>
      <c r="K27" s="665">
        <v>7</v>
      </c>
      <c r="L27" s="653"/>
      <c r="M27" s="653"/>
      <c r="N27" s="654"/>
      <c r="O27" s="655"/>
      <c r="P27" s="656"/>
      <c r="Q27" s="657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84.75" thickBot="1">
      <c r="A30" s="646"/>
      <c r="B30" s="647" t="s">
        <v>207</v>
      </c>
      <c r="C30" s="648"/>
      <c r="D30" s="649"/>
      <c r="E30" s="649"/>
      <c r="F30" s="650"/>
      <c r="G30" s="649"/>
      <c r="H30" s="678" t="s">
        <v>1592</v>
      </c>
      <c r="I30" s="687" t="s">
        <v>1593</v>
      </c>
      <c r="J30" s="649">
        <v>0</v>
      </c>
      <c r="K30" s="668">
        <v>1</v>
      </c>
      <c r="L30" s="665"/>
      <c r="M30" s="660"/>
      <c r="N30" s="666"/>
      <c r="O30" s="667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9"/>
      <c r="AH30" s="660"/>
      <c r="AI30" s="660"/>
      <c r="AJ30" s="661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ht="108.75" thickBot="1">
      <c r="A33" s="574"/>
      <c r="B33" s="641"/>
      <c r="C33" s="607"/>
      <c r="D33" s="608"/>
      <c r="E33" s="608"/>
      <c r="F33" s="609"/>
      <c r="G33" s="608"/>
      <c r="H33" s="674" t="s">
        <v>1594</v>
      </c>
      <c r="I33" s="675" t="s">
        <v>1595</v>
      </c>
      <c r="J33" s="610">
        <v>0</v>
      </c>
      <c r="K33" s="611">
        <v>2</v>
      </c>
      <c r="L33" s="612"/>
      <c r="M33" s="612"/>
      <c r="N33" s="613"/>
      <c r="O33" s="614"/>
      <c r="P33" s="615"/>
      <c r="Q33" s="616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8"/>
      <c r="AF33" s="618"/>
      <c r="AG33" s="619"/>
      <c r="AH33" s="620"/>
      <c r="AI33" s="620"/>
      <c r="AJ33" s="62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20.75" thickBot="1">
      <c r="A36" s="646"/>
      <c r="B36" s="647" t="s">
        <v>188</v>
      </c>
      <c r="C36" s="648"/>
      <c r="D36" s="649"/>
      <c r="E36" s="649"/>
      <c r="F36" s="650"/>
      <c r="G36" s="649"/>
      <c r="H36" s="678" t="s">
        <v>1596</v>
      </c>
      <c r="I36" s="687" t="s">
        <v>1597</v>
      </c>
      <c r="J36" s="649">
        <v>0</v>
      </c>
      <c r="K36" s="668">
        <v>1</v>
      </c>
      <c r="L36" s="665"/>
      <c r="M36" s="660"/>
      <c r="N36" s="666"/>
      <c r="O36" s="667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08.75" thickBot="1">
      <c r="A39" s="646"/>
      <c r="B39" s="647" t="s">
        <v>188</v>
      </c>
      <c r="C39" s="648"/>
      <c r="D39" s="649"/>
      <c r="E39" s="649"/>
      <c r="F39" s="650"/>
      <c r="G39" s="649"/>
      <c r="H39" s="678" t="s">
        <v>1598</v>
      </c>
      <c r="I39" s="687" t="s">
        <v>1599</v>
      </c>
      <c r="J39" s="649">
        <v>0</v>
      </c>
      <c r="K39" s="665">
        <v>16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08.75" thickBot="1">
      <c r="A42" s="646"/>
      <c r="B42" s="647" t="s">
        <v>188</v>
      </c>
      <c r="C42" s="648"/>
      <c r="D42" s="649"/>
      <c r="E42" s="649"/>
      <c r="F42" s="650"/>
      <c r="G42" s="649"/>
      <c r="H42" s="678" t="s">
        <v>1600</v>
      </c>
      <c r="I42" s="687" t="s">
        <v>1601</v>
      </c>
      <c r="J42" s="649">
        <v>0</v>
      </c>
      <c r="K42" s="668">
        <v>1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39.75" customHeight="1" thickBot="1">
      <c r="A43" s="574"/>
      <c r="B43" s="1131" t="s">
        <v>1577</v>
      </c>
      <c r="C43" s="1132"/>
      <c r="D43" s="1133"/>
      <c r="E43" s="577"/>
      <c r="F43" s="1132" t="s">
        <v>1123</v>
      </c>
      <c r="G43" s="1132"/>
      <c r="H43" s="1132"/>
      <c r="I43" s="1132"/>
      <c r="J43" s="1132"/>
      <c r="K43" s="1132"/>
      <c r="L43" s="1132"/>
      <c r="M43" s="1132"/>
      <c r="N43" s="1133"/>
      <c r="O43" s="1134" t="s">
        <v>1124</v>
      </c>
      <c r="P43" s="1135"/>
      <c r="Q43" s="1135"/>
      <c r="R43" s="1135"/>
      <c r="S43" s="1135"/>
      <c r="T43" s="1135"/>
      <c r="U43" s="1135"/>
      <c r="V43" s="1135"/>
      <c r="W43" s="1135"/>
      <c r="X43" s="1135"/>
      <c r="Y43" s="1135"/>
      <c r="Z43" s="1135"/>
      <c r="AA43" s="1135"/>
      <c r="AB43" s="1135"/>
      <c r="AC43" s="1135"/>
      <c r="AD43" s="1135"/>
      <c r="AE43" s="1135"/>
      <c r="AF43" s="1136"/>
      <c r="AG43" s="1137" t="s">
        <v>1125</v>
      </c>
      <c r="AH43" s="1138"/>
      <c r="AI43" s="1138"/>
      <c r="AJ43" s="1139"/>
    </row>
    <row r="44" spans="1:36">
      <c r="A44" s="574"/>
      <c r="B44" s="1140" t="s">
        <v>1126</v>
      </c>
      <c r="C44" s="1142" t="s">
        <v>1127</v>
      </c>
      <c r="D44" s="1143"/>
      <c r="E44" s="1143"/>
      <c r="F44" s="1143"/>
      <c r="G44" s="1143"/>
      <c r="H44" s="1143"/>
      <c r="I44" s="1121" t="s">
        <v>1128</v>
      </c>
      <c r="J44" s="1123" t="s">
        <v>1129</v>
      </c>
      <c r="K44" s="1123" t="s">
        <v>1130</v>
      </c>
      <c r="L44" s="1125" t="s">
        <v>1131</v>
      </c>
      <c r="M44" s="1127" t="s">
        <v>1132</v>
      </c>
      <c r="N44" s="1129" t="s">
        <v>1133</v>
      </c>
      <c r="O44" s="1120" t="s">
        <v>1134</v>
      </c>
      <c r="P44" s="1112"/>
      <c r="Q44" s="1111" t="s">
        <v>1135</v>
      </c>
      <c r="R44" s="1112"/>
      <c r="S44" s="1111" t="s">
        <v>1136</v>
      </c>
      <c r="T44" s="1112"/>
      <c r="U44" s="1111" t="s">
        <v>1137</v>
      </c>
      <c r="V44" s="1112"/>
      <c r="W44" s="1111" t="s">
        <v>1138</v>
      </c>
      <c r="X44" s="1112"/>
      <c r="Y44" s="1111" t="s">
        <v>1139</v>
      </c>
      <c r="Z44" s="1112"/>
      <c r="AA44" s="1111" t="s">
        <v>1140</v>
      </c>
      <c r="AB44" s="1112"/>
      <c r="AC44" s="1111" t="s">
        <v>1141</v>
      </c>
      <c r="AD44" s="1112"/>
      <c r="AE44" s="1111" t="s">
        <v>1142</v>
      </c>
      <c r="AF44" s="1113"/>
      <c r="AG44" s="1114" t="s">
        <v>1143</v>
      </c>
      <c r="AH44" s="1116" t="s">
        <v>1144</v>
      </c>
      <c r="AI44" s="1118" t="s">
        <v>1145</v>
      </c>
      <c r="AJ44" s="1107" t="s">
        <v>1146</v>
      </c>
    </row>
    <row r="45" spans="1:36" ht="20.25" thickBot="1">
      <c r="A45" s="574"/>
      <c r="B45" s="1141"/>
      <c r="C45" s="1144"/>
      <c r="D45" s="1145"/>
      <c r="E45" s="1145"/>
      <c r="F45" s="1145"/>
      <c r="G45" s="1145"/>
      <c r="H45" s="1145"/>
      <c r="I45" s="1122"/>
      <c r="J45" s="1124" t="s">
        <v>1129</v>
      </c>
      <c r="K45" s="1124"/>
      <c r="L45" s="1126"/>
      <c r="M45" s="1128"/>
      <c r="N45" s="1130"/>
      <c r="O45" s="578" t="s">
        <v>1147</v>
      </c>
      <c r="P45" s="579" t="s">
        <v>1148</v>
      </c>
      <c r="Q45" s="580" t="s">
        <v>1147</v>
      </c>
      <c r="R45" s="579" t="s">
        <v>1148</v>
      </c>
      <c r="S45" s="580" t="s">
        <v>1147</v>
      </c>
      <c r="T45" s="579" t="s">
        <v>1148</v>
      </c>
      <c r="U45" s="580" t="s">
        <v>1147</v>
      </c>
      <c r="V45" s="579" t="s">
        <v>1148</v>
      </c>
      <c r="W45" s="580" t="s">
        <v>1147</v>
      </c>
      <c r="X45" s="579" t="s">
        <v>1148</v>
      </c>
      <c r="Y45" s="580" t="s">
        <v>1147</v>
      </c>
      <c r="Z45" s="579" t="s">
        <v>1148</v>
      </c>
      <c r="AA45" s="580" t="s">
        <v>1147</v>
      </c>
      <c r="AB45" s="579" t="s">
        <v>1149</v>
      </c>
      <c r="AC45" s="580" t="s">
        <v>1147</v>
      </c>
      <c r="AD45" s="579" t="s">
        <v>1149</v>
      </c>
      <c r="AE45" s="580" t="s">
        <v>1147</v>
      </c>
      <c r="AF45" s="581" t="s">
        <v>1149</v>
      </c>
      <c r="AG45" s="1115"/>
      <c r="AH45" s="1117"/>
      <c r="AI45" s="1119"/>
      <c r="AJ45" s="1108"/>
    </row>
    <row r="46" spans="1:36" ht="72.75" thickBot="1">
      <c r="A46" s="574"/>
      <c r="B46" s="582" t="s">
        <v>1150</v>
      </c>
      <c r="C46" s="1109" t="s">
        <v>1602</v>
      </c>
      <c r="D46" s="1110"/>
      <c r="E46" s="1110"/>
      <c r="F46" s="1110"/>
      <c r="G46" s="1110"/>
      <c r="H46" s="1110"/>
      <c r="I46" s="635" t="s">
        <v>1603</v>
      </c>
      <c r="J46" s="695">
        <v>0.1</v>
      </c>
      <c r="K46" s="693">
        <v>1</v>
      </c>
      <c r="L46" s="585"/>
      <c r="M46" s="586"/>
      <c r="N46" s="587"/>
      <c r="O46" s="588">
        <f t="shared" ref="O46:AD46" si="12">SUM(O48,O51,O54,O57)</f>
        <v>0</v>
      </c>
      <c r="P46" s="589">
        <f t="shared" si="12"/>
        <v>0</v>
      </c>
      <c r="Q46" s="589">
        <f t="shared" si="12"/>
        <v>0</v>
      </c>
      <c r="R46" s="589">
        <f t="shared" si="12"/>
        <v>0</v>
      </c>
      <c r="S46" s="589">
        <f t="shared" si="12"/>
        <v>0</v>
      </c>
      <c r="T46" s="589">
        <f t="shared" si="12"/>
        <v>0</v>
      </c>
      <c r="U46" s="589">
        <f t="shared" si="12"/>
        <v>0</v>
      </c>
      <c r="V46" s="589">
        <f t="shared" si="12"/>
        <v>0</v>
      </c>
      <c r="W46" s="589">
        <f t="shared" si="12"/>
        <v>0</v>
      </c>
      <c r="X46" s="589">
        <f t="shared" si="12"/>
        <v>0</v>
      </c>
      <c r="Y46" s="589">
        <f t="shared" si="12"/>
        <v>0</v>
      </c>
      <c r="Z46" s="589">
        <f t="shared" si="12"/>
        <v>0</v>
      </c>
      <c r="AA46" s="589">
        <f t="shared" si="12"/>
        <v>0</v>
      </c>
      <c r="AB46" s="589">
        <f t="shared" si="12"/>
        <v>0</v>
      </c>
      <c r="AC46" s="589">
        <f t="shared" si="12"/>
        <v>0</v>
      </c>
      <c r="AD46" s="589">
        <f t="shared" si="12"/>
        <v>0</v>
      </c>
      <c r="AE46" s="589">
        <f>SUM(O46,Q46,S46,U46,W46,Y46,AA46,AC46)</f>
        <v>0</v>
      </c>
      <c r="AF46" s="590">
        <f>SUM(P46,R46,T46,V46,X46,Z46,AB46,AD46)</f>
        <v>0</v>
      </c>
      <c r="AG46" s="591">
        <f>AG48+AG51</f>
        <v>0</v>
      </c>
      <c r="AH46" s="592"/>
      <c r="AI46" s="592"/>
      <c r="AJ46" s="593"/>
    </row>
    <row r="47" spans="1:36" ht="15.75" thickBot="1">
      <c r="A47" s="574"/>
      <c r="B47" s="1146"/>
      <c r="C47" s="1147"/>
      <c r="D47" s="1147"/>
      <c r="E47" s="1147"/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8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s="662" customFormat="1" ht="108.75" thickBot="1">
      <c r="A49" s="646"/>
      <c r="B49" s="647" t="s">
        <v>188</v>
      </c>
      <c r="C49" s="648"/>
      <c r="D49" s="649"/>
      <c r="E49" s="649"/>
      <c r="F49" s="650"/>
      <c r="G49" s="649"/>
      <c r="H49" s="678" t="s">
        <v>1604</v>
      </c>
      <c r="I49" s="687" t="s">
        <v>1605</v>
      </c>
      <c r="J49" s="649">
        <v>0</v>
      </c>
      <c r="K49" s="665">
        <v>1</v>
      </c>
      <c r="L49" s="653"/>
      <c r="M49" s="653"/>
      <c r="N49" s="654"/>
      <c r="O49" s="655"/>
      <c r="P49" s="656"/>
      <c r="Q49" s="657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6"/>
      <c r="AF49" s="656"/>
      <c r="AG49" s="659"/>
      <c r="AH49" s="660"/>
      <c r="AI49" s="660"/>
      <c r="AJ49" s="66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s="662" customFormat="1" ht="156.75" thickBot="1">
      <c r="A52" s="646"/>
      <c r="B52" s="647" t="s">
        <v>184</v>
      </c>
      <c r="C52" s="648"/>
      <c r="D52" s="649"/>
      <c r="E52" s="649"/>
      <c r="F52" s="650"/>
      <c r="G52" s="649"/>
      <c r="H52" s="678" t="s">
        <v>1606</v>
      </c>
      <c r="I52" s="687" t="s">
        <v>1607</v>
      </c>
      <c r="J52" s="649">
        <v>30</v>
      </c>
      <c r="K52" s="684">
        <v>0.1</v>
      </c>
      <c r="L52" s="665"/>
      <c r="M52" s="660"/>
      <c r="N52" s="666"/>
      <c r="O52" s="667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9"/>
      <c r="AH52" s="660"/>
      <c r="AI52" s="660"/>
      <c r="AJ52" s="66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1156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8"/>
      <c r="K54" s="598"/>
      <c r="L54" s="598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09"/>
      <c r="G55" s="608"/>
      <c r="H55" s="610"/>
      <c r="I55" s="610"/>
      <c r="J55" s="610"/>
      <c r="K55" s="611"/>
      <c r="L55" s="612"/>
      <c r="M55" s="612"/>
      <c r="N55" s="613"/>
      <c r="O55" s="614"/>
      <c r="P55" s="615"/>
      <c r="Q55" s="616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8"/>
      <c r="AF55" s="618"/>
      <c r="AG55" s="619"/>
      <c r="AH55" s="620"/>
      <c r="AI55" s="620"/>
      <c r="AJ55" s="621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1161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5"/>
      <c r="K57" s="622"/>
      <c r="L57" s="622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23"/>
      <c r="G58" s="608"/>
      <c r="H58" s="624"/>
      <c r="I58" s="625"/>
      <c r="J58" s="610"/>
      <c r="K58" s="626"/>
      <c r="L58" s="627"/>
      <c r="M58" s="628"/>
      <c r="N58" s="629"/>
      <c r="O58" s="630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31"/>
      <c r="AH58" s="620"/>
      <c r="AI58" s="628"/>
      <c r="AJ58" s="632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15.75" thickBot="1">
      <c r="A60" s="574"/>
      <c r="B60" s="1131" t="s">
        <v>1122</v>
      </c>
      <c r="C60" s="1132"/>
      <c r="D60" s="1133"/>
      <c r="E60" s="577"/>
      <c r="F60" s="1132" t="s">
        <v>1123</v>
      </c>
      <c r="G60" s="1132"/>
      <c r="H60" s="1132"/>
      <c r="I60" s="1132"/>
      <c r="J60" s="1132"/>
      <c r="K60" s="1132"/>
      <c r="L60" s="1132"/>
      <c r="M60" s="1132"/>
      <c r="N60" s="1133"/>
      <c r="O60" s="1134" t="s">
        <v>1124</v>
      </c>
      <c r="P60" s="1135"/>
      <c r="Q60" s="1135"/>
      <c r="R60" s="1135"/>
      <c r="S60" s="1135"/>
      <c r="T60" s="1135"/>
      <c r="U60" s="1135"/>
      <c r="V60" s="1135"/>
      <c r="W60" s="1135"/>
      <c r="X60" s="1135"/>
      <c r="Y60" s="1135"/>
      <c r="Z60" s="1135"/>
      <c r="AA60" s="1135"/>
      <c r="AB60" s="1135"/>
      <c r="AC60" s="1135"/>
      <c r="AD60" s="1135"/>
      <c r="AE60" s="1135"/>
      <c r="AF60" s="1136"/>
      <c r="AG60" s="1137" t="s">
        <v>1125</v>
      </c>
      <c r="AH60" s="1138"/>
      <c r="AI60" s="1138"/>
      <c r="AJ60" s="1139"/>
    </row>
    <row r="61" spans="1:36">
      <c r="A61" s="574"/>
      <c r="B61" s="1140" t="s">
        <v>1126</v>
      </c>
      <c r="C61" s="1142" t="s">
        <v>1127</v>
      </c>
      <c r="D61" s="1143"/>
      <c r="E61" s="1143"/>
      <c r="F61" s="1143"/>
      <c r="G61" s="1143"/>
      <c r="H61" s="1143"/>
      <c r="I61" s="1121" t="s">
        <v>1128</v>
      </c>
      <c r="J61" s="1123" t="s">
        <v>1129</v>
      </c>
      <c r="K61" s="1123" t="s">
        <v>1130</v>
      </c>
      <c r="L61" s="1125" t="s">
        <v>1131</v>
      </c>
      <c r="M61" s="1127" t="s">
        <v>1132</v>
      </c>
      <c r="N61" s="1129" t="s">
        <v>1133</v>
      </c>
      <c r="O61" s="1120" t="s">
        <v>1134</v>
      </c>
      <c r="P61" s="1112"/>
      <c r="Q61" s="1111" t="s">
        <v>1135</v>
      </c>
      <c r="R61" s="1112"/>
      <c r="S61" s="1111" t="s">
        <v>1136</v>
      </c>
      <c r="T61" s="1112"/>
      <c r="U61" s="1111" t="s">
        <v>1137</v>
      </c>
      <c r="V61" s="1112"/>
      <c r="W61" s="1111" t="s">
        <v>1138</v>
      </c>
      <c r="X61" s="1112"/>
      <c r="Y61" s="1111" t="s">
        <v>1139</v>
      </c>
      <c r="Z61" s="1112"/>
      <c r="AA61" s="1111" t="s">
        <v>1140</v>
      </c>
      <c r="AB61" s="1112"/>
      <c r="AC61" s="1111" t="s">
        <v>1141</v>
      </c>
      <c r="AD61" s="1112"/>
      <c r="AE61" s="1111" t="s">
        <v>1142</v>
      </c>
      <c r="AF61" s="1113"/>
      <c r="AG61" s="1114" t="s">
        <v>1143</v>
      </c>
      <c r="AH61" s="1116" t="s">
        <v>1144</v>
      </c>
      <c r="AI61" s="1118" t="s">
        <v>1145</v>
      </c>
      <c r="AJ61" s="1107" t="s">
        <v>1146</v>
      </c>
    </row>
    <row r="62" spans="1:36" ht="20.25" thickBot="1">
      <c r="A62" s="574"/>
      <c r="B62" s="1141"/>
      <c r="C62" s="1144"/>
      <c r="D62" s="1145"/>
      <c r="E62" s="1145"/>
      <c r="F62" s="1145"/>
      <c r="G62" s="1145"/>
      <c r="H62" s="1145"/>
      <c r="I62" s="1122"/>
      <c r="J62" s="1124" t="s">
        <v>1129</v>
      </c>
      <c r="K62" s="1124"/>
      <c r="L62" s="1126"/>
      <c r="M62" s="1128"/>
      <c r="N62" s="1130"/>
      <c r="O62" s="578" t="s">
        <v>1147</v>
      </c>
      <c r="P62" s="579" t="s">
        <v>1148</v>
      </c>
      <c r="Q62" s="580" t="s">
        <v>1147</v>
      </c>
      <c r="R62" s="579" t="s">
        <v>1148</v>
      </c>
      <c r="S62" s="580" t="s">
        <v>1147</v>
      </c>
      <c r="T62" s="579" t="s">
        <v>1148</v>
      </c>
      <c r="U62" s="580" t="s">
        <v>1147</v>
      </c>
      <c r="V62" s="579" t="s">
        <v>1148</v>
      </c>
      <c r="W62" s="580" t="s">
        <v>1147</v>
      </c>
      <c r="X62" s="579" t="s">
        <v>1148</v>
      </c>
      <c r="Y62" s="580" t="s">
        <v>1147</v>
      </c>
      <c r="Z62" s="579" t="s">
        <v>1148</v>
      </c>
      <c r="AA62" s="580" t="s">
        <v>1147</v>
      </c>
      <c r="AB62" s="579" t="s">
        <v>1149</v>
      </c>
      <c r="AC62" s="580" t="s">
        <v>1147</v>
      </c>
      <c r="AD62" s="579" t="s">
        <v>1149</v>
      </c>
      <c r="AE62" s="580" t="s">
        <v>1147</v>
      </c>
      <c r="AF62" s="581" t="s">
        <v>1149</v>
      </c>
      <c r="AG62" s="1115"/>
      <c r="AH62" s="1117"/>
      <c r="AI62" s="1119"/>
      <c r="AJ62" s="1108"/>
    </row>
    <row r="63" spans="1:36" ht="48.75" thickBot="1">
      <c r="A63" s="574"/>
      <c r="B63" s="582" t="s">
        <v>1150</v>
      </c>
      <c r="C63" s="1109" t="s">
        <v>1151</v>
      </c>
      <c r="D63" s="1110"/>
      <c r="E63" s="1110"/>
      <c r="F63" s="1110"/>
      <c r="G63" s="1110"/>
      <c r="H63" s="1110"/>
      <c r="I63" s="583" t="s">
        <v>1152</v>
      </c>
      <c r="J63" s="584"/>
      <c r="K63" s="585"/>
      <c r="L63" s="585"/>
      <c r="M63" s="586"/>
      <c r="N63" s="587"/>
      <c r="O63" s="588">
        <f t="shared" ref="O63:AD63" si="17">SUM(O65,O68,O71)</f>
        <v>0</v>
      </c>
      <c r="P63" s="589">
        <f t="shared" si="17"/>
        <v>0</v>
      </c>
      <c r="Q63" s="589">
        <f t="shared" si="17"/>
        <v>0</v>
      </c>
      <c r="R63" s="589">
        <f t="shared" si="17"/>
        <v>0</v>
      </c>
      <c r="S63" s="589">
        <f t="shared" si="17"/>
        <v>0</v>
      </c>
      <c r="T63" s="589">
        <f t="shared" si="17"/>
        <v>0</v>
      </c>
      <c r="U63" s="589">
        <f t="shared" si="17"/>
        <v>0</v>
      </c>
      <c r="V63" s="589">
        <f t="shared" si="17"/>
        <v>0</v>
      </c>
      <c r="W63" s="589">
        <f t="shared" si="17"/>
        <v>0</v>
      </c>
      <c r="X63" s="589">
        <f t="shared" si="17"/>
        <v>0</v>
      </c>
      <c r="Y63" s="589">
        <f t="shared" si="17"/>
        <v>0</v>
      </c>
      <c r="Z63" s="589">
        <f t="shared" si="17"/>
        <v>0</v>
      </c>
      <c r="AA63" s="589">
        <f t="shared" si="17"/>
        <v>0</v>
      </c>
      <c r="AB63" s="589">
        <f t="shared" si="17"/>
        <v>0</v>
      </c>
      <c r="AC63" s="589">
        <f t="shared" si="17"/>
        <v>0</v>
      </c>
      <c r="AD63" s="589">
        <f t="shared" si="17"/>
        <v>0</v>
      </c>
      <c r="AE63" s="589">
        <f>SUM(O63,Q63,S63,U63,W63,Y63,AA63,AC63)</f>
        <v>0</v>
      </c>
      <c r="AF63" s="590">
        <f>SUM(P63,R63,T63,V63,X63,Z63,AB63,AD63)</f>
        <v>0</v>
      </c>
      <c r="AG63" s="591">
        <f>AG65+AG68</f>
        <v>0</v>
      </c>
      <c r="AH63" s="592"/>
      <c r="AI63" s="592"/>
      <c r="AJ63" s="593"/>
    </row>
    <row r="64" spans="1:36" ht="15.75" thickBot="1">
      <c r="A64" s="574"/>
      <c r="B64" s="1146"/>
      <c r="C64" s="1147"/>
      <c r="D64" s="1147"/>
      <c r="E64" s="1147"/>
      <c r="F64" s="1147"/>
      <c r="G64" s="1147"/>
      <c r="H64" s="1147"/>
      <c r="I64" s="1147"/>
      <c r="J64" s="1147"/>
      <c r="K64" s="1147"/>
      <c r="L64" s="1147"/>
      <c r="M64" s="1147"/>
      <c r="N64" s="1147"/>
      <c r="O64" s="1147"/>
      <c r="P64" s="1147"/>
      <c r="Q64" s="1147"/>
      <c r="R64" s="1147"/>
      <c r="S64" s="1147"/>
      <c r="T64" s="1147"/>
      <c r="U64" s="1147"/>
      <c r="V64" s="1147"/>
      <c r="W64" s="1147"/>
      <c r="X64" s="1147"/>
      <c r="Y64" s="1147"/>
      <c r="Z64" s="1147"/>
      <c r="AA64" s="1147"/>
      <c r="AB64" s="1147"/>
      <c r="AC64" s="1147"/>
      <c r="AD64" s="1147"/>
      <c r="AE64" s="1147"/>
      <c r="AF64" s="1147"/>
      <c r="AG64" s="1147"/>
      <c r="AH64" s="1147"/>
      <c r="AI64" s="1147"/>
      <c r="AJ64" s="1148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1156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8"/>
      <c r="K71" s="598"/>
      <c r="L71" s="598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09"/>
      <c r="G72" s="608"/>
      <c r="H72" s="610"/>
      <c r="I72" s="610"/>
      <c r="J72" s="610"/>
      <c r="K72" s="611"/>
      <c r="L72" s="612"/>
      <c r="M72" s="612"/>
      <c r="N72" s="613"/>
      <c r="O72" s="614"/>
      <c r="P72" s="615"/>
      <c r="Q72" s="616"/>
      <c r="R72" s="617"/>
      <c r="S72" s="617"/>
      <c r="T72" s="617"/>
      <c r="U72" s="617"/>
      <c r="V72" s="617"/>
      <c r="W72" s="617"/>
      <c r="X72" s="617"/>
      <c r="Y72" s="617"/>
      <c r="Z72" s="617"/>
      <c r="AA72" s="617"/>
      <c r="AB72" s="617"/>
      <c r="AC72" s="617"/>
      <c r="AD72" s="617"/>
      <c r="AE72" s="618"/>
      <c r="AF72" s="618"/>
      <c r="AG72" s="619"/>
      <c r="AH72" s="620"/>
      <c r="AI72" s="620"/>
      <c r="AJ72" s="621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1">SUM(O79,O82,O85)</f>
        <v>0</v>
      </c>
      <c r="P77" s="589">
        <f t="shared" si="21"/>
        <v>0</v>
      </c>
      <c r="Q77" s="589">
        <f t="shared" si="21"/>
        <v>0</v>
      </c>
      <c r="R77" s="589">
        <f t="shared" si="21"/>
        <v>0</v>
      </c>
      <c r="S77" s="589">
        <f t="shared" si="21"/>
        <v>0</v>
      </c>
      <c r="T77" s="589">
        <f t="shared" si="21"/>
        <v>0</v>
      </c>
      <c r="U77" s="589">
        <f t="shared" si="21"/>
        <v>0</v>
      </c>
      <c r="V77" s="589">
        <f t="shared" si="21"/>
        <v>0</v>
      </c>
      <c r="W77" s="589">
        <f t="shared" si="21"/>
        <v>0</v>
      </c>
      <c r="X77" s="589">
        <f t="shared" si="21"/>
        <v>0</v>
      </c>
      <c r="Y77" s="589">
        <f t="shared" si="21"/>
        <v>0</v>
      </c>
      <c r="Z77" s="589">
        <f t="shared" si="21"/>
        <v>0</v>
      </c>
      <c r="AA77" s="589">
        <f t="shared" si="21"/>
        <v>0</v>
      </c>
      <c r="AB77" s="589">
        <f t="shared" si="21"/>
        <v>0</v>
      </c>
      <c r="AC77" s="589">
        <f t="shared" si="21"/>
        <v>0</v>
      </c>
      <c r="AD77" s="589">
        <f t="shared" si="21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5">O93+O96</f>
        <v>0</v>
      </c>
      <c r="P91" s="589">
        <f t="shared" si="25"/>
        <v>0</v>
      </c>
      <c r="Q91" s="589">
        <f t="shared" si="25"/>
        <v>0</v>
      </c>
      <c r="R91" s="589">
        <f t="shared" si="25"/>
        <v>0</v>
      </c>
      <c r="S91" s="589">
        <f t="shared" si="25"/>
        <v>0</v>
      </c>
      <c r="T91" s="589">
        <f t="shared" si="25"/>
        <v>0</v>
      </c>
      <c r="U91" s="589">
        <f t="shared" si="25"/>
        <v>0</v>
      </c>
      <c r="V91" s="589">
        <f t="shared" si="25"/>
        <v>0</v>
      </c>
      <c r="W91" s="589">
        <f t="shared" si="25"/>
        <v>0</v>
      </c>
      <c r="X91" s="589">
        <f t="shared" si="25"/>
        <v>0</v>
      </c>
      <c r="Y91" s="589">
        <f t="shared" si="25"/>
        <v>0</v>
      </c>
      <c r="Z91" s="589">
        <f t="shared" si="25"/>
        <v>0</v>
      </c>
      <c r="AA91" s="589">
        <f t="shared" si="25"/>
        <v>0</v>
      </c>
      <c r="AB91" s="589">
        <f t="shared" si="25"/>
        <v>0</v>
      </c>
      <c r="AC91" s="589">
        <f t="shared" si="25"/>
        <v>0</v>
      </c>
      <c r="AD91" s="589">
        <f t="shared" si="25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>
      <c r="A118" s="574"/>
      <c r="B118" s="633"/>
      <c r="C118" s="633"/>
      <c r="D118" s="574"/>
      <c r="E118" s="574"/>
      <c r="F118" s="574"/>
      <c r="G118" s="574"/>
      <c r="H118" s="634"/>
      <c r="I118" s="634"/>
      <c r="J118" s="63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633"/>
      <c r="AH118" s="574"/>
      <c r="AI118" s="574"/>
      <c r="AJ118" s="574"/>
    </row>
  </sheetData>
  <mergeCells count="24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1:AJ31"/>
    <mergeCell ref="B34:AJ34"/>
    <mergeCell ref="B37:AJ37"/>
    <mergeCell ref="B21:D21"/>
    <mergeCell ref="F21:N21"/>
    <mergeCell ref="O21:AF21"/>
    <mergeCell ref="AG21:AJ21"/>
    <mergeCell ref="U44:V44"/>
    <mergeCell ref="B44:B45"/>
    <mergeCell ref="C44:H45"/>
    <mergeCell ref="I44:I45"/>
    <mergeCell ref="J44:J45"/>
    <mergeCell ref="K44:K45"/>
    <mergeCell ref="L44:L45"/>
    <mergeCell ref="B40:AJ40"/>
    <mergeCell ref="B43:D43"/>
    <mergeCell ref="F43:N43"/>
    <mergeCell ref="O43:AF43"/>
    <mergeCell ref="AG43:AJ43"/>
    <mergeCell ref="B53:AJ53"/>
    <mergeCell ref="B56:AJ56"/>
    <mergeCell ref="B59:AJ59"/>
    <mergeCell ref="B60:D60"/>
    <mergeCell ref="F60:N60"/>
    <mergeCell ref="O60:AF60"/>
    <mergeCell ref="AG60:AJ60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75:B76"/>
    <mergeCell ref="C75:H76"/>
    <mergeCell ref="I75:I76"/>
    <mergeCell ref="J75:J76"/>
    <mergeCell ref="K75:K76"/>
    <mergeCell ref="L75:L76"/>
    <mergeCell ref="B70:AJ70"/>
    <mergeCell ref="B73:AJ73"/>
    <mergeCell ref="B74:D74"/>
    <mergeCell ref="F74:N74"/>
    <mergeCell ref="O74:AF74"/>
    <mergeCell ref="AG74:AJ74"/>
    <mergeCell ref="B84:AJ84"/>
    <mergeCell ref="B87:AJ87"/>
    <mergeCell ref="B88:D88"/>
    <mergeCell ref="F88:N88"/>
    <mergeCell ref="O88:AF88"/>
    <mergeCell ref="AG88:AJ8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B89:B90"/>
    <mergeCell ref="C89:H90"/>
    <mergeCell ref="I89:I90"/>
    <mergeCell ref="J89:J90"/>
    <mergeCell ref="K89:K90"/>
    <mergeCell ref="L89:L90"/>
    <mergeCell ref="B98:AJ98"/>
    <mergeCell ref="B99:D99"/>
    <mergeCell ref="F99:N99"/>
    <mergeCell ref="O99:AF99"/>
    <mergeCell ref="AG99:AJ99"/>
    <mergeCell ref="B100:B101"/>
    <mergeCell ref="C100:H101"/>
    <mergeCell ref="I100:I101"/>
    <mergeCell ref="J100:J101"/>
    <mergeCell ref="K100:K101"/>
    <mergeCell ref="AA100:AB100"/>
    <mergeCell ref="AC100:AD100"/>
    <mergeCell ref="AE100:AF100"/>
    <mergeCell ref="L100:L101"/>
    <mergeCell ref="M100:M101"/>
    <mergeCell ref="N100:N101"/>
    <mergeCell ref="O100:P100"/>
    <mergeCell ref="Q100:R100"/>
    <mergeCell ref="S100:T100"/>
    <mergeCell ref="C113:H113"/>
    <mergeCell ref="B114:AJ114"/>
    <mergeCell ref="B117:AJ117"/>
    <mergeCell ref="W111:X111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U111:V111"/>
    <mergeCell ref="B111:B112"/>
    <mergeCell ref="C111:H112"/>
    <mergeCell ref="I111:I112"/>
    <mergeCell ref="J111:J112"/>
    <mergeCell ref="K111:K112"/>
    <mergeCell ref="L111:L112"/>
    <mergeCell ref="B22:B23"/>
    <mergeCell ref="C22:H23"/>
    <mergeCell ref="I22:I23"/>
    <mergeCell ref="J22:J23"/>
    <mergeCell ref="K22:K23"/>
    <mergeCell ref="L22:L23"/>
    <mergeCell ref="AH111:AH112"/>
    <mergeCell ref="AI111:AI112"/>
    <mergeCell ref="AJ111:AJ112"/>
    <mergeCell ref="B106:AJ106"/>
    <mergeCell ref="B109:AJ109"/>
    <mergeCell ref="B110:D110"/>
    <mergeCell ref="F110:N110"/>
    <mergeCell ref="O110:AF110"/>
    <mergeCell ref="AG110:AJ110"/>
    <mergeCell ref="AG100:AG101"/>
    <mergeCell ref="AH100:AH101"/>
    <mergeCell ref="AI100:AI101"/>
    <mergeCell ref="AJ100:AJ101"/>
    <mergeCell ref="C102:H102"/>
    <mergeCell ref="B103:AJ103"/>
    <mergeCell ref="U100:V100"/>
    <mergeCell ref="W100:X100"/>
    <mergeCell ref="Y100:Z100"/>
    <mergeCell ref="AH22:AH23"/>
    <mergeCell ref="AI22:AI23"/>
    <mergeCell ref="AJ22:AJ23"/>
    <mergeCell ref="C24:H24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S22:T22"/>
    <mergeCell ref="U22:V2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1"/>
  <sheetViews>
    <sheetView tabSelected="1" zoomScale="50" zoomScaleNormal="50" workbookViewId="0">
      <selection activeCell="B17" sqref="B17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1700</v>
      </c>
      <c r="C4" s="1159"/>
      <c r="D4" s="1159"/>
      <c r="E4" s="1159"/>
      <c r="F4" s="1159"/>
      <c r="G4" s="1159"/>
      <c r="H4" s="1160"/>
      <c r="I4" s="1161" t="s">
        <v>1608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26.25" customHeight="1" thickBot="1">
      <c r="A5" s="574"/>
      <c r="B5" s="1131" t="s">
        <v>1609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1610</v>
      </c>
      <c r="D8" s="1110"/>
      <c r="E8" s="1110"/>
      <c r="F8" s="1110"/>
      <c r="G8" s="1110"/>
      <c r="H8" s="1110"/>
      <c r="I8" s="710">
        <v>0.7</v>
      </c>
      <c r="J8" s="584">
        <v>0</v>
      </c>
      <c r="K8" s="693">
        <v>0.7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169</v>
      </c>
      <c r="C11" s="648"/>
      <c r="D11" s="649"/>
      <c r="E11" s="649"/>
      <c r="F11" s="650"/>
      <c r="G11" s="649"/>
      <c r="H11" s="678" t="s">
        <v>1611</v>
      </c>
      <c r="I11" s="687" t="s">
        <v>1612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04.75" thickBot="1">
      <c r="A14" s="646"/>
      <c r="B14" s="647" t="s">
        <v>158</v>
      </c>
      <c r="C14" s="648"/>
      <c r="D14" s="649"/>
      <c r="E14" s="649"/>
      <c r="F14" s="650"/>
      <c r="G14" s="649"/>
      <c r="H14" s="678" t="s">
        <v>1613</v>
      </c>
      <c r="I14" s="687" t="s">
        <v>1614</v>
      </c>
      <c r="J14" s="649">
        <v>0</v>
      </c>
      <c r="K14" s="668">
        <v>1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08.75" thickBot="1">
      <c r="A17" s="646"/>
      <c r="B17" s="647" t="s">
        <v>169</v>
      </c>
      <c r="C17" s="648"/>
      <c r="D17" s="649"/>
      <c r="E17" s="649"/>
      <c r="F17" s="650"/>
      <c r="G17" s="649"/>
      <c r="H17" s="678" t="s">
        <v>1615</v>
      </c>
      <c r="I17" s="687" t="s">
        <v>1616</v>
      </c>
      <c r="J17" s="649">
        <v>1</v>
      </c>
      <c r="K17" s="665">
        <v>4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56.75" thickBot="1">
      <c r="A20" s="646"/>
      <c r="B20" s="647" t="s">
        <v>158</v>
      </c>
      <c r="C20" s="648"/>
      <c r="D20" s="649"/>
      <c r="E20" s="649"/>
      <c r="F20" s="650"/>
      <c r="G20" s="649"/>
      <c r="H20" s="678" t="s">
        <v>1617</v>
      </c>
      <c r="I20" s="687" t="s">
        <v>1618</v>
      </c>
      <c r="J20" s="649">
        <v>0</v>
      </c>
      <c r="K20" s="668">
        <v>3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84.75" thickBot="1">
      <c r="A23" s="646"/>
      <c r="B23" s="647" t="s">
        <v>158</v>
      </c>
      <c r="C23" s="648"/>
      <c r="D23" s="649"/>
      <c r="E23" s="649"/>
      <c r="F23" s="650"/>
      <c r="G23" s="649"/>
      <c r="H23" s="678" t="s">
        <v>1619</v>
      </c>
      <c r="I23" s="687" t="s">
        <v>1620</v>
      </c>
      <c r="J23" s="649">
        <v>0</v>
      </c>
      <c r="K23" s="686">
        <v>0.4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5.75" thickBot="1">
      <c r="A26" s="574"/>
      <c r="B26" s="606"/>
      <c r="C26" s="607"/>
      <c r="D26" s="608"/>
      <c r="E26" s="608"/>
      <c r="F26" s="623"/>
      <c r="G26" s="608"/>
      <c r="H26" s="624"/>
      <c r="I26" s="625"/>
      <c r="J26" s="610"/>
      <c r="K26" s="626"/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68.75" thickBot="1">
      <c r="A29" s="646"/>
      <c r="B29" s="647" t="s">
        <v>158</v>
      </c>
      <c r="C29" s="648"/>
      <c r="D29" s="649"/>
      <c r="E29" s="649"/>
      <c r="F29" s="650"/>
      <c r="G29" s="649"/>
      <c r="H29" s="678" t="s">
        <v>1621</v>
      </c>
      <c r="I29" s="687" t="s">
        <v>1622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30"/>
  <sheetViews>
    <sheetView zoomScale="30" zoomScaleNormal="3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1624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7.5" customHeight="1" thickBot="1">
      <c r="A5" s="574"/>
      <c r="B5" s="1131" t="s">
        <v>1625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1626</v>
      </c>
      <c r="D8" s="1110"/>
      <c r="E8" s="1110"/>
      <c r="F8" s="1110"/>
      <c r="G8" s="1110"/>
      <c r="H8" s="1110"/>
      <c r="I8" s="635" t="s">
        <v>1627</v>
      </c>
      <c r="J8" s="584">
        <v>0</v>
      </c>
      <c r="K8" s="585">
        <v>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96.75" thickBot="1">
      <c r="A11" s="646"/>
      <c r="B11" s="647" t="s">
        <v>116</v>
      </c>
      <c r="C11" s="648"/>
      <c r="D11" s="649"/>
      <c r="E11" s="649"/>
      <c r="F11" s="650"/>
      <c r="G11" s="649"/>
      <c r="H11" s="678" t="s">
        <v>1628</v>
      </c>
      <c r="I11" s="687" t="s">
        <v>1629</v>
      </c>
      <c r="J11" s="649">
        <v>342</v>
      </c>
      <c r="K11" s="665">
        <v>100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84.75" thickBot="1">
      <c r="A14" s="646"/>
      <c r="B14" s="647" t="s">
        <v>116</v>
      </c>
      <c r="C14" s="648"/>
      <c r="D14" s="649"/>
      <c r="E14" s="649"/>
      <c r="F14" s="650"/>
      <c r="G14" s="649"/>
      <c r="H14" s="678" t="s">
        <v>1630</v>
      </c>
      <c r="I14" s="687" t="s">
        <v>1631</v>
      </c>
      <c r="J14" s="649">
        <v>0</v>
      </c>
      <c r="K14" s="668">
        <v>10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35.25" customHeight="1" thickBot="1">
      <c r="A16" s="574"/>
      <c r="B16" s="1131" t="s">
        <v>1625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48.75" thickBot="1">
      <c r="A19" s="574"/>
      <c r="B19" s="582" t="s">
        <v>1150</v>
      </c>
      <c r="C19" s="1109" t="s">
        <v>1632</v>
      </c>
      <c r="D19" s="1110"/>
      <c r="E19" s="1110"/>
      <c r="F19" s="1110"/>
      <c r="G19" s="1110"/>
      <c r="H19" s="1110"/>
      <c r="I19" s="583" t="s">
        <v>1633</v>
      </c>
      <c r="J19" s="584">
        <v>0</v>
      </c>
      <c r="K19" s="693">
        <v>0.8</v>
      </c>
      <c r="L19" s="585"/>
      <c r="M19" s="586"/>
      <c r="N19" s="587"/>
      <c r="O19" s="588">
        <f t="shared" ref="O19:AD19" si="3">SUM(O21+O24+O31,O34,O37,O40,O43,O46,O49,O52)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AG21+AG24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08.75" thickBot="1">
      <c r="A22" s="646"/>
      <c r="B22" s="647" t="s">
        <v>132</v>
      </c>
      <c r="C22" s="648"/>
      <c r="D22" s="649"/>
      <c r="E22" s="649"/>
      <c r="F22" s="650"/>
      <c r="G22" s="649"/>
      <c r="H22" s="678" t="s">
        <v>1634</v>
      </c>
      <c r="I22" s="687" t="s">
        <v>1635</v>
      </c>
      <c r="J22" s="649">
        <v>0</v>
      </c>
      <c r="K22" s="686">
        <v>1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5">SUM(O25:O25)</f>
        <v>0</v>
      </c>
      <c r="P24" s="601">
        <f t="shared" si="5"/>
        <v>0</v>
      </c>
      <c r="Q24" s="602">
        <f t="shared" si="5"/>
        <v>0</v>
      </c>
      <c r="R24" s="601">
        <f t="shared" si="5"/>
        <v>0</v>
      </c>
      <c r="S24" s="602">
        <f t="shared" si="5"/>
        <v>0</v>
      </c>
      <c r="T24" s="601">
        <f t="shared" si="5"/>
        <v>0</v>
      </c>
      <c r="U24" s="602">
        <f t="shared" si="5"/>
        <v>0</v>
      </c>
      <c r="V24" s="601">
        <f t="shared" si="5"/>
        <v>0</v>
      </c>
      <c r="W24" s="602">
        <f t="shared" si="5"/>
        <v>0</v>
      </c>
      <c r="X24" s="601">
        <f t="shared" si="5"/>
        <v>0</v>
      </c>
      <c r="Y24" s="602">
        <f t="shared" si="5"/>
        <v>0</v>
      </c>
      <c r="Z24" s="601">
        <f t="shared" si="5"/>
        <v>0</v>
      </c>
      <c r="AA24" s="602">
        <f t="shared" si="5"/>
        <v>0</v>
      </c>
      <c r="AB24" s="601">
        <f t="shared" si="5"/>
        <v>0</v>
      </c>
      <c r="AC24" s="602">
        <f t="shared" si="5"/>
        <v>0</v>
      </c>
      <c r="AD24" s="601">
        <f t="shared" si="5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216.75" thickBot="1">
      <c r="A25" s="646"/>
      <c r="B25" s="647" t="s">
        <v>132</v>
      </c>
      <c r="C25" s="648"/>
      <c r="D25" s="649"/>
      <c r="E25" s="649"/>
      <c r="F25" s="650"/>
      <c r="G25" s="649"/>
      <c r="H25" s="678" t="s">
        <v>1636</v>
      </c>
      <c r="I25" s="687" t="s">
        <v>1637</v>
      </c>
      <c r="J25" s="649">
        <v>0</v>
      </c>
      <c r="K25" s="684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36.75" customHeight="1" thickBot="1">
      <c r="A26" s="574"/>
      <c r="B26" s="1131" t="s">
        <v>1625</v>
      </c>
      <c r="C26" s="1132"/>
      <c r="D26" s="1133"/>
      <c r="E26" s="577"/>
      <c r="F26" s="1132" t="s">
        <v>1123</v>
      </c>
      <c r="G26" s="1132"/>
      <c r="H26" s="1132"/>
      <c r="I26" s="1132"/>
      <c r="J26" s="1132"/>
      <c r="K26" s="1132"/>
      <c r="L26" s="1132"/>
      <c r="M26" s="1132"/>
      <c r="N26" s="1133"/>
      <c r="O26" s="1134" t="s">
        <v>1124</v>
      </c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6"/>
      <c r="AG26" s="1137" t="s">
        <v>1125</v>
      </c>
      <c r="AH26" s="1138"/>
      <c r="AI26" s="1138"/>
      <c r="AJ26" s="1139"/>
    </row>
    <row r="27" spans="1:36">
      <c r="A27" s="574"/>
      <c r="B27" s="1140" t="s">
        <v>1126</v>
      </c>
      <c r="C27" s="1142" t="s">
        <v>1127</v>
      </c>
      <c r="D27" s="1143"/>
      <c r="E27" s="1143"/>
      <c r="F27" s="1143"/>
      <c r="G27" s="1143"/>
      <c r="H27" s="1143"/>
      <c r="I27" s="1121" t="s">
        <v>1128</v>
      </c>
      <c r="J27" s="1123" t="s">
        <v>1129</v>
      </c>
      <c r="K27" s="1123" t="s">
        <v>1130</v>
      </c>
      <c r="L27" s="1125" t="s">
        <v>1131</v>
      </c>
      <c r="M27" s="1127" t="s">
        <v>1132</v>
      </c>
      <c r="N27" s="1129" t="s">
        <v>1133</v>
      </c>
      <c r="O27" s="1120" t="s">
        <v>1134</v>
      </c>
      <c r="P27" s="1112"/>
      <c r="Q27" s="1111" t="s">
        <v>1135</v>
      </c>
      <c r="R27" s="1112"/>
      <c r="S27" s="1111" t="s">
        <v>1136</v>
      </c>
      <c r="T27" s="1112"/>
      <c r="U27" s="1111" t="s">
        <v>1137</v>
      </c>
      <c r="V27" s="1112"/>
      <c r="W27" s="1111" t="s">
        <v>1138</v>
      </c>
      <c r="X27" s="1112"/>
      <c r="Y27" s="1111" t="s">
        <v>1139</v>
      </c>
      <c r="Z27" s="1112"/>
      <c r="AA27" s="1111" t="s">
        <v>1140</v>
      </c>
      <c r="AB27" s="1112"/>
      <c r="AC27" s="1111" t="s">
        <v>1141</v>
      </c>
      <c r="AD27" s="1112"/>
      <c r="AE27" s="1111" t="s">
        <v>1142</v>
      </c>
      <c r="AF27" s="1113"/>
      <c r="AG27" s="1114" t="s">
        <v>1143</v>
      </c>
      <c r="AH27" s="1116" t="s">
        <v>1144</v>
      </c>
      <c r="AI27" s="1118" t="s">
        <v>1145</v>
      </c>
      <c r="AJ27" s="1107" t="s">
        <v>1146</v>
      </c>
    </row>
    <row r="28" spans="1:36" ht="20.25" thickBot="1">
      <c r="A28" s="574"/>
      <c r="B28" s="1141"/>
      <c r="C28" s="1144"/>
      <c r="D28" s="1145"/>
      <c r="E28" s="1145"/>
      <c r="F28" s="1145"/>
      <c r="G28" s="1145"/>
      <c r="H28" s="1145"/>
      <c r="I28" s="1122"/>
      <c r="J28" s="1124" t="s">
        <v>1129</v>
      </c>
      <c r="K28" s="1124"/>
      <c r="L28" s="1126"/>
      <c r="M28" s="1128"/>
      <c r="N28" s="1130"/>
      <c r="O28" s="578" t="s">
        <v>1147</v>
      </c>
      <c r="P28" s="579" t="s">
        <v>1148</v>
      </c>
      <c r="Q28" s="580" t="s">
        <v>1147</v>
      </c>
      <c r="R28" s="579" t="s">
        <v>1148</v>
      </c>
      <c r="S28" s="580" t="s">
        <v>1147</v>
      </c>
      <c r="T28" s="579" t="s">
        <v>1148</v>
      </c>
      <c r="U28" s="580" t="s">
        <v>1147</v>
      </c>
      <c r="V28" s="579" t="s">
        <v>1148</v>
      </c>
      <c r="W28" s="580" t="s">
        <v>1147</v>
      </c>
      <c r="X28" s="579" t="s">
        <v>1148</v>
      </c>
      <c r="Y28" s="580" t="s">
        <v>1147</v>
      </c>
      <c r="Z28" s="579" t="s">
        <v>1148</v>
      </c>
      <c r="AA28" s="580" t="s">
        <v>1147</v>
      </c>
      <c r="AB28" s="579" t="s">
        <v>1149</v>
      </c>
      <c r="AC28" s="580" t="s">
        <v>1147</v>
      </c>
      <c r="AD28" s="579" t="s">
        <v>1149</v>
      </c>
      <c r="AE28" s="580" t="s">
        <v>1147</v>
      </c>
      <c r="AF28" s="581" t="s">
        <v>1149</v>
      </c>
      <c r="AG28" s="1115"/>
      <c r="AH28" s="1117"/>
      <c r="AI28" s="1119"/>
      <c r="AJ28" s="1108"/>
    </row>
    <row r="29" spans="1:36" ht="48.75" thickBot="1">
      <c r="A29" s="574"/>
      <c r="B29" s="582" t="s">
        <v>1150</v>
      </c>
      <c r="C29" s="1109" t="s">
        <v>1638</v>
      </c>
      <c r="D29" s="1110"/>
      <c r="E29" s="1110"/>
      <c r="F29" s="1110"/>
      <c r="G29" s="1110"/>
      <c r="H29" s="1110"/>
      <c r="I29" s="583" t="s">
        <v>1639</v>
      </c>
      <c r="J29" s="584">
        <v>0</v>
      </c>
      <c r="K29" s="693">
        <v>0.4</v>
      </c>
      <c r="L29" s="585"/>
      <c r="M29" s="586"/>
      <c r="N29" s="587"/>
      <c r="O29" s="588">
        <f t="shared" ref="O29:AD29" si="6">SUM(O31,O34,O37,O40)</f>
        <v>0</v>
      </c>
      <c r="P29" s="589">
        <f t="shared" si="6"/>
        <v>0</v>
      </c>
      <c r="Q29" s="589">
        <f t="shared" si="6"/>
        <v>0</v>
      </c>
      <c r="R29" s="589">
        <f t="shared" si="6"/>
        <v>0</v>
      </c>
      <c r="S29" s="589">
        <f t="shared" si="6"/>
        <v>0</v>
      </c>
      <c r="T29" s="589">
        <f t="shared" si="6"/>
        <v>0</v>
      </c>
      <c r="U29" s="589">
        <f t="shared" si="6"/>
        <v>0</v>
      </c>
      <c r="V29" s="589">
        <f t="shared" si="6"/>
        <v>0</v>
      </c>
      <c r="W29" s="589">
        <f t="shared" si="6"/>
        <v>0</v>
      </c>
      <c r="X29" s="589">
        <f t="shared" si="6"/>
        <v>0</v>
      </c>
      <c r="Y29" s="589">
        <f t="shared" si="6"/>
        <v>0</v>
      </c>
      <c r="Z29" s="589">
        <f t="shared" si="6"/>
        <v>0</v>
      </c>
      <c r="AA29" s="589">
        <f t="shared" si="6"/>
        <v>0</v>
      </c>
      <c r="AB29" s="589">
        <f t="shared" si="6"/>
        <v>0</v>
      </c>
      <c r="AC29" s="589">
        <f t="shared" si="6"/>
        <v>0</v>
      </c>
      <c r="AD29" s="589">
        <f t="shared" si="6"/>
        <v>0</v>
      </c>
      <c r="AE29" s="589">
        <f>SUM(O29,Q29,S29,U29,W29,Y29,AA29,AC29)</f>
        <v>0</v>
      </c>
      <c r="AF29" s="590">
        <f>SUM(P29,R29,T29,V29,X29,Z29,AB29,AD29)</f>
        <v>0</v>
      </c>
      <c r="AG29" s="591">
        <f>AG31+AG34</f>
        <v>0</v>
      </c>
      <c r="AH29" s="592"/>
      <c r="AI29" s="592"/>
      <c r="AJ29" s="593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96.75" thickBot="1">
      <c r="A32" s="646"/>
      <c r="B32" s="647" t="s">
        <v>136</v>
      </c>
      <c r="C32" s="648"/>
      <c r="D32" s="649"/>
      <c r="E32" s="649"/>
      <c r="F32" s="650"/>
      <c r="G32" s="649"/>
      <c r="H32" s="678" t="s">
        <v>1640</v>
      </c>
      <c r="I32" s="687" t="s">
        <v>1641</v>
      </c>
      <c r="J32" s="649">
        <v>0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8">SUM(O35:O35)</f>
        <v>0</v>
      </c>
      <c r="P34" s="601">
        <f t="shared" si="8"/>
        <v>0</v>
      </c>
      <c r="Q34" s="602">
        <f t="shared" si="8"/>
        <v>0</v>
      </c>
      <c r="R34" s="601">
        <f t="shared" si="8"/>
        <v>0</v>
      </c>
      <c r="S34" s="602">
        <f t="shared" si="8"/>
        <v>0</v>
      </c>
      <c r="T34" s="601">
        <f t="shared" si="8"/>
        <v>0</v>
      </c>
      <c r="U34" s="602">
        <f t="shared" si="8"/>
        <v>0</v>
      </c>
      <c r="V34" s="601">
        <f t="shared" si="8"/>
        <v>0</v>
      </c>
      <c r="W34" s="602">
        <f t="shared" si="8"/>
        <v>0</v>
      </c>
      <c r="X34" s="601">
        <f t="shared" si="8"/>
        <v>0</v>
      </c>
      <c r="Y34" s="602">
        <f t="shared" si="8"/>
        <v>0</v>
      </c>
      <c r="Z34" s="601">
        <f t="shared" si="8"/>
        <v>0</v>
      </c>
      <c r="AA34" s="602">
        <f t="shared" si="8"/>
        <v>0</v>
      </c>
      <c r="AB34" s="601">
        <f t="shared" si="8"/>
        <v>0</v>
      </c>
      <c r="AC34" s="602">
        <f t="shared" si="8"/>
        <v>0</v>
      </c>
      <c r="AD34" s="601">
        <f t="shared" si="8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s="662" customFormat="1" ht="120.75" thickBot="1">
      <c r="A35" s="646"/>
      <c r="B35" s="647" t="s">
        <v>132</v>
      </c>
      <c r="C35" s="648"/>
      <c r="D35" s="649"/>
      <c r="E35" s="649"/>
      <c r="F35" s="650"/>
      <c r="G35" s="649"/>
      <c r="H35" s="678" t="s">
        <v>1642</v>
      </c>
      <c r="I35" s="687" t="s">
        <v>1643</v>
      </c>
      <c r="J35" s="649">
        <v>0</v>
      </c>
      <c r="K35" s="684">
        <v>1</v>
      </c>
      <c r="L35" s="665"/>
      <c r="M35" s="660"/>
      <c r="N35" s="666"/>
      <c r="O35" s="667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9"/>
      <c r="AH35" s="660"/>
      <c r="AI35" s="660"/>
      <c r="AJ35" s="66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9">SUM(O38:O38)</f>
        <v>0</v>
      </c>
      <c r="P37" s="601">
        <f t="shared" si="9"/>
        <v>0</v>
      </c>
      <c r="Q37" s="602">
        <f t="shared" si="9"/>
        <v>0</v>
      </c>
      <c r="R37" s="601">
        <f t="shared" si="9"/>
        <v>0</v>
      </c>
      <c r="S37" s="602">
        <f t="shared" si="9"/>
        <v>0</v>
      </c>
      <c r="T37" s="601">
        <f t="shared" si="9"/>
        <v>0</v>
      </c>
      <c r="U37" s="602">
        <f t="shared" si="9"/>
        <v>0</v>
      </c>
      <c r="V37" s="601">
        <f t="shared" si="9"/>
        <v>0</v>
      </c>
      <c r="W37" s="602">
        <f t="shared" si="9"/>
        <v>0</v>
      </c>
      <c r="X37" s="601">
        <f t="shared" si="9"/>
        <v>0</v>
      </c>
      <c r="Y37" s="602">
        <f t="shared" si="9"/>
        <v>0</v>
      </c>
      <c r="Z37" s="601">
        <f t="shared" si="9"/>
        <v>0</v>
      </c>
      <c r="AA37" s="602">
        <f t="shared" si="9"/>
        <v>0</v>
      </c>
      <c r="AB37" s="601">
        <f t="shared" si="9"/>
        <v>0</v>
      </c>
      <c r="AC37" s="602">
        <f t="shared" si="9"/>
        <v>0</v>
      </c>
      <c r="AD37" s="601">
        <f t="shared" si="9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s="662" customFormat="1" ht="84.75" thickBot="1">
      <c r="A38" s="646"/>
      <c r="B38" s="647" t="s">
        <v>120</v>
      </c>
      <c r="C38" s="648"/>
      <c r="D38" s="649"/>
      <c r="E38" s="649"/>
      <c r="F38" s="650"/>
      <c r="G38" s="649"/>
      <c r="H38" s="678" t="s">
        <v>1644</v>
      </c>
      <c r="I38" s="687" t="s">
        <v>1645</v>
      </c>
      <c r="J38" s="649">
        <v>0</v>
      </c>
      <c r="K38" s="665">
        <v>3</v>
      </c>
      <c r="L38" s="653"/>
      <c r="M38" s="653"/>
      <c r="N38" s="654"/>
      <c r="O38" s="655"/>
      <c r="P38" s="656"/>
      <c r="Q38" s="657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6"/>
      <c r="AF38" s="656"/>
      <c r="AG38" s="659"/>
      <c r="AH38" s="660"/>
      <c r="AI38" s="660"/>
      <c r="AJ38" s="661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1161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5"/>
      <c r="K40" s="622"/>
      <c r="L40" s="622"/>
      <c r="M40" s="598"/>
      <c r="N40" s="599"/>
      <c r="O40" s="600">
        <f t="shared" ref="O40:AD40" si="10">SUM(O41:O41)</f>
        <v>0</v>
      </c>
      <c r="P40" s="601">
        <f t="shared" si="10"/>
        <v>0</v>
      </c>
      <c r="Q40" s="602">
        <f t="shared" si="10"/>
        <v>0</v>
      </c>
      <c r="R40" s="601">
        <f t="shared" si="10"/>
        <v>0</v>
      </c>
      <c r="S40" s="602">
        <f t="shared" si="10"/>
        <v>0</v>
      </c>
      <c r="T40" s="601">
        <f t="shared" si="10"/>
        <v>0</v>
      </c>
      <c r="U40" s="602">
        <f t="shared" si="10"/>
        <v>0</v>
      </c>
      <c r="V40" s="601">
        <f t="shared" si="10"/>
        <v>0</v>
      </c>
      <c r="W40" s="602">
        <f t="shared" si="10"/>
        <v>0</v>
      </c>
      <c r="X40" s="601">
        <f t="shared" si="10"/>
        <v>0</v>
      </c>
      <c r="Y40" s="602">
        <f t="shared" si="10"/>
        <v>0</v>
      </c>
      <c r="Z40" s="601">
        <f t="shared" si="10"/>
        <v>0</v>
      </c>
      <c r="AA40" s="602">
        <f t="shared" si="10"/>
        <v>0</v>
      </c>
      <c r="AB40" s="601">
        <f t="shared" si="10"/>
        <v>0</v>
      </c>
      <c r="AC40" s="602">
        <f t="shared" si="10"/>
        <v>0</v>
      </c>
      <c r="AD40" s="601">
        <f t="shared" si="10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s="662" customFormat="1" ht="132.75" thickBot="1">
      <c r="A41" s="646"/>
      <c r="B41" s="647" t="s">
        <v>126</v>
      </c>
      <c r="C41" s="648"/>
      <c r="D41" s="649"/>
      <c r="E41" s="649"/>
      <c r="F41" s="650"/>
      <c r="G41" s="649"/>
      <c r="H41" s="678" t="s">
        <v>1646</v>
      </c>
      <c r="I41" s="687" t="s">
        <v>1647</v>
      </c>
      <c r="J41" s="649">
        <v>0</v>
      </c>
      <c r="K41" s="684">
        <v>1</v>
      </c>
      <c r="L41" s="665"/>
      <c r="M41" s="660"/>
      <c r="N41" s="666"/>
      <c r="O41" s="667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9"/>
      <c r="AH41" s="660"/>
      <c r="AI41" s="660"/>
      <c r="AJ41" s="66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1156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8"/>
      <c r="K43" s="598"/>
      <c r="L43" s="598"/>
      <c r="M43" s="598"/>
      <c r="N43" s="599"/>
      <c r="O43" s="600">
        <f t="shared" ref="O43:AD43" si="11">SUM(O44:O44)</f>
        <v>0</v>
      </c>
      <c r="P43" s="601">
        <f t="shared" si="11"/>
        <v>0</v>
      </c>
      <c r="Q43" s="602">
        <f t="shared" si="11"/>
        <v>0</v>
      </c>
      <c r="R43" s="601">
        <f t="shared" si="11"/>
        <v>0</v>
      </c>
      <c r="S43" s="602">
        <f t="shared" si="11"/>
        <v>0</v>
      </c>
      <c r="T43" s="601">
        <f t="shared" si="11"/>
        <v>0</v>
      </c>
      <c r="U43" s="602">
        <f t="shared" si="11"/>
        <v>0</v>
      </c>
      <c r="V43" s="601">
        <f t="shared" si="11"/>
        <v>0</v>
      </c>
      <c r="W43" s="602">
        <f t="shared" si="11"/>
        <v>0</v>
      </c>
      <c r="X43" s="601">
        <f t="shared" si="11"/>
        <v>0</v>
      </c>
      <c r="Y43" s="602">
        <f t="shared" si="11"/>
        <v>0</v>
      </c>
      <c r="Z43" s="601">
        <f t="shared" si="11"/>
        <v>0</v>
      </c>
      <c r="AA43" s="602">
        <f t="shared" si="11"/>
        <v>0</v>
      </c>
      <c r="AB43" s="601">
        <f t="shared" si="11"/>
        <v>0</v>
      </c>
      <c r="AC43" s="602">
        <f t="shared" si="11"/>
        <v>0</v>
      </c>
      <c r="AD43" s="601">
        <f t="shared" si="11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s="662" customFormat="1" ht="96.75" thickBot="1">
      <c r="A44" s="646"/>
      <c r="B44" s="647" t="s">
        <v>126</v>
      </c>
      <c r="C44" s="648"/>
      <c r="D44" s="649"/>
      <c r="E44" s="649"/>
      <c r="F44" s="650"/>
      <c r="G44" s="649"/>
      <c r="H44" s="678" t="s">
        <v>1648</v>
      </c>
      <c r="I44" s="687" t="s">
        <v>1649</v>
      </c>
      <c r="J44" s="649">
        <v>0</v>
      </c>
      <c r="K44" s="665">
        <v>100</v>
      </c>
      <c r="L44" s="653"/>
      <c r="M44" s="653"/>
      <c r="N44" s="654"/>
      <c r="O44" s="655"/>
      <c r="P44" s="656"/>
      <c r="Q44" s="657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6"/>
      <c r="AF44" s="656"/>
      <c r="AG44" s="659"/>
      <c r="AH44" s="660"/>
      <c r="AI44" s="660"/>
      <c r="AJ44" s="661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36.75" thickBot="1">
      <c r="A46" s="574"/>
      <c r="B46" s="594" t="s">
        <v>1153</v>
      </c>
      <c r="C46" s="595" t="s">
        <v>1154</v>
      </c>
      <c r="D46" s="595" t="s">
        <v>1155</v>
      </c>
      <c r="E46" s="595" t="s">
        <v>1161</v>
      </c>
      <c r="F46" s="595" t="s">
        <v>1157</v>
      </c>
      <c r="G46" s="595" t="s">
        <v>1158</v>
      </c>
      <c r="H46" s="596" t="s">
        <v>1159</v>
      </c>
      <c r="I46" s="597" t="s">
        <v>1160</v>
      </c>
      <c r="J46" s="595"/>
      <c r="K46" s="622"/>
      <c r="L46" s="622"/>
      <c r="M46" s="598"/>
      <c r="N46" s="599"/>
      <c r="O46" s="600">
        <f t="shared" ref="O46:AD46" si="12">SUM(O47:O47)</f>
        <v>0</v>
      </c>
      <c r="P46" s="601">
        <f t="shared" si="12"/>
        <v>0</v>
      </c>
      <c r="Q46" s="602">
        <f t="shared" si="12"/>
        <v>0</v>
      </c>
      <c r="R46" s="601">
        <f t="shared" si="12"/>
        <v>0</v>
      </c>
      <c r="S46" s="602">
        <f t="shared" si="12"/>
        <v>0</v>
      </c>
      <c r="T46" s="601">
        <f t="shared" si="12"/>
        <v>0</v>
      </c>
      <c r="U46" s="602">
        <f t="shared" si="12"/>
        <v>0</v>
      </c>
      <c r="V46" s="601">
        <f t="shared" si="12"/>
        <v>0</v>
      </c>
      <c r="W46" s="602">
        <f t="shared" si="12"/>
        <v>0</v>
      </c>
      <c r="X46" s="601">
        <f t="shared" si="12"/>
        <v>0</v>
      </c>
      <c r="Y46" s="602">
        <f t="shared" si="12"/>
        <v>0</v>
      </c>
      <c r="Z46" s="601">
        <f t="shared" si="12"/>
        <v>0</v>
      </c>
      <c r="AA46" s="602">
        <f t="shared" si="12"/>
        <v>0</v>
      </c>
      <c r="AB46" s="601">
        <f t="shared" si="12"/>
        <v>0</v>
      </c>
      <c r="AC46" s="602">
        <f t="shared" si="12"/>
        <v>0</v>
      </c>
      <c r="AD46" s="601">
        <f t="shared" si="12"/>
        <v>0</v>
      </c>
      <c r="AE46" s="602">
        <f>SUM(O46,Q46,S46,U46,W46,Y46,AA46,AC46)</f>
        <v>0</v>
      </c>
      <c r="AF46" s="601">
        <f>SUM(P46,R46,T46,V46,X46,Z46,AB46,AD46)</f>
        <v>0</v>
      </c>
      <c r="AG46" s="603">
        <f>SUM(AG47:AG47)</f>
        <v>0</v>
      </c>
      <c r="AH46" s="604"/>
      <c r="AI46" s="604"/>
      <c r="AJ46" s="605"/>
    </row>
    <row r="47" spans="1:36" s="662" customFormat="1" ht="108.75" thickBot="1">
      <c r="A47" s="646"/>
      <c r="B47" s="647" t="s">
        <v>120</v>
      </c>
      <c r="C47" s="648"/>
      <c r="D47" s="649"/>
      <c r="E47" s="649"/>
      <c r="F47" s="650"/>
      <c r="G47" s="649"/>
      <c r="H47" s="678" t="s">
        <v>1650</v>
      </c>
      <c r="I47" s="687" t="s">
        <v>1651</v>
      </c>
      <c r="J47" s="649">
        <v>0</v>
      </c>
      <c r="K47" s="684">
        <v>1</v>
      </c>
      <c r="L47" s="665"/>
      <c r="M47" s="660"/>
      <c r="N47" s="666"/>
      <c r="O47" s="667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9"/>
      <c r="AH47" s="660"/>
      <c r="AI47" s="660"/>
      <c r="AJ47" s="661"/>
    </row>
    <row r="48" spans="1:36" ht="15.75" thickBot="1">
      <c r="A48" s="574"/>
      <c r="B48" s="1149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1150"/>
      <c r="S48" s="1150"/>
      <c r="T48" s="1150"/>
      <c r="U48" s="1150"/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50"/>
      <c r="AG48" s="1150"/>
      <c r="AH48" s="1150"/>
      <c r="AI48" s="1150"/>
      <c r="AJ48" s="1151"/>
    </row>
    <row r="49" spans="1:36" ht="36.75" thickBot="1">
      <c r="A49" s="574"/>
      <c r="B49" s="594" t="s">
        <v>1153</v>
      </c>
      <c r="C49" s="595" t="s">
        <v>1154</v>
      </c>
      <c r="D49" s="595" t="s">
        <v>1155</v>
      </c>
      <c r="E49" s="595" t="s">
        <v>1156</v>
      </c>
      <c r="F49" s="595" t="s">
        <v>1157</v>
      </c>
      <c r="G49" s="595" t="s">
        <v>1158</v>
      </c>
      <c r="H49" s="596" t="s">
        <v>1159</v>
      </c>
      <c r="I49" s="597" t="s">
        <v>1160</v>
      </c>
      <c r="J49" s="598"/>
      <c r="K49" s="598"/>
      <c r="L49" s="598"/>
      <c r="M49" s="598"/>
      <c r="N49" s="599"/>
      <c r="O49" s="600">
        <f t="shared" ref="O49:AD49" si="13">SUM(O50:O50)</f>
        <v>0</v>
      </c>
      <c r="P49" s="601">
        <f t="shared" si="13"/>
        <v>0</v>
      </c>
      <c r="Q49" s="602">
        <f t="shared" si="13"/>
        <v>0</v>
      </c>
      <c r="R49" s="601">
        <f t="shared" si="13"/>
        <v>0</v>
      </c>
      <c r="S49" s="602">
        <f t="shared" si="13"/>
        <v>0</v>
      </c>
      <c r="T49" s="601">
        <f t="shared" si="13"/>
        <v>0</v>
      </c>
      <c r="U49" s="602">
        <f t="shared" si="13"/>
        <v>0</v>
      </c>
      <c r="V49" s="601">
        <f t="shared" si="13"/>
        <v>0</v>
      </c>
      <c r="W49" s="602">
        <f t="shared" si="13"/>
        <v>0</v>
      </c>
      <c r="X49" s="601">
        <f t="shared" si="13"/>
        <v>0</v>
      </c>
      <c r="Y49" s="602">
        <f t="shared" si="13"/>
        <v>0</v>
      </c>
      <c r="Z49" s="601">
        <f t="shared" si="13"/>
        <v>0</v>
      </c>
      <c r="AA49" s="602">
        <f t="shared" si="13"/>
        <v>0</v>
      </c>
      <c r="AB49" s="601">
        <f t="shared" si="13"/>
        <v>0</v>
      </c>
      <c r="AC49" s="602">
        <f t="shared" si="13"/>
        <v>0</v>
      </c>
      <c r="AD49" s="601">
        <f t="shared" si="13"/>
        <v>0</v>
      </c>
      <c r="AE49" s="602">
        <f>SUM(O49,Q49,S49,U49,W49,Y49,AA49,AC49)</f>
        <v>0</v>
      </c>
      <c r="AF49" s="601">
        <f>SUM(P49,R49,T49,V49,X49,Z49,AB49,AD49)</f>
        <v>0</v>
      </c>
      <c r="AG49" s="603">
        <f>SUM(AG50:AG50)</f>
        <v>0</v>
      </c>
      <c r="AH49" s="604"/>
      <c r="AI49" s="604"/>
      <c r="AJ49" s="605"/>
    </row>
    <row r="50" spans="1:36" s="662" customFormat="1" ht="108.75" thickBot="1">
      <c r="A50" s="646"/>
      <c r="B50" s="647" t="s">
        <v>116</v>
      </c>
      <c r="C50" s="648"/>
      <c r="D50" s="649"/>
      <c r="E50" s="649"/>
      <c r="F50" s="650"/>
      <c r="G50" s="649"/>
      <c r="H50" s="678" t="s">
        <v>1652</v>
      </c>
      <c r="I50" s="687" t="s">
        <v>1653</v>
      </c>
      <c r="J50" s="649">
        <v>0</v>
      </c>
      <c r="K50" s="686">
        <v>1</v>
      </c>
      <c r="L50" s="653"/>
      <c r="M50" s="653"/>
      <c r="N50" s="654"/>
      <c r="O50" s="655"/>
      <c r="P50" s="656"/>
      <c r="Q50" s="657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6"/>
      <c r="AF50" s="656"/>
      <c r="AG50" s="659"/>
      <c r="AH50" s="660"/>
      <c r="AI50" s="660"/>
      <c r="AJ50" s="661"/>
    </row>
    <row r="51" spans="1:36" ht="15.75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36.75" thickBot="1">
      <c r="A52" s="574"/>
      <c r="B52" s="594" t="s">
        <v>1153</v>
      </c>
      <c r="C52" s="595" t="s">
        <v>1154</v>
      </c>
      <c r="D52" s="595" t="s">
        <v>1155</v>
      </c>
      <c r="E52" s="595" t="s">
        <v>1161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5"/>
      <c r="K52" s="622"/>
      <c r="L52" s="622"/>
      <c r="M52" s="598"/>
      <c r="N52" s="599"/>
      <c r="O52" s="600">
        <f t="shared" ref="O52:AD52" si="14">SUM(O53:O53)</f>
        <v>0</v>
      </c>
      <c r="P52" s="601">
        <f t="shared" si="14"/>
        <v>0</v>
      </c>
      <c r="Q52" s="602">
        <f t="shared" si="14"/>
        <v>0</v>
      </c>
      <c r="R52" s="601">
        <f t="shared" si="14"/>
        <v>0</v>
      </c>
      <c r="S52" s="602">
        <f t="shared" si="14"/>
        <v>0</v>
      </c>
      <c r="T52" s="601">
        <f t="shared" si="14"/>
        <v>0</v>
      </c>
      <c r="U52" s="602">
        <f t="shared" si="14"/>
        <v>0</v>
      </c>
      <c r="V52" s="601">
        <f t="shared" si="14"/>
        <v>0</v>
      </c>
      <c r="W52" s="602">
        <f t="shared" si="14"/>
        <v>0</v>
      </c>
      <c r="X52" s="601">
        <f t="shared" si="14"/>
        <v>0</v>
      </c>
      <c r="Y52" s="602">
        <f t="shared" si="14"/>
        <v>0</v>
      </c>
      <c r="Z52" s="601">
        <f t="shared" si="14"/>
        <v>0</v>
      </c>
      <c r="AA52" s="602">
        <f t="shared" si="14"/>
        <v>0</v>
      </c>
      <c r="AB52" s="601">
        <f t="shared" si="14"/>
        <v>0</v>
      </c>
      <c r="AC52" s="602">
        <f t="shared" si="14"/>
        <v>0</v>
      </c>
      <c r="AD52" s="601">
        <f t="shared" si="14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s="662" customFormat="1" ht="132.75" thickBot="1">
      <c r="A53" s="646"/>
      <c r="B53" s="647" t="s">
        <v>111</v>
      </c>
      <c r="C53" s="648"/>
      <c r="D53" s="649"/>
      <c r="E53" s="649"/>
      <c r="F53" s="650"/>
      <c r="G53" s="649"/>
      <c r="H53" s="678" t="s">
        <v>1654</v>
      </c>
      <c r="I53" s="687" t="s">
        <v>1655</v>
      </c>
      <c r="J53" s="649">
        <v>0</v>
      </c>
      <c r="K53" s="668">
        <v>4</v>
      </c>
      <c r="L53" s="665"/>
      <c r="M53" s="660"/>
      <c r="N53" s="666"/>
      <c r="O53" s="667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9"/>
      <c r="AH53" s="660"/>
      <c r="AI53" s="660"/>
      <c r="AJ53" s="661"/>
    </row>
    <row r="54" spans="1:36" ht="15.75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15.75" thickBot="1">
      <c r="A55" s="574"/>
      <c r="B55" s="1131" t="s">
        <v>1122</v>
      </c>
      <c r="C55" s="1132"/>
      <c r="D55" s="1133"/>
      <c r="E55" s="577"/>
      <c r="F55" s="1132" t="s">
        <v>1123</v>
      </c>
      <c r="G55" s="1132"/>
      <c r="H55" s="1132"/>
      <c r="I55" s="1132"/>
      <c r="J55" s="1132"/>
      <c r="K55" s="1132"/>
      <c r="L55" s="1132"/>
      <c r="M55" s="1132"/>
      <c r="N55" s="1133"/>
      <c r="O55" s="1134" t="s">
        <v>1124</v>
      </c>
      <c r="P55" s="1135"/>
      <c r="Q55" s="1135"/>
      <c r="R55" s="1135"/>
      <c r="S55" s="1135"/>
      <c r="T55" s="1135"/>
      <c r="U55" s="1135"/>
      <c r="V55" s="1135"/>
      <c r="W55" s="1135"/>
      <c r="X55" s="1135"/>
      <c r="Y55" s="1135"/>
      <c r="Z55" s="1135"/>
      <c r="AA55" s="1135"/>
      <c r="AB55" s="1135"/>
      <c r="AC55" s="1135"/>
      <c r="AD55" s="1135"/>
      <c r="AE55" s="1135"/>
      <c r="AF55" s="1136"/>
      <c r="AG55" s="1137" t="s">
        <v>1125</v>
      </c>
      <c r="AH55" s="1138"/>
      <c r="AI55" s="1138"/>
      <c r="AJ55" s="1139"/>
    </row>
    <row r="56" spans="1:36">
      <c r="A56" s="574"/>
      <c r="B56" s="1140" t="s">
        <v>1126</v>
      </c>
      <c r="C56" s="1142" t="s">
        <v>1127</v>
      </c>
      <c r="D56" s="1143"/>
      <c r="E56" s="1143"/>
      <c r="F56" s="1143"/>
      <c r="G56" s="1143"/>
      <c r="H56" s="1143"/>
      <c r="I56" s="1121" t="s">
        <v>1128</v>
      </c>
      <c r="J56" s="1123" t="s">
        <v>1129</v>
      </c>
      <c r="K56" s="1123" t="s">
        <v>1130</v>
      </c>
      <c r="L56" s="1125" t="s">
        <v>1131</v>
      </c>
      <c r="M56" s="1127" t="s">
        <v>1132</v>
      </c>
      <c r="N56" s="1129" t="s">
        <v>1133</v>
      </c>
      <c r="O56" s="1120" t="s">
        <v>1134</v>
      </c>
      <c r="P56" s="1112"/>
      <c r="Q56" s="1111" t="s">
        <v>1135</v>
      </c>
      <c r="R56" s="1112"/>
      <c r="S56" s="1111" t="s">
        <v>1136</v>
      </c>
      <c r="T56" s="1112"/>
      <c r="U56" s="1111" t="s">
        <v>1137</v>
      </c>
      <c r="V56" s="1112"/>
      <c r="W56" s="1111" t="s">
        <v>1138</v>
      </c>
      <c r="X56" s="1112"/>
      <c r="Y56" s="1111" t="s">
        <v>1139</v>
      </c>
      <c r="Z56" s="1112"/>
      <c r="AA56" s="1111" t="s">
        <v>1140</v>
      </c>
      <c r="AB56" s="1112"/>
      <c r="AC56" s="1111" t="s">
        <v>1141</v>
      </c>
      <c r="AD56" s="1112"/>
      <c r="AE56" s="1111" t="s">
        <v>1142</v>
      </c>
      <c r="AF56" s="1113"/>
      <c r="AG56" s="1114" t="s">
        <v>1143</v>
      </c>
      <c r="AH56" s="1116" t="s">
        <v>1144</v>
      </c>
      <c r="AI56" s="1118" t="s">
        <v>1145</v>
      </c>
      <c r="AJ56" s="1107" t="s">
        <v>1146</v>
      </c>
    </row>
    <row r="57" spans="1:36" ht="20.25" thickBot="1">
      <c r="A57" s="574"/>
      <c r="B57" s="1141"/>
      <c r="C57" s="1144"/>
      <c r="D57" s="1145"/>
      <c r="E57" s="1145"/>
      <c r="F57" s="1145"/>
      <c r="G57" s="1145"/>
      <c r="H57" s="1145"/>
      <c r="I57" s="1122"/>
      <c r="J57" s="1124" t="s">
        <v>1129</v>
      </c>
      <c r="K57" s="1124"/>
      <c r="L57" s="1126"/>
      <c r="M57" s="1128"/>
      <c r="N57" s="1130"/>
      <c r="O57" s="578" t="s">
        <v>1147</v>
      </c>
      <c r="P57" s="579" t="s">
        <v>1148</v>
      </c>
      <c r="Q57" s="580" t="s">
        <v>1147</v>
      </c>
      <c r="R57" s="579" t="s">
        <v>1148</v>
      </c>
      <c r="S57" s="580" t="s">
        <v>1147</v>
      </c>
      <c r="T57" s="579" t="s">
        <v>1148</v>
      </c>
      <c r="U57" s="580" t="s">
        <v>1147</v>
      </c>
      <c r="V57" s="579" t="s">
        <v>1148</v>
      </c>
      <c r="W57" s="580" t="s">
        <v>1147</v>
      </c>
      <c r="X57" s="579" t="s">
        <v>1148</v>
      </c>
      <c r="Y57" s="580" t="s">
        <v>1147</v>
      </c>
      <c r="Z57" s="579" t="s">
        <v>1148</v>
      </c>
      <c r="AA57" s="580" t="s">
        <v>1147</v>
      </c>
      <c r="AB57" s="579" t="s">
        <v>1149</v>
      </c>
      <c r="AC57" s="580" t="s">
        <v>1147</v>
      </c>
      <c r="AD57" s="579" t="s">
        <v>1149</v>
      </c>
      <c r="AE57" s="580" t="s">
        <v>1147</v>
      </c>
      <c r="AF57" s="581" t="s">
        <v>1149</v>
      </c>
      <c r="AG57" s="1115"/>
      <c r="AH57" s="1117"/>
      <c r="AI57" s="1119"/>
      <c r="AJ57" s="1108"/>
    </row>
    <row r="58" spans="1:36" ht="48.75" thickBot="1">
      <c r="A58" s="574"/>
      <c r="B58" s="582" t="s">
        <v>1150</v>
      </c>
      <c r="C58" s="1109" t="s">
        <v>1151</v>
      </c>
      <c r="D58" s="1110"/>
      <c r="E58" s="1110"/>
      <c r="F58" s="1110"/>
      <c r="G58" s="1110"/>
      <c r="H58" s="1110"/>
      <c r="I58" s="583" t="s">
        <v>1152</v>
      </c>
      <c r="J58" s="584"/>
      <c r="K58" s="585"/>
      <c r="L58" s="585"/>
      <c r="M58" s="586"/>
      <c r="N58" s="587"/>
      <c r="O58" s="588">
        <f t="shared" ref="O58:AD58" si="15">SUM(O60,O63,O66,O69)</f>
        <v>0</v>
      </c>
      <c r="P58" s="589">
        <f t="shared" si="15"/>
        <v>0</v>
      </c>
      <c r="Q58" s="589">
        <f t="shared" si="15"/>
        <v>0</v>
      </c>
      <c r="R58" s="589">
        <f t="shared" si="15"/>
        <v>0</v>
      </c>
      <c r="S58" s="589">
        <f t="shared" si="15"/>
        <v>0</v>
      </c>
      <c r="T58" s="589">
        <f t="shared" si="15"/>
        <v>0</v>
      </c>
      <c r="U58" s="589">
        <f t="shared" si="15"/>
        <v>0</v>
      </c>
      <c r="V58" s="589">
        <f t="shared" si="15"/>
        <v>0</v>
      </c>
      <c r="W58" s="589">
        <f t="shared" si="15"/>
        <v>0</v>
      </c>
      <c r="X58" s="589">
        <f t="shared" si="15"/>
        <v>0</v>
      </c>
      <c r="Y58" s="589">
        <f t="shared" si="15"/>
        <v>0</v>
      </c>
      <c r="Z58" s="589">
        <f t="shared" si="15"/>
        <v>0</v>
      </c>
      <c r="AA58" s="589">
        <f t="shared" si="15"/>
        <v>0</v>
      </c>
      <c r="AB58" s="589">
        <f t="shared" si="15"/>
        <v>0</v>
      </c>
      <c r="AC58" s="589">
        <f t="shared" si="15"/>
        <v>0</v>
      </c>
      <c r="AD58" s="589">
        <f t="shared" si="15"/>
        <v>0</v>
      </c>
      <c r="AE58" s="589">
        <f>SUM(O58,Q58,S58,U58,W58,Y58,AA58,AC58)</f>
        <v>0</v>
      </c>
      <c r="AF58" s="590">
        <f>SUM(P58,R58,T58,V58,X58,Z58,AB58,AD58)</f>
        <v>0</v>
      </c>
      <c r="AG58" s="591">
        <f>AG60+AG63</f>
        <v>0</v>
      </c>
      <c r="AH58" s="592"/>
      <c r="AI58" s="592"/>
      <c r="AJ58" s="593"/>
    </row>
    <row r="59" spans="1:36" ht="15.75" thickBot="1">
      <c r="A59" s="574"/>
      <c r="B59" s="1146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8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1156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8"/>
      <c r="K60" s="598"/>
      <c r="L60" s="598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09"/>
      <c r="G61" s="608"/>
      <c r="H61" s="610"/>
      <c r="I61" s="610"/>
      <c r="J61" s="610"/>
      <c r="K61" s="611"/>
      <c r="L61" s="612"/>
      <c r="M61" s="612"/>
      <c r="N61" s="613"/>
      <c r="O61" s="614"/>
      <c r="P61" s="615"/>
      <c r="Q61" s="616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8"/>
      <c r="AF61" s="618"/>
      <c r="AG61" s="619"/>
      <c r="AH61" s="620"/>
      <c r="AI61" s="620"/>
      <c r="AJ61" s="621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1161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5"/>
      <c r="K63" s="622"/>
      <c r="L63" s="622"/>
      <c r="M63" s="598"/>
      <c r="N63" s="599"/>
      <c r="O63" s="600">
        <f t="shared" ref="O63:AD63" si="17">SUM(O64:O64)</f>
        <v>0</v>
      </c>
      <c r="P63" s="601">
        <f t="shared" si="17"/>
        <v>0</v>
      </c>
      <c r="Q63" s="602">
        <f t="shared" si="17"/>
        <v>0</v>
      </c>
      <c r="R63" s="601">
        <f t="shared" si="17"/>
        <v>0</v>
      </c>
      <c r="S63" s="602">
        <f t="shared" si="17"/>
        <v>0</v>
      </c>
      <c r="T63" s="601">
        <f t="shared" si="17"/>
        <v>0</v>
      </c>
      <c r="U63" s="602">
        <f t="shared" si="17"/>
        <v>0</v>
      </c>
      <c r="V63" s="601">
        <f t="shared" si="17"/>
        <v>0</v>
      </c>
      <c r="W63" s="602">
        <f t="shared" si="17"/>
        <v>0</v>
      </c>
      <c r="X63" s="601">
        <f t="shared" si="17"/>
        <v>0</v>
      </c>
      <c r="Y63" s="602">
        <f t="shared" si="17"/>
        <v>0</v>
      </c>
      <c r="Z63" s="601">
        <f t="shared" si="17"/>
        <v>0</v>
      </c>
      <c r="AA63" s="602">
        <f t="shared" si="17"/>
        <v>0</v>
      </c>
      <c r="AB63" s="601">
        <f t="shared" si="17"/>
        <v>0</v>
      </c>
      <c r="AC63" s="602">
        <f t="shared" si="17"/>
        <v>0</v>
      </c>
      <c r="AD63" s="601">
        <f t="shared" si="17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23"/>
      <c r="G64" s="608"/>
      <c r="H64" s="624"/>
      <c r="I64" s="625"/>
      <c r="J64" s="610"/>
      <c r="K64" s="626"/>
      <c r="L64" s="627"/>
      <c r="M64" s="628"/>
      <c r="N64" s="629"/>
      <c r="O64" s="630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31"/>
      <c r="AH64" s="620"/>
      <c r="AI64" s="628"/>
      <c r="AJ64" s="632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1156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8"/>
      <c r="K66" s="598"/>
      <c r="L66" s="598"/>
      <c r="M66" s="598"/>
      <c r="N66" s="599"/>
      <c r="O66" s="600">
        <f t="shared" ref="O66:AD66" si="18">SUM(O67:O67)</f>
        <v>0</v>
      </c>
      <c r="P66" s="601">
        <f t="shared" si="18"/>
        <v>0</v>
      </c>
      <c r="Q66" s="602">
        <f t="shared" si="18"/>
        <v>0</v>
      </c>
      <c r="R66" s="601">
        <f t="shared" si="18"/>
        <v>0</v>
      </c>
      <c r="S66" s="602">
        <f t="shared" si="18"/>
        <v>0</v>
      </c>
      <c r="T66" s="601">
        <f t="shared" si="18"/>
        <v>0</v>
      </c>
      <c r="U66" s="602">
        <f t="shared" si="18"/>
        <v>0</v>
      </c>
      <c r="V66" s="601">
        <f t="shared" si="18"/>
        <v>0</v>
      </c>
      <c r="W66" s="602">
        <f t="shared" si="18"/>
        <v>0</v>
      </c>
      <c r="X66" s="601">
        <f t="shared" si="18"/>
        <v>0</v>
      </c>
      <c r="Y66" s="602">
        <f t="shared" si="18"/>
        <v>0</v>
      </c>
      <c r="Z66" s="601">
        <f t="shared" si="18"/>
        <v>0</v>
      </c>
      <c r="AA66" s="602">
        <f t="shared" si="18"/>
        <v>0</v>
      </c>
      <c r="AB66" s="601">
        <f t="shared" si="18"/>
        <v>0</v>
      </c>
      <c r="AC66" s="602">
        <f t="shared" si="18"/>
        <v>0</v>
      </c>
      <c r="AD66" s="601">
        <f t="shared" si="18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09"/>
      <c r="G67" s="608"/>
      <c r="H67" s="610"/>
      <c r="I67" s="610"/>
      <c r="J67" s="610"/>
      <c r="K67" s="611"/>
      <c r="L67" s="612"/>
      <c r="M67" s="612"/>
      <c r="N67" s="613"/>
      <c r="O67" s="614"/>
      <c r="P67" s="615"/>
      <c r="Q67" s="616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8"/>
      <c r="AF67" s="618"/>
      <c r="AG67" s="619"/>
      <c r="AH67" s="620"/>
      <c r="AI67" s="620"/>
      <c r="AJ67" s="621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1161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5"/>
      <c r="K69" s="622"/>
      <c r="L69" s="622"/>
      <c r="M69" s="598"/>
      <c r="N69" s="599"/>
      <c r="O69" s="600">
        <f t="shared" ref="O69:AD69" si="19">SUM(O70:O70)</f>
        <v>0</v>
      </c>
      <c r="P69" s="601">
        <f t="shared" si="19"/>
        <v>0</v>
      </c>
      <c r="Q69" s="602">
        <f t="shared" si="19"/>
        <v>0</v>
      </c>
      <c r="R69" s="601">
        <f t="shared" si="19"/>
        <v>0</v>
      </c>
      <c r="S69" s="602">
        <f t="shared" si="19"/>
        <v>0</v>
      </c>
      <c r="T69" s="601">
        <f t="shared" si="19"/>
        <v>0</v>
      </c>
      <c r="U69" s="602">
        <f t="shared" si="19"/>
        <v>0</v>
      </c>
      <c r="V69" s="601">
        <f t="shared" si="19"/>
        <v>0</v>
      </c>
      <c r="W69" s="602">
        <f t="shared" si="19"/>
        <v>0</v>
      </c>
      <c r="X69" s="601">
        <f t="shared" si="19"/>
        <v>0</v>
      </c>
      <c r="Y69" s="602">
        <f t="shared" si="19"/>
        <v>0</v>
      </c>
      <c r="Z69" s="601">
        <f t="shared" si="19"/>
        <v>0</v>
      </c>
      <c r="AA69" s="602">
        <f t="shared" si="19"/>
        <v>0</v>
      </c>
      <c r="AB69" s="601">
        <f t="shared" si="19"/>
        <v>0</v>
      </c>
      <c r="AC69" s="602">
        <f t="shared" si="19"/>
        <v>0</v>
      </c>
      <c r="AD69" s="601">
        <f t="shared" si="19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23"/>
      <c r="G70" s="608"/>
      <c r="H70" s="624"/>
      <c r="I70" s="625"/>
      <c r="J70" s="610"/>
      <c r="K70" s="626"/>
      <c r="L70" s="627"/>
      <c r="M70" s="628"/>
      <c r="N70" s="629"/>
      <c r="O70" s="630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31"/>
      <c r="AH70" s="620"/>
      <c r="AI70" s="628"/>
      <c r="AJ70" s="632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0">SUM(O77,O80,O83)</f>
        <v>0</v>
      </c>
      <c r="P75" s="589">
        <f t="shared" si="20"/>
        <v>0</v>
      </c>
      <c r="Q75" s="589">
        <f t="shared" si="20"/>
        <v>0</v>
      </c>
      <c r="R75" s="589">
        <f t="shared" si="20"/>
        <v>0</v>
      </c>
      <c r="S75" s="589">
        <f t="shared" si="20"/>
        <v>0</v>
      </c>
      <c r="T75" s="589">
        <f t="shared" si="20"/>
        <v>0</v>
      </c>
      <c r="U75" s="589">
        <f t="shared" si="20"/>
        <v>0</v>
      </c>
      <c r="V75" s="589">
        <f t="shared" si="20"/>
        <v>0</v>
      </c>
      <c r="W75" s="589">
        <f t="shared" si="20"/>
        <v>0</v>
      </c>
      <c r="X75" s="589">
        <f t="shared" si="20"/>
        <v>0</v>
      </c>
      <c r="Y75" s="589">
        <f t="shared" si="20"/>
        <v>0</v>
      </c>
      <c r="Z75" s="589">
        <f t="shared" si="20"/>
        <v>0</v>
      </c>
      <c r="AA75" s="589">
        <f t="shared" si="20"/>
        <v>0</v>
      </c>
      <c r="AB75" s="589">
        <f t="shared" si="20"/>
        <v>0</v>
      </c>
      <c r="AC75" s="589">
        <f t="shared" si="20"/>
        <v>0</v>
      </c>
      <c r="AD75" s="589">
        <f t="shared" si="20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1">SUM(O78:O78)</f>
        <v>0</v>
      </c>
      <c r="P77" s="601">
        <f t="shared" si="21"/>
        <v>0</v>
      </c>
      <c r="Q77" s="602">
        <f t="shared" si="21"/>
        <v>0</v>
      </c>
      <c r="R77" s="601">
        <f t="shared" si="21"/>
        <v>0</v>
      </c>
      <c r="S77" s="602">
        <f t="shared" si="21"/>
        <v>0</v>
      </c>
      <c r="T77" s="601">
        <f t="shared" si="21"/>
        <v>0</v>
      </c>
      <c r="U77" s="602">
        <f t="shared" si="21"/>
        <v>0</v>
      </c>
      <c r="V77" s="601">
        <f t="shared" si="21"/>
        <v>0</v>
      </c>
      <c r="W77" s="602">
        <f t="shared" si="21"/>
        <v>0</v>
      </c>
      <c r="X77" s="601">
        <f t="shared" si="21"/>
        <v>0</v>
      </c>
      <c r="Y77" s="602">
        <f t="shared" si="21"/>
        <v>0</v>
      </c>
      <c r="Z77" s="601">
        <f t="shared" si="21"/>
        <v>0</v>
      </c>
      <c r="AA77" s="602">
        <f t="shared" si="21"/>
        <v>0</v>
      </c>
      <c r="AB77" s="601">
        <f t="shared" si="21"/>
        <v>0</v>
      </c>
      <c r="AC77" s="602">
        <f t="shared" si="21"/>
        <v>0</v>
      </c>
      <c r="AD77" s="601">
        <f t="shared" si="21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2">SUM(O81:O81)</f>
        <v>0</v>
      </c>
      <c r="P80" s="601">
        <f t="shared" si="22"/>
        <v>0</v>
      </c>
      <c r="Q80" s="602">
        <f t="shared" si="22"/>
        <v>0</v>
      </c>
      <c r="R80" s="601">
        <f t="shared" si="22"/>
        <v>0</v>
      </c>
      <c r="S80" s="602">
        <f t="shared" si="22"/>
        <v>0</v>
      </c>
      <c r="T80" s="601">
        <f t="shared" si="22"/>
        <v>0</v>
      </c>
      <c r="U80" s="602">
        <f t="shared" si="22"/>
        <v>0</v>
      </c>
      <c r="V80" s="601">
        <f t="shared" si="22"/>
        <v>0</v>
      </c>
      <c r="W80" s="602">
        <f t="shared" si="22"/>
        <v>0</v>
      </c>
      <c r="X80" s="601">
        <f t="shared" si="22"/>
        <v>0</v>
      </c>
      <c r="Y80" s="602">
        <f t="shared" si="22"/>
        <v>0</v>
      </c>
      <c r="Z80" s="601">
        <f t="shared" si="22"/>
        <v>0</v>
      </c>
      <c r="AA80" s="602">
        <f t="shared" si="22"/>
        <v>0</v>
      </c>
      <c r="AB80" s="601">
        <f t="shared" si="22"/>
        <v>0</v>
      </c>
      <c r="AC80" s="602">
        <f t="shared" si="22"/>
        <v>0</v>
      </c>
      <c r="AD80" s="601">
        <f t="shared" si="22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3">SUM(O84:O84)</f>
        <v>0</v>
      </c>
      <c r="P83" s="601">
        <f t="shared" si="23"/>
        <v>0</v>
      </c>
      <c r="Q83" s="602">
        <f t="shared" si="23"/>
        <v>0</v>
      </c>
      <c r="R83" s="601">
        <f t="shared" si="23"/>
        <v>0</v>
      </c>
      <c r="S83" s="602">
        <f t="shared" si="23"/>
        <v>0</v>
      </c>
      <c r="T83" s="601">
        <f t="shared" si="23"/>
        <v>0</v>
      </c>
      <c r="U83" s="602">
        <f t="shared" si="23"/>
        <v>0</v>
      </c>
      <c r="V83" s="601">
        <f t="shared" si="23"/>
        <v>0</v>
      </c>
      <c r="W83" s="602">
        <f t="shared" si="23"/>
        <v>0</v>
      </c>
      <c r="X83" s="601">
        <f t="shared" si="23"/>
        <v>0</v>
      </c>
      <c r="Y83" s="602">
        <f t="shared" si="23"/>
        <v>0</v>
      </c>
      <c r="Z83" s="601">
        <f t="shared" si="23"/>
        <v>0</v>
      </c>
      <c r="AA83" s="602">
        <f t="shared" si="23"/>
        <v>0</v>
      </c>
      <c r="AB83" s="601">
        <f t="shared" si="23"/>
        <v>0</v>
      </c>
      <c r="AC83" s="602">
        <f t="shared" si="23"/>
        <v>0</v>
      </c>
      <c r="AD83" s="601">
        <f t="shared" si="23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4">SUM(O91,O94,O97)</f>
        <v>0</v>
      </c>
      <c r="P89" s="589">
        <f t="shared" si="24"/>
        <v>0</v>
      </c>
      <c r="Q89" s="589">
        <f t="shared" si="24"/>
        <v>0</v>
      </c>
      <c r="R89" s="589">
        <f t="shared" si="24"/>
        <v>0</v>
      </c>
      <c r="S89" s="589">
        <f t="shared" si="24"/>
        <v>0</v>
      </c>
      <c r="T89" s="589">
        <f t="shared" si="24"/>
        <v>0</v>
      </c>
      <c r="U89" s="589">
        <f t="shared" si="24"/>
        <v>0</v>
      </c>
      <c r="V89" s="589">
        <f t="shared" si="24"/>
        <v>0</v>
      </c>
      <c r="W89" s="589">
        <f t="shared" si="24"/>
        <v>0</v>
      </c>
      <c r="X89" s="589">
        <f t="shared" si="24"/>
        <v>0</v>
      </c>
      <c r="Y89" s="589">
        <f t="shared" si="24"/>
        <v>0</v>
      </c>
      <c r="Z89" s="589">
        <f t="shared" si="24"/>
        <v>0</v>
      </c>
      <c r="AA89" s="589">
        <f t="shared" si="24"/>
        <v>0</v>
      </c>
      <c r="AB89" s="589">
        <f t="shared" si="24"/>
        <v>0</v>
      </c>
      <c r="AC89" s="589">
        <f t="shared" si="24"/>
        <v>0</v>
      </c>
      <c r="AD89" s="589">
        <f t="shared" si="24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5">SUM(O92:O92)</f>
        <v>0</v>
      </c>
      <c r="P91" s="601">
        <f t="shared" si="25"/>
        <v>0</v>
      </c>
      <c r="Q91" s="602">
        <f t="shared" si="25"/>
        <v>0</v>
      </c>
      <c r="R91" s="601">
        <f t="shared" si="25"/>
        <v>0</v>
      </c>
      <c r="S91" s="602">
        <f t="shared" si="25"/>
        <v>0</v>
      </c>
      <c r="T91" s="601">
        <f t="shared" si="25"/>
        <v>0</v>
      </c>
      <c r="U91" s="602">
        <f t="shared" si="25"/>
        <v>0</v>
      </c>
      <c r="V91" s="601">
        <f t="shared" si="25"/>
        <v>0</v>
      </c>
      <c r="W91" s="602">
        <f t="shared" si="25"/>
        <v>0</v>
      </c>
      <c r="X91" s="601">
        <f t="shared" si="25"/>
        <v>0</v>
      </c>
      <c r="Y91" s="602">
        <f t="shared" si="25"/>
        <v>0</v>
      </c>
      <c r="Z91" s="601">
        <f t="shared" si="25"/>
        <v>0</v>
      </c>
      <c r="AA91" s="602">
        <f t="shared" si="25"/>
        <v>0</v>
      </c>
      <c r="AB91" s="601">
        <f t="shared" si="25"/>
        <v>0</v>
      </c>
      <c r="AC91" s="602">
        <f t="shared" si="25"/>
        <v>0</v>
      </c>
      <c r="AD91" s="601">
        <f t="shared" si="25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6">SUM(O95:O95)</f>
        <v>0</v>
      </c>
      <c r="P94" s="601">
        <f t="shared" si="26"/>
        <v>0</v>
      </c>
      <c r="Q94" s="602">
        <f t="shared" si="26"/>
        <v>0</v>
      </c>
      <c r="R94" s="601">
        <f t="shared" si="26"/>
        <v>0</v>
      </c>
      <c r="S94" s="602">
        <f t="shared" si="26"/>
        <v>0</v>
      </c>
      <c r="T94" s="601">
        <f t="shared" si="26"/>
        <v>0</v>
      </c>
      <c r="U94" s="602">
        <f t="shared" si="26"/>
        <v>0</v>
      </c>
      <c r="V94" s="601">
        <f t="shared" si="26"/>
        <v>0</v>
      </c>
      <c r="W94" s="602">
        <f t="shared" si="26"/>
        <v>0</v>
      </c>
      <c r="X94" s="601">
        <f t="shared" si="26"/>
        <v>0</v>
      </c>
      <c r="Y94" s="602">
        <f t="shared" si="26"/>
        <v>0</v>
      </c>
      <c r="Z94" s="601">
        <f t="shared" si="26"/>
        <v>0</v>
      </c>
      <c r="AA94" s="602">
        <f t="shared" si="26"/>
        <v>0</v>
      </c>
      <c r="AB94" s="601">
        <f t="shared" si="26"/>
        <v>0</v>
      </c>
      <c r="AC94" s="602">
        <f t="shared" si="26"/>
        <v>0</v>
      </c>
      <c r="AD94" s="601">
        <f t="shared" si="26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36.75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7">SUM(O98:O98)</f>
        <v>0</v>
      </c>
      <c r="P97" s="601">
        <f t="shared" si="27"/>
        <v>0</v>
      </c>
      <c r="Q97" s="602">
        <f t="shared" si="27"/>
        <v>0</v>
      </c>
      <c r="R97" s="601">
        <f t="shared" si="27"/>
        <v>0</v>
      </c>
      <c r="S97" s="602">
        <f t="shared" si="27"/>
        <v>0</v>
      </c>
      <c r="T97" s="601">
        <f t="shared" si="27"/>
        <v>0</v>
      </c>
      <c r="U97" s="602">
        <f t="shared" si="27"/>
        <v>0</v>
      </c>
      <c r="V97" s="601">
        <f t="shared" si="27"/>
        <v>0</v>
      </c>
      <c r="W97" s="602">
        <f t="shared" si="27"/>
        <v>0</v>
      </c>
      <c r="X97" s="601">
        <f t="shared" si="27"/>
        <v>0</v>
      </c>
      <c r="Y97" s="602">
        <f t="shared" si="27"/>
        <v>0</v>
      </c>
      <c r="Z97" s="601">
        <f t="shared" si="27"/>
        <v>0</v>
      </c>
      <c r="AA97" s="602">
        <f t="shared" si="27"/>
        <v>0</v>
      </c>
      <c r="AB97" s="601">
        <f t="shared" si="27"/>
        <v>0</v>
      </c>
      <c r="AC97" s="602">
        <f t="shared" si="27"/>
        <v>0</v>
      </c>
      <c r="AD97" s="601">
        <f t="shared" si="27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15.75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15.75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15.75" thickBot="1">
      <c r="A100" s="574"/>
      <c r="B100" s="1131" t="s">
        <v>1122</v>
      </c>
      <c r="C100" s="1132"/>
      <c r="D100" s="1133"/>
      <c r="E100" s="577"/>
      <c r="F100" s="1132" t="s">
        <v>1123</v>
      </c>
      <c r="G100" s="1132"/>
      <c r="H100" s="1132"/>
      <c r="I100" s="1132"/>
      <c r="J100" s="1132"/>
      <c r="K100" s="1132"/>
      <c r="L100" s="1132"/>
      <c r="M100" s="1132"/>
      <c r="N100" s="1133"/>
      <c r="O100" s="1134" t="s">
        <v>1124</v>
      </c>
      <c r="P100" s="1135"/>
      <c r="Q100" s="1135"/>
      <c r="R100" s="1135"/>
      <c r="S100" s="1135"/>
      <c r="T100" s="1135"/>
      <c r="U100" s="1135"/>
      <c r="V100" s="1135"/>
      <c r="W100" s="1135"/>
      <c r="X100" s="1135"/>
      <c r="Y100" s="1135"/>
      <c r="Z100" s="1135"/>
      <c r="AA100" s="1135"/>
      <c r="AB100" s="1135"/>
      <c r="AC100" s="1135"/>
      <c r="AD100" s="1135"/>
      <c r="AE100" s="1135"/>
      <c r="AF100" s="1136"/>
      <c r="AG100" s="1137" t="s">
        <v>1125</v>
      </c>
      <c r="AH100" s="1138"/>
      <c r="AI100" s="1138"/>
      <c r="AJ100" s="1139"/>
    </row>
    <row r="101" spans="1:36">
      <c r="A101" s="574"/>
      <c r="B101" s="1140" t="s">
        <v>1126</v>
      </c>
      <c r="C101" s="1142" t="s">
        <v>1127</v>
      </c>
      <c r="D101" s="1143"/>
      <c r="E101" s="1143"/>
      <c r="F101" s="1143"/>
      <c r="G101" s="1143"/>
      <c r="H101" s="1143"/>
      <c r="I101" s="1121" t="s">
        <v>1128</v>
      </c>
      <c r="J101" s="1123" t="s">
        <v>1129</v>
      </c>
      <c r="K101" s="1123" t="s">
        <v>1130</v>
      </c>
      <c r="L101" s="1125" t="s">
        <v>1131</v>
      </c>
      <c r="M101" s="1127" t="s">
        <v>1132</v>
      </c>
      <c r="N101" s="1129" t="s">
        <v>1133</v>
      </c>
      <c r="O101" s="1120" t="s">
        <v>1134</v>
      </c>
      <c r="P101" s="1112"/>
      <c r="Q101" s="1111" t="s">
        <v>1135</v>
      </c>
      <c r="R101" s="1112"/>
      <c r="S101" s="1111" t="s">
        <v>1136</v>
      </c>
      <c r="T101" s="1112"/>
      <c r="U101" s="1111" t="s">
        <v>1137</v>
      </c>
      <c r="V101" s="1112"/>
      <c r="W101" s="1111" t="s">
        <v>1138</v>
      </c>
      <c r="X101" s="1112"/>
      <c r="Y101" s="1111" t="s">
        <v>1139</v>
      </c>
      <c r="Z101" s="1112"/>
      <c r="AA101" s="1111" t="s">
        <v>1140</v>
      </c>
      <c r="AB101" s="1112"/>
      <c r="AC101" s="1111" t="s">
        <v>1141</v>
      </c>
      <c r="AD101" s="1112"/>
      <c r="AE101" s="1111" t="s">
        <v>1142</v>
      </c>
      <c r="AF101" s="1113"/>
      <c r="AG101" s="1114" t="s">
        <v>1143</v>
      </c>
      <c r="AH101" s="1116" t="s">
        <v>1144</v>
      </c>
      <c r="AI101" s="1118" t="s">
        <v>1145</v>
      </c>
      <c r="AJ101" s="1107" t="s">
        <v>1146</v>
      </c>
    </row>
    <row r="102" spans="1:36" ht="20.25" thickBot="1">
      <c r="A102" s="574"/>
      <c r="B102" s="1141"/>
      <c r="C102" s="1144"/>
      <c r="D102" s="1145"/>
      <c r="E102" s="1145"/>
      <c r="F102" s="1145"/>
      <c r="G102" s="1145"/>
      <c r="H102" s="1145"/>
      <c r="I102" s="1122"/>
      <c r="J102" s="1124" t="s">
        <v>1129</v>
      </c>
      <c r="K102" s="1124"/>
      <c r="L102" s="1126"/>
      <c r="M102" s="1128"/>
      <c r="N102" s="1130"/>
      <c r="O102" s="578" t="s">
        <v>1147</v>
      </c>
      <c r="P102" s="579" t="s">
        <v>1148</v>
      </c>
      <c r="Q102" s="580" t="s">
        <v>1147</v>
      </c>
      <c r="R102" s="579" t="s">
        <v>1148</v>
      </c>
      <c r="S102" s="580" t="s">
        <v>1147</v>
      </c>
      <c r="T102" s="579" t="s">
        <v>1148</v>
      </c>
      <c r="U102" s="580" t="s">
        <v>1147</v>
      </c>
      <c r="V102" s="579" t="s">
        <v>1148</v>
      </c>
      <c r="W102" s="580" t="s">
        <v>1147</v>
      </c>
      <c r="X102" s="579" t="s">
        <v>1148</v>
      </c>
      <c r="Y102" s="580" t="s">
        <v>1147</v>
      </c>
      <c r="Z102" s="579" t="s">
        <v>1148</v>
      </c>
      <c r="AA102" s="580" t="s">
        <v>1147</v>
      </c>
      <c r="AB102" s="579" t="s">
        <v>1149</v>
      </c>
      <c r="AC102" s="580" t="s">
        <v>1147</v>
      </c>
      <c r="AD102" s="579" t="s">
        <v>1149</v>
      </c>
      <c r="AE102" s="580" t="s">
        <v>1147</v>
      </c>
      <c r="AF102" s="581" t="s">
        <v>1149</v>
      </c>
      <c r="AG102" s="1115"/>
      <c r="AH102" s="1117"/>
      <c r="AI102" s="1119"/>
      <c r="AJ102" s="1108"/>
    </row>
    <row r="103" spans="1:36" ht="48.75" thickBot="1">
      <c r="A103" s="574"/>
      <c r="B103" s="582" t="s">
        <v>1150</v>
      </c>
      <c r="C103" s="1109" t="s">
        <v>1151</v>
      </c>
      <c r="D103" s="1110"/>
      <c r="E103" s="1110"/>
      <c r="F103" s="1110"/>
      <c r="G103" s="1110"/>
      <c r="H103" s="1110"/>
      <c r="I103" s="583" t="s">
        <v>1152</v>
      </c>
      <c r="J103" s="584"/>
      <c r="K103" s="585"/>
      <c r="L103" s="585"/>
      <c r="M103" s="586"/>
      <c r="N103" s="587"/>
      <c r="O103" s="588">
        <f t="shared" ref="O103:AD103" si="28">O105+O108</f>
        <v>0</v>
      </c>
      <c r="P103" s="589">
        <f t="shared" si="28"/>
        <v>0</v>
      </c>
      <c r="Q103" s="589">
        <f t="shared" si="28"/>
        <v>0</v>
      </c>
      <c r="R103" s="589">
        <f t="shared" si="28"/>
        <v>0</v>
      </c>
      <c r="S103" s="589">
        <f t="shared" si="28"/>
        <v>0</v>
      </c>
      <c r="T103" s="589">
        <f t="shared" si="28"/>
        <v>0</v>
      </c>
      <c r="U103" s="589">
        <f t="shared" si="28"/>
        <v>0</v>
      </c>
      <c r="V103" s="589">
        <f t="shared" si="28"/>
        <v>0</v>
      </c>
      <c r="W103" s="589">
        <f t="shared" si="28"/>
        <v>0</v>
      </c>
      <c r="X103" s="589">
        <f t="shared" si="28"/>
        <v>0</v>
      </c>
      <c r="Y103" s="589">
        <f t="shared" si="28"/>
        <v>0</v>
      </c>
      <c r="Z103" s="589">
        <f t="shared" si="28"/>
        <v>0</v>
      </c>
      <c r="AA103" s="589">
        <f t="shared" si="28"/>
        <v>0</v>
      </c>
      <c r="AB103" s="589">
        <f t="shared" si="28"/>
        <v>0</v>
      </c>
      <c r="AC103" s="589">
        <f t="shared" si="28"/>
        <v>0</v>
      </c>
      <c r="AD103" s="589">
        <f t="shared" si="28"/>
        <v>0</v>
      </c>
      <c r="AE103" s="589">
        <f>SUM(O103,Q103,S103,U103,W103,Y103,AA103,AC103)</f>
        <v>0</v>
      </c>
      <c r="AF103" s="590">
        <f>SUM(P103,R103,T103,V103,X103,Z103,AB103,AD103)</f>
        <v>0</v>
      </c>
      <c r="AG103" s="591">
        <f>AG105+AG108</f>
        <v>0</v>
      </c>
      <c r="AH103" s="592"/>
      <c r="AI103" s="592"/>
      <c r="AJ103" s="593"/>
    </row>
    <row r="104" spans="1:36" ht="15.75" thickBot="1">
      <c r="A104" s="574"/>
      <c r="B104" s="1146"/>
      <c r="C104" s="1147"/>
      <c r="D104" s="1147"/>
      <c r="E104" s="1147"/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7"/>
      <c r="Y104" s="1147"/>
      <c r="Z104" s="1147"/>
      <c r="AA104" s="1147"/>
      <c r="AB104" s="1147"/>
      <c r="AC104" s="1147"/>
      <c r="AD104" s="1147"/>
      <c r="AE104" s="1147"/>
      <c r="AF104" s="1147"/>
      <c r="AG104" s="1147"/>
      <c r="AH104" s="1147"/>
      <c r="AI104" s="1147"/>
      <c r="AJ104" s="1148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1156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8"/>
      <c r="K105" s="598"/>
      <c r="L105" s="598"/>
      <c r="M105" s="598"/>
      <c r="N105" s="599"/>
      <c r="O105" s="600">
        <f t="shared" ref="O105:AD105" si="29">SUM(O106:O106)</f>
        <v>0</v>
      </c>
      <c r="P105" s="601">
        <f t="shared" si="29"/>
        <v>0</v>
      </c>
      <c r="Q105" s="602">
        <f t="shared" si="29"/>
        <v>0</v>
      </c>
      <c r="R105" s="601">
        <f t="shared" si="29"/>
        <v>0</v>
      </c>
      <c r="S105" s="602">
        <f t="shared" si="29"/>
        <v>0</v>
      </c>
      <c r="T105" s="601">
        <f t="shared" si="29"/>
        <v>0</v>
      </c>
      <c r="U105" s="602">
        <f t="shared" si="29"/>
        <v>0</v>
      </c>
      <c r="V105" s="601">
        <f t="shared" si="29"/>
        <v>0</v>
      </c>
      <c r="W105" s="602">
        <f t="shared" si="29"/>
        <v>0</v>
      </c>
      <c r="X105" s="601">
        <f t="shared" si="29"/>
        <v>0</v>
      </c>
      <c r="Y105" s="602">
        <f t="shared" si="29"/>
        <v>0</v>
      </c>
      <c r="Z105" s="601">
        <f t="shared" si="29"/>
        <v>0</v>
      </c>
      <c r="AA105" s="602">
        <f t="shared" si="29"/>
        <v>0</v>
      </c>
      <c r="AB105" s="601">
        <f t="shared" si="29"/>
        <v>0</v>
      </c>
      <c r="AC105" s="602">
        <f t="shared" si="29"/>
        <v>0</v>
      </c>
      <c r="AD105" s="601">
        <f t="shared" si="29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09"/>
      <c r="G106" s="608"/>
      <c r="H106" s="610"/>
      <c r="I106" s="610"/>
      <c r="J106" s="610"/>
      <c r="K106" s="611"/>
      <c r="L106" s="612"/>
      <c r="M106" s="612"/>
      <c r="N106" s="613"/>
      <c r="O106" s="614"/>
      <c r="P106" s="615"/>
      <c r="Q106" s="616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7"/>
      <c r="AC106" s="617"/>
      <c r="AD106" s="617"/>
      <c r="AE106" s="618"/>
      <c r="AF106" s="618"/>
      <c r="AG106" s="619"/>
      <c r="AH106" s="620"/>
      <c r="AI106" s="620"/>
      <c r="AJ106" s="621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36.75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1161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5"/>
      <c r="K108" s="622"/>
      <c r="L108" s="622"/>
      <c r="M108" s="598"/>
      <c r="N108" s="599"/>
      <c r="O108" s="600">
        <f t="shared" ref="O108:AD108" si="30">SUM(O109:O109)</f>
        <v>0</v>
      </c>
      <c r="P108" s="601">
        <f t="shared" si="30"/>
        <v>0</v>
      </c>
      <c r="Q108" s="602">
        <f t="shared" si="30"/>
        <v>0</v>
      </c>
      <c r="R108" s="601">
        <f t="shared" si="30"/>
        <v>0</v>
      </c>
      <c r="S108" s="602">
        <f t="shared" si="30"/>
        <v>0</v>
      </c>
      <c r="T108" s="601">
        <f t="shared" si="30"/>
        <v>0</v>
      </c>
      <c r="U108" s="602">
        <f t="shared" si="30"/>
        <v>0</v>
      </c>
      <c r="V108" s="601">
        <f t="shared" si="30"/>
        <v>0</v>
      </c>
      <c r="W108" s="602">
        <f t="shared" si="30"/>
        <v>0</v>
      </c>
      <c r="X108" s="601">
        <f t="shared" si="30"/>
        <v>0</v>
      </c>
      <c r="Y108" s="602">
        <f t="shared" si="30"/>
        <v>0</v>
      </c>
      <c r="Z108" s="601">
        <f t="shared" si="30"/>
        <v>0</v>
      </c>
      <c r="AA108" s="602">
        <f t="shared" si="30"/>
        <v>0</v>
      </c>
      <c r="AB108" s="601">
        <f t="shared" si="30"/>
        <v>0</v>
      </c>
      <c r="AC108" s="602">
        <f t="shared" si="30"/>
        <v>0</v>
      </c>
      <c r="AD108" s="601">
        <f t="shared" si="30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15.75" thickBot="1">
      <c r="A109" s="574"/>
      <c r="B109" s="606"/>
      <c r="C109" s="607"/>
      <c r="D109" s="608"/>
      <c r="E109" s="608"/>
      <c r="F109" s="623"/>
      <c r="G109" s="608"/>
      <c r="H109" s="624"/>
      <c r="I109" s="625"/>
      <c r="J109" s="610"/>
      <c r="K109" s="626"/>
      <c r="L109" s="627"/>
      <c r="M109" s="628"/>
      <c r="N109" s="629"/>
      <c r="O109" s="630"/>
      <c r="P109" s="618"/>
      <c r="Q109" s="618"/>
      <c r="R109" s="618"/>
      <c r="S109" s="618"/>
      <c r="T109" s="618"/>
      <c r="U109" s="618"/>
      <c r="V109" s="618"/>
      <c r="W109" s="618"/>
      <c r="X109" s="618"/>
      <c r="Y109" s="618"/>
      <c r="Z109" s="618"/>
      <c r="AA109" s="618"/>
      <c r="AB109" s="618"/>
      <c r="AC109" s="618"/>
      <c r="AD109" s="618"/>
      <c r="AE109" s="618"/>
      <c r="AF109" s="618"/>
      <c r="AG109" s="631"/>
      <c r="AH109" s="620"/>
      <c r="AI109" s="628"/>
      <c r="AJ109" s="632"/>
    </row>
    <row r="110" spans="1:36" ht="15.75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15.75" thickBot="1">
      <c r="A111" s="574"/>
      <c r="B111" s="1131" t="s">
        <v>1122</v>
      </c>
      <c r="C111" s="1132"/>
      <c r="D111" s="1133"/>
      <c r="E111" s="577"/>
      <c r="F111" s="1132" t="s">
        <v>1123</v>
      </c>
      <c r="G111" s="1132"/>
      <c r="H111" s="1132"/>
      <c r="I111" s="1132"/>
      <c r="J111" s="1132"/>
      <c r="K111" s="1132"/>
      <c r="L111" s="1132"/>
      <c r="M111" s="1132"/>
      <c r="N111" s="1133"/>
      <c r="O111" s="1134" t="s">
        <v>1124</v>
      </c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6"/>
      <c r="AG111" s="1137" t="s">
        <v>1125</v>
      </c>
      <c r="AH111" s="1138"/>
      <c r="AI111" s="1138"/>
      <c r="AJ111" s="1139"/>
    </row>
    <row r="112" spans="1:36">
      <c r="A112" s="574"/>
      <c r="B112" s="1140" t="s">
        <v>1126</v>
      </c>
      <c r="C112" s="1142" t="s">
        <v>1127</v>
      </c>
      <c r="D112" s="1143"/>
      <c r="E112" s="1143"/>
      <c r="F112" s="1143"/>
      <c r="G112" s="1143"/>
      <c r="H112" s="1143"/>
      <c r="I112" s="1121" t="s">
        <v>1128</v>
      </c>
      <c r="J112" s="1123" t="s">
        <v>1129</v>
      </c>
      <c r="K112" s="1123" t="s">
        <v>1130</v>
      </c>
      <c r="L112" s="1125" t="s">
        <v>1131</v>
      </c>
      <c r="M112" s="1127" t="s">
        <v>1132</v>
      </c>
      <c r="N112" s="1129" t="s">
        <v>1133</v>
      </c>
      <c r="O112" s="1120" t="s">
        <v>1134</v>
      </c>
      <c r="P112" s="1112"/>
      <c r="Q112" s="1111" t="s">
        <v>1135</v>
      </c>
      <c r="R112" s="1112"/>
      <c r="S112" s="1111" t="s">
        <v>1136</v>
      </c>
      <c r="T112" s="1112"/>
      <c r="U112" s="1111" t="s">
        <v>1137</v>
      </c>
      <c r="V112" s="1112"/>
      <c r="W112" s="1111" t="s">
        <v>1138</v>
      </c>
      <c r="X112" s="1112"/>
      <c r="Y112" s="1111" t="s">
        <v>1139</v>
      </c>
      <c r="Z112" s="1112"/>
      <c r="AA112" s="1111" t="s">
        <v>1140</v>
      </c>
      <c r="AB112" s="1112"/>
      <c r="AC112" s="1111" t="s">
        <v>1141</v>
      </c>
      <c r="AD112" s="1112"/>
      <c r="AE112" s="1111" t="s">
        <v>1142</v>
      </c>
      <c r="AF112" s="1113"/>
      <c r="AG112" s="1114" t="s">
        <v>1143</v>
      </c>
      <c r="AH112" s="1116" t="s">
        <v>1144</v>
      </c>
      <c r="AI112" s="1118" t="s">
        <v>1145</v>
      </c>
      <c r="AJ112" s="1107" t="s">
        <v>1146</v>
      </c>
    </row>
    <row r="113" spans="1:36" ht="20.25" thickBot="1">
      <c r="A113" s="574"/>
      <c r="B113" s="1141"/>
      <c r="C113" s="1144"/>
      <c r="D113" s="1145"/>
      <c r="E113" s="1145"/>
      <c r="F113" s="1145"/>
      <c r="G113" s="1145"/>
      <c r="H113" s="1145"/>
      <c r="I113" s="1122"/>
      <c r="J113" s="1124" t="s">
        <v>1129</v>
      </c>
      <c r="K113" s="1124"/>
      <c r="L113" s="1126"/>
      <c r="M113" s="1128"/>
      <c r="N113" s="1130"/>
      <c r="O113" s="578" t="s">
        <v>1147</v>
      </c>
      <c r="P113" s="579" t="s">
        <v>1148</v>
      </c>
      <c r="Q113" s="580" t="s">
        <v>1147</v>
      </c>
      <c r="R113" s="579" t="s">
        <v>1148</v>
      </c>
      <c r="S113" s="580" t="s">
        <v>1147</v>
      </c>
      <c r="T113" s="579" t="s">
        <v>1148</v>
      </c>
      <c r="U113" s="580" t="s">
        <v>1147</v>
      </c>
      <c r="V113" s="579" t="s">
        <v>1148</v>
      </c>
      <c r="W113" s="580" t="s">
        <v>1147</v>
      </c>
      <c r="X113" s="579" t="s">
        <v>1148</v>
      </c>
      <c r="Y113" s="580" t="s">
        <v>1147</v>
      </c>
      <c r="Z113" s="579" t="s">
        <v>1148</v>
      </c>
      <c r="AA113" s="580" t="s">
        <v>1147</v>
      </c>
      <c r="AB113" s="579" t="s">
        <v>1149</v>
      </c>
      <c r="AC113" s="580" t="s">
        <v>1147</v>
      </c>
      <c r="AD113" s="579" t="s">
        <v>1149</v>
      </c>
      <c r="AE113" s="580" t="s">
        <v>1147</v>
      </c>
      <c r="AF113" s="581" t="s">
        <v>1149</v>
      </c>
      <c r="AG113" s="1115"/>
      <c r="AH113" s="1117"/>
      <c r="AI113" s="1119"/>
      <c r="AJ113" s="1108"/>
    </row>
    <row r="114" spans="1:36" ht="48.75" thickBot="1">
      <c r="A114" s="574"/>
      <c r="B114" s="582" t="s">
        <v>1150</v>
      </c>
      <c r="C114" s="1109" t="s">
        <v>1151</v>
      </c>
      <c r="D114" s="1110"/>
      <c r="E114" s="1110"/>
      <c r="F114" s="1110"/>
      <c r="G114" s="1110"/>
      <c r="H114" s="1110"/>
      <c r="I114" s="583" t="s">
        <v>1152</v>
      </c>
      <c r="J114" s="584"/>
      <c r="K114" s="585"/>
      <c r="L114" s="585"/>
      <c r="M114" s="586"/>
      <c r="N114" s="587"/>
      <c r="O114" s="588">
        <f t="shared" ref="O114:AD114" si="31">O116+O119</f>
        <v>0</v>
      </c>
      <c r="P114" s="589">
        <f t="shared" si="31"/>
        <v>0</v>
      </c>
      <c r="Q114" s="589">
        <f t="shared" si="31"/>
        <v>0</v>
      </c>
      <c r="R114" s="589">
        <f t="shared" si="31"/>
        <v>0</v>
      </c>
      <c r="S114" s="589">
        <f t="shared" si="31"/>
        <v>0</v>
      </c>
      <c r="T114" s="589">
        <f t="shared" si="31"/>
        <v>0</v>
      </c>
      <c r="U114" s="589">
        <f t="shared" si="31"/>
        <v>0</v>
      </c>
      <c r="V114" s="589">
        <f t="shared" si="31"/>
        <v>0</v>
      </c>
      <c r="W114" s="589">
        <f t="shared" si="31"/>
        <v>0</v>
      </c>
      <c r="X114" s="589">
        <f t="shared" si="31"/>
        <v>0</v>
      </c>
      <c r="Y114" s="589">
        <f t="shared" si="31"/>
        <v>0</v>
      </c>
      <c r="Z114" s="589">
        <f t="shared" si="31"/>
        <v>0</v>
      </c>
      <c r="AA114" s="589">
        <f t="shared" si="31"/>
        <v>0</v>
      </c>
      <c r="AB114" s="589">
        <f t="shared" si="31"/>
        <v>0</v>
      </c>
      <c r="AC114" s="589">
        <f t="shared" si="31"/>
        <v>0</v>
      </c>
      <c r="AD114" s="589">
        <f t="shared" si="31"/>
        <v>0</v>
      </c>
      <c r="AE114" s="589">
        <f>SUM(O114,Q114,S114,U114,W114,Y114,AA114,AC114)</f>
        <v>0</v>
      </c>
      <c r="AF114" s="590">
        <f>SUM(P114,R114,T114,V114,X114,Z114,AB114,AD114)</f>
        <v>0</v>
      </c>
      <c r="AG114" s="591">
        <f>AG116+AG119</f>
        <v>0</v>
      </c>
      <c r="AH114" s="592"/>
      <c r="AI114" s="592"/>
      <c r="AJ114" s="593"/>
    </row>
    <row r="115" spans="1:36" ht="15.75" thickBot="1">
      <c r="A115" s="574"/>
      <c r="B115" s="1146"/>
      <c r="C115" s="1147"/>
      <c r="D115" s="1147"/>
      <c r="E115" s="1147"/>
      <c r="F115" s="1147"/>
      <c r="G115" s="1147"/>
      <c r="H115" s="1147"/>
      <c r="I115" s="1147"/>
      <c r="J115" s="1147"/>
      <c r="K115" s="1147"/>
      <c r="L115" s="1147"/>
      <c r="M115" s="1147"/>
      <c r="N115" s="1147"/>
      <c r="O115" s="1147"/>
      <c r="P115" s="1147"/>
      <c r="Q115" s="1147"/>
      <c r="R115" s="1147"/>
      <c r="S115" s="1147"/>
      <c r="T115" s="1147"/>
      <c r="U115" s="1147"/>
      <c r="V115" s="1147"/>
      <c r="W115" s="1147"/>
      <c r="X115" s="1147"/>
      <c r="Y115" s="1147"/>
      <c r="Z115" s="1147"/>
      <c r="AA115" s="1147"/>
      <c r="AB115" s="1147"/>
      <c r="AC115" s="1147"/>
      <c r="AD115" s="1147"/>
      <c r="AE115" s="1147"/>
      <c r="AF115" s="1147"/>
      <c r="AG115" s="1147"/>
      <c r="AH115" s="1147"/>
      <c r="AI115" s="1147"/>
      <c r="AJ115" s="1148"/>
    </row>
    <row r="116" spans="1:36" ht="36.75" thickBot="1">
      <c r="A116" s="574"/>
      <c r="B116" s="594" t="s">
        <v>1153</v>
      </c>
      <c r="C116" s="595" t="s">
        <v>1154</v>
      </c>
      <c r="D116" s="595" t="s">
        <v>1155</v>
      </c>
      <c r="E116" s="595" t="s">
        <v>1156</v>
      </c>
      <c r="F116" s="595" t="s">
        <v>1157</v>
      </c>
      <c r="G116" s="595" t="s">
        <v>1158</v>
      </c>
      <c r="H116" s="596" t="s">
        <v>1159</v>
      </c>
      <c r="I116" s="597" t="s">
        <v>1160</v>
      </c>
      <c r="J116" s="598"/>
      <c r="K116" s="598"/>
      <c r="L116" s="598"/>
      <c r="M116" s="598"/>
      <c r="N116" s="599"/>
      <c r="O116" s="600">
        <f t="shared" ref="O116:AD116" si="32">SUM(O117:O117)</f>
        <v>0</v>
      </c>
      <c r="P116" s="601">
        <f t="shared" si="32"/>
        <v>0</v>
      </c>
      <c r="Q116" s="602">
        <f t="shared" si="32"/>
        <v>0</v>
      </c>
      <c r="R116" s="601">
        <f t="shared" si="32"/>
        <v>0</v>
      </c>
      <c r="S116" s="602">
        <f t="shared" si="32"/>
        <v>0</v>
      </c>
      <c r="T116" s="601">
        <f t="shared" si="32"/>
        <v>0</v>
      </c>
      <c r="U116" s="602">
        <f t="shared" si="32"/>
        <v>0</v>
      </c>
      <c r="V116" s="601">
        <f t="shared" si="32"/>
        <v>0</v>
      </c>
      <c r="W116" s="602">
        <f t="shared" si="32"/>
        <v>0</v>
      </c>
      <c r="X116" s="601">
        <f t="shared" si="32"/>
        <v>0</v>
      </c>
      <c r="Y116" s="602">
        <f t="shared" si="32"/>
        <v>0</v>
      </c>
      <c r="Z116" s="601">
        <f t="shared" si="32"/>
        <v>0</v>
      </c>
      <c r="AA116" s="602">
        <f t="shared" si="32"/>
        <v>0</v>
      </c>
      <c r="AB116" s="601">
        <f t="shared" si="32"/>
        <v>0</v>
      </c>
      <c r="AC116" s="602">
        <f t="shared" si="32"/>
        <v>0</v>
      </c>
      <c r="AD116" s="601">
        <f t="shared" si="32"/>
        <v>0</v>
      </c>
      <c r="AE116" s="602">
        <f>SUM(O116,Q116,S116,U116,W116,Y116,AA116,AC116)</f>
        <v>0</v>
      </c>
      <c r="AF116" s="601">
        <f>SUM(P116,R116,T116,V116,X116,Z116,AB116,AD116)</f>
        <v>0</v>
      </c>
      <c r="AG116" s="603">
        <f>SUM(AG117:AG117)</f>
        <v>0</v>
      </c>
      <c r="AH116" s="604"/>
      <c r="AI116" s="604"/>
      <c r="AJ116" s="605"/>
    </row>
    <row r="117" spans="1:36" ht="15.75" thickBot="1">
      <c r="A117" s="574"/>
      <c r="B117" s="606"/>
      <c r="C117" s="607"/>
      <c r="D117" s="608"/>
      <c r="E117" s="608"/>
      <c r="F117" s="609"/>
      <c r="G117" s="608"/>
      <c r="H117" s="610"/>
      <c r="I117" s="610"/>
      <c r="J117" s="610"/>
      <c r="K117" s="611"/>
      <c r="L117" s="612"/>
      <c r="M117" s="612"/>
      <c r="N117" s="613"/>
      <c r="O117" s="614"/>
      <c r="P117" s="615"/>
      <c r="Q117" s="616"/>
      <c r="R117" s="617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  <c r="AC117" s="617"/>
      <c r="AD117" s="617"/>
      <c r="AE117" s="618"/>
      <c r="AF117" s="618"/>
      <c r="AG117" s="619"/>
      <c r="AH117" s="620"/>
      <c r="AI117" s="620"/>
      <c r="AJ117" s="621"/>
    </row>
    <row r="118" spans="1:36" ht="15.75" thickBot="1">
      <c r="A118" s="574"/>
      <c r="B118" s="1149"/>
      <c r="C118" s="1150"/>
      <c r="D118" s="1150"/>
      <c r="E118" s="1150"/>
      <c r="F118" s="1150"/>
      <c r="G118" s="1150"/>
      <c r="H118" s="1150"/>
      <c r="I118" s="1150"/>
      <c r="J118" s="1150"/>
      <c r="K118" s="1150"/>
      <c r="L118" s="1150"/>
      <c r="M118" s="1150"/>
      <c r="N118" s="1150"/>
      <c r="O118" s="1150"/>
      <c r="P118" s="1150"/>
      <c r="Q118" s="1150"/>
      <c r="R118" s="1150"/>
      <c r="S118" s="1150"/>
      <c r="T118" s="1150"/>
      <c r="U118" s="1150"/>
      <c r="V118" s="1150"/>
      <c r="W118" s="1150"/>
      <c r="X118" s="1150"/>
      <c r="Y118" s="1150"/>
      <c r="Z118" s="1150"/>
      <c r="AA118" s="1150"/>
      <c r="AB118" s="1150"/>
      <c r="AC118" s="1150"/>
      <c r="AD118" s="1150"/>
      <c r="AE118" s="1150"/>
      <c r="AF118" s="1150"/>
      <c r="AG118" s="1150"/>
      <c r="AH118" s="1150"/>
      <c r="AI118" s="1150"/>
      <c r="AJ118" s="1151"/>
    </row>
    <row r="119" spans="1:36" ht="36.75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1161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5"/>
      <c r="K119" s="622"/>
      <c r="L119" s="622"/>
      <c r="M119" s="598"/>
      <c r="N119" s="599"/>
      <c r="O119" s="600">
        <f t="shared" ref="O119:AD119" si="33">SUM(O120:O120)</f>
        <v>0</v>
      </c>
      <c r="P119" s="601">
        <f t="shared" si="33"/>
        <v>0</v>
      </c>
      <c r="Q119" s="602">
        <f t="shared" si="33"/>
        <v>0</v>
      </c>
      <c r="R119" s="601">
        <f t="shared" si="33"/>
        <v>0</v>
      </c>
      <c r="S119" s="602">
        <f t="shared" si="33"/>
        <v>0</v>
      </c>
      <c r="T119" s="601">
        <f t="shared" si="33"/>
        <v>0</v>
      </c>
      <c r="U119" s="602">
        <f t="shared" si="33"/>
        <v>0</v>
      </c>
      <c r="V119" s="601">
        <f t="shared" si="33"/>
        <v>0</v>
      </c>
      <c r="W119" s="602">
        <f t="shared" si="33"/>
        <v>0</v>
      </c>
      <c r="X119" s="601">
        <f t="shared" si="33"/>
        <v>0</v>
      </c>
      <c r="Y119" s="602">
        <f t="shared" si="33"/>
        <v>0</v>
      </c>
      <c r="Z119" s="601">
        <f t="shared" si="33"/>
        <v>0</v>
      </c>
      <c r="AA119" s="602">
        <f t="shared" si="33"/>
        <v>0</v>
      </c>
      <c r="AB119" s="601">
        <f t="shared" si="33"/>
        <v>0</v>
      </c>
      <c r="AC119" s="602">
        <f t="shared" si="33"/>
        <v>0</v>
      </c>
      <c r="AD119" s="601">
        <f t="shared" si="33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15.75" thickBot="1">
      <c r="A120" s="574"/>
      <c r="B120" s="606"/>
      <c r="C120" s="607"/>
      <c r="D120" s="608"/>
      <c r="E120" s="608"/>
      <c r="F120" s="623"/>
      <c r="G120" s="608"/>
      <c r="H120" s="624"/>
      <c r="I120" s="625"/>
      <c r="J120" s="610"/>
      <c r="K120" s="626"/>
      <c r="L120" s="627"/>
      <c r="M120" s="628"/>
      <c r="N120" s="629"/>
      <c r="O120" s="630"/>
      <c r="P120" s="618"/>
      <c r="Q120" s="618"/>
      <c r="R120" s="618"/>
      <c r="S120" s="618"/>
      <c r="T120" s="618"/>
      <c r="U120" s="618"/>
      <c r="V120" s="618"/>
      <c r="W120" s="618"/>
      <c r="X120" s="618"/>
      <c r="Y120" s="618"/>
      <c r="Z120" s="618"/>
      <c r="AA120" s="618"/>
      <c r="AB120" s="618"/>
      <c r="AC120" s="618"/>
      <c r="AD120" s="618"/>
      <c r="AE120" s="618"/>
      <c r="AF120" s="618"/>
      <c r="AG120" s="631"/>
      <c r="AH120" s="620"/>
      <c r="AI120" s="628"/>
      <c r="AJ120" s="632"/>
    </row>
    <row r="121" spans="1:36" ht="15.75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15.75" thickBot="1">
      <c r="A122" s="574"/>
      <c r="B122" s="1131" t="s">
        <v>1122</v>
      </c>
      <c r="C122" s="1132"/>
      <c r="D122" s="1133"/>
      <c r="E122" s="577"/>
      <c r="F122" s="1132" t="s">
        <v>1123</v>
      </c>
      <c r="G122" s="1132"/>
      <c r="H122" s="1132"/>
      <c r="I122" s="1132"/>
      <c r="J122" s="1132"/>
      <c r="K122" s="1132"/>
      <c r="L122" s="1132"/>
      <c r="M122" s="1132"/>
      <c r="N122" s="1133"/>
      <c r="O122" s="1134" t="s">
        <v>1124</v>
      </c>
      <c r="P122" s="1135"/>
      <c r="Q122" s="1135"/>
      <c r="R122" s="1135"/>
      <c r="S122" s="1135"/>
      <c r="T122" s="1135"/>
      <c r="U122" s="1135"/>
      <c r="V122" s="1135"/>
      <c r="W122" s="1135"/>
      <c r="X122" s="1135"/>
      <c r="Y122" s="1135"/>
      <c r="Z122" s="1135"/>
      <c r="AA122" s="1135"/>
      <c r="AB122" s="1135"/>
      <c r="AC122" s="1135"/>
      <c r="AD122" s="1135"/>
      <c r="AE122" s="1135"/>
      <c r="AF122" s="1136"/>
      <c r="AG122" s="1137" t="s">
        <v>1125</v>
      </c>
      <c r="AH122" s="1138"/>
      <c r="AI122" s="1138"/>
      <c r="AJ122" s="1139"/>
    </row>
    <row r="123" spans="1:36">
      <c r="A123" s="574"/>
      <c r="B123" s="1140" t="s">
        <v>1126</v>
      </c>
      <c r="C123" s="1142" t="s">
        <v>1127</v>
      </c>
      <c r="D123" s="1143"/>
      <c r="E123" s="1143"/>
      <c r="F123" s="1143"/>
      <c r="G123" s="1143"/>
      <c r="H123" s="1143"/>
      <c r="I123" s="1121" t="s">
        <v>1128</v>
      </c>
      <c r="J123" s="1123" t="s">
        <v>1129</v>
      </c>
      <c r="K123" s="1123" t="s">
        <v>1130</v>
      </c>
      <c r="L123" s="1125" t="s">
        <v>1131</v>
      </c>
      <c r="M123" s="1127" t="s">
        <v>1132</v>
      </c>
      <c r="N123" s="1129" t="s">
        <v>1133</v>
      </c>
      <c r="O123" s="1120" t="s">
        <v>1134</v>
      </c>
      <c r="P123" s="1112"/>
      <c r="Q123" s="1111" t="s">
        <v>1135</v>
      </c>
      <c r="R123" s="1112"/>
      <c r="S123" s="1111" t="s">
        <v>1136</v>
      </c>
      <c r="T123" s="1112"/>
      <c r="U123" s="1111" t="s">
        <v>1137</v>
      </c>
      <c r="V123" s="1112"/>
      <c r="W123" s="1111" t="s">
        <v>1138</v>
      </c>
      <c r="X123" s="1112"/>
      <c r="Y123" s="1111" t="s">
        <v>1139</v>
      </c>
      <c r="Z123" s="1112"/>
      <c r="AA123" s="1111" t="s">
        <v>1140</v>
      </c>
      <c r="AB123" s="1112"/>
      <c r="AC123" s="1111" t="s">
        <v>1141</v>
      </c>
      <c r="AD123" s="1112"/>
      <c r="AE123" s="1111" t="s">
        <v>1142</v>
      </c>
      <c r="AF123" s="1113"/>
      <c r="AG123" s="1114" t="s">
        <v>1143</v>
      </c>
      <c r="AH123" s="1116" t="s">
        <v>1144</v>
      </c>
      <c r="AI123" s="1118" t="s">
        <v>1145</v>
      </c>
      <c r="AJ123" s="1107" t="s">
        <v>1146</v>
      </c>
    </row>
    <row r="124" spans="1:36" ht="20.25" thickBot="1">
      <c r="A124" s="574"/>
      <c r="B124" s="1141"/>
      <c r="C124" s="1144"/>
      <c r="D124" s="1145"/>
      <c r="E124" s="1145"/>
      <c r="F124" s="1145"/>
      <c r="G124" s="1145"/>
      <c r="H124" s="1145"/>
      <c r="I124" s="1122"/>
      <c r="J124" s="1124" t="s">
        <v>1129</v>
      </c>
      <c r="K124" s="1124"/>
      <c r="L124" s="1126"/>
      <c r="M124" s="1128"/>
      <c r="N124" s="1130"/>
      <c r="O124" s="578" t="s">
        <v>1147</v>
      </c>
      <c r="P124" s="579" t="s">
        <v>1148</v>
      </c>
      <c r="Q124" s="580" t="s">
        <v>1147</v>
      </c>
      <c r="R124" s="579" t="s">
        <v>1148</v>
      </c>
      <c r="S124" s="580" t="s">
        <v>1147</v>
      </c>
      <c r="T124" s="579" t="s">
        <v>1148</v>
      </c>
      <c r="U124" s="580" t="s">
        <v>1147</v>
      </c>
      <c r="V124" s="579" t="s">
        <v>1148</v>
      </c>
      <c r="W124" s="580" t="s">
        <v>1147</v>
      </c>
      <c r="X124" s="579" t="s">
        <v>1148</v>
      </c>
      <c r="Y124" s="580" t="s">
        <v>1147</v>
      </c>
      <c r="Z124" s="579" t="s">
        <v>1148</v>
      </c>
      <c r="AA124" s="580" t="s">
        <v>1147</v>
      </c>
      <c r="AB124" s="579" t="s">
        <v>1149</v>
      </c>
      <c r="AC124" s="580" t="s">
        <v>1147</v>
      </c>
      <c r="AD124" s="579" t="s">
        <v>1149</v>
      </c>
      <c r="AE124" s="580" t="s">
        <v>1147</v>
      </c>
      <c r="AF124" s="581" t="s">
        <v>1149</v>
      </c>
      <c r="AG124" s="1115"/>
      <c r="AH124" s="1117"/>
      <c r="AI124" s="1119"/>
      <c r="AJ124" s="1108"/>
    </row>
    <row r="125" spans="1:36" ht="48.75" thickBot="1">
      <c r="A125" s="574"/>
      <c r="B125" s="582" t="s">
        <v>1150</v>
      </c>
      <c r="C125" s="1109" t="s">
        <v>1151</v>
      </c>
      <c r="D125" s="1110"/>
      <c r="E125" s="1110"/>
      <c r="F125" s="1110"/>
      <c r="G125" s="1110"/>
      <c r="H125" s="1110"/>
      <c r="I125" s="583" t="s">
        <v>1152</v>
      </c>
      <c r="J125" s="584"/>
      <c r="K125" s="585"/>
      <c r="L125" s="585"/>
      <c r="M125" s="586"/>
      <c r="N125" s="587"/>
      <c r="O125" s="588">
        <f t="shared" ref="O125:AD125" si="34">O127</f>
        <v>0</v>
      </c>
      <c r="P125" s="589">
        <f t="shared" si="34"/>
        <v>0</v>
      </c>
      <c r="Q125" s="589">
        <f t="shared" si="34"/>
        <v>0</v>
      </c>
      <c r="R125" s="589">
        <f t="shared" si="34"/>
        <v>0</v>
      </c>
      <c r="S125" s="589">
        <f t="shared" si="34"/>
        <v>0</v>
      </c>
      <c r="T125" s="589">
        <f t="shared" si="34"/>
        <v>0</v>
      </c>
      <c r="U125" s="589">
        <f t="shared" si="34"/>
        <v>0</v>
      </c>
      <c r="V125" s="589">
        <f t="shared" si="34"/>
        <v>0</v>
      </c>
      <c r="W125" s="589">
        <f t="shared" si="34"/>
        <v>0</v>
      </c>
      <c r="X125" s="589">
        <f t="shared" si="34"/>
        <v>0</v>
      </c>
      <c r="Y125" s="589">
        <f t="shared" si="34"/>
        <v>0</v>
      </c>
      <c r="Z125" s="589">
        <f t="shared" si="34"/>
        <v>0</v>
      </c>
      <c r="AA125" s="589">
        <f t="shared" si="34"/>
        <v>0</v>
      </c>
      <c r="AB125" s="589">
        <f t="shared" si="34"/>
        <v>0</v>
      </c>
      <c r="AC125" s="589">
        <f t="shared" si="34"/>
        <v>0</v>
      </c>
      <c r="AD125" s="589">
        <f t="shared" si="34"/>
        <v>0</v>
      </c>
      <c r="AE125" s="589">
        <f>SUM(O125,Q125,S125,U125,W125,Y125,AA125,AC125)</f>
        <v>0</v>
      </c>
      <c r="AF125" s="590">
        <f>SUM(P125,R125,T125,V125,X125,Z125,AB125,AD125)</f>
        <v>0</v>
      </c>
      <c r="AG125" s="591">
        <f>AG127</f>
        <v>0</v>
      </c>
      <c r="AH125" s="592"/>
      <c r="AI125" s="592"/>
      <c r="AJ125" s="593"/>
    </row>
    <row r="126" spans="1:36" ht="15.75" thickBot="1">
      <c r="A126" s="574"/>
      <c r="B126" s="1146"/>
      <c r="C126" s="1147"/>
      <c r="D126" s="1147"/>
      <c r="E126" s="1147"/>
      <c r="F126" s="1147"/>
      <c r="G126" s="1147"/>
      <c r="H126" s="1147"/>
      <c r="I126" s="1147"/>
      <c r="J126" s="1147"/>
      <c r="K126" s="1147"/>
      <c r="L126" s="1147"/>
      <c r="M126" s="1147"/>
      <c r="N126" s="1147"/>
      <c r="O126" s="1147"/>
      <c r="P126" s="1147"/>
      <c r="Q126" s="1147"/>
      <c r="R126" s="1147"/>
      <c r="S126" s="1147"/>
      <c r="T126" s="1147"/>
      <c r="U126" s="1147"/>
      <c r="V126" s="1147"/>
      <c r="W126" s="1147"/>
      <c r="X126" s="1147"/>
      <c r="Y126" s="1147"/>
      <c r="Z126" s="1147"/>
      <c r="AA126" s="1147"/>
      <c r="AB126" s="1147"/>
      <c r="AC126" s="1147"/>
      <c r="AD126" s="1147"/>
      <c r="AE126" s="1147"/>
      <c r="AF126" s="1147"/>
      <c r="AG126" s="1147"/>
      <c r="AH126" s="1147"/>
      <c r="AI126" s="1147"/>
      <c r="AJ126" s="1148"/>
    </row>
    <row r="127" spans="1:36" ht="36.75" thickBot="1">
      <c r="A127" s="574"/>
      <c r="B127" s="594" t="s">
        <v>1153</v>
      </c>
      <c r="C127" s="595" t="s">
        <v>1154</v>
      </c>
      <c r="D127" s="595" t="s">
        <v>1155</v>
      </c>
      <c r="E127" s="595" t="s">
        <v>1156</v>
      </c>
      <c r="F127" s="595" t="s">
        <v>1157</v>
      </c>
      <c r="G127" s="595" t="s">
        <v>1158</v>
      </c>
      <c r="H127" s="596" t="s">
        <v>1159</v>
      </c>
      <c r="I127" s="597" t="s">
        <v>1160</v>
      </c>
      <c r="J127" s="598"/>
      <c r="K127" s="598"/>
      <c r="L127" s="598"/>
      <c r="M127" s="598"/>
      <c r="N127" s="599"/>
      <c r="O127" s="600">
        <f t="shared" ref="O127:AD127" si="35">SUM(O128:O128)</f>
        <v>0</v>
      </c>
      <c r="P127" s="601">
        <f t="shared" si="35"/>
        <v>0</v>
      </c>
      <c r="Q127" s="602">
        <f t="shared" si="35"/>
        <v>0</v>
      </c>
      <c r="R127" s="601">
        <f t="shared" si="35"/>
        <v>0</v>
      </c>
      <c r="S127" s="602">
        <f t="shared" si="35"/>
        <v>0</v>
      </c>
      <c r="T127" s="601">
        <f t="shared" si="35"/>
        <v>0</v>
      </c>
      <c r="U127" s="602">
        <f t="shared" si="35"/>
        <v>0</v>
      </c>
      <c r="V127" s="601">
        <f t="shared" si="35"/>
        <v>0</v>
      </c>
      <c r="W127" s="602">
        <f t="shared" si="35"/>
        <v>0</v>
      </c>
      <c r="X127" s="601">
        <f t="shared" si="35"/>
        <v>0</v>
      </c>
      <c r="Y127" s="602">
        <f t="shared" si="35"/>
        <v>0</v>
      </c>
      <c r="Z127" s="601">
        <f t="shared" si="35"/>
        <v>0</v>
      </c>
      <c r="AA127" s="602">
        <f t="shared" si="35"/>
        <v>0</v>
      </c>
      <c r="AB127" s="601">
        <f t="shared" si="35"/>
        <v>0</v>
      </c>
      <c r="AC127" s="602">
        <f t="shared" si="35"/>
        <v>0</v>
      </c>
      <c r="AD127" s="601">
        <f t="shared" si="35"/>
        <v>0</v>
      </c>
      <c r="AE127" s="602">
        <f>SUM(O127,Q127,S127,U127,W127,Y127,AA127,AC127)</f>
        <v>0</v>
      </c>
      <c r="AF127" s="601">
        <f>SUM(P127,R127,T127,V127,X127,Z127,AB127,AD127)</f>
        <v>0</v>
      </c>
      <c r="AG127" s="603">
        <f>SUM(AG128:AG128)</f>
        <v>0</v>
      </c>
      <c r="AH127" s="604"/>
      <c r="AI127" s="604"/>
      <c r="AJ127" s="605"/>
    </row>
    <row r="128" spans="1:36" ht="15.75" thickBot="1">
      <c r="A128" s="574"/>
      <c r="B128" s="606"/>
      <c r="C128" s="607"/>
      <c r="D128" s="608"/>
      <c r="E128" s="608"/>
      <c r="F128" s="609"/>
      <c r="G128" s="608"/>
      <c r="H128" s="610"/>
      <c r="I128" s="610"/>
      <c r="J128" s="610"/>
      <c r="K128" s="611"/>
      <c r="L128" s="612"/>
      <c r="M128" s="612"/>
      <c r="N128" s="613"/>
      <c r="O128" s="614"/>
      <c r="P128" s="615"/>
      <c r="Q128" s="616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8"/>
      <c r="AF128" s="618"/>
      <c r="AG128" s="619"/>
      <c r="AH128" s="620"/>
      <c r="AI128" s="620"/>
      <c r="AJ128" s="621"/>
    </row>
    <row r="129" spans="1:36" ht="15.75" thickBot="1">
      <c r="A129" s="574"/>
      <c r="B129" s="1149"/>
      <c r="C129" s="1150"/>
      <c r="D129" s="1150"/>
      <c r="E129" s="1150"/>
      <c r="F129" s="1150"/>
      <c r="G129" s="1150"/>
      <c r="H129" s="1150"/>
      <c r="I129" s="1150"/>
      <c r="J129" s="1150"/>
      <c r="K129" s="1150"/>
      <c r="L129" s="1150"/>
      <c r="M129" s="1150"/>
      <c r="N129" s="1150"/>
      <c r="O129" s="1150"/>
      <c r="P129" s="1150"/>
      <c r="Q129" s="1150"/>
      <c r="R129" s="1150"/>
      <c r="S129" s="1150"/>
      <c r="T129" s="1150"/>
      <c r="U129" s="1150"/>
      <c r="V129" s="1150"/>
      <c r="W129" s="1150"/>
      <c r="X129" s="1150"/>
      <c r="Y129" s="1150"/>
      <c r="Z129" s="1150"/>
      <c r="AA129" s="1150"/>
      <c r="AB129" s="1150"/>
      <c r="AC129" s="1150"/>
      <c r="AD129" s="1150"/>
      <c r="AE129" s="1150"/>
      <c r="AF129" s="1150"/>
      <c r="AG129" s="1150"/>
      <c r="AH129" s="1150"/>
      <c r="AI129" s="1150"/>
      <c r="AJ129" s="1151"/>
    </row>
    <row r="130" spans="1:36">
      <c r="A130" s="574"/>
      <c r="B130" s="633"/>
      <c r="C130" s="633"/>
      <c r="D130" s="574"/>
      <c r="E130" s="574"/>
      <c r="F130" s="574"/>
      <c r="G130" s="574"/>
      <c r="H130" s="634"/>
      <c r="I130" s="634"/>
      <c r="J130" s="63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4"/>
      <c r="AF130" s="574"/>
      <c r="AG130" s="633"/>
      <c r="AH130" s="574"/>
      <c r="AI130" s="574"/>
      <c r="AJ130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23:AJ23"/>
    <mergeCell ref="B30:AJ30"/>
    <mergeCell ref="B33:AJ33"/>
    <mergeCell ref="B36:AJ36"/>
    <mergeCell ref="B39:AJ39"/>
    <mergeCell ref="B42:AJ42"/>
    <mergeCell ref="B26:D26"/>
    <mergeCell ref="F26:N26"/>
    <mergeCell ref="O26:AF26"/>
    <mergeCell ref="AG26:AJ26"/>
    <mergeCell ref="U56:V56"/>
    <mergeCell ref="B56:B57"/>
    <mergeCell ref="C56:H57"/>
    <mergeCell ref="I56:I57"/>
    <mergeCell ref="J56:J57"/>
    <mergeCell ref="K56:K57"/>
    <mergeCell ref="L56:L57"/>
    <mergeCell ref="B45:AJ45"/>
    <mergeCell ref="B48:AJ48"/>
    <mergeCell ref="B51:AJ51"/>
    <mergeCell ref="B54:AJ54"/>
    <mergeCell ref="B55:D55"/>
    <mergeCell ref="F55:N55"/>
    <mergeCell ref="O55:AF55"/>
    <mergeCell ref="AG55:AJ55"/>
    <mergeCell ref="B65:AJ65"/>
    <mergeCell ref="B68:AJ68"/>
    <mergeCell ref="B71:AJ71"/>
    <mergeCell ref="B72:D72"/>
    <mergeCell ref="F72:N72"/>
    <mergeCell ref="O72:AF72"/>
    <mergeCell ref="AG72:AJ72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B73:B74"/>
    <mergeCell ref="C73:H74"/>
    <mergeCell ref="I73:I74"/>
    <mergeCell ref="J73:J74"/>
    <mergeCell ref="K73:K74"/>
    <mergeCell ref="L73:L74"/>
    <mergeCell ref="B87:B88"/>
    <mergeCell ref="C87:H88"/>
    <mergeCell ref="I87:I88"/>
    <mergeCell ref="J87:J88"/>
    <mergeCell ref="K87:K88"/>
    <mergeCell ref="L87:L88"/>
    <mergeCell ref="B82:AJ82"/>
    <mergeCell ref="B85:AJ85"/>
    <mergeCell ref="B86:D86"/>
    <mergeCell ref="F86:N86"/>
    <mergeCell ref="O86:AF86"/>
    <mergeCell ref="AG86:AJ86"/>
    <mergeCell ref="B96:AJ96"/>
    <mergeCell ref="B99:AJ99"/>
    <mergeCell ref="B100:D100"/>
    <mergeCell ref="F100:N100"/>
    <mergeCell ref="O100:AF100"/>
    <mergeCell ref="AG100:AJ100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AH101:AH102"/>
    <mergeCell ref="AI101:AI102"/>
    <mergeCell ref="AJ101:AJ102"/>
    <mergeCell ref="C103:H103"/>
    <mergeCell ref="B104:AJ104"/>
    <mergeCell ref="B107:AJ107"/>
    <mergeCell ref="W101:X101"/>
    <mergeCell ref="Y101:Z101"/>
    <mergeCell ref="AA101:AB101"/>
    <mergeCell ref="AC101:AD101"/>
    <mergeCell ref="AE101:AF101"/>
    <mergeCell ref="AG101:AG102"/>
    <mergeCell ref="M101:M102"/>
    <mergeCell ref="N101:N102"/>
    <mergeCell ref="O101:P101"/>
    <mergeCell ref="Q101:R101"/>
    <mergeCell ref="S101:T101"/>
    <mergeCell ref="U101:V101"/>
    <mergeCell ref="B101:B102"/>
    <mergeCell ref="C101:H102"/>
    <mergeCell ref="I101:I102"/>
    <mergeCell ref="J101:J102"/>
    <mergeCell ref="K101:K102"/>
    <mergeCell ref="L101:L102"/>
    <mergeCell ref="B110:AJ110"/>
    <mergeCell ref="B111:D111"/>
    <mergeCell ref="F111:N111"/>
    <mergeCell ref="O111:AF111"/>
    <mergeCell ref="AG111:AJ111"/>
    <mergeCell ref="B112:B113"/>
    <mergeCell ref="C112:H113"/>
    <mergeCell ref="I112:I113"/>
    <mergeCell ref="J112:J113"/>
    <mergeCell ref="K112:K113"/>
    <mergeCell ref="AA112:AB112"/>
    <mergeCell ref="AC112:AD112"/>
    <mergeCell ref="AE112:AF112"/>
    <mergeCell ref="L112:L113"/>
    <mergeCell ref="M112:M113"/>
    <mergeCell ref="N112:N113"/>
    <mergeCell ref="O112:P112"/>
    <mergeCell ref="Q112:R112"/>
    <mergeCell ref="S112:T112"/>
    <mergeCell ref="C125:H125"/>
    <mergeCell ref="B126:AJ126"/>
    <mergeCell ref="B129:AJ129"/>
    <mergeCell ref="W123:X123"/>
    <mergeCell ref="Y123:Z123"/>
    <mergeCell ref="AA123:AB123"/>
    <mergeCell ref="AC123:AD123"/>
    <mergeCell ref="AE123:AF123"/>
    <mergeCell ref="AG123:AG124"/>
    <mergeCell ref="M123:M124"/>
    <mergeCell ref="N123:N124"/>
    <mergeCell ref="O123:P123"/>
    <mergeCell ref="Q123:R123"/>
    <mergeCell ref="S123:T123"/>
    <mergeCell ref="U123:V123"/>
    <mergeCell ref="B123:B124"/>
    <mergeCell ref="C123:H124"/>
    <mergeCell ref="I123:I124"/>
    <mergeCell ref="J123:J124"/>
    <mergeCell ref="K123:K124"/>
    <mergeCell ref="L123:L124"/>
    <mergeCell ref="B27:B28"/>
    <mergeCell ref="C27:H28"/>
    <mergeCell ref="I27:I28"/>
    <mergeCell ref="J27:J28"/>
    <mergeCell ref="K27:K28"/>
    <mergeCell ref="L27:L28"/>
    <mergeCell ref="AH123:AH124"/>
    <mergeCell ref="AI123:AI124"/>
    <mergeCell ref="AJ123:AJ124"/>
    <mergeCell ref="B118:AJ118"/>
    <mergeCell ref="B121:AJ121"/>
    <mergeCell ref="B122:D122"/>
    <mergeCell ref="F122:N122"/>
    <mergeCell ref="O122:AF122"/>
    <mergeCell ref="AG122:AJ122"/>
    <mergeCell ref="AG112:AG113"/>
    <mergeCell ref="AH112:AH113"/>
    <mergeCell ref="AI112:AI113"/>
    <mergeCell ref="AJ112:AJ113"/>
    <mergeCell ref="C114:H114"/>
    <mergeCell ref="B115:AJ115"/>
    <mergeCell ref="U112:V112"/>
    <mergeCell ref="W112:X112"/>
    <mergeCell ref="Y112:Z112"/>
    <mergeCell ref="AH27:AH28"/>
    <mergeCell ref="AI27:AI28"/>
    <mergeCell ref="AJ27:AJ28"/>
    <mergeCell ref="C29:H29"/>
    <mergeCell ref="W27:X27"/>
    <mergeCell ref="Y27:Z27"/>
    <mergeCell ref="AA27:AB27"/>
    <mergeCell ref="AC27:AD27"/>
    <mergeCell ref="AE27:AF27"/>
    <mergeCell ref="AG27:AG28"/>
    <mergeCell ref="M27:M28"/>
    <mergeCell ref="N27:N28"/>
    <mergeCell ref="O27:P27"/>
    <mergeCell ref="Q27:R27"/>
    <mergeCell ref="S27:T27"/>
    <mergeCell ref="U27:V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214"/>
  <sheetViews>
    <sheetView topLeftCell="S1" zoomScale="55" zoomScaleNormal="55" workbookViewId="0">
      <selection activeCell="AK7" sqref="AK7:AK13"/>
    </sheetView>
  </sheetViews>
  <sheetFormatPr baseColWidth="10" defaultRowHeight="15.75"/>
  <cols>
    <col min="1" max="1" width="4.5703125" style="354" customWidth="1"/>
    <col min="2" max="2" width="31" style="356" customWidth="1"/>
    <col min="3" max="3" width="23.42578125" style="356" customWidth="1"/>
    <col min="4" max="4" width="33.140625" style="356" customWidth="1"/>
    <col min="5" max="5" width="28.5703125" style="356" customWidth="1"/>
    <col min="6" max="6" width="39.85546875" style="356" customWidth="1"/>
    <col min="7" max="7" width="15.140625" style="356" customWidth="1"/>
    <col min="8" max="8" width="58.5703125" style="354" customWidth="1"/>
    <col min="9" max="9" width="37.5703125" style="354" customWidth="1"/>
    <col min="10" max="10" width="22" style="354" customWidth="1"/>
    <col min="11" max="11" width="33.42578125" style="354" customWidth="1"/>
    <col min="12" max="12" width="21.42578125" style="354" hidden="1" customWidth="1"/>
    <col min="13" max="14" width="22" style="354" hidden="1" customWidth="1"/>
    <col min="15" max="15" width="66.140625" style="354" customWidth="1"/>
    <col min="16" max="16" width="52.140625" style="354" customWidth="1"/>
    <col min="17" max="18" width="22" style="354" hidden="1" customWidth="1"/>
    <col min="19" max="19" width="12.140625" style="356" customWidth="1"/>
    <col min="20" max="20" width="22" style="356" customWidth="1"/>
    <col min="21" max="21" width="92.5703125" style="355" customWidth="1"/>
    <col min="22" max="22" width="43.5703125" style="354" customWidth="1"/>
    <col min="23" max="25" width="22" style="354" hidden="1" customWidth="1"/>
    <col min="26" max="26" width="26.7109375" style="354" customWidth="1"/>
    <col min="27" max="36" width="22" style="354" hidden="1" customWidth="1"/>
    <col min="37" max="37" width="27" style="354" customWidth="1"/>
    <col min="38" max="38" width="22" style="354" hidden="1" customWidth="1"/>
    <col min="39" max="40" width="35.140625" style="354" bestFit="1" customWidth="1"/>
    <col min="41" max="41" width="34.85546875" style="354" bestFit="1" customWidth="1"/>
    <col min="42" max="42" width="29.42578125" style="354" bestFit="1" customWidth="1"/>
    <col min="43" max="43" width="14" style="354" bestFit="1" customWidth="1"/>
    <col min="44" max="44" width="15.85546875" style="354" bestFit="1" customWidth="1"/>
    <col min="45" max="46" width="27" style="354" bestFit="1" customWidth="1"/>
    <col min="47" max="47" width="27.28515625" style="354" bestFit="1" customWidth="1"/>
    <col min="48" max="48" width="22" style="354" customWidth="1"/>
    <col min="49" max="77" width="22" style="354" hidden="1" customWidth="1"/>
    <col min="78" max="78" width="24.28515625" style="354" hidden="1" customWidth="1"/>
    <col min="79" max="79" width="65.7109375" style="354" customWidth="1"/>
    <col min="80" max="16384" width="11.42578125" style="354"/>
  </cols>
  <sheetData>
    <row r="1" spans="2:79" ht="16.5" thickBot="1"/>
    <row r="2" spans="2:79" s="573" customFormat="1" ht="23.25">
      <c r="B2" s="1059" t="s">
        <v>893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1060"/>
      <c r="AB2" s="1060"/>
      <c r="AC2" s="1060"/>
      <c r="AD2" s="1060"/>
      <c r="AE2" s="1060"/>
      <c r="AF2" s="1060"/>
      <c r="AG2" s="1060"/>
      <c r="AH2" s="1060"/>
      <c r="AI2" s="1060"/>
      <c r="AJ2" s="1060"/>
      <c r="AK2" s="1060"/>
      <c r="AL2" s="1060"/>
      <c r="AM2" s="1060"/>
      <c r="AN2" s="1060"/>
      <c r="AO2" s="1060"/>
      <c r="AP2" s="1060"/>
      <c r="AQ2" s="1060"/>
      <c r="AR2" s="1060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E2" s="1060"/>
      <c r="BF2" s="1060"/>
      <c r="BG2" s="1060"/>
      <c r="BH2" s="1060"/>
      <c r="BI2" s="1060"/>
      <c r="BJ2" s="1060"/>
      <c r="BK2" s="1060"/>
      <c r="BL2" s="1060"/>
      <c r="BM2" s="1060"/>
      <c r="BN2" s="1060"/>
      <c r="BO2" s="1060"/>
      <c r="BP2" s="1060"/>
      <c r="BQ2" s="1060"/>
      <c r="BR2" s="1060"/>
      <c r="BS2" s="1060"/>
      <c r="BT2" s="1060"/>
      <c r="BU2" s="1060"/>
      <c r="BV2" s="1060"/>
      <c r="BW2" s="1060"/>
      <c r="BX2" s="1060"/>
      <c r="BY2" s="1060"/>
      <c r="BZ2" s="1060"/>
      <c r="CA2" s="1061"/>
    </row>
    <row r="3" spans="2:79" s="573" customFormat="1" ht="23.25">
      <c r="B3" s="1062" t="s">
        <v>892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1063"/>
      <c r="AN3" s="1063"/>
      <c r="AO3" s="1063"/>
      <c r="AP3" s="1063"/>
      <c r="AQ3" s="1063"/>
      <c r="AR3" s="1063"/>
      <c r="AS3" s="1063"/>
      <c r="AT3" s="1063"/>
      <c r="AU3" s="1063"/>
      <c r="AV3" s="1063"/>
      <c r="AW3" s="1063"/>
      <c r="AX3" s="1063"/>
      <c r="AY3" s="1063"/>
      <c r="AZ3" s="1063"/>
      <c r="BA3" s="1063"/>
      <c r="BB3" s="1063"/>
      <c r="BC3" s="1063"/>
      <c r="BD3" s="1063"/>
      <c r="BE3" s="1063"/>
      <c r="BF3" s="1063"/>
      <c r="BG3" s="1063"/>
      <c r="BH3" s="1063"/>
      <c r="BI3" s="1063"/>
      <c r="BJ3" s="1063"/>
      <c r="BK3" s="1063"/>
      <c r="BL3" s="1063"/>
      <c r="BM3" s="1063"/>
      <c r="BN3" s="1063"/>
      <c r="BO3" s="1063"/>
      <c r="BP3" s="1063"/>
      <c r="BQ3" s="1063"/>
      <c r="BR3" s="1063"/>
      <c r="BS3" s="1063"/>
      <c r="BT3" s="1063"/>
      <c r="BU3" s="1063"/>
      <c r="BV3" s="1063"/>
      <c r="BW3" s="1063"/>
      <c r="BX3" s="1063"/>
      <c r="BY3" s="1063"/>
      <c r="BZ3" s="1063"/>
      <c r="CA3" s="1064"/>
    </row>
    <row r="4" spans="2:79" s="573" customFormat="1" ht="23.25">
      <c r="B4" s="1062" t="s">
        <v>1117</v>
      </c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1063"/>
      <c r="AN4" s="1063"/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063"/>
      <c r="BB4" s="1063"/>
      <c r="BC4" s="1063"/>
      <c r="BD4" s="1063"/>
      <c r="BE4" s="1063"/>
      <c r="BF4" s="1063"/>
      <c r="BG4" s="1063"/>
      <c r="BH4" s="1063"/>
      <c r="BI4" s="1063"/>
      <c r="BJ4" s="1063"/>
      <c r="BK4" s="1063"/>
      <c r="BL4" s="1063"/>
      <c r="BM4" s="1063"/>
      <c r="BN4" s="1063"/>
      <c r="BO4" s="1063"/>
      <c r="BP4" s="1063"/>
      <c r="BQ4" s="1063"/>
      <c r="BR4" s="1063"/>
      <c r="BS4" s="1063"/>
      <c r="BT4" s="1063"/>
      <c r="BU4" s="1063"/>
      <c r="BV4" s="1063"/>
      <c r="BW4" s="1063"/>
      <c r="BX4" s="1063"/>
      <c r="BY4" s="1063"/>
      <c r="BZ4" s="1063"/>
      <c r="CA4" s="1064"/>
    </row>
    <row r="5" spans="2:79" ht="16.5" thickBot="1">
      <c r="B5" s="1065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6"/>
      <c r="AL5" s="1066"/>
      <c r="AM5" s="1066"/>
      <c r="AN5" s="1066"/>
      <c r="AO5" s="1066"/>
      <c r="AP5" s="1066"/>
      <c r="AQ5" s="1066"/>
      <c r="AR5" s="1066"/>
      <c r="AS5" s="1066"/>
      <c r="AT5" s="1066"/>
      <c r="AU5" s="1066"/>
      <c r="AV5" s="1066"/>
      <c r="AW5" s="1066"/>
      <c r="AX5" s="1066"/>
      <c r="AY5" s="1066"/>
      <c r="AZ5" s="1066"/>
      <c r="BA5" s="1066"/>
      <c r="BB5" s="1066"/>
      <c r="BC5" s="1066"/>
      <c r="BD5" s="1066"/>
      <c r="BE5" s="1066"/>
      <c r="BF5" s="1066"/>
      <c r="BG5" s="1066"/>
      <c r="BH5" s="1066"/>
      <c r="BI5" s="1066"/>
      <c r="BJ5" s="1066"/>
      <c r="BK5" s="1066"/>
      <c r="BL5" s="1066"/>
      <c r="BM5" s="1066"/>
      <c r="BN5" s="1066"/>
      <c r="BO5" s="1066"/>
      <c r="BP5" s="1066"/>
      <c r="BQ5" s="1066"/>
      <c r="BR5" s="1066"/>
      <c r="BS5" s="1066"/>
      <c r="BT5" s="1066"/>
      <c r="BU5" s="1066"/>
      <c r="BV5" s="1066"/>
      <c r="BW5" s="1066"/>
      <c r="BX5" s="1066"/>
      <c r="BY5" s="1066"/>
      <c r="BZ5" s="1066"/>
      <c r="CA5" s="1067"/>
    </row>
    <row r="6" spans="2:79" ht="96" customHeight="1" thickBot="1">
      <c r="B6" s="572" t="s">
        <v>890</v>
      </c>
      <c r="C6" s="571" t="s">
        <v>1116</v>
      </c>
      <c r="D6" s="570" t="s">
        <v>888</v>
      </c>
      <c r="E6" s="570" t="s">
        <v>887</v>
      </c>
      <c r="F6" s="569" t="s">
        <v>886</v>
      </c>
      <c r="G6" s="568" t="s">
        <v>885</v>
      </c>
      <c r="H6" s="568" t="s">
        <v>884</v>
      </c>
      <c r="I6" s="568" t="s">
        <v>883</v>
      </c>
      <c r="J6" s="568" t="s">
        <v>882</v>
      </c>
      <c r="K6" s="568" t="s">
        <v>1115</v>
      </c>
      <c r="L6" s="568" t="s">
        <v>880</v>
      </c>
      <c r="M6" s="568" t="s">
        <v>879</v>
      </c>
      <c r="N6" s="568" t="s">
        <v>878</v>
      </c>
      <c r="O6" s="347" t="s">
        <v>874</v>
      </c>
      <c r="P6" s="347" t="s">
        <v>873</v>
      </c>
      <c r="Q6" s="347" t="s">
        <v>872</v>
      </c>
      <c r="R6" s="347" t="s">
        <v>871</v>
      </c>
      <c r="S6" s="347" t="s">
        <v>877</v>
      </c>
      <c r="T6" s="347" t="s">
        <v>876</v>
      </c>
      <c r="U6" s="346" t="s">
        <v>875</v>
      </c>
      <c r="V6" s="347" t="s">
        <v>870</v>
      </c>
      <c r="W6" s="347" t="s">
        <v>869</v>
      </c>
      <c r="X6" s="347" t="s">
        <v>868</v>
      </c>
      <c r="Y6" s="567" t="s">
        <v>867</v>
      </c>
      <c r="Z6" s="565" t="s">
        <v>866</v>
      </c>
      <c r="AA6" s="565" t="s">
        <v>865</v>
      </c>
      <c r="AB6" s="563" t="s">
        <v>864</v>
      </c>
      <c r="AC6" s="563" t="s">
        <v>863</v>
      </c>
      <c r="AD6" s="563" t="s">
        <v>862</v>
      </c>
      <c r="AE6" s="561" t="s">
        <v>861</v>
      </c>
      <c r="AF6" s="561" t="s">
        <v>860</v>
      </c>
      <c r="AG6" s="561" t="s">
        <v>859</v>
      </c>
      <c r="AH6" s="559" t="s">
        <v>858</v>
      </c>
      <c r="AI6" s="559" t="s">
        <v>857</v>
      </c>
      <c r="AJ6" s="559" t="s">
        <v>856</v>
      </c>
      <c r="AK6" s="347" t="s">
        <v>1114</v>
      </c>
      <c r="AL6" s="565" t="s">
        <v>854</v>
      </c>
      <c r="AM6" s="566" t="s">
        <v>847</v>
      </c>
      <c r="AN6" s="566" t="s">
        <v>1113</v>
      </c>
      <c r="AO6" s="566" t="s">
        <v>1112</v>
      </c>
      <c r="AP6" s="566" t="s">
        <v>1111</v>
      </c>
      <c r="AQ6" s="566" t="s">
        <v>844</v>
      </c>
      <c r="AR6" s="566" t="s">
        <v>843</v>
      </c>
      <c r="AS6" s="566" t="s">
        <v>842</v>
      </c>
      <c r="AT6" s="566" t="s">
        <v>841</v>
      </c>
      <c r="AU6" s="566" t="s">
        <v>840</v>
      </c>
      <c r="AV6" s="565" t="s">
        <v>853</v>
      </c>
      <c r="AW6" s="563" t="s">
        <v>852</v>
      </c>
      <c r="AX6" s="564" t="s">
        <v>847</v>
      </c>
      <c r="AY6" s="564" t="s">
        <v>846</v>
      </c>
      <c r="AZ6" s="564" t="s">
        <v>845</v>
      </c>
      <c r="BA6" s="564" t="s">
        <v>844</v>
      </c>
      <c r="BB6" s="564" t="s">
        <v>843</v>
      </c>
      <c r="BC6" s="564" t="s">
        <v>842</v>
      </c>
      <c r="BD6" s="564" t="s">
        <v>841</v>
      </c>
      <c r="BE6" s="564" t="s">
        <v>840</v>
      </c>
      <c r="BF6" s="563" t="s">
        <v>851</v>
      </c>
      <c r="BG6" s="561" t="s">
        <v>850</v>
      </c>
      <c r="BH6" s="562" t="s">
        <v>847</v>
      </c>
      <c r="BI6" s="562" t="s">
        <v>846</v>
      </c>
      <c r="BJ6" s="562" t="s">
        <v>845</v>
      </c>
      <c r="BK6" s="562" t="s">
        <v>844</v>
      </c>
      <c r="BL6" s="562" t="s">
        <v>843</v>
      </c>
      <c r="BM6" s="562" t="s">
        <v>842</v>
      </c>
      <c r="BN6" s="562" t="s">
        <v>841</v>
      </c>
      <c r="BO6" s="562" t="s">
        <v>840</v>
      </c>
      <c r="BP6" s="561" t="s">
        <v>849</v>
      </c>
      <c r="BQ6" s="559" t="s">
        <v>848</v>
      </c>
      <c r="BR6" s="560" t="s">
        <v>847</v>
      </c>
      <c r="BS6" s="560" t="s">
        <v>846</v>
      </c>
      <c r="BT6" s="560" t="s">
        <v>845</v>
      </c>
      <c r="BU6" s="560" t="s">
        <v>844</v>
      </c>
      <c r="BV6" s="560" t="s">
        <v>843</v>
      </c>
      <c r="BW6" s="560" t="s">
        <v>842</v>
      </c>
      <c r="BX6" s="560" t="s">
        <v>841</v>
      </c>
      <c r="BY6" s="560" t="s">
        <v>840</v>
      </c>
      <c r="BZ6" s="559" t="s">
        <v>839</v>
      </c>
      <c r="CA6" s="558" t="s">
        <v>1110</v>
      </c>
    </row>
    <row r="7" spans="2:79" ht="30" customHeight="1">
      <c r="B7" s="901" t="s">
        <v>837</v>
      </c>
      <c r="C7" s="871" t="e">
        <f>SUM(E7:E128)</f>
        <v>#VALUE!</v>
      </c>
      <c r="D7" s="874" t="s">
        <v>836</v>
      </c>
      <c r="E7" s="831">
        <f>'PLAN INDICATIVO'!E7:E20</f>
        <v>0</v>
      </c>
      <c r="F7" s="834" t="s">
        <v>835</v>
      </c>
      <c r="G7" s="123">
        <v>1</v>
      </c>
      <c r="H7" s="122" t="s">
        <v>1109</v>
      </c>
      <c r="I7" s="122" t="s">
        <v>1108</v>
      </c>
      <c r="J7" s="252">
        <v>0.44140000000000001</v>
      </c>
      <c r="K7" s="122" t="s">
        <v>1107</v>
      </c>
      <c r="L7" s="420"/>
      <c r="M7" s="420"/>
      <c r="N7" s="420"/>
      <c r="O7" s="122" t="s">
        <v>829</v>
      </c>
      <c r="P7" s="122" t="s">
        <v>828</v>
      </c>
      <c r="Q7" s="420"/>
      <c r="R7" s="420"/>
      <c r="S7" s="123">
        <v>1</v>
      </c>
      <c r="T7" s="333" t="s">
        <v>831</v>
      </c>
      <c r="U7" s="334" t="s">
        <v>830</v>
      </c>
      <c r="V7" s="278" t="s">
        <v>827</v>
      </c>
      <c r="W7" s="420"/>
      <c r="X7" s="420"/>
      <c r="Y7" s="420"/>
      <c r="Z7" s="252">
        <v>0.999</v>
      </c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1093">
        <f>SUM(AM7:AU13)</f>
        <v>62024121.600000001</v>
      </c>
      <c r="AL7" s="422"/>
      <c r="AM7" s="422">
        <v>1222519</v>
      </c>
      <c r="AN7" s="422"/>
      <c r="AO7" s="422"/>
      <c r="AP7" s="422"/>
      <c r="AQ7" s="422"/>
      <c r="AR7" s="422"/>
      <c r="AS7" s="422"/>
      <c r="AT7" s="422"/>
      <c r="AU7" s="422"/>
      <c r="AV7" s="557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19"/>
    </row>
    <row r="8" spans="2:79" ht="30">
      <c r="B8" s="902"/>
      <c r="C8" s="872"/>
      <c r="D8" s="875"/>
      <c r="E8" s="832"/>
      <c r="F8" s="830"/>
      <c r="G8" s="115">
        <v>2</v>
      </c>
      <c r="H8" s="110" t="s">
        <v>1106</v>
      </c>
      <c r="I8" s="110" t="s">
        <v>1105</v>
      </c>
      <c r="J8" s="556">
        <v>0.85819999999999996</v>
      </c>
      <c r="K8" s="110" t="s">
        <v>1104</v>
      </c>
      <c r="L8" s="413"/>
      <c r="M8" s="413"/>
      <c r="N8" s="413"/>
      <c r="O8" s="825" t="s">
        <v>826</v>
      </c>
      <c r="P8" s="825" t="s">
        <v>825</v>
      </c>
      <c r="Q8" s="413"/>
      <c r="R8" s="413"/>
      <c r="S8" s="830">
        <v>2</v>
      </c>
      <c r="T8" s="916" t="s">
        <v>425</v>
      </c>
      <c r="U8" s="917" t="s">
        <v>424</v>
      </c>
      <c r="V8" s="825">
        <v>1434</v>
      </c>
      <c r="W8" s="413"/>
      <c r="X8" s="413"/>
      <c r="Y8" s="413"/>
      <c r="Z8" s="825">
        <v>10</v>
      </c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1094"/>
      <c r="AL8" s="417"/>
      <c r="AM8" s="1058"/>
      <c r="AN8" s="1058"/>
      <c r="AO8" s="1058">
        <v>8322602.5999999996</v>
      </c>
      <c r="AP8" s="1058"/>
      <c r="AQ8" s="1058"/>
      <c r="AR8" s="1058"/>
      <c r="AS8" s="1058"/>
      <c r="AT8" s="1058"/>
      <c r="AU8" s="1058"/>
      <c r="AV8" s="555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2"/>
    </row>
    <row r="9" spans="2:79" ht="30">
      <c r="B9" s="902"/>
      <c r="C9" s="872"/>
      <c r="D9" s="875"/>
      <c r="E9" s="832"/>
      <c r="F9" s="830"/>
      <c r="G9" s="115">
        <v>3</v>
      </c>
      <c r="H9" s="110" t="s">
        <v>1103</v>
      </c>
      <c r="I9" s="110" t="s">
        <v>1102</v>
      </c>
      <c r="J9" s="113">
        <v>1</v>
      </c>
      <c r="K9" s="110" t="s">
        <v>1101</v>
      </c>
      <c r="L9" s="413"/>
      <c r="M9" s="413"/>
      <c r="N9" s="413"/>
      <c r="O9" s="825"/>
      <c r="P9" s="825"/>
      <c r="Q9" s="413"/>
      <c r="R9" s="413"/>
      <c r="S9" s="830"/>
      <c r="T9" s="916"/>
      <c r="U9" s="917"/>
      <c r="V9" s="825"/>
      <c r="W9" s="413"/>
      <c r="X9" s="413"/>
      <c r="Y9" s="413"/>
      <c r="Z9" s="825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1094"/>
      <c r="AL9" s="417"/>
      <c r="AM9" s="1058"/>
      <c r="AN9" s="1058"/>
      <c r="AO9" s="1058"/>
      <c r="AP9" s="1058"/>
      <c r="AQ9" s="1058"/>
      <c r="AR9" s="1058"/>
      <c r="AS9" s="1058"/>
      <c r="AT9" s="1058"/>
      <c r="AU9" s="1058"/>
      <c r="AV9" s="555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2"/>
    </row>
    <row r="10" spans="2:79" ht="30">
      <c r="B10" s="902"/>
      <c r="C10" s="872"/>
      <c r="D10" s="875"/>
      <c r="E10" s="832"/>
      <c r="F10" s="830"/>
      <c r="G10" s="830">
        <v>4</v>
      </c>
      <c r="H10" s="825" t="s">
        <v>1100</v>
      </c>
      <c r="I10" s="825" t="s">
        <v>1099</v>
      </c>
      <c r="J10" s="835">
        <v>0.59150000000000003</v>
      </c>
      <c r="K10" s="825" t="s">
        <v>1098</v>
      </c>
      <c r="L10" s="413"/>
      <c r="M10" s="413"/>
      <c r="N10" s="413"/>
      <c r="O10" s="110" t="s">
        <v>1097</v>
      </c>
      <c r="P10" s="110" t="s">
        <v>795</v>
      </c>
      <c r="Q10" s="413"/>
      <c r="R10" s="413"/>
      <c r="S10" s="115">
        <v>3</v>
      </c>
      <c r="T10" s="326" t="s">
        <v>798</v>
      </c>
      <c r="U10" s="325" t="s">
        <v>797</v>
      </c>
      <c r="V10" s="110" t="s">
        <v>794</v>
      </c>
      <c r="W10" s="413"/>
      <c r="X10" s="413"/>
      <c r="Y10" s="413"/>
      <c r="Z10" s="110">
        <v>7</v>
      </c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1094"/>
      <c r="AL10" s="417"/>
      <c r="AM10" s="417"/>
      <c r="AN10" s="417"/>
      <c r="AO10" s="417">
        <v>52479000</v>
      </c>
      <c r="AP10" s="417"/>
      <c r="AQ10" s="417"/>
      <c r="AR10" s="417"/>
      <c r="AS10" s="417"/>
      <c r="AT10" s="417"/>
      <c r="AU10" s="417"/>
      <c r="AV10" s="555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2"/>
    </row>
    <row r="11" spans="2:79" ht="45" customHeight="1">
      <c r="B11" s="902"/>
      <c r="C11" s="872"/>
      <c r="D11" s="875"/>
      <c r="E11" s="832"/>
      <c r="F11" s="830"/>
      <c r="G11" s="830"/>
      <c r="H11" s="825"/>
      <c r="I11" s="825"/>
      <c r="J11" s="835"/>
      <c r="K11" s="825"/>
      <c r="L11" s="413"/>
      <c r="M11" s="413"/>
      <c r="N11" s="413"/>
      <c r="O11" s="110" t="s">
        <v>820</v>
      </c>
      <c r="P11" s="110" t="s">
        <v>819</v>
      </c>
      <c r="Q11" s="413"/>
      <c r="R11" s="413"/>
      <c r="S11" s="115">
        <v>4</v>
      </c>
      <c r="T11" s="326" t="s">
        <v>822</v>
      </c>
      <c r="U11" s="325" t="s">
        <v>821</v>
      </c>
      <c r="V11" s="110" t="s">
        <v>813</v>
      </c>
      <c r="W11" s="413"/>
      <c r="X11" s="413"/>
      <c r="Y11" s="413"/>
      <c r="Z11" s="113">
        <v>1</v>
      </c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1094"/>
      <c r="AL11" s="417"/>
      <c r="AM11" s="417"/>
      <c r="AN11" s="417"/>
      <c r="AO11" s="417">
        <v>0</v>
      </c>
      <c r="AP11" s="417"/>
      <c r="AQ11" s="417"/>
      <c r="AR11" s="417"/>
      <c r="AS11" s="417"/>
      <c r="AT11" s="417"/>
      <c r="AU11" s="417"/>
      <c r="AV11" s="555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2"/>
    </row>
    <row r="12" spans="2:79" ht="30" customHeight="1">
      <c r="B12" s="902"/>
      <c r="C12" s="872"/>
      <c r="D12" s="875"/>
      <c r="E12" s="832"/>
      <c r="F12" s="830"/>
      <c r="G12" s="830"/>
      <c r="H12" s="825"/>
      <c r="I12" s="825"/>
      <c r="J12" s="835"/>
      <c r="K12" s="825"/>
      <c r="L12" s="413"/>
      <c r="M12" s="413"/>
      <c r="N12" s="413"/>
      <c r="O12" s="110" t="s">
        <v>1096</v>
      </c>
      <c r="P12" s="110" t="s">
        <v>815</v>
      </c>
      <c r="Q12" s="413"/>
      <c r="R12" s="413"/>
      <c r="S12" s="115">
        <v>5</v>
      </c>
      <c r="T12" s="326" t="s">
        <v>818</v>
      </c>
      <c r="U12" s="325" t="s">
        <v>817</v>
      </c>
      <c r="V12" s="110" t="s">
        <v>813</v>
      </c>
      <c r="W12" s="413"/>
      <c r="X12" s="413"/>
      <c r="Y12" s="413"/>
      <c r="Z12" s="113">
        <v>0</v>
      </c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1094"/>
      <c r="AL12" s="417"/>
      <c r="AM12" s="417"/>
      <c r="AN12" s="417"/>
      <c r="AO12" s="417">
        <v>0</v>
      </c>
      <c r="AP12" s="417"/>
      <c r="AQ12" s="417"/>
      <c r="AR12" s="417"/>
      <c r="AS12" s="417"/>
      <c r="AT12" s="417"/>
      <c r="AU12" s="417"/>
      <c r="AV12" s="555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2"/>
    </row>
    <row r="13" spans="2:79" ht="30">
      <c r="B13" s="902"/>
      <c r="C13" s="872"/>
      <c r="D13" s="875"/>
      <c r="E13" s="832"/>
      <c r="F13" s="830"/>
      <c r="G13" s="115">
        <v>5</v>
      </c>
      <c r="H13" s="110" t="s">
        <v>1095</v>
      </c>
      <c r="I13" s="110" t="s">
        <v>1094</v>
      </c>
      <c r="J13" s="556">
        <v>8.4000000000000005E-2</v>
      </c>
      <c r="K13" s="110" t="s">
        <v>1093</v>
      </c>
      <c r="L13" s="413"/>
      <c r="M13" s="413"/>
      <c r="N13" s="413"/>
      <c r="O13" s="110" t="s">
        <v>809</v>
      </c>
      <c r="P13" s="110" t="s">
        <v>808</v>
      </c>
      <c r="Q13" s="413"/>
      <c r="R13" s="413"/>
      <c r="S13" s="115">
        <v>6</v>
      </c>
      <c r="T13" s="326" t="s">
        <v>1081</v>
      </c>
      <c r="U13" s="325" t="s">
        <v>1080</v>
      </c>
      <c r="V13" s="110" t="s">
        <v>806</v>
      </c>
      <c r="W13" s="110">
        <v>1</v>
      </c>
      <c r="X13" s="413"/>
      <c r="Y13" s="413"/>
      <c r="Z13" s="110">
        <v>1</v>
      </c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1095"/>
      <c r="AL13" s="417"/>
      <c r="AM13" s="417"/>
      <c r="AN13" s="417"/>
      <c r="AO13" s="417">
        <v>0</v>
      </c>
      <c r="AP13" s="417"/>
      <c r="AQ13" s="417"/>
      <c r="AR13" s="417"/>
      <c r="AS13" s="417"/>
      <c r="AT13" s="417"/>
      <c r="AU13" s="417"/>
      <c r="AV13" s="555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2"/>
    </row>
    <row r="14" spans="2:79" ht="30" customHeight="1">
      <c r="B14" s="902"/>
      <c r="C14" s="872"/>
      <c r="D14" s="875"/>
      <c r="E14" s="832"/>
      <c r="F14" s="830" t="s">
        <v>805</v>
      </c>
      <c r="G14" s="830">
        <v>6</v>
      </c>
      <c r="H14" s="825" t="s">
        <v>1092</v>
      </c>
      <c r="I14" s="825" t="s">
        <v>1091</v>
      </c>
      <c r="J14" s="835">
        <v>6.0699999999999997E-2</v>
      </c>
      <c r="K14" s="825" t="s">
        <v>1090</v>
      </c>
      <c r="L14" s="413"/>
      <c r="M14" s="413"/>
      <c r="N14" s="413"/>
      <c r="O14" s="110" t="s">
        <v>1089</v>
      </c>
      <c r="P14" s="110" t="s">
        <v>800</v>
      </c>
      <c r="Q14" s="413"/>
      <c r="R14" s="413"/>
      <c r="S14" s="115">
        <v>7</v>
      </c>
      <c r="T14" s="326" t="s">
        <v>1088</v>
      </c>
      <c r="U14" s="325" t="s">
        <v>1087</v>
      </c>
      <c r="V14" s="110" t="s">
        <v>794</v>
      </c>
      <c r="W14" s="110">
        <v>7</v>
      </c>
      <c r="X14" s="413"/>
      <c r="Y14" s="413"/>
      <c r="Z14" s="110">
        <v>7</v>
      </c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1058">
        <f>SUM(AM14:AU15)</f>
        <v>10426154</v>
      </c>
      <c r="AL14" s="417"/>
      <c r="AM14" s="417"/>
      <c r="AN14" s="417"/>
      <c r="AO14" s="417">
        <v>2800000</v>
      </c>
      <c r="AP14" s="417"/>
      <c r="AQ14" s="417"/>
      <c r="AR14" s="417"/>
      <c r="AS14" s="417"/>
      <c r="AT14" s="417"/>
      <c r="AU14" s="417"/>
      <c r="AV14" s="555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2"/>
    </row>
    <row r="15" spans="2:79" ht="30" customHeight="1">
      <c r="B15" s="902"/>
      <c r="C15" s="872"/>
      <c r="D15" s="875"/>
      <c r="E15" s="832"/>
      <c r="F15" s="830"/>
      <c r="G15" s="830"/>
      <c r="H15" s="825"/>
      <c r="I15" s="825"/>
      <c r="J15" s="825"/>
      <c r="K15" s="825"/>
      <c r="L15" s="413"/>
      <c r="M15" s="413"/>
      <c r="N15" s="413"/>
      <c r="O15" s="110" t="s">
        <v>791</v>
      </c>
      <c r="P15" s="110" t="s">
        <v>790</v>
      </c>
      <c r="Q15" s="413"/>
      <c r="R15" s="413"/>
      <c r="S15" s="115">
        <v>8</v>
      </c>
      <c r="T15" s="326" t="s">
        <v>1088</v>
      </c>
      <c r="U15" s="325" t="s">
        <v>1087</v>
      </c>
      <c r="V15" s="110" t="s">
        <v>788</v>
      </c>
      <c r="W15" s="413"/>
      <c r="X15" s="413"/>
      <c r="Y15" s="413"/>
      <c r="Z15" s="110">
        <v>15</v>
      </c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1058"/>
      <c r="AL15" s="417"/>
      <c r="AM15" s="417"/>
      <c r="AN15" s="417"/>
      <c r="AO15" s="417">
        <v>7626154</v>
      </c>
      <c r="AP15" s="417"/>
      <c r="AQ15" s="417"/>
      <c r="AR15" s="417"/>
      <c r="AS15" s="417"/>
      <c r="AT15" s="417"/>
      <c r="AU15" s="417"/>
      <c r="AV15" s="555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2"/>
    </row>
    <row r="16" spans="2:79" ht="31.5">
      <c r="B16" s="902"/>
      <c r="C16" s="872"/>
      <c r="D16" s="875"/>
      <c r="E16" s="832"/>
      <c r="F16" s="830" t="s">
        <v>787</v>
      </c>
      <c r="G16" s="830">
        <v>7</v>
      </c>
      <c r="H16" s="825" t="s">
        <v>1086</v>
      </c>
      <c r="I16" s="825" t="s">
        <v>1085</v>
      </c>
      <c r="J16" s="825">
        <v>50.91</v>
      </c>
      <c r="K16" s="825" t="s">
        <v>1084</v>
      </c>
      <c r="L16" s="413"/>
      <c r="M16" s="413"/>
      <c r="N16" s="413"/>
      <c r="O16" s="110" t="s">
        <v>783</v>
      </c>
      <c r="P16" s="110" t="s">
        <v>782</v>
      </c>
      <c r="Q16" s="413"/>
      <c r="R16" s="413"/>
      <c r="S16" s="115">
        <v>9</v>
      </c>
      <c r="T16" s="326" t="s">
        <v>1083</v>
      </c>
      <c r="U16" s="325" t="s">
        <v>1082</v>
      </c>
      <c r="V16" s="110">
        <v>0</v>
      </c>
      <c r="W16" s="413"/>
      <c r="X16" s="413"/>
      <c r="Y16" s="413"/>
      <c r="Z16" s="113">
        <v>0.1</v>
      </c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1096">
        <f>SUM(AM16:AU19)</f>
        <v>19514000</v>
      </c>
      <c r="AL16" s="417"/>
      <c r="AM16" s="417"/>
      <c r="AN16" s="417"/>
      <c r="AO16" s="417">
        <v>6000000</v>
      </c>
      <c r="AP16" s="417"/>
      <c r="AQ16" s="417"/>
      <c r="AR16" s="417"/>
      <c r="AS16" s="417"/>
      <c r="AT16" s="417"/>
      <c r="AU16" s="417"/>
      <c r="AV16" s="555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2"/>
    </row>
    <row r="17" spans="2:79" ht="31.5">
      <c r="B17" s="902"/>
      <c r="C17" s="872"/>
      <c r="D17" s="875"/>
      <c r="E17" s="832"/>
      <c r="F17" s="830"/>
      <c r="G17" s="830"/>
      <c r="H17" s="825"/>
      <c r="I17" s="825"/>
      <c r="J17" s="825"/>
      <c r="K17" s="825"/>
      <c r="L17" s="413"/>
      <c r="M17" s="413"/>
      <c r="N17" s="413"/>
      <c r="O17" s="110" t="s">
        <v>780</v>
      </c>
      <c r="P17" s="110" t="s">
        <v>779</v>
      </c>
      <c r="Q17" s="413"/>
      <c r="R17" s="413"/>
      <c r="S17" s="115">
        <v>10</v>
      </c>
      <c r="T17" s="326" t="s">
        <v>1083</v>
      </c>
      <c r="U17" s="325" t="s">
        <v>1082</v>
      </c>
      <c r="V17" s="110">
        <v>0</v>
      </c>
      <c r="W17" s="413"/>
      <c r="X17" s="413"/>
      <c r="Y17" s="413"/>
      <c r="Z17" s="110">
        <v>0</v>
      </c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1094"/>
      <c r="AL17" s="417"/>
      <c r="AM17" s="417"/>
      <c r="AN17" s="417"/>
      <c r="AO17" s="417">
        <v>3514000</v>
      </c>
      <c r="AP17" s="417"/>
      <c r="AQ17" s="417"/>
      <c r="AR17" s="417"/>
      <c r="AS17" s="417"/>
      <c r="AT17" s="417"/>
      <c r="AU17" s="417"/>
      <c r="AV17" s="555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2"/>
    </row>
    <row r="18" spans="2:79" ht="30" customHeight="1">
      <c r="B18" s="902"/>
      <c r="C18" s="872"/>
      <c r="D18" s="875"/>
      <c r="E18" s="832"/>
      <c r="F18" s="830"/>
      <c r="G18" s="830"/>
      <c r="H18" s="825"/>
      <c r="I18" s="825"/>
      <c r="J18" s="825"/>
      <c r="K18" s="825"/>
      <c r="L18" s="413"/>
      <c r="M18" s="413"/>
      <c r="N18" s="413"/>
      <c r="O18" s="110" t="s">
        <v>778</v>
      </c>
      <c r="P18" s="110" t="s">
        <v>777</v>
      </c>
      <c r="Q18" s="413"/>
      <c r="R18" s="413"/>
      <c r="S18" s="115">
        <v>11</v>
      </c>
      <c r="T18" s="326" t="s">
        <v>1083</v>
      </c>
      <c r="U18" s="325" t="s">
        <v>1082</v>
      </c>
      <c r="V18" s="110">
        <v>0</v>
      </c>
      <c r="W18" s="413"/>
      <c r="X18" s="413"/>
      <c r="Y18" s="413"/>
      <c r="Z18" s="113">
        <v>0.8</v>
      </c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1094"/>
      <c r="AL18" s="417"/>
      <c r="AM18" s="417"/>
      <c r="AN18" s="417"/>
      <c r="AO18" s="417">
        <v>5000000</v>
      </c>
      <c r="AP18" s="417"/>
      <c r="AQ18" s="417"/>
      <c r="AR18" s="417"/>
      <c r="AS18" s="417"/>
      <c r="AT18" s="417"/>
      <c r="AU18" s="417"/>
      <c r="AV18" s="555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2"/>
    </row>
    <row r="19" spans="2:79" ht="45.75" thickBot="1">
      <c r="B19" s="902"/>
      <c r="C19" s="872"/>
      <c r="D19" s="876"/>
      <c r="E19" s="833"/>
      <c r="F19" s="949"/>
      <c r="G19" s="949"/>
      <c r="H19" s="954"/>
      <c r="I19" s="954"/>
      <c r="J19" s="954"/>
      <c r="K19" s="954"/>
      <c r="L19" s="408"/>
      <c r="M19" s="408"/>
      <c r="N19" s="408"/>
      <c r="O19" s="98" t="s">
        <v>773</v>
      </c>
      <c r="P19" s="98" t="s">
        <v>772</v>
      </c>
      <c r="Q19" s="408"/>
      <c r="R19" s="408"/>
      <c r="S19" s="274">
        <v>12</v>
      </c>
      <c r="T19" s="324" t="s">
        <v>1081</v>
      </c>
      <c r="U19" s="554" t="s">
        <v>1080</v>
      </c>
      <c r="V19" s="98">
        <v>0</v>
      </c>
      <c r="W19" s="408"/>
      <c r="X19" s="408"/>
      <c r="Y19" s="408"/>
      <c r="Z19" s="98">
        <v>0</v>
      </c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1097"/>
      <c r="AL19" s="410"/>
      <c r="AM19" s="410"/>
      <c r="AN19" s="410"/>
      <c r="AO19" s="410">
        <v>5000000</v>
      </c>
      <c r="AP19" s="410"/>
      <c r="AQ19" s="410"/>
      <c r="AR19" s="410"/>
      <c r="AS19" s="410"/>
      <c r="AT19" s="410"/>
      <c r="AU19" s="410"/>
      <c r="AV19" s="553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7"/>
    </row>
    <row r="20" spans="2:79" ht="30">
      <c r="B20" s="902"/>
      <c r="C20" s="872"/>
      <c r="D20" s="896" t="s">
        <v>771</v>
      </c>
      <c r="E20" s="974" t="e">
        <f>'PLAN INDICATIVO'!E21:E30</f>
        <v>#VALUE!</v>
      </c>
      <c r="F20" s="796" t="s">
        <v>770</v>
      </c>
      <c r="G20" s="796">
        <v>8</v>
      </c>
      <c r="H20" s="927" t="s">
        <v>1079</v>
      </c>
      <c r="I20" s="927" t="s">
        <v>1078</v>
      </c>
      <c r="J20" s="929">
        <v>0.99</v>
      </c>
      <c r="K20" s="927" t="s">
        <v>1077</v>
      </c>
      <c r="L20" s="1012">
        <f>SUM(W20:W22)</f>
        <v>0</v>
      </c>
      <c r="M20" s="927" t="s">
        <v>1077</v>
      </c>
      <c r="N20" s="927" t="s">
        <v>1077</v>
      </c>
      <c r="O20" s="87" t="s">
        <v>763</v>
      </c>
      <c r="P20" s="87" t="s">
        <v>762</v>
      </c>
      <c r="Q20" s="449"/>
      <c r="R20" s="449"/>
      <c r="S20" s="165">
        <v>13</v>
      </c>
      <c r="T20" s="164" t="s">
        <v>761</v>
      </c>
      <c r="U20" s="164" t="s">
        <v>760</v>
      </c>
      <c r="V20" s="273">
        <v>0.78</v>
      </c>
      <c r="W20" s="449"/>
      <c r="X20" s="449"/>
      <c r="Y20" s="449"/>
      <c r="Z20" s="273">
        <v>0</v>
      </c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1098">
        <f>SUM(AM20:AU28)</f>
        <v>841231163.03999996</v>
      </c>
      <c r="AL20" s="552"/>
      <c r="AM20" s="552"/>
      <c r="AN20" s="552"/>
      <c r="AO20" s="552"/>
      <c r="AP20" s="552"/>
      <c r="AQ20" s="552"/>
      <c r="AR20" s="552"/>
      <c r="AS20" s="552"/>
      <c r="AT20" s="552"/>
      <c r="AU20" s="552">
        <v>41550503</v>
      </c>
      <c r="AV20" s="551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504"/>
    </row>
    <row r="21" spans="2:79" ht="30" customHeight="1">
      <c r="B21" s="902"/>
      <c r="C21" s="872"/>
      <c r="D21" s="898"/>
      <c r="E21" s="975"/>
      <c r="F21" s="789"/>
      <c r="G21" s="789"/>
      <c r="H21" s="751"/>
      <c r="I21" s="751"/>
      <c r="J21" s="758"/>
      <c r="K21" s="751"/>
      <c r="L21" s="1009"/>
      <c r="M21" s="751"/>
      <c r="N21" s="751"/>
      <c r="O21" s="69" t="s">
        <v>757</v>
      </c>
      <c r="P21" s="69" t="s">
        <v>756</v>
      </c>
      <c r="Q21" s="397"/>
      <c r="R21" s="397"/>
      <c r="S21" s="73">
        <v>14</v>
      </c>
      <c r="T21" s="162" t="s">
        <v>761</v>
      </c>
      <c r="U21" s="162" t="s">
        <v>760</v>
      </c>
      <c r="V21" s="76">
        <v>0.21</v>
      </c>
      <c r="W21" s="397"/>
      <c r="X21" s="397"/>
      <c r="Y21" s="397"/>
      <c r="Z21" s="76">
        <v>0.21</v>
      </c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1099"/>
      <c r="AL21" s="550"/>
      <c r="AM21" s="550"/>
      <c r="AN21" s="550"/>
      <c r="AO21" s="550">
        <v>462366800</v>
      </c>
      <c r="AP21" s="550"/>
      <c r="AQ21" s="550"/>
      <c r="AR21" s="550"/>
      <c r="AS21" s="550"/>
      <c r="AT21" s="550"/>
      <c r="AU21" s="550">
        <v>243188407</v>
      </c>
      <c r="AV21" s="549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6"/>
    </row>
    <row r="22" spans="2:79">
      <c r="B22" s="902"/>
      <c r="C22" s="872"/>
      <c r="D22" s="898"/>
      <c r="E22" s="975"/>
      <c r="F22" s="789"/>
      <c r="G22" s="789"/>
      <c r="H22" s="751"/>
      <c r="I22" s="751"/>
      <c r="J22" s="758"/>
      <c r="K22" s="751"/>
      <c r="L22" s="1009"/>
      <c r="M22" s="751"/>
      <c r="N22" s="751"/>
      <c r="O22" s="69" t="s">
        <v>1076</v>
      </c>
      <c r="P22" s="69" t="s">
        <v>1075</v>
      </c>
      <c r="Q22" s="397"/>
      <c r="R22" s="397"/>
      <c r="S22" s="73">
        <v>15</v>
      </c>
      <c r="T22" s="162" t="s">
        <v>761</v>
      </c>
      <c r="U22" s="162" t="s">
        <v>760</v>
      </c>
      <c r="V22" s="316">
        <v>0.01</v>
      </c>
      <c r="W22" s="397"/>
      <c r="X22" s="397"/>
      <c r="Y22" s="397"/>
      <c r="Z22" s="76">
        <v>0</v>
      </c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1099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>
        <v>58514402</v>
      </c>
      <c r="AV22" s="549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6"/>
    </row>
    <row r="23" spans="2:79">
      <c r="B23" s="902"/>
      <c r="C23" s="872"/>
      <c r="D23" s="898"/>
      <c r="E23" s="975"/>
      <c r="F23" s="789"/>
      <c r="G23" s="789">
        <v>9</v>
      </c>
      <c r="H23" s="751" t="s">
        <v>1074</v>
      </c>
      <c r="I23" s="751" t="s">
        <v>1073</v>
      </c>
      <c r="J23" s="751">
        <v>1</v>
      </c>
      <c r="K23" s="751" t="s">
        <v>1072</v>
      </c>
      <c r="L23" s="1009">
        <f>SUM(W23:W26)</f>
        <v>0</v>
      </c>
      <c r="M23" s="751" t="s">
        <v>1071</v>
      </c>
      <c r="N23" s="751" t="s">
        <v>1070</v>
      </c>
      <c r="O23" s="69" t="s">
        <v>753</v>
      </c>
      <c r="P23" s="69" t="s">
        <v>752</v>
      </c>
      <c r="Q23" s="397"/>
      <c r="R23" s="397"/>
      <c r="S23" s="73">
        <v>16</v>
      </c>
      <c r="T23" s="162" t="s">
        <v>755</v>
      </c>
      <c r="U23" s="162" t="s">
        <v>754</v>
      </c>
      <c r="V23" s="69" t="s">
        <v>7</v>
      </c>
      <c r="W23" s="397"/>
      <c r="X23" s="397"/>
      <c r="Y23" s="397"/>
      <c r="Z23" s="69">
        <v>0</v>
      </c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1099"/>
      <c r="AL23" s="550"/>
      <c r="AM23" s="550"/>
      <c r="AN23" s="550"/>
      <c r="AO23" s="550">
        <v>3000000</v>
      </c>
      <c r="AP23" s="550"/>
      <c r="AQ23" s="550"/>
      <c r="AR23" s="550"/>
      <c r="AS23" s="550"/>
      <c r="AT23" s="550"/>
      <c r="AU23" s="550"/>
      <c r="AV23" s="549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6"/>
    </row>
    <row r="24" spans="2:79" ht="30">
      <c r="B24" s="902"/>
      <c r="C24" s="872"/>
      <c r="D24" s="898"/>
      <c r="E24" s="975"/>
      <c r="F24" s="789"/>
      <c r="G24" s="789"/>
      <c r="H24" s="751"/>
      <c r="I24" s="751"/>
      <c r="J24" s="751"/>
      <c r="K24" s="751"/>
      <c r="L24" s="1009"/>
      <c r="M24" s="751"/>
      <c r="N24" s="751"/>
      <c r="O24" s="69" t="s">
        <v>1069</v>
      </c>
      <c r="P24" s="69" t="s">
        <v>1007</v>
      </c>
      <c r="Q24" s="397"/>
      <c r="R24" s="397"/>
      <c r="S24" s="73">
        <v>17</v>
      </c>
      <c r="T24" s="162" t="s">
        <v>1068</v>
      </c>
      <c r="U24" s="162" t="s">
        <v>1067</v>
      </c>
      <c r="V24" s="316">
        <v>0</v>
      </c>
      <c r="W24" s="397"/>
      <c r="X24" s="397"/>
      <c r="Y24" s="397"/>
      <c r="Z24" s="76">
        <v>0</v>
      </c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1099"/>
      <c r="AL24" s="550"/>
      <c r="AM24" s="550"/>
      <c r="AN24" s="550"/>
      <c r="AO24" s="550">
        <v>6211056</v>
      </c>
      <c r="AP24" s="550"/>
      <c r="AQ24" s="550"/>
      <c r="AR24" s="550"/>
      <c r="AS24" s="550"/>
      <c r="AT24" s="550"/>
      <c r="AU24" s="550"/>
      <c r="AV24" s="549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6"/>
    </row>
    <row r="25" spans="2:79" ht="30" customHeight="1">
      <c r="B25" s="902"/>
      <c r="C25" s="872"/>
      <c r="D25" s="898"/>
      <c r="E25" s="975"/>
      <c r="F25" s="789"/>
      <c r="G25" s="789"/>
      <c r="H25" s="751"/>
      <c r="I25" s="751"/>
      <c r="J25" s="751"/>
      <c r="K25" s="751"/>
      <c r="L25" s="1009"/>
      <c r="M25" s="751"/>
      <c r="N25" s="751"/>
      <c r="O25" s="69" t="s">
        <v>747</v>
      </c>
      <c r="P25" s="69" t="s">
        <v>746</v>
      </c>
      <c r="Q25" s="397"/>
      <c r="R25" s="397"/>
      <c r="S25" s="73">
        <v>18</v>
      </c>
      <c r="T25" s="162" t="s">
        <v>749</v>
      </c>
      <c r="U25" s="162" t="s">
        <v>748</v>
      </c>
      <c r="V25" s="316">
        <v>0.56999999999999995</v>
      </c>
      <c r="W25" s="397"/>
      <c r="X25" s="397"/>
      <c r="Y25" s="397"/>
      <c r="Z25" s="76">
        <v>0.02</v>
      </c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1099"/>
      <c r="AL25" s="550"/>
      <c r="AM25" s="550"/>
      <c r="AN25" s="550"/>
      <c r="AO25" s="550">
        <v>8000000</v>
      </c>
      <c r="AP25" s="550"/>
      <c r="AQ25" s="550"/>
      <c r="AR25" s="550"/>
      <c r="AS25" s="550"/>
      <c r="AT25" s="550"/>
      <c r="AU25" s="550"/>
      <c r="AV25" s="549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6"/>
    </row>
    <row r="26" spans="2:79" ht="30">
      <c r="B26" s="902"/>
      <c r="C26" s="872"/>
      <c r="D26" s="898"/>
      <c r="E26" s="975"/>
      <c r="F26" s="789"/>
      <c r="G26" s="789"/>
      <c r="H26" s="751"/>
      <c r="I26" s="751"/>
      <c r="J26" s="751"/>
      <c r="K26" s="751"/>
      <c r="L26" s="1009"/>
      <c r="M26" s="751"/>
      <c r="N26" s="751"/>
      <c r="O26" s="69" t="s">
        <v>736</v>
      </c>
      <c r="P26" s="69" t="s">
        <v>445</v>
      </c>
      <c r="Q26" s="397"/>
      <c r="R26" s="397"/>
      <c r="S26" s="73">
        <v>19</v>
      </c>
      <c r="T26" s="162" t="s">
        <v>738</v>
      </c>
      <c r="U26" s="162" t="s">
        <v>737</v>
      </c>
      <c r="V26" s="266">
        <v>0</v>
      </c>
      <c r="W26" s="397"/>
      <c r="X26" s="397"/>
      <c r="Y26" s="397"/>
      <c r="Z26" s="69">
        <v>2</v>
      </c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1099"/>
      <c r="AL26" s="550"/>
      <c r="AM26" s="550"/>
      <c r="AN26" s="550"/>
      <c r="AO26" s="550">
        <v>3000000</v>
      </c>
      <c r="AP26" s="550"/>
      <c r="AQ26" s="550"/>
      <c r="AR26" s="550"/>
      <c r="AS26" s="550"/>
      <c r="AT26" s="550"/>
      <c r="AU26" s="550"/>
      <c r="AV26" s="549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6"/>
    </row>
    <row r="27" spans="2:79" ht="30" customHeight="1">
      <c r="B27" s="902"/>
      <c r="C27" s="872"/>
      <c r="D27" s="898"/>
      <c r="E27" s="975"/>
      <c r="F27" s="789"/>
      <c r="G27" s="789"/>
      <c r="H27" s="751"/>
      <c r="I27" s="751"/>
      <c r="J27" s="751"/>
      <c r="K27" s="751"/>
      <c r="L27" s="1009"/>
      <c r="M27" s="751"/>
      <c r="N27" s="751"/>
      <c r="O27" s="69" t="s">
        <v>742</v>
      </c>
      <c r="P27" s="69" t="s">
        <v>741</v>
      </c>
      <c r="Q27" s="397"/>
      <c r="R27" s="397"/>
      <c r="S27" s="73">
        <v>20</v>
      </c>
      <c r="T27" s="162" t="s">
        <v>744</v>
      </c>
      <c r="U27" s="162" t="s">
        <v>743</v>
      </c>
      <c r="V27" s="76">
        <v>0.03</v>
      </c>
      <c r="W27" s="397"/>
      <c r="X27" s="397"/>
      <c r="Y27" s="397"/>
      <c r="Z27" s="76">
        <v>0</v>
      </c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1099"/>
      <c r="AL27" s="550"/>
      <c r="AM27" s="550"/>
      <c r="AN27" s="550"/>
      <c r="AO27" s="550">
        <v>6000000</v>
      </c>
      <c r="AP27" s="550"/>
      <c r="AQ27" s="550"/>
      <c r="AR27" s="550"/>
      <c r="AS27" s="550"/>
      <c r="AT27" s="550"/>
      <c r="AU27" s="550"/>
      <c r="AV27" s="549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6"/>
    </row>
    <row r="28" spans="2:79" ht="60.75" thickBot="1">
      <c r="B28" s="902"/>
      <c r="C28" s="872"/>
      <c r="D28" s="899"/>
      <c r="E28" s="976"/>
      <c r="F28" s="790"/>
      <c r="G28" s="161">
        <v>10</v>
      </c>
      <c r="H28" s="62" t="s">
        <v>735</v>
      </c>
      <c r="I28" s="62" t="s">
        <v>734</v>
      </c>
      <c r="J28" s="62" t="s">
        <v>0</v>
      </c>
      <c r="K28" s="62" t="s">
        <v>1066</v>
      </c>
      <c r="L28" s="548">
        <f>SUM(W28:W28)</f>
        <v>0</v>
      </c>
      <c r="M28" s="62" t="s">
        <v>1066</v>
      </c>
      <c r="N28" s="62" t="s">
        <v>1066</v>
      </c>
      <c r="O28" s="62" t="s">
        <v>731</v>
      </c>
      <c r="P28" s="62" t="s">
        <v>730</v>
      </c>
      <c r="Q28" s="442"/>
      <c r="R28" s="442"/>
      <c r="S28" s="161">
        <v>21</v>
      </c>
      <c r="T28" s="160" t="s">
        <v>733</v>
      </c>
      <c r="U28" s="160" t="s">
        <v>732</v>
      </c>
      <c r="V28" s="62" t="s">
        <v>729</v>
      </c>
      <c r="W28" s="442"/>
      <c r="X28" s="442"/>
      <c r="Y28" s="442"/>
      <c r="Z28" s="62">
        <v>0</v>
      </c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1100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>
        <v>9399995.0399999991</v>
      </c>
      <c r="AV28" s="546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539"/>
    </row>
    <row r="29" spans="2:79" ht="30" customHeight="1">
      <c r="B29" s="902"/>
      <c r="C29" s="872"/>
      <c r="D29" s="880" t="s">
        <v>728</v>
      </c>
      <c r="E29" s="799" t="e">
        <f>'PLAN INDICATIVO'!E31:E38</f>
        <v>#VALUE!</v>
      </c>
      <c r="F29" s="805" t="s">
        <v>727</v>
      </c>
      <c r="G29" s="805">
        <v>11</v>
      </c>
      <c r="H29" s="806" t="s">
        <v>726</v>
      </c>
      <c r="I29" s="806" t="s">
        <v>716</v>
      </c>
      <c r="J29" s="806">
        <v>0</v>
      </c>
      <c r="K29" s="806" t="s">
        <v>1065</v>
      </c>
      <c r="L29" s="387"/>
      <c r="M29" s="387"/>
      <c r="N29" s="387"/>
      <c r="O29" s="57" t="s">
        <v>725</v>
      </c>
      <c r="P29" s="57" t="s">
        <v>724</v>
      </c>
      <c r="Q29" s="387"/>
      <c r="R29" s="387"/>
      <c r="S29" s="58">
        <v>22</v>
      </c>
      <c r="T29" s="59" t="s">
        <v>719</v>
      </c>
      <c r="U29" s="59" t="s">
        <v>718</v>
      </c>
      <c r="V29" s="57">
        <v>505</v>
      </c>
      <c r="W29" s="387"/>
      <c r="X29" s="387"/>
      <c r="Y29" s="387"/>
      <c r="Z29" s="57">
        <v>0</v>
      </c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1002">
        <f>SUM(AL29:AU30)</f>
        <v>34000000</v>
      </c>
      <c r="AL29" s="389"/>
      <c r="AM29" s="389">
        <v>4000000</v>
      </c>
      <c r="AN29" s="389"/>
      <c r="AO29" s="389"/>
      <c r="AP29" s="389"/>
      <c r="AQ29" s="389"/>
      <c r="AR29" s="389"/>
      <c r="AS29" s="389"/>
      <c r="AT29" s="389"/>
      <c r="AU29" s="389"/>
      <c r="AV29" s="545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6"/>
    </row>
    <row r="30" spans="2:79" ht="30">
      <c r="B30" s="902"/>
      <c r="C30" s="872"/>
      <c r="D30" s="882"/>
      <c r="E30" s="801"/>
      <c r="F30" s="794"/>
      <c r="G30" s="794"/>
      <c r="H30" s="795"/>
      <c r="I30" s="795"/>
      <c r="J30" s="795"/>
      <c r="K30" s="795"/>
      <c r="L30" s="382"/>
      <c r="M30" s="382"/>
      <c r="N30" s="382"/>
      <c r="O30" s="42" t="s">
        <v>1064</v>
      </c>
      <c r="P30" s="42" t="s">
        <v>716</v>
      </c>
      <c r="Q30" s="382"/>
      <c r="R30" s="382"/>
      <c r="S30" s="48">
        <v>23</v>
      </c>
      <c r="T30" s="44" t="s">
        <v>719</v>
      </c>
      <c r="U30" s="44" t="s">
        <v>718</v>
      </c>
      <c r="V30" s="42">
        <v>0</v>
      </c>
      <c r="W30" s="382"/>
      <c r="X30" s="382"/>
      <c r="Y30" s="382"/>
      <c r="Z30" s="42">
        <v>64</v>
      </c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1003"/>
      <c r="AL30" s="385"/>
      <c r="AM30" s="385">
        <v>30000000</v>
      </c>
      <c r="AN30" s="385"/>
      <c r="AO30" s="385"/>
      <c r="AP30" s="385"/>
      <c r="AQ30" s="385"/>
      <c r="AR30" s="385"/>
      <c r="AS30" s="385"/>
      <c r="AT30" s="385"/>
      <c r="AU30" s="385"/>
      <c r="AV30" s="494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1"/>
    </row>
    <row r="31" spans="2:79" ht="15.75" customHeight="1">
      <c r="B31" s="902"/>
      <c r="C31" s="872"/>
      <c r="D31" s="882"/>
      <c r="E31" s="801"/>
      <c r="F31" s="794" t="s">
        <v>715</v>
      </c>
      <c r="G31" s="794">
        <v>12</v>
      </c>
      <c r="H31" s="795" t="s">
        <v>714</v>
      </c>
      <c r="I31" s="795" t="s">
        <v>708</v>
      </c>
      <c r="J31" s="795">
        <v>0</v>
      </c>
      <c r="K31" s="795" t="s">
        <v>1063</v>
      </c>
      <c r="L31" s="382"/>
      <c r="M31" s="382"/>
      <c r="N31" s="382"/>
      <c r="O31" s="42" t="s">
        <v>713</v>
      </c>
      <c r="P31" s="42" t="s">
        <v>712</v>
      </c>
      <c r="Q31" s="382"/>
      <c r="R31" s="382"/>
      <c r="S31" s="48">
        <v>24</v>
      </c>
      <c r="T31" s="294" t="s">
        <v>702</v>
      </c>
      <c r="U31" s="295" t="s">
        <v>387</v>
      </c>
      <c r="V31" s="42">
        <v>0</v>
      </c>
      <c r="W31" s="382"/>
      <c r="X31" s="382"/>
      <c r="Y31" s="382"/>
      <c r="Z31" s="42">
        <v>1</v>
      </c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1101">
        <f>SUM(AM31:AU32)</f>
        <v>65000000</v>
      </c>
      <c r="AL31" s="385"/>
      <c r="AM31" s="385">
        <v>5000000</v>
      </c>
      <c r="AN31" s="385"/>
      <c r="AO31" s="385"/>
      <c r="AP31" s="385"/>
      <c r="AQ31" s="385"/>
      <c r="AR31" s="385"/>
      <c r="AS31" s="385"/>
      <c r="AT31" s="385"/>
      <c r="AU31" s="385"/>
      <c r="AV31" s="494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1"/>
    </row>
    <row r="32" spans="2:79">
      <c r="B32" s="902"/>
      <c r="C32" s="872"/>
      <c r="D32" s="882"/>
      <c r="E32" s="801"/>
      <c r="F32" s="794"/>
      <c r="G32" s="794"/>
      <c r="H32" s="795"/>
      <c r="I32" s="795"/>
      <c r="J32" s="795"/>
      <c r="K32" s="795"/>
      <c r="L32" s="382"/>
      <c r="M32" s="382"/>
      <c r="N32" s="382"/>
      <c r="O32" s="42" t="s">
        <v>709</v>
      </c>
      <c r="P32" s="42" t="s">
        <v>708</v>
      </c>
      <c r="Q32" s="382"/>
      <c r="R32" s="382"/>
      <c r="S32" s="48">
        <v>25</v>
      </c>
      <c r="T32" s="294" t="s">
        <v>711</v>
      </c>
      <c r="U32" s="295" t="s">
        <v>710</v>
      </c>
      <c r="V32" s="42">
        <v>3</v>
      </c>
      <c r="W32" s="382"/>
      <c r="X32" s="382"/>
      <c r="Y32" s="382"/>
      <c r="Z32" s="42">
        <v>5</v>
      </c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1102"/>
      <c r="AL32" s="385"/>
      <c r="AM32" s="385">
        <v>60000000</v>
      </c>
      <c r="AN32" s="385"/>
      <c r="AO32" s="385"/>
      <c r="AP32" s="385"/>
      <c r="AQ32" s="385"/>
      <c r="AR32" s="385"/>
      <c r="AS32" s="385"/>
      <c r="AT32" s="385"/>
      <c r="AU32" s="385"/>
      <c r="AV32" s="494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1"/>
    </row>
    <row r="33" spans="2:79" ht="45" customHeight="1">
      <c r="B33" s="902"/>
      <c r="C33" s="872"/>
      <c r="D33" s="882"/>
      <c r="E33" s="801"/>
      <c r="F33" s="794" t="s">
        <v>707</v>
      </c>
      <c r="G33" s="794">
        <v>13</v>
      </c>
      <c r="H33" s="795" t="s">
        <v>706</v>
      </c>
      <c r="I33" s="795" t="s">
        <v>705</v>
      </c>
      <c r="J33" s="795">
        <v>0</v>
      </c>
      <c r="K33" s="795" t="s">
        <v>1062</v>
      </c>
      <c r="L33" s="382"/>
      <c r="M33" s="382"/>
      <c r="N33" s="382"/>
      <c r="O33" s="42" t="s">
        <v>704</v>
      </c>
      <c r="P33" s="42" t="s">
        <v>1061</v>
      </c>
      <c r="Q33" s="382"/>
      <c r="R33" s="382"/>
      <c r="S33" s="48">
        <v>26</v>
      </c>
      <c r="T33" s="294" t="s">
        <v>702</v>
      </c>
      <c r="U33" s="295" t="s">
        <v>387</v>
      </c>
      <c r="V33" s="42">
        <v>0</v>
      </c>
      <c r="W33" s="382"/>
      <c r="X33" s="382"/>
      <c r="Y33" s="382"/>
      <c r="Z33" s="42">
        <v>0</v>
      </c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1101">
        <f>SUM(AM33:AU34)</f>
        <v>35000000</v>
      </c>
      <c r="AL33" s="385"/>
      <c r="AM33" s="385">
        <v>20000000</v>
      </c>
      <c r="AN33" s="385"/>
      <c r="AO33" s="385"/>
      <c r="AP33" s="385"/>
      <c r="AQ33" s="385"/>
      <c r="AR33" s="385"/>
      <c r="AS33" s="385"/>
      <c r="AT33" s="385"/>
      <c r="AU33" s="385"/>
      <c r="AV33" s="494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1"/>
    </row>
    <row r="34" spans="2:79" ht="30.75" thickBot="1">
      <c r="B34" s="902"/>
      <c r="C34" s="872"/>
      <c r="D34" s="883"/>
      <c r="E34" s="802"/>
      <c r="F34" s="803"/>
      <c r="G34" s="803"/>
      <c r="H34" s="804"/>
      <c r="I34" s="804"/>
      <c r="J34" s="804"/>
      <c r="K34" s="804"/>
      <c r="L34" s="377"/>
      <c r="M34" s="377"/>
      <c r="N34" s="377"/>
      <c r="O34" s="32" t="s">
        <v>701</v>
      </c>
      <c r="P34" s="32" t="s">
        <v>700</v>
      </c>
      <c r="Q34" s="377"/>
      <c r="R34" s="377"/>
      <c r="S34" s="153">
        <v>27</v>
      </c>
      <c r="T34" s="290" t="s">
        <v>702</v>
      </c>
      <c r="U34" s="291" t="s">
        <v>387</v>
      </c>
      <c r="V34" s="32">
        <v>0</v>
      </c>
      <c r="W34" s="377"/>
      <c r="X34" s="377"/>
      <c r="Y34" s="377"/>
      <c r="Z34" s="32">
        <v>0</v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1103"/>
      <c r="AL34" s="379"/>
      <c r="AM34" s="379">
        <v>15000000</v>
      </c>
      <c r="AN34" s="379"/>
      <c r="AO34" s="379"/>
      <c r="AP34" s="379"/>
      <c r="AQ34" s="379"/>
      <c r="AR34" s="379"/>
      <c r="AS34" s="379"/>
      <c r="AT34" s="379"/>
      <c r="AU34" s="379"/>
      <c r="AV34" s="544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6"/>
    </row>
    <row r="35" spans="2:79" ht="30">
      <c r="B35" s="902"/>
      <c r="C35" s="872"/>
      <c r="D35" s="810" t="s">
        <v>699</v>
      </c>
      <c r="E35" s="1053" t="e">
        <f>'PLAN INDICATIVO'!E39:E43</f>
        <v>#VALUE!</v>
      </c>
      <c r="F35" s="1040" t="s">
        <v>698</v>
      </c>
      <c r="G35" s="1040">
        <v>14</v>
      </c>
      <c r="H35" s="1010" t="s">
        <v>1060</v>
      </c>
      <c r="I35" s="1010" t="s">
        <v>1059</v>
      </c>
      <c r="J35" s="1010" t="s">
        <v>64</v>
      </c>
      <c r="K35" s="1010" t="s">
        <v>1058</v>
      </c>
      <c r="L35" s="434"/>
      <c r="M35" s="434"/>
      <c r="N35" s="434"/>
      <c r="O35" s="436" t="s">
        <v>693</v>
      </c>
      <c r="P35" s="436" t="s">
        <v>692</v>
      </c>
      <c r="Q35" s="434"/>
      <c r="R35" s="434"/>
      <c r="S35" s="437">
        <v>28</v>
      </c>
      <c r="T35" s="536" t="s">
        <v>695</v>
      </c>
      <c r="U35" s="536" t="s">
        <v>694</v>
      </c>
      <c r="V35" s="436" t="s">
        <v>0</v>
      </c>
      <c r="W35" s="434"/>
      <c r="X35" s="434"/>
      <c r="Y35" s="434"/>
      <c r="Z35" s="436">
        <v>0</v>
      </c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1104">
        <f>SUM(AM35:AU39)</f>
        <v>40535596.600000001</v>
      </c>
      <c r="AL35" s="478"/>
      <c r="AM35" s="478">
        <v>7000000</v>
      </c>
      <c r="AN35" s="478"/>
      <c r="AO35" s="478"/>
      <c r="AP35" s="478"/>
      <c r="AQ35" s="478"/>
      <c r="AR35" s="478"/>
      <c r="AS35" s="478"/>
      <c r="AT35" s="478"/>
      <c r="AU35" s="478"/>
      <c r="AV35" s="533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3"/>
    </row>
    <row r="36" spans="2:79" ht="30">
      <c r="B36" s="902"/>
      <c r="C36" s="872"/>
      <c r="D36" s="811"/>
      <c r="E36" s="1054"/>
      <c r="F36" s="1005"/>
      <c r="G36" s="1005"/>
      <c r="H36" s="994"/>
      <c r="I36" s="994"/>
      <c r="J36" s="994"/>
      <c r="K36" s="994"/>
      <c r="L36" s="360"/>
      <c r="M36" s="360"/>
      <c r="N36" s="360"/>
      <c r="O36" s="364" t="s">
        <v>689</v>
      </c>
      <c r="P36" s="364" t="s">
        <v>688</v>
      </c>
      <c r="Q36" s="360"/>
      <c r="R36" s="360"/>
      <c r="S36" s="367">
        <v>29</v>
      </c>
      <c r="T36" s="525" t="s">
        <v>691</v>
      </c>
      <c r="U36" s="525" t="s">
        <v>690</v>
      </c>
      <c r="V36" s="364" t="s">
        <v>0</v>
      </c>
      <c r="W36" s="360"/>
      <c r="X36" s="360"/>
      <c r="Y36" s="360"/>
      <c r="Z36" s="364">
        <v>0</v>
      </c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1105"/>
      <c r="AL36" s="473"/>
      <c r="AM36" s="473">
        <v>5021500</v>
      </c>
      <c r="AN36" s="473"/>
      <c r="AO36" s="473"/>
      <c r="AP36" s="473"/>
      <c r="AQ36" s="473"/>
      <c r="AR36" s="473"/>
      <c r="AS36" s="473"/>
      <c r="AT36" s="473"/>
      <c r="AU36" s="473"/>
      <c r="AV36" s="523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2"/>
    </row>
    <row r="37" spans="2:79" ht="30">
      <c r="B37" s="902"/>
      <c r="C37" s="872"/>
      <c r="D37" s="811"/>
      <c r="E37" s="1054"/>
      <c r="F37" s="1005"/>
      <c r="G37" s="1005"/>
      <c r="H37" s="994"/>
      <c r="I37" s="994"/>
      <c r="J37" s="994"/>
      <c r="K37" s="994"/>
      <c r="L37" s="360"/>
      <c r="M37" s="360"/>
      <c r="N37" s="360"/>
      <c r="O37" s="364" t="s">
        <v>686</v>
      </c>
      <c r="P37" s="364" t="s">
        <v>685</v>
      </c>
      <c r="Q37" s="360"/>
      <c r="R37" s="360"/>
      <c r="S37" s="367">
        <v>30</v>
      </c>
      <c r="T37" s="525" t="s">
        <v>687</v>
      </c>
      <c r="U37" s="525" t="s">
        <v>683</v>
      </c>
      <c r="V37" s="364" t="s">
        <v>0</v>
      </c>
      <c r="W37" s="360"/>
      <c r="X37" s="360"/>
      <c r="Y37" s="360"/>
      <c r="Z37" s="364">
        <v>0</v>
      </c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1105"/>
      <c r="AL37" s="473"/>
      <c r="AM37" s="473">
        <v>15000000</v>
      </c>
      <c r="AN37" s="473"/>
      <c r="AO37" s="473"/>
      <c r="AP37" s="473"/>
      <c r="AQ37" s="473"/>
      <c r="AR37" s="473"/>
      <c r="AS37" s="473"/>
      <c r="AT37" s="473"/>
      <c r="AU37" s="473"/>
      <c r="AV37" s="523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2"/>
    </row>
    <row r="38" spans="2:79">
      <c r="B38" s="902"/>
      <c r="C38" s="872"/>
      <c r="D38" s="811"/>
      <c r="E38" s="1054"/>
      <c r="F38" s="1005"/>
      <c r="G38" s="1005"/>
      <c r="H38" s="994"/>
      <c r="I38" s="994"/>
      <c r="J38" s="994"/>
      <c r="K38" s="994"/>
      <c r="L38" s="360"/>
      <c r="M38" s="360"/>
      <c r="N38" s="360"/>
      <c r="O38" s="364" t="s">
        <v>682</v>
      </c>
      <c r="P38" s="364" t="s">
        <v>681</v>
      </c>
      <c r="Q38" s="360"/>
      <c r="R38" s="360"/>
      <c r="S38" s="367">
        <v>31</v>
      </c>
      <c r="T38" s="525" t="s">
        <v>684</v>
      </c>
      <c r="U38" s="525" t="s">
        <v>683</v>
      </c>
      <c r="V38" s="364" t="s">
        <v>0</v>
      </c>
      <c r="W38" s="360"/>
      <c r="X38" s="360"/>
      <c r="Y38" s="360"/>
      <c r="Z38" s="364">
        <v>1</v>
      </c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1105"/>
      <c r="AL38" s="473"/>
      <c r="AM38" s="473">
        <v>6514096.5999999996</v>
      </c>
      <c r="AN38" s="473"/>
      <c r="AO38" s="473"/>
      <c r="AP38" s="473"/>
      <c r="AQ38" s="473"/>
      <c r="AR38" s="473"/>
      <c r="AS38" s="473"/>
      <c r="AT38" s="473"/>
      <c r="AU38" s="473"/>
      <c r="AV38" s="523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2"/>
    </row>
    <row r="39" spans="2:79" ht="30.75" thickBot="1">
      <c r="B39" s="902"/>
      <c r="C39" s="872"/>
      <c r="D39" s="812"/>
      <c r="E39" s="1055"/>
      <c r="F39" s="1006"/>
      <c r="G39" s="1006"/>
      <c r="H39" s="995"/>
      <c r="I39" s="995"/>
      <c r="J39" s="995"/>
      <c r="K39" s="995"/>
      <c r="L39" s="358"/>
      <c r="M39" s="358"/>
      <c r="N39" s="358"/>
      <c r="O39" s="431" t="s">
        <v>678</v>
      </c>
      <c r="P39" s="431" t="s">
        <v>677</v>
      </c>
      <c r="Q39" s="358"/>
      <c r="R39" s="358"/>
      <c r="S39" s="543">
        <v>32</v>
      </c>
      <c r="T39" s="521" t="s">
        <v>680</v>
      </c>
      <c r="U39" s="521" t="s">
        <v>679</v>
      </c>
      <c r="V39" s="431" t="s">
        <v>0</v>
      </c>
      <c r="W39" s="358"/>
      <c r="X39" s="358"/>
      <c r="Y39" s="358"/>
      <c r="Z39" s="431">
        <v>1</v>
      </c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1106"/>
      <c r="AL39" s="462"/>
      <c r="AM39" s="462">
        <v>7000000</v>
      </c>
      <c r="AN39" s="462"/>
      <c r="AO39" s="462"/>
      <c r="AP39" s="462"/>
      <c r="AQ39" s="462"/>
      <c r="AR39" s="462"/>
      <c r="AS39" s="462"/>
      <c r="AT39" s="462"/>
      <c r="AU39" s="462"/>
      <c r="AV39" s="519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460"/>
    </row>
    <row r="40" spans="2:79" ht="60" customHeight="1">
      <c r="B40" s="902"/>
      <c r="C40" s="872"/>
      <c r="D40" s="874" t="s">
        <v>676</v>
      </c>
      <c r="E40" s="831">
        <f>'[1]PLAN INDICATIVO'!E40:E51</f>
        <v>2.0587229681071862E-3</v>
      </c>
      <c r="F40" s="834" t="s">
        <v>675</v>
      </c>
      <c r="G40" s="123">
        <v>15</v>
      </c>
      <c r="H40" s="122" t="s">
        <v>1057</v>
      </c>
      <c r="I40" s="122" t="s">
        <v>1056</v>
      </c>
      <c r="J40" s="122">
        <v>0</v>
      </c>
      <c r="K40" s="278">
        <v>0.3</v>
      </c>
      <c r="L40" s="420"/>
      <c r="M40" s="420"/>
      <c r="N40" s="420"/>
      <c r="O40" s="122" t="s">
        <v>672</v>
      </c>
      <c r="P40" s="122" t="s">
        <v>671</v>
      </c>
      <c r="Q40" s="420"/>
      <c r="R40" s="420"/>
      <c r="S40" s="123">
        <v>33</v>
      </c>
      <c r="T40" s="279" t="s">
        <v>639</v>
      </c>
      <c r="U40" s="279" t="s">
        <v>638</v>
      </c>
      <c r="V40" s="122">
        <v>0</v>
      </c>
      <c r="W40" s="420"/>
      <c r="X40" s="420"/>
      <c r="Y40" s="420"/>
      <c r="Z40" s="278">
        <v>0</v>
      </c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420"/>
      <c r="BT40" s="420"/>
      <c r="BU40" s="420"/>
      <c r="BV40" s="420"/>
      <c r="BW40" s="420"/>
      <c r="BX40" s="420"/>
      <c r="BY40" s="420"/>
      <c r="BZ40" s="420"/>
      <c r="CA40" s="419"/>
    </row>
    <row r="41" spans="2:79" ht="78.75" customHeight="1">
      <c r="B41" s="902"/>
      <c r="C41" s="872"/>
      <c r="D41" s="875"/>
      <c r="E41" s="832"/>
      <c r="F41" s="830"/>
      <c r="G41" s="830">
        <v>16</v>
      </c>
      <c r="H41" s="825" t="s">
        <v>674</v>
      </c>
      <c r="I41" s="825" t="s">
        <v>673</v>
      </c>
      <c r="J41" s="738" t="s">
        <v>1055</v>
      </c>
      <c r="K41" s="738">
        <v>12</v>
      </c>
      <c r="L41" s="413"/>
      <c r="M41" s="413"/>
      <c r="N41" s="413"/>
      <c r="O41" s="110" t="s">
        <v>1054</v>
      </c>
      <c r="P41" s="110" t="s">
        <v>667</v>
      </c>
      <c r="Q41" s="413"/>
      <c r="R41" s="413"/>
      <c r="S41" s="115">
        <v>34</v>
      </c>
      <c r="T41" s="246" t="s">
        <v>670</v>
      </c>
      <c r="U41" s="246" t="s">
        <v>669</v>
      </c>
      <c r="V41" s="110">
        <v>26</v>
      </c>
      <c r="W41" s="413"/>
      <c r="X41" s="413"/>
      <c r="Y41" s="413"/>
      <c r="Z41" s="110">
        <v>0</v>
      </c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541"/>
      <c r="AL41" s="541"/>
      <c r="AM41" s="541"/>
      <c r="AN41" s="541"/>
      <c r="AO41" s="541"/>
      <c r="AP41" s="541"/>
      <c r="AQ41" s="541"/>
      <c r="AR41" s="541"/>
      <c r="AS41" s="541"/>
      <c r="AT41" s="541"/>
      <c r="AU41" s="541"/>
      <c r="AV41" s="541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2"/>
    </row>
    <row r="42" spans="2:79" ht="30" customHeight="1">
      <c r="B42" s="902"/>
      <c r="C42" s="872"/>
      <c r="D42" s="875"/>
      <c r="E42" s="832"/>
      <c r="F42" s="830"/>
      <c r="G42" s="830"/>
      <c r="H42" s="825"/>
      <c r="I42" s="825"/>
      <c r="J42" s="720"/>
      <c r="K42" s="720"/>
      <c r="L42" s="413"/>
      <c r="M42" s="413"/>
      <c r="N42" s="413"/>
      <c r="O42" s="110" t="s">
        <v>1053</v>
      </c>
      <c r="P42" s="110" t="s">
        <v>664</v>
      </c>
      <c r="Q42" s="413"/>
      <c r="R42" s="413"/>
      <c r="S42" s="115">
        <v>35</v>
      </c>
      <c r="T42" s="246" t="s">
        <v>646</v>
      </c>
      <c r="U42" s="513" t="s">
        <v>645</v>
      </c>
      <c r="V42" s="110">
        <v>0</v>
      </c>
      <c r="W42" s="413"/>
      <c r="X42" s="413"/>
      <c r="Y42" s="413"/>
      <c r="Z42" s="110">
        <v>0</v>
      </c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41"/>
      <c r="AV42" s="541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2"/>
    </row>
    <row r="43" spans="2:79" ht="31.5">
      <c r="B43" s="902"/>
      <c r="C43" s="872"/>
      <c r="D43" s="875"/>
      <c r="E43" s="832"/>
      <c r="F43" s="830"/>
      <c r="G43" s="830"/>
      <c r="H43" s="825"/>
      <c r="I43" s="825"/>
      <c r="J43" s="720"/>
      <c r="K43" s="720"/>
      <c r="L43" s="413"/>
      <c r="M43" s="413"/>
      <c r="N43" s="413"/>
      <c r="O43" s="110" t="s">
        <v>1052</v>
      </c>
      <c r="P43" s="110" t="s">
        <v>662</v>
      </c>
      <c r="Q43" s="413"/>
      <c r="R43" s="413"/>
      <c r="S43" s="115">
        <v>36</v>
      </c>
      <c r="T43" s="246" t="s">
        <v>646</v>
      </c>
      <c r="U43" s="513" t="s">
        <v>645</v>
      </c>
      <c r="V43" s="110">
        <v>0</v>
      </c>
      <c r="W43" s="413"/>
      <c r="X43" s="413"/>
      <c r="Y43" s="413"/>
      <c r="Z43" s="110">
        <v>0</v>
      </c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541"/>
      <c r="AL43" s="541"/>
      <c r="AM43" s="541"/>
      <c r="AN43" s="541"/>
      <c r="AO43" s="541"/>
      <c r="AP43" s="541"/>
      <c r="AQ43" s="541"/>
      <c r="AR43" s="541"/>
      <c r="AS43" s="541"/>
      <c r="AT43" s="541"/>
      <c r="AU43" s="541"/>
      <c r="AV43" s="541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2"/>
    </row>
    <row r="44" spans="2:79" ht="31.5">
      <c r="B44" s="902"/>
      <c r="C44" s="872"/>
      <c r="D44" s="875"/>
      <c r="E44" s="832"/>
      <c r="F44" s="830"/>
      <c r="G44" s="830"/>
      <c r="H44" s="825"/>
      <c r="I44" s="825"/>
      <c r="J44" s="720"/>
      <c r="K44" s="720"/>
      <c r="L44" s="413"/>
      <c r="M44" s="413"/>
      <c r="N44" s="413"/>
      <c r="O44" s="110" t="s">
        <v>1051</v>
      </c>
      <c r="P44" s="110" t="s">
        <v>660</v>
      </c>
      <c r="Q44" s="413"/>
      <c r="R44" s="413"/>
      <c r="S44" s="115">
        <v>37</v>
      </c>
      <c r="T44" s="246" t="s">
        <v>646</v>
      </c>
      <c r="U44" s="513" t="s">
        <v>645</v>
      </c>
      <c r="V44" s="110">
        <v>0</v>
      </c>
      <c r="W44" s="413"/>
      <c r="X44" s="413"/>
      <c r="Y44" s="413"/>
      <c r="Z44" s="110">
        <v>0</v>
      </c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2"/>
    </row>
    <row r="45" spans="2:79" ht="31.5">
      <c r="B45" s="902"/>
      <c r="C45" s="872"/>
      <c r="D45" s="875"/>
      <c r="E45" s="832"/>
      <c r="F45" s="830"/>
      <c r="G45" s="830"/>
      <c r="H45" s="825"/>
      <c r="I45" s="825"/>
      <c r="J45" s="720"/>
      <c r="K45" s="720"/>
      <c r="L45" s="413"/>
      <c r="M45" s="413"/>
      <c r="N45" s="413"/>
      <c r="O45" s="110" t="s">
        <v>1050</v>
      </c>
      <c r="P45" s="110" t="s">
        <v>658</v>
      </c>
      <c r="Q45" s="413"/>
      <c r="R45" s="413"/>
      <c r="S45" s="115">
        <v>38</v>
      </c>
      <c r="T45" s="246" t="s">
        <v>646</v>
      </c>
      <c r="U45" s="513" t="s">
        <v>645</v>
      </c>
      <c r="V45" s="110">
        <v>0</v>
      </c>
      <c r="W45" s="413"/>
      <c r="X45" s="413"/>
      <c r="Y45" s="413"/>
      <c r="Z45" s="110">
        <v>0</v>
      </c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2"/>
    </row>
    <row r="46" spans="2:79" ht="31.5">
      <c r="B46" s="902"/>
      <c r="C46" s="872"/>
      <c r="D46" s="875"/>
      <c r="E46" s="832"/>
      <c r="F46" s="830"/>
      <c r="G46" s="830"/>
      <c r="H46" s="825"/>
      <c r="I46" s="825"/>
      <c r="J46" s="720"/>
      <c r="K46" s="720"/>
      <c r="L46" s="413"/>
      <c r="M46" s="413"/>
      <c r="N46" s="413"/>
      <c r="O46" s="110" t="s">
        <v>1049</v>
      </c>
      <c r="P46" s="110" t="s">
        <v>656</v>
      </c>
      <c r="Q46" s="413"/>
      <c r="R46" s="413"/>
      <c r="S46" s="115">
        <v>39</v>
      </c>
      <c r="T46" s="246" t="s">
        <v>646</v>
      </c>
      <c r="U46" s="513" t="s">
        <v>645</v>
      </c>
      <c r="V46" s="110">
        <v>0</v>
      </c>
      <c r="W46" s="413"/>
      <c r="X46" s="413"/>
      <c r="Y46" s="413"/>
      <c r="Z46" s="110">
        <v>0</v>
      </c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541"/>
      <c r="AL46" s="541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2"/>
    </row>
    <row r="47" spans="2:79" ht="31.5">
      <c r="B47" s="902"/>
      <c r="C47" s="872"/>
      <c r="D47" s="875"/>
      <c r="E47" s="832"/>
      <c r="F47" s="830"/>
      <c r="G47" s="830"/>
      <c r="H47" s="825"/>
      <c r="I47" s="825"/>
      <c r="J47" s="720"/>
      <c r="K47" s="720"/>
      <c r="L47" s="413"/>
      <c r="M47" s="413"/>
      <c r="N47" s="413"/>
      <c r="O47" s="110" t="s">
        <v>1048</v>
      </c>
      <c r="P47" s="110" t="s">
        <v>654</v>
      </c>
      <c r="Q47" s="413"/>
      <c r="R47" s="413"/>
      <c r="S47" s="115">
        <v>40</v>
      </c>
      <c r="T47" s="246" t="s">
        <v>646</v>
      </c>
      <c r="U47" s="513" t="s">
        <v>645</v>
      </c>
      <c r="V47" s="110">
        <v>0</v>
      </c>
      <c r="W47" s="413"/>
      <c r="X47" s="413"/>
      <c r="Y47" s="413"/>
      <c r="Z47" s="110">
        <v>0</v>
      </c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41"/>
      <c r="AL47" s="541"/>
      <c r="AM47" s="541"/>
      <c r="AN47" s="541"/>
      <c r="AO47" s="541"/>
      <c r="AP47" s="541"/>
      <c r="AQ47" s="541"/>
      <c r="AR47" s="541"/>
      <c r="AS47" s="541"/>
      <c r="AT47" s="541"/>
      <c r="AU47" s="541"/>
      <c r="AV47" s="541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2"/>
    </row>
    <row r="48" spans="2:79" ht="45">
      <c r="B48" s="902"/>
      <c r="C48" s="872"/>
      <c r="D48" s="875"/>
      <c r="E48" s="832"/>
      <c r="F48" s="830"/>
      <c r="G48" s="830"/>
      <c r="H48" s="825"/>
      <c r="I48" s="825"/>
      <c r="J48" s="720"/>
      <c r="K48" s="720"/>
      <c r="L48" s="413"/>
      <c r="M48" s="413"/>
      <c r="N48" s="413"/>
      <c r="O48" s="110" t="s">
        <v>1047</v>
      </c>
      <c r="P48" s="110" t="s">
        <v>652</v>
      </c>
      <c r="Q48" s="413"/>
      <c r="R48" s="413"/>
      <c r="S48" s="115">
        <v>41</v>
      </c>
      <c r="T48" s="246" t="s">
        <v>646</v>
      </c>
      <c r="U48" s="513" t="s">
        <v>645</v>
      </c>
      <c r="V48" s="110">
        <v>1</v>
      </c>
      <c r="W48" s="413"/>
      <c r="X48" s="413"/>
      <c r="Y48" s="413"/>
      <c r="Z48" s="110">
        <v>0</v>
      </c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41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2"/>
    </row>
    <row r="49" spans="2:79" ht="31.5">
      <c r="B49" s="902"/>
      <c r="C49" s="872"/>
      <c r="D49" s="875"/>
      <c r="E49" s="832"/>
      <c r="F49" s="830"/>
      <c r="G49" s="830"/>
      <c r="H49" s="825"/>
      <c r="I49" s="825"/>
      <c r="J49" s="731"/>
      <c r="K49" s="731"/>
      <c r="L49" s="413"/>
      <c r="M49" s="413"/>
      <c r="N49" s="413"/>
      <c r="O49" s="110" t="s">
        <v>1046</v>
      </c>
      <c r="P49" s="110" t="s">
        <v>650</v>
      </c>
      <c r="Q49" s="413"/>
      <c r="R49" s="413"/>
      <c r="S49" s="115">
        <v>42</v>
      </c>
      <c r="T49" s="246" t="s">
        <v>646</v>
      </c>
      <c r="U49" s="513" t="s">
        <v>645</v>
      </c>
      <c r="V49" s="110">
        <v>0</v>
      </c>
      <c r="W49" s="413"/>
      <c r="X49" s="413"/>
      <c r="Y49" s="413"/>
      <c r="Z49" s="110">
        <v>0</v>
      </c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541"/>
      <c r="AL49" s="541"/>
      <c r="AM49" s="541"/>
      <c r="AN49" s="541"/>
      <c r="AO49" s="541"/>
      <c r="AP49" s="541"/>
      <c r="AQ49" s="541"/>
      <c r="AR49" s="541"/>
      <c r="AS49" s="541"/>
      <c r="AT49" s="541"/>
      <c r="AU49" s="541"/>
      <c r="AV49" s="541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2"/>
    </row>
    <row r="50" spans="2:79" ht="45">
      <c r="B50" s="902"/>
      <c r="C50" s="872"/>
      <c r="D50" s="875"/>
      <c r="E50" s="832"/>
      <c r="F50" s="115" t="s">
        <v>649</v>
      </c>
      <c r="G50" s="115">
        <v>17</v>
      </c>
      <c r="H50" s="110" t="s">
        <v>648</v>
      </c>
      <c r="I50" s="110" t="s">
        <v>647</v>
      </c>
      <c r="J50" s="110">
        <v>0</v>
      </c>
      <c r="K50" s="110">
        <v>4</v>
      </c>
      <c r="L50" s="413"/>
      <c r="M50" s="413"/>
      <c r="N50" s="413"/>
      <c r="O50" s="110" t="s">
        <v>644</v>
      </c>
      <c r="P50" s="110" t="s">
        <v>643</v>
      </c>
      <c r="Q50" s="413"/>
      <c r="R50" s="413"/>
      <c r="S50" s="115">
        <v>43</v>
      </c>
      <c r="T50" s="246" t="s">
        <v>646</v>
      </c>
      <c r="U50" s="246" t="s">
        <v>645</v>
      </c>
      <c r="V50" s="110">
        <v>0</v>
      </c>
      <c r="W50" s="413"/>
      <c r="X50" s="413"/>
      <c r="Y50" s="413"/>
      <c r="Z50" s="110">
        <v>1</v>
      </c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2"/>
    </row>
    <row r="51" spans="2:79" ht="45.75" thickBot="1">
      <c r="B51" s="902"/>
      <c r="C51" s="872"/>
      <c r="D51" s="876"/>
      <c r="E51" s="833"/>
      <c r="F51" s="274" t="s">
        <v>642</v>
      </c>
      <c r="G51" s="274">
        <v>18</v>
      </c>
      <c r="H51" s="98" t="s">
        <v>1045</v>
      </c>
      <c r="I51" s="98" t="s">
        <v>640</v>
      </c>
      <c r="J51" s="98">
        <v>0</v>
      </c>
      <c r="K51" s="276">
        <v>0.1</v>
      </c>
      <c r="L51" s="408"/>
      <c r="M51" s="408"/>
      <c r="N51" s="408"/>
      <c r="O51" s="98" t="s">
        <v>637</v>
      </c>
      <c r="P51" s="98" t="s">
        <v>636</v>
      </c>
      <c r="Q51" s="408"/>
      <c r="R51" s="408"/>
      <c r="S51" s="274">
        <v>44</v>
      </c>
      <c r="T51" s="245" t="s">
        <v>639</v>
      </c>
      <c r="U51" s="245" t="s">
        <v>638</v>
      </c>
      <c r="V51" s="98">
        <v>0</v>
      </c>
      <c r="W51" s="408"/>
      <c r="X51" s="408"/>
      <c r="Y51" s="408"/>
      <c r="Z51" s="98">
        <v>0</v>
      </c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7"/>
    </row>
    <row r="52" spans="2:79" ht="45">
      <c r="B52" s="902"/>
      <c r="C52" s="872"/>
      <c r="D52" s="896" t="s">
        <v>634</v>
      </c>
      <c r="E52" s="974" t="e">
        <f>'PLAN INDICATIVO'!E56:E71</f>
        <v>#VALUE!</v>
      </c>
      <c r="F52" s="796" t="s">
        <v>633</v>
      </c>
      <c r="G52" s="165">
        <v>19</v>
      </c>
      <c r="H52" s="87" t="s">
        <v>1044</v>
      </c>
      <c r="I52" s="87" t="s">
        <v>1043</v>
      </c>
      <c r="J52" s="87" t="s">
        <v>1042</v>
      </c>
      <c r="K52" s="87">
        <v>28</v>
      </c>
      <c r="L52" s="449"/>
      <c r="M52" s="449"/>
      <c r="N52" s="449"/>
      <c r="O52" s="87" t="s">
        <v>630</v>
      </c>
      <c r="P52" s="87" t="s">
        <v>629</v>
      </c>
      <c r="Q52" s="449"/>
      <c r="R52" s="449"/>
      <c r="S52" s="165">
        <v>45</v>
      </c>
      <c r="T52" s="164" t="s">
        <v>587</v>
      </c>
      <c r="U52" s="164" t="s">
        <v>586</v>
      </c>
      <c r="V52" s="87" t="s">
        <v>628</v>
      </c>
      <c r="W52" s="449"/>
      <c r="X52" s="449"/>
      <c r="Y52" s="449"/>
      <c r="Z52" s="273">
        <v>0.01</v>
      </c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1080">
        <v>30376062</v>
      </c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  <c r="BU52" s="449"/>
      <c r="BV52" s="449"/>
      <c r="BW52" s="449"/>
      <c r="BX52" s="449"/>
      <c r="BY52" s="449"/>
      <c r="BZ52" s="449"/>
      <c r="CA52" s="504"/>
    </row>
    <row r="53" spans="2:79" ht="31.5">
      <c r="B53" s="902"/>
      <c r="C53" s="872"/>
      <c r="D53" s="898"/>
      <c r="E53" s="975"/>
      <c r="F53" s="789"/>
      <c r="G53" s="789">
        <v>20</v>
      </c>
      <c r="H53" s="751" t="s">
        <v>1041</v>
      </c>
      <c r="I53" s="751" t="s">
        <v>1040</v>
      </c>
      <c r="J53" s="751" t="s">
        <v>1039</v>
      </c>
      <c r="K53" s="751">
        <v>13</v>
      </c>
      <c r="L53" s="397"/>
      <c r="M53" s="397"/>
      <c r="N53" s="397"/>
      <c r="O53" s="69" t="s">
        <v>627</v>
      </c>
      <c r="P53" s="69" t="s">
        <v>626</v>
      </c>
      <c r="Q53" s="397"/>
      <c r="R53" s="397"/>
      <c r="S53" s="73">
        <v>46</v>
      </c>
      <c r="T53" s="162" t="s">
        <v>587</v>
      </c>
      <c r="U53" s="162" t="s">
        <v>586</v>
      </c>
      <c r="V53" s="69" t="s">
        <v>625</v>
      </c>
      <c r="W53" s="397"/>
      <c r="X53" s="397"/>
      <c r="Y53" s="397"/>
      <c r="Z53" s="69">
        <v>55</v>
      </c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105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6"/>
    </row>
    <row r="54" spans="2:79" ht="31.5">
      <c r="B54" s="902"/>
      <c r="C54" s="872"/>
      <c r="D54" s="898"/>
      <c r="E54" s="975"/>
      <c r="F54" s="789"/>
      <c r="G54" s="789"/>
      <c r="H54" s="751"/>
      <c r="I54" s="751"/>
      <c r="J54" s="751"/>
      <c r="K54" s="751"/>
      <c r="L54" s="397"/>
      <c r="M54" s="397"/>
      <c r="N54" s="397"/>
      <c r="O54" s="69" t="s">
        <v>623</v>
      </c>
      <c r="P54" s="69" t="s">
        <v>1038</v>
      </c>
      <c r="Q54" s="397"/>
      <c r="R54" s="397"/>
      <c r="S54" s="73">
        <v>47</v>
      </c>
      <c r="T54" s="162" t="s">
        <v>587</v>
      </c>
      <c r="U54" s="162" t="s">
        <v>586</v>
      </c>
      <c r="V54" s="69" t="s">
        <v>621</v>
      </c>
      <c r="W54" s="397"/>
      <c r="X54" s="397"/>
      <c r="Y54" s="397"/>
      <c r="Z54" s="69">
        <v>5</v>
      </c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105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6"/>
    </row>
    <row r="55" spans="2:79" ht="31.5">
      <c r="B55" s="902"/>
      <c r="C55" s="872"/>
      <c r="D55" s="898"/>
      <c r="E55" s="975"/>
      <c r="F55" s="789"/>
      <c r="G55" s="789"/>
      <c r="H55" s="751"/>
      <c r="I55" s="751"/>
      <c r="J55" s="751"/>
      <c r="K55" s="751"/>
      <c r="L55" s="397"/>
      <c r="M55" s="397"/>
      <c r="N55" s="397"/>
      <c r="O55" s="69" t="s">
        <v>620</v>
      </c>
      <c r="P55" s="69" t="s">
        <v>1037</v>
      </c>
      <c r="Q55" s="397"/>
      <c r="R55" s="397"/>
      <c r="S55" s="73">
        <v>48</v>
      </c>
      <c r="T55" s="162" t="s">
        <v>587</v>
      </c>
      <c r="U55" s="162" t="s">
        <v>586</v>
      </c>
      <c r="V55" s="69" t="s">
        <v>618</v>
      </c>
      <c r="W55" s="397"/>
      <c r="X55" s="397"/>
      <c r="Y55" s="397"/>
      <c r="Z55" s="263">
        <v>1</v>
      </c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105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6"/>
    </row>
    <row r="56" spans="2:79" ht="31.5">
      <c r="B56" s="902"/>
      <c r="C56" s="872"/>
      <c r="D56" s="898"/>
      <c r="E56" s="975"/>
      <c r="F56" s="789"/>
      <c r="G56" s="789"/>
      <c r="H56" s="751"/>
      <c r="I56" s="751"/>
      <c r="J56" s="751"/>
      <c r="K56" s="751"/>
      <c r="L56" s="397"/>
      <c r="M56" s="397"/>
      <c r="N56" s="397"/>
      <c r="O56" s="69" t="s">
        <v>1036</v>
      </c>
      <c r="P56" s="69" t="s">
        <v>616</v>
      </c>
      <c r="Q56" s="397"/>
      <c r="R56" s="397"/>
      <c r="S56" s="73">
        <v>49</v>
      </c>
      <c r="T56" s="162" t="s">
        <v>587</v>
      </c>
      <c r="U56" s="162" t="s">
        <v>586</v>
      </c>
      <c r="V56" s="69" t="s">
        <v>615</v>
      </c>
      <c r="W56" s="397"/>
      <c r="X56" s="397"/>
      <c r="Y56" s="397"/>
      <c r="Z56" s="76">
        <v>0.01</v>
      </c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105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6"/>
    </row>
    <row r="57" spans="2:79" ht="60">
      <c r="B57" s="902"/>
      <c r="C57" s="872"/>
      <c r="D57" s="898"/>
      <c r="E57" s="975"/>
      <c r="F57" s="789"/>
      <c r="G57" s="73">
        <v>21</v>
      </c>
      <c r="H57" s="69" t="s">
        <v>632</v>
      </c>
      <c r="I57" s="69" t="s">
        <v>631</v>
      </c>
      <c r="J57" s="69" t="s">
        <v>1035</v>
      </c>
      <c r="K57" s="266">
        <v>2988.4500000000003</v>
      </c>
      <c r="L57" s="397"/>
      <c r="M57" s="397"/>
      <c r="N57" s="397"/>
      <c r="O57" s="69" t="s">
        <v>1034</v>
      </c>
      <c r="P57" s="69" t="s">
        <v>613</v>
      </c>
      <c r="Q57" s="397"/>
      <c r="R57" s="397"/>
      <c r="S57" s="73">
        <v>50</v>
      </c>
      <c r="T57" s="162" t="s">
        <v>587</v>
      </c>
      <c r="U57" s="162" t="s">
        <v>586</v>
      </c>
      <c r="V57" s="69" t="s">
        <v>612</v>
      </c>
      <c r="W57" s="397"/>
      <c r="X57" s="397"/>
      <c r="Y57" s="397"/>
      <c r="Z57" s="316">
        <v>1E-3</v>
      </c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105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6"/>
    </row>
    <row r="58" spans="2:79" ht="45">
      <c r="B58" s="902"/>
      <c r="C58" s="872"/>
      <c r="D58" s="898"/>
      <c r="E58" s="975"/>
      <c r="F58" s="789"/>
      <c r="G58" s="789">
        <v>22</v>
      </c>
      <c r="H58" s="751" t="s">
        <v>1033</v>
      </c>
      <c r="I58" s="751" t="s">
        <v>1032</v>
      </c>
      <c r="J58" s="751" t="s">
        <v>1031</v>
      </c>
      <c r="K58" s="751">
        <v>8</v>
      </c>
      <c r="L58" s="397"/>
      <c r="M58" s="397"/>
      <c r="N58" s="397"/>
      <c r="O58" s="69" t="s">
        <v>611</v>
      </c>
      <c r="P58" s="69" t="s">
        <v>1030</v>
      </c>
      <c r="Q58" s="397"/>
      <c r="R58" s="397"/>
      <c r="S58" s="73">
        <v>51</v>
      </c>
      <c r="T58" s="162" t="s">
        <v>587</v>
      </c>
      <c r="U58" s="162" t="s">
        <v>586</v>
      </c>
      <c r="V58" s="69" t="s">
        <v>1029</v>
      </c>
      <c r="W58" s="397"/>
      <c r="X58" s="397"/>
      <c r="Y58" s="397"/>
      <c r="Z58" s="69">
        <v>0</v>
      </c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105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6"/>
    </row>
    <row r="59" spans="2:79" ht="60">
      <c r="B59" s="902"/>
      <c r="C59" s="872"/>
      <c r="D59" s="898"/>
      <c r="E59" s="975"/>
      <c r="F59" s="789"/>
      <c r="G59" s="789"/>
      <c r="H59" s="751"/>
      <c r="I59" s="751"/>
      <c r="J59" s="751"/>
      <c r="K59" s="751"/>
      <c r="L59" s="397"/>
      <c r="M59" s="397"/>
      <c r="N59" s="397"/>
      <c r="O59" s="69" t="s">
        <v>605</v>
      </c>
      <c r="P59" s="69" t="s">
        <v>604</v>
      </c>
      <c r="Q59" s="397"/>
      <c r="R59" s="397"/>
      <c r="S59" s="73">
        <v>52</v>
      </c>
      <c r="T59" s="162" t="s">
        <v>598</v>
      </c>
      <c r="U59" s="162" t="s">
        <v>597</v>
      </c>
      <c r="V59" s="264" t="s">
        <v>255</v>
      </c>
      <c r="W59" s="397"/>
      <c r="X59" s="397"/>
      <c r="Y59" s="397"/>
      <c r="Z59" s="76">
        <v>0.05</v>
      </c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105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6"/>
    </row>
    <row r="60" spans="2:79" ht="31.5">
      <c r="B60" s="902"/>
      <c r="C60" s="872"/>
      <c r="D60" s="898"/>
      <c r="E60" s="975"/>
      <c r="F60" s="789"/>
      <c r="G60" s="789"/>
      <c r="H60" s="751"/>
      <c r="I60" s="751"/>
      <c r="J60" s="751"/>
      <c r="K60" s="751"/>
      <c r="L60" s="397"/>
      <c r="M60" s="397"/>
      <c r="N60" s="397"/>
      <c r="O60" s="69" t="s">
        <v>1028</v>
      </c>
      <c r="P60" s="69" t="s">
        <v>1027</v>
      </c>
      <c r="Q60" s="397"/>
      <c r="R60" s="397"/>
      <c r="S60" s="73">
        <v>53</v>
      </c>
      <c r="T60" s="162" t="s">
        <v>582</v>
      </c>
      <c r="U60" s="162" t="s">
        <v>581</v>
      </c>
      <c r="V60" s="69" t="s">
        <v>601</v>
      </c>
      <c r="W60" s="397"/>
      <c r="X60" s="397"/>
      <c r="Y60" s="397"/>
      <c r="Z60" s="263">
        <v>1</v>
      </c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1056"/>
      <c r="AL60" s="446"/>
      <c r="AM60" s="446">
        <v>15100000</v>
      </c>
      <c r="AN60" s="446"/>
      <c r="AO60" s="446"/>
      <c r="AP60" s="446"/>
      <c r="AQ60" s="446"/>
      <c r="AR60" s="446"/>
      <c r="AS60" s="446"/>
      <c r="AT60" s="446"/>
      <c r="AU60" s="446"/>
      <c r="AV60" s="446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6"/>
    </row>
    <row r="61" spans="2:79" ht="31.5">
      <c r="B61" s="902"/>
      <c r="C61" s="872"/>
      <c r="D61" s="898"/>
      <c r="E61" s="975"/>
      <c r="F61" s="789"/>
      <c r="G61" s="789"/>
      <c r="H61" s="751"/>
      <c r="I61" s="751"/>
      <c r="J61" s="751"/>
      <c r="K61" s="751"/>
      <c r="L61" s="397"/>
      <c r="M61" s="397"/>
      <c r="N61" s="397"/>
      <c r="O61" s="69" t="s">
        <v>600</v>
      </c>
      <c r="P61" s="69" t="s">
        <v>599</v>
      </c>
      <c r="Q61" s="397"/>
      <c r="R61" s="397"/>
      <c r="S61" s="73">
        <v>54</v>
      </c>
      <c r="T61" s="162" t="s">
        <v>582</v>
      </c>
      <c r="U61" s="162" t="s">
        <v>581</v>
      </c>
      <c r="V61" s="69" t="s">
        <v>591</v>
      </c>
      <c r="W61" s="397"/>
      <c r="X61" s="397"/>
      <c r="Y61" s="397"/>
      <c r="Z61" s="69">
        <v>2</v>
      </c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1056"/>
      <c r="AL61" s="446"/>
      <c r="AM61" s="446">
        <v>15100000</v>
      </c>
      <c r="AN61" s="446">
        <v>176062</v>
      </c>
      <c r="AO61" s="446"/>
      <c r="AP61" s="446"/>
      <c r="AQ61" s="446"/>
      <c r="AR61" s="446"/>
      <c r="AS61" s="446"/>
      <c r="AT61" s="446"/>
      <c r="AU61" s="446"/>
      <c r="AV61" s="446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6"/>
    </row>
    <row r="62" spans="2:79">
      <c r="B62" s="902"/>
      <c r="C62" s="872"/>
      <c r="D62" s="898"/>
      <c r="E62" s="975"/>
      <c r="F62" s="789" t="s">
        <v>608</v>
      </c>
      <c r="G62" s="789">
        <v>23</v>
      </c>
      <c r="H62" s="751" t="s">
        <v>1026</v>
      </c>
      <c r="I62" s="751" t="s">
        <v>1025</v>
      </c>
      <c r="J62" s="751" t="s">
        <v>1024</v>
      </c>
      <c r="K62" s="758">
        <v>0.85</v>
      </c>
      <c r="L62" s="397"/>
      <c r="M62" s="397"/>
      <c r="N62" s="397"/>
      <c r="O62" s="69" t="s">
        <v>596</v>
      </c>
      <c r="P62" s="69" t="s">
        <v>1023</v>
      </c>
      <c r="Q62" s="397"/>
      <c r="R62" s="397"/>
      <c r="S62" s="73">
        <v>55</v>
      </c>
      <c r="T62" s="162" t="s">
        <v>598</v>
      </c>
      <c r="U62" s="162" t="s">
        <v>597</v>
      </c>
      <c r="V62" s="69" t="s">
        <v>594</v>
      </c>
      <c r="W62" s="397"/>
      <c r="X62" s="397"/>
      <c r="Y62" s="397"/>
      <c r="Z62" s="69">
        <v>1</v>
      </c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1056">
        <v>38367090</v>
      </c>
      <c r="AL62" s="446"/>
      <c r="AM62" s="446"/>
      <c r="AN62" s="446">
        <v>10000000</v>
      </c>
      <c r="AO62" s="446"/>
      <c r="AP62" s="446"/>
      <c r="AQ62" s="446"/>
      <c r="AR62" s="446"/>
      <c r="AS62" s="446"/>
      <c r="AT62" s="446"/>
      <c r="AU62" s="446"/>
      <c r="AV62" s="446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6"/>
    </row>
    <row r="63" spans="2:79" ht="31.5">
      <c r="B63" s="902"/>
      <c r="C63" s="872"/>
      <c r="D63" s="898"/>
      <c r="E63" s="975"/>
      <c r="F63" s="789"/>
      <c r="G63" s="789"/>
      <c r="H63" s="751"/>
      <c r="I63" s="751"/>
      <c r="J63" s="751"/>
      <c r="K63" s="751"/>
      <c r="L63" s="397"/>
      <c r="M63" s="397"/>
      <c r="N63" s="397"/>
      <c r="O63" s="69" t="s">
        <v>593</v>
      </c>
      <c r="P63" s="69" t="s">
        <v>1022</v>
      </c>
      <c r="Q63" s="397"/>
      <c r="R63" s="397"/>
      <c r="S63" s="73">
        <v>56</v>
      </c>
      <c r="T63" s="162" t="s">
        <v>582</v>
      </c>
      <c r="U63" s="162" t="s">
        <v>581</v>
      </c>
      <c r="V63" s="69" t="s">
        <v>591</v>
      </c>
      <c r="W63" s="397"/>
      <c r="X63" s="397"/>
      <c r="Y63" s="397"/>
      <c r="Z63" s="69">
        <v>0</v>
      </c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105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6"/>
    </row>
    <row r="64" spans="2:79" ht="31.5">
      <c r="B64" s="902"/>
      <c r="C64" s="872"/>
      <c r="D64" s="898"/>
      <c r="E64" s="975"/>
      <c r="F64" s="789"/>
      <c r="G64" s="789"/>
      <c r="H64" s="751"/>
      <c r="I64" s="751"/>
      <c r="J64" s="751"/>
      <c r="K64" s="751"/>
      <c r="L64" s="397"/>
      <c r="M64" s="397"/>
      <c r="N64" s="397"/>
      <c r="O64" s="69" t="s">
        <v>590</v>
      </c>
      <c r="P64" s="69" t="s">
        <v>1021</v>
      </c>
      <c r="Q64" s="397"/>
      <c r="R64" s="397"/>
      <c r="S64" s="73">
        <v>57</v>
      </c>
      <c r="T64" s="162" t="s">
        <v>587</v>
      </c>
      <c r="U64" s="162" t="s">
        <v>586</v>
      </c>
      <c r="V64" s="69" t="s">
        <v>588</v>
      </c>
      <c r="W64" s="397"/>
      <c r="X64" s="397"/>
      <c r="Y64" s="397"/>
      <c r="Z64" s="69">
        <v>0</v>
      </c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105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6"/>
    </row>
    <row r="65" spans="2:79" ht="45">
      <c r="B65" s="902"/>
      <c r="C65" s="872"/>
      <c r="D65" s="898"/>
      <c r="E65" s="975"/>
      <c r="F65" s="789"/>
      <c r="G65" s="789"/>
      <c r="H65" s="751"/>
      <c r="I65" s="751"/>
      <c r="J65" s="751"/>
      <c r="K65" s="751"/>
      <c r="L65" s="397"/>
      <c r="M65" s="397"/>
      <c r="N65" s="397"/>
      <c r="O65" s="69" t="s">
        <v>585</v>
      </c>
      <c r="P65" s="69" t="s">
        <v>1020</v>
      </c>
      <c r="Q65" s="397"/>
      <c r="R65" s="397"/>
      <c r="S65" s="73">
        <v>58</v>
      </c>
      <c r="T65" s="162" t="s">
        <v>587</v>
      </c>
      <c r="U65" s="162" t="s">
        <v>586</v>
      </c>
      <c r="V65" s="69" t="s">
        <v>583</v>
      </c>
      <c r="W65" s="397"/>
      <c r="X65" s="397"/>
      <c r="Y65" s="397"/>
      <c r="Z65" s="69">
        <v>1</v>
      </c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1056"/>
      <c r="AL65" s="446"/>
      <c r="AM65" s="446">
        <v>10000000</v>
      </c>
      <c r="AN65" s="446">
        <v>7367090</v>
      </c>
      <c r="AO65" s="446"/>
      <c r="AP65" s="446"/>
      <c r="AQ65" s="446"/>
      <c r="AR65" s="446"/>
      <c r="AS65" s="446"/>
      <c r="AT65" s="446"/>
      <c r="AU65" s="446"/>
      <c r="AV65" s="446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6"/>
    </row>
    <row r="66" spans="2:79" ht="32.25" thickBot="1">
      <c r="B66" s="902"/>
      <c r="C66" s="872"/>
      <c r="D66" s="899"/>
      <c r="E66" s="976"/>
      <c r="F66" s="790"/>
      <c r="G66" s="790"/>
      <c r="H66" s="791"/>
      <c r="I66" s="791"/>
      <c r="J66" s="791"/>
      <c r="K66" s="791"/>
      <c r="L66" s="442"/>
      <c r="M66" s="442"/>
      <c r="N66" s="442"/>
      <c r="O66" s="62" t="s">
        <v>580</v>
      </c>
      <c r="P66" s="62" t="s">
        <v>1019</v>
      </c>
      <c r="Q66" s="442"/>
      <c r="R66" s="442"/>
      <c r="S66" s="161">
        <v>59</v>
      </c>
      <c r="T66" s="160" t="s">
        <v>582</v>
      </c>
      <c r="U66" s="160" t="s">
        <v>581</v>
      </c>
      <c r="V66" s="62" t="s">
        <v>1018</v>
      </c>
      <c r="W66" s="442"/>
      <c r="X66" s="442"/>
      <c r="Y66" s="442"/>
      <c r="Z66" s="62">
        <v>0</v>
      </c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1057"/>
      <c r="AL66" s="443"/>
      <c r="AM66" s="443"/>
      <c r="AN66" s="443">
        <v>11000000</v>
      </c>
      <c r="AO66" s="443"/>
      <c r="AP66" s="443"/>
      <c r="AQ66" s="443"/>
      <c r="AR66" s="443"/>
      <c r="AS66" s="443"/>
      <c r="AT66" s="443"/>
      <c r="AU66" s="443"/>
      <c r="AV66" s="443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539"/>
    </row>
    <row r="67" spans="2:79" ht="45">
      <c r="B67" s="902"/>
      <c r="C67" s="872"/>
      <c r="D67" s="880" t="s">
        <v>577</v>
      </c>
      <c r="E67" s="799" t="e">
        <f>'PLAN INDICATIVO'!E72:E79</f>
        <v>#VALUE!</v>
      </c>
      <c r="F67" s="805" t="s">
        <v>576</v>
      </c>
      <c r="G67" s="805">
        <v>24</v>
      </c>
      <c r="H67" s="806" t="s">
        <v>575</v>
      </c>
      <c r="I67" s="806" t="s">
        <v>574</v>
      </c>
      <c r="J67" s="806" t="s">
        <v>555</v>
      </c>
      <c r="K67" s="951">
        <v>0.25</v>
      </c>
      <c r="L67" s="387"/>
      <c r="M67" s="387"/>
      <c r="N67" s="387"/>
      <c r="O67" s="57" t="s">
        <v>573</v>
      </c>
      <c r="P67" s="57" t="s">
        <v>572</v>
      </c>
      <c r="Q67" s="387"/>
      <c r="R67" s="387"/>
      <c r="S67" s="58">
        <v>60</v>
      </c>
      <c r="T67" s="59" t="s">
        <v>554</v>
      </c>
      <c r="U67" s="59" t="s">
        <v>553</v>
      </c>
      <c r="V67" s="57" t="s">
        <v>570</v>
      </c>
      <c r="W67" s="387"/>
      <c r="X67" s="387"/>
      <c r="Y67" s="387"/>
      <c r="Z67" s="57">
        <v>5</v>
      </c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1081" t="s">
        <v>1017</v>
      </c>
      <c r="AL67" s="440"/>
      <c r="AM67" s="440"/>
      <c r="AN67" s="440">
        <v>650000</v>
      </c>
      <c r="AO67" s="440"/>
      <c r="AP67" s="440"/>
      <c r="AQ67" s="440"/>
      <c r="AR67" s="440"/>
      <c r="AS67" s="440"/>
      <c r="AT67" s="440"/>
      <c r="AU67" s="440"/>
      <c r="AV67" s="440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6"/>
    </row>
    <row r="68" spans="2:79">
      <c r="B68" s="902"/>
      <c r="C68" s="872"/>
      <c r="D68" s="882"/>
      <c r="E68" s="801"/>
      <c r="F68" s="794"/>
      <c r="G68" s="794"/>
      <c r="H68" s="795"/>
      <c r="I68" s="795"/>
      <c r="J68" s="795"/>
      <c r="K68" s="795"/>
      <c r="L68" s="382"/>
      <c r="M68" s="382"/>
      <c r="N68" s="382"/>
      <c r="O68" s="42" t="s">
        <v>567</v>
      </c>
      <c r="P68" s="42" t="s">
        <v>566</v>
      </c>
      <c r="Q68" s="382"/>
      <c r="R68" s="382"/>
      <c r="S68" s="48">
        <v>61</v>
      </c>
      <c r="T68" s="44" t="s">
        <v>554</v>
      </c>
      <c r="U68" s="44" t="s">
        <v>553</v>
      </c>
      <c r="V68" s="42" t="s">
        <v>565</v>
      </c>
      <c r="W68" s="382"/>
      <c r="X68" s="382"/>
      <c r="Y68" s="382"/>
      <c r="Z68" s="42">
        <v>1</v>
      </c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1082"/>
      <c r="AL68" s="439"/>
      <c r="AM68" s="439"/>
      <c r="AN68" s="439">
        <v>15000000</v>
      </c>
      <c r="AO68" s="439"/>
      <c r="AP68" s="439"/>
      <c r="AQ68" s="439"/>
      <c r="AR68" s="439"/>
      <c r="AS68" s="439"/>
      <c r="AT68" s="439"/>
      <c r="AU68" s="439"/>
      <c r="AV68" s="439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2"/>
      <c r="BZ68" s="382"/>
      <c r="CA68" s="381"/>
    </row>
    <row r="69" spans="2:79" ht="120">
      <c r="B69" s="902"/>
      <c r="C69" s="872"/>
      <c r="D69" s="882"/>
      <c r="E69" s="801"/>
      <c r="F69" s="794"/>
      <c r="G69" s="794"/>
      <c r="H69" s="795"/>
      <c r="I69" s="795"/>
      <c r="J69" s="795"/>
      <c r="K69" s="795"/>
      <c r="L69" s="382"/>
      <c r="M69" s="382"/>
      <c r="N69" s="382"/>
      <c r="O69" s="42" t="s">
        <v>564</v>
      </c>
      <c r="P69" s="42" t="s">
        <v>563</v>
      </c>
      <c r="Q69" s="382"/>
      <c r="R69" s="382"/>
      <c r="S69" s="48">
        <v>62</v>
      </c>
      <c r="T69" s="44" t="s">
        <v>554</v>
      </c>
      <c r="U69" s="44" t="s">
        <v>553</v>
      </c>
      <c r="V69" s="42" t="s">
        <v>562</v>
      </c>
      <c r="W69" s="382"/>
      <c r="X69" s="382"/>
      <c r="Y69" s="382"/>
      <c r="Z69" s="42">
        <v>1</v>
      </c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1082"/>
      <c r="AL69" s="439"/>
      <c r="AM69" s="439"/>
      <c r="AN69" s="439">
        <v>5525319</v>
      </c>
      <c r="AO69" s="439"/>
      <c r="AP69" s="439"/>
      <c r="AQ69" s="439"/>
      <c r="AR69" s="439"/>
      <c r="AS69" s="439"/>
      <c r="AT69" s="439"/>
      <c r="AU69" s="439"/>
      <c r="AV69" s="439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  <c r="BQ69" s="382"/>
      <c r="BR69" s="382"/>
      <c r="BS69" s="382"/>
      <c r="BT69" s="382"/>
      <c r="BU69" s="382"/>
      <c r="BV69" s="382"/>
      <c r="BW69" s="382"/>
      <c r="BX69" s="382"/>
      <c r="BY69" s="382"/>
      <c r="BZ69" s="382"/>
      <c r="CA69" s="381"/>
    </row>
    <row r="70" spans="2:79" ht="45">
      <c r="B70" s="902"/>
      <c r="C70" s="872"/>
      <c r="D70" s="882"/>
      <c r="E70" s="801"/>
      <c r="F70" s="794"/>
      <c r="G70" s="794"/>
      <c r="H70" s="795"/>
      <c r="I70" s="795"/>
      <c r="J70" s="795"/>
      <c r="K70" s="795"/>
      <c r="L70" s="382"/>
      <c r="M70" s="382"/>
      <c r="N70" s="382"/>
      <c r="O70" s="42" t="s">
        <v>561</v>
      </c>
      <c r="P70" s="42" t="s">
        <v>560</v>
      </c>
      <c r="Q70" s="382"/>
      <c r="R70" s="382"/>
      <c r="S70" s="48">
        <v>63</v>
      </c>
      <c r="T70" s="44" t="s">
        <v>554</v>
      </c>
      <c r="U70" s="44" t="s">
        <v>553</v>
      </c>
      <c r="V70" s="42" t="s">
        <v>559</v>
      </c>
      <c r="W70" s="382"/>
      <c r="X70" s="382"/>
      <c r="Y70" s="382"/>
      <c r="Z70" s="42">
        <v>5</v>
      </c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1082"/>
      <c r="AL70" s="439"/>
      <c r="AM70" s="439"/>
      <c r="AN70" s="439">
        <v>650000</v>
      </c>
      <c r="AO70" s="439"/>
      <c r="AP70" s="439"/>
      <c r="AQ70" s="439"/>
      <c r="AR70" s="439"/>
      <c r="AS70" s="439"/>
      <c r="AT70" s="439"/>
      <c r="AU70" s="439"/>
      <c r="AV70" s="439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2"/>
      <c r="BZ70" s="382"/>
      <c r="CA70" s="381"/>
    </row>
    <row r="71" spans="2:79">
      <c r="B71" s="902"/>
      <c r="C71" s="872"/>
      <c r="D71" s="882"/>
      <c r="E71" s="801"/>
      <c r="F71" s="794" t="s">
        <v>558</v>
      </c>
      <c r="G71" s="794">
        <v>25</v>
      </c>
      <c r="H71" s="795" t="s">
        <v>557</v>
      </c>
      <c r="I71" s="795" t="s">
        <v>556</v>
      </c>
      <c r="J71" s="795" t="s">
        <v>555</v>
      </c>
      <c r="K71" s="950">
        <v>0.15</v>
      </c>
      <c r="L71" s="382"/>
      <c r="M71" s="382"/>
      <c r="N71" s="382"/>
      <c r="O71" s="42" t="s">
        <v>552</v>
      </c>
      <c r="P71" s="42" t="s">
        <v>551</v>
      </c>
      <c r="Q71" s="382"/>
      <c r="R71" s="382"/>
      <c r="S71" s="48">
        <v>64</v>
      </c>
      <c r="T71" s="44" t="s">
        <v>554</v>
      </c>
      <c r="U71" s="44" t="s">
        <v>553</v>
      </c>
      <c r="V71" s="42" t="s">
        <v>550</v>
      </c>
      <c r="W71" s="382"/>
      <c r="X71" s="382"/>
      <c r="Y71" s="382"/>
      <c r="Z71" s="42">
        <v>0</v>
      </c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1082" t="s">
        <v>1016</v>
      </c>
      <c r="AL71" s="439"/>
      <c r="AM71" s="439"/>
      <c r="AN71" s="439">
        <v>5000000</v>
      </c>
      <c r="AO71" s="439"/>
      <c r="AP71" s="439"/>
      <c r="AQ71" s="439"/>
      <c r="AR71" s="439"/>
      <c r="AS71" s="439"/>
      <c r="AT71" s="439"/>
      <c r="AU71" s="439"/>
      <c r="AV71" s="439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2"/>
      <c r="BZ71" s="382"/>
      <c r="CA71" s="381"/>
    </row>
    <row r="72" spans="2:79" ht="31.5">
      <c r="B72" s="902"/>
      <c r="C72" s="872"/>
      <c r="D72" s="882"/>
      <c r="E72" s="801"/>
      <c r="F72" s="794"/>
      <c r="G72" s="794"/>
      <c r="H72" s="795"/>
      <c r="I72" s="795"/>
      <c r="J72" s="795"/>
      <c r="K72" s="795"/>
      <c r="L72" s="382"/>
      <c r="M72" s="382"/>
      <c r="N72" s="382"/>
      <c r="O72" s="42" t="s">
        <v>549</v>
      </c>
      <c r="P72" s="42" t="s">
        <v>548</v>
      </c>
      <c r="Q72" s="382"/>
      <c r="R72" s="382"/>
      <c r="S72" s="48">
        <v>65</v>
      </c>
      <c r="T72" s="44" t="s">
        <v>544</v>
      </c>
      <c r="U72" s="44" t="s">
        <v>543</v>
      </c>
      <c r="V72" s="42" t="s">
        <v>547</v>
      </c>
      <c r="W72" s="382"/>
      <c r="X72" s="382"/>
      <c r="Y72" s="382"/>
      <c r="Z72" s="42">
        <v>0</v>
      </c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1082"/>
      <c r="AL72" s="439"/>
      <c r="AM72" s="439">
        <v>500000</v>
      </c>
      <c r="AN72" s="439"/>
      <c r="AO72" s="439"/>
      <c r="AP72" s="439"/>
      <c r="AQ72" s="439"/>
      <c r="AR72" s="439"/>
      <c r="AS72" s="439"/>
      <c r="AT72" s="439"/>
      <c r="AU72" s="439"/>
      <c r="AV72" s="439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2"/>
      <c r="BX72" s="382"/>
      <c r="BY72" s="382"/>
      <c r="BZ72" s="382"/>
      <c r="CA72" s="381"/>
    </row>
    <row r="73" spans="2:79" ht="75.75" customHeight="1" thickBot="1">
      <c r="B73" s="902"/>
      <c r="C73" s="872"/>
      <c r="D73" s="1044"/>
      <c r="E73" s="1049"/>
      <c r="F73" s="726"/>
      <c r="G73" s="493">
        <v>26</v>
      </c>
      <c r="H73" s="491" t="s">
        <v>546</v>
      </c>
      <c r="I73" s="491" t="s">
        <v>1015</v>
      </c>
      <c r="J73" s="491" t="s">
        <v>1014</v>
      </c>
      <c r="K73" s="491">
        <v>69.599999999999994</v>
      </c>
      <c r="L73" s="485"/>
      <c r="M73" s="485"/>
      <c r="N73" s="485"/>
      <c r="O73" s="491" t="s">
        <v>542</v>
      </c>
      <c r="P73" s="491" t="s">
        <v>541</v>
      </c>
      <c r="Q73" s="485"/>
      <c r="R73" s="485"/>
      <c r="S73" s="493">
        <v>66</v>
      </c>
      <c r="T73" s="489" t="s">
        <v>1013</v>
      </c>
      <c r="U73" s="489" t="s">
        <v>1012</v>
      </c>
      <c r="V73" s="491" t="s">
        <v>539</v>
      </c>
      <c r="W73" s="485"/>
      <c r="X73" s="485"/>
      <c r="Y73" s="485"/>
      <c r="Z73" s="491">
        <v>2</v>
      </c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1087"/>
      <c r="AL73" s="538"/>
      <c r="AM73" s="538"/>
      <c r="AN73" s="538">
        <v>1632044</v>
      </c>
      <c r="AO73" s="538"/>
      <c r="AP73" s="538"/>
      <c r="AQ73" s="538"/>
      <c r="AR73" s="538"/>
      <c r="AS73" s="538"/>
      <c r="AT73" s="538"/>
      <c r="AU73" s="538"/>
      <c r="AV73" s="538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4"/>
    </row>
    <row r="74" spans="2:79" ht="30" customHeight="1">
      <c r="B74" s="902"/>
      <c r="C74" s="872"/>
      <c r="D74" s="810" t="s">
        <v>538</v>
      </c>
      <c r="E74" s="1037" t="e">
        <f>'PLAN INDICATIVO'!E80:E87</f>
        <v>#VALUE!</v>
      </c>
      <c r="F74" s="1040" t="s">
        <v>1011</v>
      </c>
      <c r="G74" s="1040">
        <v>27</v>
      </c>
      <c r="H74" s="1010" t="s">
        <v>1010</v>
      </c>
      <c r="I74" s="1010" t="s">
        <v>1009</v>
      </c>
      <c r="J74" s="1035">
        <v>0</v>
      </c>
      <c r="K74" s="1035">
        <v>0</v>
      </c>
      <c r="L74" s="434"/>
      <c r="M74" s="434"/>
      <c r="N74" s="434"/>
      <c r="O74" s="436" t="s">
        <v>1008</v>
      </c>
      <c r="P74" s="436" t="s">
        <v>1007</v>
      </c>
      <c r="Q74" s="434"/>
      <c r="R74" s="434"/>
      <c r="S74" s="437">
        <v>67</v>
      </c>
      <c r="T74" s="537" t="s">
        <v>457</v>
      </c>
      <c r="U74" s="536" t="s">
        <v>456</v>
      </c>
      <c r="V74" s="535">
        <v>0</v>
      </c>
      <c r="W74" s="434"/>
      <c r="X74" s="434"/>
      <c r="Y74" s="434"/>
      <c r="Z74" s="534">
        <v>0</v>
      </c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1090">
        <f>SUM(AM74:AU75)</f>
        <v>2750000</v>
      </c>
      <c r="AL74" s="533"/>
      <c r="AM74" s="478">
        <v>1500000</v>
      </c>
      <c r="AN74" s="478">
        <v>250000</v>
      </c>
      <c r="AO74" s="477">
        <v>0</v>
      </c>
      <c r="AP74" s="477">
        <v>0</v>
      </c>
      <c r="AQ74" s="477">
        <v>0</v>
      </c>
      <c r="AR74" s="477">
        <v>0</v>
      </c>
      <c r="AS74" s="477">
        <v>0</v>
      </c>
      <c r="AT74" s="477">
        <v>0</v>
      </c>
      <c r="AU74" s="477">
        <v>0</v>
      </c>
      <c r="AV74" s="477">
        <v>0</v>
      </c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3"/>
    </row>
    <row r="75" spans="2:79">
      <c r="B75" s="902"/>
      <c r="C75" s="872"/>
      <c r="D75" s="811"/>
      <c r="E75" s="1038"/>
      <c r="F75" s="1005"/>
      <c r="G75" s="1005"/>
      <c r="H75" s="994"/>
      <c r="I75" s="994"/>
      <c r="J75" s="994"/>
      <c r="K75" s="996"/>
      <c r="L75" s="360"/>
      <c r="M75" s="360"/>
      <c r="N75" s="360"/>
      <c r="O75" s="364" t="s">
        <v>455</v>
      </c>
      <c r="P75" s="364" t="s">
        <v>454</v>
      </c>
      <c r="Q75" s="360"/>
      <c r="R75" s="360"/>
      <c r="S75" s="367">
        <v>68</v>
      </c>
      <c r="T75" s="526" t="s">
        <v>457</v>
      </c>
      <c r="U75" s="525" t="s">
        <v>456</v>
      </c>
      <c r="V75" s="470">
        <v>0</v>
      </c>
      <c r="W75" s="360"/>
      <c r="X75" s="360"/>
      <c r="Y75" s="360"/>
      <c r="Z75" s="531">
        <v>0</v>
      </c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1017"/>
      <c r="AL75" s="523"/>
      <c r="AM75" s="473">
        <v>700000</v>
      </c>
      <c r="AN75" s="473">
        <v>300000</v>
      </c>
      <c r="AO75" s="468">
        <v>0</v>
      </c>
      <c r="AP75" s="468">
        <v>0</v>
      </c>
      <c r="AQ75" s="468">
        <v>0</v>
      </c>
      <c r="AR75" s="468">
        <v>0</v>
      </c>
      <c r="AS75" s="468">
        <v>0</v>
      </c>
      <c r="AT75" s="468">
        <v>0</v>
      </c>
      <c r="AU75" s="468">
        <v>0</v>
      </c>
      <c r="AV75" s="468">
        <v>0</v>
      </c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2"/>
    </row>
    <row r="76" spans="2:79" ht="30" customHeight="1">
      <c r="B76" s="902"/>
      <c r="C76" s="872"/>
      <c r="D76" s="811"/>
      <c r="E76" s="1038"/>
      <c r="F76" s="1005" t="s">
        <v>537</v>
      </c>
      <c r="G76" s="1005">
        <v>28</v>
      </c>
      <c r="H76" s="994" t="s">
        <v>1006</v>
      </c>
      <c r="I76" s="994" t="s">
        <v>535</v>
      </c>
      <c r="J76" s="363">
        <v>0.08</v>
      </c>
      <c r="K76" s="363">
        <v>7.0000000000000007E-2</v>
      </c>
      <c r="L76" s="360"/>
      <c r="M76" s="360"/>
      <c r="N76" s="360"/>
      <c r="O76" s="364" t="s">
        <v>1005</v>
      </c>
      <c r="P76" s="364" t="s">
        <v>1004</v>
      </c>
      <c r="Q76" s="360"/>
      <c r="R76" s="360"/>
      <c r="S76" s="367">
        <v>69</v>
      </c>
      <c r="T76" s="526" t="s">
        <v>457</v>
      </c>
      <c r="U76" s="525" t="s">
        <v>456</v>
      </c>
      <c r="V76" s="532">
        <v>0.17799999999999999</v>
      </c>
      <c r="W76" s="360"/>
      <c r="X76" s="360"/>
      <c r="Y76" s="360"/>
      <c r="Z76" s="531">
        <v>2.4011617173728848E-3</v>
      </c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1017">
        <f>SUM(AM76:AU82)</f>
        <v>8595526</v>
      </c>
      <c r="AL76" s="523"/>
      <c r="AM76" s="473">
        <v>1500000</v>
      </c>
      <c r="AN76" s="473">
        <v>0</v>
      </c>
      <c r="AO76" s="468">
        <v>0</v>
      </c>
      <c r="AP76" s="468">
        <v>0</v>
      </c>
      <c r="AQ76" s="468">
        <v>0</v>
      </c>
      <c r="AR76" s="468">
        <v>0</v>
      </c>
      <c r="AS76" s="468">
        <v>0</v>
      </c>
      <c r="AT76" s="468">
        <v>0</v>
      </c>
      <c r="AU76" s="468">
        <v>0</v>
      </c>
      <c r="AV76" s="468">
        <v>0</v>
      </c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2"/>
    </row>
    <row r="77" spans="2:79" ht="30">
      <c r="B77" s="902"/>
      <c r="C77" s="872"/>
      <c r="D77" s="811"/>
      <c r="E77" s="1038"/>
      <c r="F77" s="1005"/>
      <c r="G77" s="1005"/>
      <c r="H77" s="994"/>
      <c r="I77" s="994"/>
      <c r="J77" s="363">
        <v>0.06</v>
      </c>
      <c r="K77" s="363">
        <v>0.05</v>
      </c>
      <c r="L77" s="360"/>
      <c r="M77" s="360"/>
      <c r="N77" s="360"/>
      <c r="O77" s="364" t="s">
        <v>1003</v>
      </c>
      <c r="P77" s="364" t="s">
        <v>1002</v>
      </c>
      <c r="Q77" s="360"/>
      <c r="R77" s="360"/>
      <c r="S77" s="472">
        <v>70</v>
      </c>
      <c r="T77" s="526" t="s">
        <v>457</v>
      </c>
      <c r="U77" s="525" t="s">
        <v>456</v>
      </c>
      <c r="V77" s="532">
        <v>0.122</v>
      </c>
      <c r="W77" s="360"/>
      <c r="X77" s="360"/>
      <c r="Y77" s="360"/>
      <c r="Z77" s="531">
        <v>2.4011617173728848E-3</v>
      </c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1017"/>
      <c r="AL77" s="523"/>
      <c r="AM77" s="473">
        <v>1000000</v>
      </c>
      <c r="AN77" s="473">
        <v>445526</v>
      </c>
      <c r="AO77" s="468">
        <v>0</v>
      </c>
      <c r="AP77" s="468">
        <v>0</v>
      </c>
      <c r="AQ77" s="468">
        <v>0</v>
      </c>
      <c r="AR77" s="468">
        <v>0</v>
      </c>
      <c r="AS77" s="468">
        <v>0</v>
      </c>
      <c r="AT77" s="468">
        <v>0</v>
      </c>
      <c r="AU77" s="468">
        <v>0</v>
      </c>
      <c r="AV77" s="468">
        <v>0</v>
      </c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2"/>
    </row>
    <row r="78" spans="2:79" ht="30">
      <c r="B78" s="902"/>
      <c r="C78" s="872"/>
      <c r="D78" s="811"/>
      <c r="E78" s="1038"/>
      <c r="F78" s="1005"/>
      <c r="G78" s="1005"/>
      <c r="H78" s="994"/>
      <c r="I78" s="994"/>
      <c r="J78" s="363">
        <v>0.05</v>
      </c>
      <c r="K78" s="363">
        <v>0.04</v>
      </c>
      <c r="L78" s="360"/>
      <c r="M78" s="360"/>
      <c r="N78" s="360"/>
      <c r="O78" s="364" t="s">
        <v>1001</v>
      </c>
      <c r="P78" s="364" t="s">
        <v>1000</v>
      </c>
      <c r="Q78" s="360"/>
      <c r="R78" s="360"/>
      <c r="S78" s="472">
        <v>71</v>
      </c>
      <c r="T78" s="526" t="s">
        <v>457</v>
      </c>
      <c r="U78" s="525" t="s">
        <v>456</v>
      </c>
      <c r="V78" s="532">
        <v>0.111</v>
      </c>
      <c r="W78" s="360"/>
      <c r="X78" s="360"/>
      <c r="Y78" s="360"/>
      <c r="Z78" s="531">
        <v>2.4011617173728848E-3</v>
      </c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1017"/>
      <c r="AL78" s="523"/>
      <c r="AM78" s="473">
        <v>1400000</v>
      </c>
      <c r="AN78" s="473">
        <v>500000</v>
      </c>
      <c r="AO78" s="468">
        <v>0</v>
      </c>
      <c r="AP78" s="468">
        <v>0</v>
      </c>
      <c r="AQ78" s="468">
        <v>0</v>
      </c>
      <c r="AR78" s="468">
        <v>0</v>
      </c>
      <c r="AS78" s="468">
        <v>0</v>
      </c>
      <c r="AT78" s="468">
        <v>0</v>
      </c>
      <c r="AU78" s="468">
        <v>0</v>
      </c>
      <c r="AV78" s="468">
        <v>0</v>
      </c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2"/>
    </row>
    <row r="79" spans="2:79" ht="30">
      <c r="B79" s="902"/>
      <c r="C79" s="872"/>
      <c r="D79" s="811"/>
      <c r="E79" s="1038"/>
      <c r="F79" s="1005"/>
      <c r="G79" s="1005"/>
      <c r="H79" s="994"/>
      <c r="I79" s="994"/>
      <c r="J79" s="996">
        <v>0.03</v>
      </c>
      <c r="K79" s="470">
        <v>0.01</v>
      </c>
      <c r="L79" s="360"/>
      <c r="M79" s="360"/>
      <c r="N79" s="360"/>
      <c r="O79" s="364" t="s">
        <v>999</v>
      </c>
      <c r="P79" s="364" t="s">
        <v>998</v>
      </c>
      <c r="Q79" s="360"/>
      <c r="R79" s="360"/>
      <c r="S79" s="472">
        <v>72</v>
      </c>
      <c r="T79" s="526" t="s">
        <v>457</v>
      </c>
      <c r="U79" s="525" t="s">
        <v>456</v>
      </c>
      <c r="V79" s="532">
        <v>5.79E-2</v>
      </c>
      <c r="W79" s="360"/>
      <c r="X79" s="360"/>
      <c r="Y79" s="360"/>
      <c r="Z79" s="531">
        <v>2.4011617173728848E-3</v>
      </c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1017"/>
      <c r="AL79" s="523"/>
      <c r="AM79" s="473">
        <v>900000</v>
      </c>
      <c r="AN79" s="473">
        <v>450000</v>
      </c>
      <c r="AO79" s="468">
        <v>0</v>
      </c>
      <c r="AP79" s="468">
        <v>0</v>
      </c>
      <c r="AQ79" s="468">
        <v>0</v>
      </c>
      <c r="AR79" s="468">
        <v>0</v>
      </c>
      <c r="AS79" s="468">
        <v>0</v>
      </c>
      <c r="AT79" s="468">
        <v>0</v>
      </c>
      <c r="AU79" s="468">
        <v>0</v>
      </c>
      <c r="AV79" s="468">
        <v>0</v>
      </c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2"/>
    </row>
    <row r="80" spans="2:79" ht="30">
      <c r="B80" s="902"/>
      <c r="C80" s="872"/>
      <c r="D80" s="811"/>
      <c r="E80" s="1038"/>
      <c r="F80" s="1005"/>
      <c r="G80" s="1005"/>
      <c r="H80" s="994"/>
      <c r="I80" s="994"/>
      <c r="J80" s="996"/>
      <c r="K80" s="528">
        <v>3</v>
      </c>
      <c r="L80" s="360"/>
      <c r="M80" s="360"/>
      <c r="N80" s="360"/>
      <c r="O80" s="364" t="s">
        <v>534</v>
      </c>
      <c r="P80" s="364" t="s">
        <v>532</v>
      </c>
      <c r="Q80" s="360"/>
      <c r="R80" s="360"/>
      <c r="S80" s="472">
        <v>73</v>
      </c>
      <c r="T80" s="526" t="s">
        <v>457</v>
      </c>
      <c r="U80" s="525" t="s">
        <v>456</v>
      </c>
      <c r="V80" s="528">
        <v>0</v>
      </c>
      <c r="W80" s="360"/>
      <c r="X80" s="360"/>
      <c r="Y80" s="360"/>
      <c r="Z80" s="360">
        <v>0</v>
      </c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1017"/>
      <c r="AL80" s="523"/>
      <c r="AM80" s="473">
        <v>0</v>
      </c>
      <c r="AN80" s="473">
        <v>0</v>
      </c>
      <c r="AO80" s="468">
        <v>0</v>
      </c>
      <c r="AP80" s="468">
        <v>0</v>
      </c>
      <c r="AQ80" s="468">
        <v>0</v>
      </c>
      <c r="AR80" s="468">
        <v>0</v>
      </c>
      <c r="AS80" s="468">
        <v>0</v>
      </c>
      <c r="AT80" s="468">
        <v>0</v>
      </c>
      <c r="AU80" s="468">
        <v>0</v>
      </c>
      <c r="AV80" s="468">
        <v>0</v>
      </c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2"/>
    </row>
    <row r="81" spans="2:79" ht="30">
      <c r="B81" s="902"/>
      <c r="C81" s="872"/>
      <c r="D81" s="811"/>
      <c r="E81" s="1038"/>
      <c r="F81" s="1005"/>
      <c r="G81" s="1005"/>
      <c r="H81" s="994"/>
      <c r="I81" s="994"/>
      <c r="J81" s="996"/>
      <c r="K81" s="528">
        <v>2</v>
      </c>
      <c r="L81" s="360"/>
      <c r="M81" s="360"/>
      <c r="N81" s="360"/>
      <c r="O81" s="364" t="s">
        <v>533</v>
      </c>
      <c r="P81" s="364" t="s">
        <v>532</v>
      </c>
      <c r="Q81" s="360"/>
      <c r="R81" s="360"/>
      <c r="S81" s="472">
        <v>74</v>
      </c>
      <c r="T81" s="526" t="s">
        <v>457</v>
      </c>
      <c r="U81" s="525" t="s">
        <v>456</v>
      </c>
      <c r="V81" s="528">
        <v>0</v>
      </c>
      <c r="W81" s="360"/>
      <c r="X81" s="360"/>
      <c r="Y81" s="360"/>
      <c r="Z81" s="360">
        <v>0</v>
      </c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1017"/>
      <c r="AL81" s="523"/>
      <c r="AM81" s="473">
        <v>0</v>
      </c>
      <c r="AN81" s="473">
        <v>0</v>
      </c>
      <c r="AO81" s="468">
        <v>0</v>
      </c>
      <c r="AP81" s="468">
        <v>0</v>
      </c>
      <c r="AQ81" s="468">
        <v>0</v>
      </c>
      <c r="AR81" s="468">
        <v>0</v>
      </c>
      <c r="AS81" s="468">
        <v>0</v>
      </c>
      <c r="AT81" s="468">
        <v>0</v>
      </c>
      <c r="AU81" s="468">
        <v>0</v>
      </c>
      <c r="AV81" s="468">
        <v>0</v>
      </c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2"/>
    </row>
    <row r="82" spans="2:79" ht="30">
      <c r="B82" s="902"/>
      <c r="C82" s="872"/>
      <c r="D82" s="811"/>
      <c r="E82" s="1038"/>
      <c r="F82" s="1005"/>
      <c r="G82" s="1005"/>
      <c r="H82" s="994"/>
      <c r="I82" s="994"/>
      <c r="J82" s="363">
        <v>0.02</v>
      </c>
      <c r="K82" s="363">
        <v>0</v>
      </c>
      <c r="L82" s="360"/>
      <c r="M82" s="360"/>
      <c r="N82" s="360"/>
      <c r="O82" s="364" t="s">
        <v>997</v>
      </c>
      <c r="P82" s="364" t="s">
        <v>996</v>
      </c>
      <c r="Q82" s="360"/>
      <c r="R82" s="360"/>
      <c r="S82" s="472">
        <v>75</v>
      </c>
      <c r="T82" s="526" t="s">
        <v>457</v>
      </c>
      <c r="U82" s="525" t="s">
        <v>456</v>
      </c>
      <c r="V82" s="532">
        <v>4.5699999999999998E-2</v>
      </c>
      <c r="W82" s="360"/>
      <c r="X82" s="360"/>
      <c r="Y82" s="360"/>
      <c r="Z82" s="531">
        <v>4.8023235231445041E-3</v>
      </c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1017"/>
      <c r="AL82" s="523"/>
      <c r="AM82" s="473">
        <v>0</v>
      </c>
      <c r="AN82" s="473">
        <v>2400000</v>
      </c>
      <c r="AO82" s="468">
        <v>0</v>
      </c>
      <c r="AP82" s="468">
        <v>0</v>
      </c>
      <c r="AQ82" s="468">
        <v>0</v>
      </c>
      <c r="AR82" s="468">
        <v>0</v>
      </c>
      <c r="AS82" s="468">
        <v>0</v>
      </c>
      <c r="AT82" s="468">
        <v>0</v>
      </c>
      <c r="AU82" s="468">
        <v>0</v>
      </c>
      <c r="AV82" s="468">
        <v>0</v>
      </c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2"/>
    </row>
    <row r="83" spans="2:79" ht="45" customHeight="1">
      <c r="B83" s="902"/>
      <c r="C83" s="872"/>
      <c r="D83" s="811"/>
      <c r="E83" s="1038"/>
      <c r="F83" s="1005" t="s">
        <v>995</v>
      </c>
      <c r="G83" s="1005">
        <v>29</v>
      </c>
      <c r="H83" s="994" t="s">
        <v>994</v>
      </c>
      <c r="I83" s="994" t="s">
        <v>993</v>
      </c>
      <c r="J83" s="1011">
        <v>0.95299999999999996</v>
      </c>
      <c r="K83" s="1011">
        <v>0.98299999999999998</v>
      </c>
      <c r="L83" s="360"/>
      <c r="M83" s="360"/>
      <c r="N83" s="360"/>
      <c r="O83" s="364" t="s">
        <v>992</v>
      </c>
      <c r="P83" s="364" t="s">
        <v>766</v>
      </c>
      <c r="Q83" s="360"/>
      <c r="R83" s="360"/>
      <c r="S83" s="472">
        <v>76</v>
      </c>
      <c r="T83" s="526" t="s">
        <v>470</v>
      </c>
      <c r="U83" s="525" t="s">
        <v>519</v>
      </c>
      <c r="V83" s="532" t="s">
        <v>764</v>
      </c>
      <c r="W83" s="360"/>
      <c r="X83" s="360"/>
      <c r="Y83" s="360"/>
      <c r="Z83" s="531">
        <v>7.2034851521186535E-3</v>
      </c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1017">
        <f>SUM(AM83:AU87)</f>
        <v>11097634</v>
      </c>
      <c r="AL83" s="523"/>
      <c r="AM83" s="473">
        <v>0</v>
      </c>
      <c r="AN83" s="473">
        <v>2000000</v>
      </c>
      <c r="AO83" s="468">
        <v>0</v>
      </c>
      <c r="AP83" s="468">
        <v>0</v>
      </c>
      <c r="AQ83" s="468">
        <v>0</v>
      </c>
      <c r="AR83" s="468">
        <v>0</v>
      </c>
      <c r="AS83" s="468">
        <v>0</v>
      </c>
      <c r="AT83" s="468">
        <v>0</v>
      </c>
      <c r="AU83" s="468">
        <v>0</v>
      </c>
      <c r="AV83" s="468">
        <v>0</v>
      </c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2"/>
    </row>
    <row r="84" spans="2:79" ht="45">
      <c r="B84" s="902"/>
      <c r="C84" s="872"/>
      <c r="D84" s="811"/>
      <c r="E84" s="1038"/>
      <c r="F84" s="1005"/>
      <c r="G84" s="1005"/>
      <c r="H84" s="994"/>
      <c r="I84" s="994"/>
      <c r="J84" s="994"/>
      <c r="K84" s="1011"/>
      <c r="L84" s="360"/>
      <c r="M84" s="360"/>
      <c r="N84" s="360"/>
      <c r="O84" s="364" t="s">
        <v>991</v>
      </c>
      <c r="P84" s="364" t="s">
        <v>510</v>
      </c>
      <c r="Q84" s="360"/>
      <c r="R84" s="360"/>
      <c r="S84" s="472">
        <v>77</v>
      </c>
      <c r="T84" s="526" t="s">
        <v>509</v>
      </c>
      <c r="U84" s="525" t="s">
        <v>508</v>
      </c>
      <c r="V84" s="528">
        <v>0</v>
      </c>
      <c r="W84" s="360"/>
      <c r="X84" s="360"/>
      <c r="Y84" s="360"/>
      <c r="Z84" s="524">
        <v>0</v>
      </c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1017"/>
      <c r="AL84" s="523"/>
      <c r="AM84" s="473">
        <v>0</v>
      </c>
      <c r="AN84" s="473">
        <v>0</v>
      </c>
      <c r="AO84" s="468">
        <v>0</v>
      </c>
      <c r="AP84" s="468">
        <v>0</v>
      </c>
      <c r="AQ84" s="468">
        <v>0</v>
      </c>
      <c r="AR84" s="468">
        <v>0</v>
      </c>
      <c r="AS84" s="468">
        <v>0</v>
      </c>
      <c r="AT84" s="468">
        <v>0</v>
      </c>
      <c r="AU84" s="468">
        <v>0</v>
      </c>
      <c r="AV84" s="468">
        <v>0</v>
      </c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2"/>
    </row>
    <row r="85" spans="2:79" ht="30">
      <c r="B85" s="902"/>
      <c r="C85" s="872"/>
      <c r="D85" s="811"/>
      <c r="E85" s="1038"/>
      <c r="F85" s="1005"/>
      <c r="G85" s="1005"/>
      <c r="H85" s="994"/>
      <c r="I85" s="994"/>
      <c r="J85" s="994"/>
      <c r="K85" s="1011"/>
      <c r="L85" s="360"/>
      <c r="M85" s="360"/>
      <c r="N85" s="360"/>
      <c r="O85" s="364" t="s">
        <v>569</v>
      </c>
      <c r="P85" s="364" t="s">
        <v>568</v>
      </c>
      <c r="Q85" s="360"/>
      <c r="R85" s="360"/>
      <c r="S85" s="472">
        <v>78</v>
      </c>
      <c r="T85" s="526" t="s">
        <v>470</v>
      </c>
      <c r="U85" s="525" t="s">
        <v>519</v>
      </c>
      <c r="V85" s="364">
        <v>60</v>
      </c>
      <c r="W85" s="360"/>
      <c r="X85" s="360"/>
      <c r="Y85" s="360"/>
      <c r="Z85" s="524">
        <v>72.034852847167556</v>
      </c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1017"/>
      <c r="AL85" s="523"/>
      <c r="AM85" s="473">
        <v>0</v>
      </c>
      <c r="AN85" s="473">
        <v>5500000</v>
      </c>
      <c r="AO85" s="468">
        <v>0</v>
      </c>
      <c r="AP85" s="468">
        <v>0</v>
      </c>
      <c r="AQ85" s="468">
        <v>0</v>
      </c>
      <c r="AR85" s="468">
        <v>0</v>
      </c>
      <c r="AS85" s="468">
        <v>0</v>
      </c>
      <c r="AT85" s="468">
        <v>0</v>
      </c>
      <c r="AU85" s="468">
        <v>0</v>
      </c>
      <c r="AV85" s="468">
        <v>0</v>
      </c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2"/>
    </row>
    <row r="86" spans="2:79" ht="30">
      <c r="B86" s="902"/>
      <c r="C86" s="872"/>
      <c r="D86" s="811"/>
      <c r="E86" s="1038"/>
      <c r="F86" s="1005"/>
      <c r="G86" s="1005"/>
      <c r="H86" s="994"/>
      <c r="I86" s="994"/>
      <c r="J86" s="994"/>
      <c r="K86" s="1011"/>
      <c r="L86" s="360"/>
      <c r="M86" s="360"/>
      <c r="N86" s="360"/>
      <c r="O86" s="364" t="s">
        <v>624</v>
      </c>
      <c r="P86" s="364" t="s">
        <v>568</v>
      </c>
      <c r="Q86" s="360"/>
      <c r="R86" s="360"/>
      <c r="S86" s="472">
        <v>79</v>
      </c>
      <c r="T86" s="526" t="s">
        <v>470</v>
      </c>
      <c r="U86" s="525" t="s">
        <v>519</v>
      </c>
      <c r="V86" s="364">
        <v>252</v>
      </c>
      <c r="W86" s="360"/>
      <c r="X86" s="360"/>
      <c r="Y86" s="360"/>
      <c r="Z86" s="524">
        <v>96.046476356139507</v>
      </c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1017"/>
      <c r="AL86" s="523"/>
      <c r="AM86" s="473">
        <v>0</v>
      </c>
      <c r="AN86" s="473">
        <v>3597634</v>
      </c>
      <c r="AO86" s="468">
        <v>0</v>
      </c>
      <c r="AP86" s="468">
        <v>0</v>
      </c>
      <c r="AQ86" s="468">
        <v>0</v>
      </c>
      <c r="AR86" s="468">
        <v>0</v>
      </c>
      <c r="AS86" s="468">
        <v>0</v>
      </c>
      <c r="AT86" s="468">
        <v>0</v>
      </c>
      <c r="AU86" s="468">
        <v>0</v>
      </c>
      <c r="AV86" s="468">
        <v>0</v>
      </c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2"/>
    </row>
    <row r="87" spans="2:79">
      <c r="B87" s="902"/>
      <c r="C87" s="872"/>
      <c r="D87" s="811"/>
      <c r="E87" s="1038"/>
      <c r="F87" s="1005"/>
      <c r="G87" s="1005"/>
      <c r="H87" s="994"/>
      <c r="I87" s="994"/>
      <c r="J87" s="994"/>
      <c r="K87" s="1011"/>
      <c r="L87" s="360"/>
      <c r="M87" s="360"/>
      <c r="N87" s="360"/>
      <c r="O87" s="364" t="s">
        <v>990</v>
      </c>
      <c r="P87" s="364" t="s">
        <v>510</v>
      </c>
      <c r="Q87" s="360"/>
      <c r="R87" s="360"/>
      <c r="S87" s="472">
        <v>80</v>
      </c>
      <c r="T87" s="526" t="s">
        <v>509</v>
      </c>
      <c r="U87" s="525" t="s">
        <v>508</v>
      </c>
      <c r="V87" s="364">
        <v>0</v>
      </c>
      <c r="W87" s="360"/>
      <c r="X87" s="360"/>
      <c r="Y87" s="360"/>
      <c r="Z87" s="524">
        <v>0</v>
      </c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1017"/>
      <c r="AL87" s="523"/>
      <c r="AM87" s="473">
        <v>0</v>
      </c>
      <c r="AN87" s="473">
        <v>0</v>
      </c>
      <c r="AO87" s="468">
        <v>0</v>
      </c>
      <c r="AP87" s="468">
        <v>0</v>
      </c>
      <c r="AQ87" s="468">
        <v>0</v>
      </c>
      <c r="AR87" s="468">
        <v>0</v>
      </c>
      <c r="AS87" s="468">
        <v>0</v>
      </c>
      <c r="AT87" s="468">
        <v>0</v>
      </c>
      <c r="AU87" s="468">
        <v>0</v>
      </c>
      <c r="AV87" s="468">
        <v>0</v>
      </c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2"/>
    </row>
    <row r="88" spans="2:79" ht="30" customHeight="1">
      <c r="B88" s="902"/>
      <c r="C88" s="872"/>
      <c r="D88" s="811"/>
      <c r="E88" s="1038"/>
      <c r="F88" s="1005" t="s">
        <v>531</v>
      </c>
      <c r="G88" s="1005">
        <v>30</v>
      </c>
      <c r="H88" s="994" t="s">
        <v>530</v>
      </c>
      <c r="I88" s="994" t="s">
        <v>529</v>
      </c>
      <c r="J88" s="996">
        <v>1</v>
      </c>
      <c r="K88" s="996">
        <v>1</v>
      </c>
      <c r="L88" s="360"/>
      <c r="M88" s="360"/>
      <c r="N88" s="360"/>
      <c r="O88" s="364" t="s">
        <v>528</v>
      </c>
      <c r="P88" s="364" t="s">
        <v>527</v>
      </c>
      <c r="Q88" s="360"/>
      <c r="R88" s="360"/>
      <c r="S88" s="472">
        <v>81</v>
      </c>
      <c r="T88" s="526" t="s">
        <v>470</v>
      </c>
      <c r="U88" s="525" t="s">
        <v>519</v>
      </c>
      <c r="V88" s="363">
        <v>1</v>
      </c>
      <c r="W88" s="360"/>
      <c r="X88" s="360"/>
      <c r="Y88" s="360"/>
      <c r="Z88" s="530">
        <v>1</v>
      </c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1017">
        <f>SUM(AM88:AU89)</f>
        <v>2700000</v>
      </c>
      <c r="AL88" s="523"/>
      <c r="AM88" s="473">
        <v>0</v>
      </c>
      <c r="AN88" s="473">
        <v>1500000</v>
      </c>
      <c r="AO88" s="468">
        <v>0</v>
      </c>
      <c r="AP88" s="468">
        <v>0</v>
      </c>
      <c r="AQ88" s="468">
        <v>0</v>
      </c>
      <c r="AR88" s="468">
        <v>0</v>
      </c>
      <c r="AS88" s="468">
        <v>0</v>
      </c>
      <c r="AT88" s="468">
        <v>0</v>
      </c>
      <c r="AU88" s="468">
        <v>0</v>
      </c>
      <c r="AV88" s="468">
        <v>0</v>
      </c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2"/>
    </row>
    <row r="89" spans="2:79" ht="30">
      <c r="B89" s="902"/>
      <c r="C89" s="872"/>
      <c r="D89" s="811"/>
      <c r="E89" s="1038"/>
      <c r="F89" s="1005"/>
      <c r="G89" s="1005"/>
      <c r="H89" s="994"/>
      <c r="I89" s="994"/>
      <c r="J89" s="994"/>
      <c r="K89" s="996"/>
      <c r="L89" s="360"/>
      <c r="M89" s="360"/>
      <c r="N89" s="360"/>
      <c r="O89" s="364" t="s">
        <v>525</v>
      </c>
      <c r="P89" s="364" t="s">
        <v>989</v>
      </c>
      <c r="Q89" s="360"/>
      <c r="R89" s="360"/>
      <c r="S89" s="472">
        <v>82</v>
      </c>
      <c r="T89" s="526" t="s">
        <v>470</v>
      </c>
      <c r="U89" s="525" t="s">
        <v>519</v>
      </c>
      <c r="V89" s="363">
        <v>1</v>
      </c>
      <c r="W89" s="360"/>
      <c r="X89" s="360"/>
      <c r="Y89" s="360"/>
      <c r="Z89" s="530">
        <v>1</v>
      </c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1017"/>
      <c r="AL89" s="523"/>
      <c r="AM89" s="473">
        <v>0</v>
      </c>
      <c r="AN89" s="473">
        <v>1200000</v>
      </c>
      <c r="AO89" s="468">
        <v>0</v>
      </c>
      <c r="AP89" s="468">
        <v>0</v>
      </c>
      <c r="AQ89" s="468">
        <v>0</v>
      </c>
      <c r="AR89" s="468">
        <v>0</v>
      </c>
      <c r="AS89" s="468">
        <v>0</v>
      </c>
      <c r="AT89" s="468">
        <v>0</v>
      </c>
      <c r="AU89" s="468">
        <v>0</v>
      </c>
      <c r="AV89" s="468">
        <v>0</v>
      </c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2"/>
    </row>
    <row r="90" spans="2:79" ht="31.5" customHeight="1">
      <c r="B90" s="902"/>
      <c r="C90" s="872"/>
      <c r="D90" s="811"/>
      <c r="E90" s="1038"/>
      <c r="F90" s="367" t="s">
        <v>522</v>
      </c>
      <c r="G90" s="367">
        <v>31</v>
      </c>
      <c r="H90" s="364" t="s">
        <v>521</v>
      </c>
      <c r="I90" s="364" t="s">
        <v>520</v>
      </c>
      <c r="J90" s="529">
        <v>0</v>
      </c>
      <c r="K90" s="528">
        <v>1</v>
      </c>
      <c r="L90" s="360"/>
      <c r="M90" s="360"/>
      <c r="N90" s="360"/>
      <c r="O90" s="364" t="s">
        <v>518</v>
      </c>
      <c r="P90" s="364" t="s">
        <v>517</v>
      </c>
      <c r="Q90" s="360"/>
      <c r="R90" s="360"/>
      <c r="S90" s="472">
        <v>83</v>
      </c>
      <c r="T90" s="526" t="s">
        <v>470</v>
      </c>
      <c r="U90" s="525" t="s">
        <v>519</v>
      </c>
      <c r="V90" s="364">
        <v>0</v>
      </c>
      <c r="W90" s="360"/>
      <c r="X90" s="360"/>
      <c r="Y90" s="360"/>
      <c r="Z90" s="360">
        <v>0</v>
      </c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527">
        <f>SUM(AM90:AU90)</f>
        <v>0</v>
      </c>
      <c r="AL90" s="523"/>
      <c r="AM90" s="473">
        <v>0</v>
      </c>
      <c r="AN90" s="473">
        <v>0</v>
      </c>
      <c r="AO90" s="468">
        <v>0</v>
      </c>
      <c r="AP90" s="468">
        <v>0</v>
      </c>
      <c r="AQ90" s="468">
        <v>0</v>
      </c>
      <c r="AR90" s="468">
        <v>0</v>
      </c>
      <c r="AS90" s="468">
        <v>0</v>
      </c>
      <c r="AT90" s="468">
        <v>0</v>
      </c>
      <c r="AU90" s="468">
        <v>0</v>
      </c>
      <c r="AV90" s="468">
        <v>0</v>
      </c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2"/>
    </row>
    <row r="91" spans="2:79" ht="15.75" customHeight="1">
      <c r="B91" s="902"/>
      <c r="C91" s="872"/>
      <c r="D91" s="811"/>
      <c r="E91" s="1038"/>
      <c r="F91" s="1005" t="s">
        <v>515</v>
      </c>
      <c r="G91" s="1005">
        <v>32</v>
      </c>
      <c r="H91" s="994" t="s">
        <v>514</v>
      </c>
      <c r="I91" s="994" t="s">
        <v>513</v>
      </c>
      <c r="J91" s="994">
        <v>0</v>
      </c>
      <c r="K91" s="994">
        <v>8</v>
      </c>
      <c r="L91" s="360"/>
      <c r="M91" s="360"/>
      <c r="N91" s="360"/>
      <c r="O91" s="364" t="s">
        <v>512</v>
      </c>
      <c r="P91" s="364" t="s">
        <v>510</v>
      </c>
      <c r="Q91" s="360"/>
      <c r="R91" s="360"/>
      <c r="S91" s="472">
        <v>84</v>
      </c>
      <c r="T91" s="526" t="s">
        <v>509</v>
      </c>
      <c r="U91" s="525" t="s">
        <v>508</v>
      </c>
      <c r="V91" s="364">
        <v>1</v>
      </c>
      <c r="W91" s="360"/>
      <c r="X91" s="360"/>
      <c r="Y91" s="360"/>
      <c r="Z91" s="524">
        <v>0.96046471567874281</v>
      </c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1017">
        <f>SUM(AM91:AU92)</f>
        <v>10500000</v>
      </c>
      <c r="AL91" s="523"/>
      <c r="AM91" s="473">
        <v>0</v>
      </c>
      <c r="AN91" s="473">
        <v>6000000</v>
      </c>
      <c r="AO91" s="468">
        <v>0</v>
      </c>
      <c r="AP91" s="468">
        <v>0</v>
      </c>
      <c r="AQ91" s="468">
        <v>0</v>
      </c>
      <c r="AR91" s="468">
        <v>0</v>
      </c>
      <c r="AS91" s="468">
        <v>0</v>
      </c>
      <c r="AT91" s="468">
        <v>0</v>
      </c>
      <c r="AU91" s="468">
        <v>0</v>
      </c>
      <c r="AV91" s="468">
        <v>0</v>
      </c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2"/>
    </row>
    <row r="92" spans="2:79" ht="16.5" thickBot="1">
      <c r="B92" s="902"/>
      <c r="C92" s="872"/>
      <c r="D92" s="812"/>
      <c r="E92" s="1041"/>
      <c r="F92" s="1006"/>
      <c r="G92" s="1006"/>
      <c r="H92" s="995"/>
      <c r="I92" s="995"/>
      <c r="J92" s="995"/>
      <c r="K92" s="995"/>
      <c r="L92" s="358"/>
      <c r="M92" s="358"/>
      <c r="N92" s="358"/>
      <c r="O92" s="431" t="s">
        <v>507</v>
      </c>
      <c r="P92" s="431" t="s">
        <v>506</v>
      </c>
      <c r="Q92" s="358"/>
      <c r="R92" s="358"/>
      <c r="S92" s="467">
        <v>85</v>
      </c>
      <c r="T92" s="522" t="s">
        <v>509</v>
      </c>
      <c r="U92" s="521" t="s">
        <v>508</v>
      </c>
      <c r="V92" s="431">
        <v>0</v>
      </c>
      <c r="W92" s="358"/>
      <c r="X92" s="358"/>
      <c r="Y92" s="358"/>
      <c r="Z92" s="520">
        <v>0.96046471567874281</v>
      </c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1018"/>
      <c r="AL92" s="519"/>
      <c r="AM92" s="462">
        <v>0</v>
      </c>
      <c r="AN92" s="462">
        <v>4500000</v>
      </c>
      <c r="AO92" s="461">
        <v>0</v>
      </c>
      <c r="AP92" s="461">
        <v>0</v>
      </c>
      <c r="AQ92" s="461">
        <v>0</v>
      </c>
      <c r="AR92" s="461">
        <v>0</v>
      </c>
      <c r="AS92" s="461">
        <v>0</v>
      </c>
      <c r="AT92" s="461">
        <v>0</v>
      </c>
      <c r="AU92" s="461">
        <v>0</v>
      </c>
      <c r="AV92" s="461">
        <v>0</v>
      </c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460"/>
    </row>
    <row r="93" spans="2:79" ht="45" customHeight="1">
      <c r="B93" s="902"/>
      <c r="C93" s="872"/>
      <c r="D93" s="1042" t="s">
        <v>505</v>
      </c>
      <c r="E93" s="1043">
        <f>'[1]PLAN INDICATIVO'!E93:E104</f>
        <v>2.9581050566984009E-2</v>
      </c>
      <c r="F93" s="730" t="s">
        <v>504</v>
      </c>
      <c r="G93" s="730">
        <v>33</v>
      </c>
      <c r="H93" s="731" t="s">
        <v>988</v>
      </c>
      <c r="I93" s="731" t="s">
        <v>502</v>
      </c>
      <c r="J93" s="731">
        <v>13</v>
      </c>
      <c r="K93" s="747">
        <v>1</v>
      </c>
      <c r="L93" s="455"/>
      <c r="M93" s="455"/>
      <c r="N93" s="455"/>
      <c r="O93" s="457" t="s">
        <v>987</v>
      </c>
      <c r="P93" s="457" t="s">
        <v>500</v>
      </c>
      <c r="Q93" s="455"/>
      <c r="R93" s="455"/>
      <c r="S93" s="459">
        <v>86</v>
      </c>
      <c r="T93" s="518" t="s">
        <v>470</v>
      </c>
      <c r="U93" s="458" t="s">
        <v>469</v>
      </c>
      <c r="V93" s="517">
        <v>0.39739999999999998</v>
      </c>
      <c r="W93" s="455"/>
      <c r="X93" s="455"/>
      <c r="Y93" s="455"/>
      <c r="Z93" s="516">
        <v>0.05</v>
      </c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1088">
        <f>SUM(AM93:AU98)</f>
        <v>14285783</v>
      </c>
      <c r="AL93" s="514"/>
      <c r="AM93" s="515"/>
      <c r="AN93" s="515"/>
      <c r="AO93" s="515">
        <v>2000000</v>
      </c>
      <c r="AP93" s="515"/>
      <c r="AQ93" s="515"/>
      <c r="AR93" s="515"/>
      <c r="AS93" s="515"/>
      <c r="AT93" s="515"/>
      <c r="AU93" s="515"/>
      <c r="AV93" s="514"/>
      <c r="AW93" s="455"/>
      <c r="AX93" s="455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5"/>
      <c r="BM93" s="455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4"/>
    </row>
    <row r="94" spans="2:79" ht="45" customHeight="1">
      <c r="B94" s="902"/>
      <c r="C94" s="872"/>
      <c r="D94" s="875"/>
      <c r="E94" s="832"/>
      <c r="F94" s="830"/>
      <c r="G94" s="830"/>
      <c r="H94" s="825"/>
      <c r="I94" s="825"/>
      <c r="J94" s="825"/>
      <c r="K94" s="845"/>
      <c r="L94" s="413"/>
      <c r="M94" s="413"/>
      <c r="N94" s="413"/>
      <c r="O94" s="110" t="s">
        <v>986</v>
      </c>
      <c r="P94" s="110" t="s">
        <v>497</v>
      </c>
      <c r="Q94" s="413"/>
      <c r="R94" s="413"/>
      <c r="S94" s="111">
        <v>87</v>
      </c>
      <c r="T94" s="246" t="s">
        <v>448</v>
      </c>
      <c r="U94" s="246" t="s">
        <v>447</v>
      </c>
      <c r="V94" s="110" t="s">
        <v>495</v>
      </c>
      <c r="W94" s="413"/>
      <c r="X94" s="413"/>
      <c r="Y94" s="413"/>
      <c r="Z94" s="113">
        <v>1</v>
      </c>
      <c r="AA94" s="413"/>
      <c r="AB94" s="413"/>
      <c r="AC94" s="413"/>
      <c r="AD94" s="413"/>
      <c r="AE94" s="413"/>
      <c r="AF94" s="413"/>
      <c r="AG94" s="413"/>
      <c r="AH94" s="413"/>
      <c r="AI94" s="413"/>
      <c r="AJ94" s="413"/>
      <c r="AK94" s="1088"/>
      <c r="AL94" s="512"/>
      <c r="AM94" s="512">
        <v>650000</v>
      </c>
      <c r="AN94" s="512"/>
      <c r="AO94" s="512"/>
      <c r="AP94" s="512"/>
      <c r="AQ94" s="512"/>
      <c r="AR94" s="512"/>
      <c r="AS94" s="512"/>
      <c r="AT94" s="512"/>
      <c r="AU94" s="512"/>
      <c r="AV94" s="512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3"/>
      <c r="BJ94" s="413"/>
      <c r="BK94" s="413"/>
      <c r="BL94" s="413"/>
      <c r="BM94" s="413"/>
      <c r="BN94" s="413"/>
      <c r="BO94" s="413"/>
      <c r="BP94" s="413"/>
      <c r="BQ94" s="413"/>
      <c r="BR94" s="413"/>
      <c r="BS94" s="413"/>
      <c r="BT94" s="413"/>
      <c r="BU94" s="413"/>
      <c r="BV94" s="413"/>
      <c r="BW94" s="413"/>
      <c r="BX94" s="413"/>
      <c r="BY94" s="413"/>
      <c r="BZ94" s="413"/>
      <c r="CA94" s="412"/>
    </row>
    <row r="95" spans="2:79" ht="30" customHeight="1">
      <c r="B95" s="902"/>
      <c r="C95" s="872"/>
      <c r="D95" s="875"/>
      <c r="E95" s="832"/>
      <c r="F95" s="830"/>
      <c r="G95" s="830"/>
      <c r="H95" s="825"/>
      <c r="I95" s="825"/>
      <c r="J95" s="825"/>
      <c r="K95" s="845"/>
      <c r="L95" s="413"/>
      <c r="M95" s="413"/>
      <c r="N95" s="413"/>
      <c r="O95" s="110" t="s">
        <v>985</v>
      </c>
      <c r="P95" s="110" t="s">
        <v>984</v>
      </c>
      <c r="Q95" s="413"/>
      <c r="R95" s="413"/>
      <c r="S95" s="111">
        <v>88</v>
      </c>
      <c r="T95" s="246" t="s">
        <v>489</v>
      </c>
      <c r="U95" s="977" t="s">
        <v>494</v>
      </c>
      <c r="V95" s="110" t="s">
        <v>983</v>
      </c>
      <c r="W95" s="413"/>
      <c r="X95" s="413"/>
      <c r="Y95" s="413"/>
      <c r="Z95" s="110">
        <v>7</v>
      </c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1088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2"/>
    </row>
    <row r="96" spans="2:79" ht="30">
      <c r="B96" s="902"/>
      <c r="C96" s="872"/>
      <c r="D96" s="875"/>
      <c r="E96" s="832"/>
      <c r="F96" s="830"/>
      <c r="G96" s="830"/>
      <c r="H96" s="825"/>
      <c r="I96" s="825"/>
      <c r="J96" s="825"/>
      <c r="K96" s="845"/>
      <c r="L96" s="413"/>
      <c r="M96" s="413"/>
      <c r="N96" s="413"/>
      <c r="O96" s="110" t="s">
        <v>488</v>
      </c>
      <c r="P96" s="110" t="s">
        <v>982</v>
      </c>
      <c r="Q96" s="413"/>
      <c r="R96" s="413"/>
      <c r="S96" s="115">
        <v>89</v>
      </c>
      <c r="T96" s="246" t="s">
        <v>489</v>
      </c>
      <c r="U96" s="977"/>
      <c r="V96" s="110" t="s">
        <v>485</v>
      </c>
      <c r="W96" s="413"/>
      <c r="X96" s="413"/>
      <c r="Y96" s="413"/>
      <c r="Z96" s="113">
        <v>1</v>
      </c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1088"/>
      <c r="AL96" s="512"/>
      <c r="AM96" s="512">
        <v>4635783</v>
      </c>
      <c r="AN96" s="512"/>
      <c r="AO96" s="512"/>
      <c r="AP96" s="512"/>
      <c r="AQ96" s="512"/>
      <c r="AR96" s="512"/>
      <c r="AS96" s="512"/>
      <c r="AT96" s="512"/>
      <c r="AU96" s="512"/>
      <c r="AV96" s="512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  <c r="BP96" s="413"/>
      <c r="BQ96" s="413"/>
      <c r="BR96" s="413"/>
      <c r="BS96" s="413"/>
      <c r="BT96" s="413"/>
      <c r="BU96" s="413"/>
      <c r="BV96" s="413"/>
      <c r="BW96" s="413"/>
      <c r="BX96" s="413"/>
      <c r="BY96" s="413"/>
      <c r="BZ96" s="413"/>
      <c r="CA96" s="412"/>
    </row>
    <row r="97" spans="2:79" ht="45">
      <c r="B97" s="902"/>
      <c r="C97" s="872"/>
      <c r="D97" s="875"/>
      <c r="E97" s="832"/>
      <c r="F97" s="830"/>
      <c r="G97" s="830"/>
      <c r="H97" s="825"/>
      <c r="I97" s="825"/>
      <c r="J97" s="825"/>
      <c r="K97" s="845"/>
      <c r="L97" s="413"/>
      <c r="M97" s="413"/>
      <c r="N97" s="413"/>
      <c r="O97" s="110" t="s">
        <v>484</v>
      </c>
      <c r="P97" s="110" t="s">
        <v>483</v>
      </c>
      <c r="Q97" s="413"/>
      <c r="R97" s="413"/>
      <c r="S97" s="115">
        <v>90</v>
      </c>
      <c r="T97" s="246" t="s">
        <v>481</v>
      </c>
      <c r="U97" s="513" t="s">
        <v>480</v>
      </c>
      <c r="V97" s="110" t="s">
        <v>482</v>
      </c>
      <c r="W97" s="413"/>
      <c r="X97" s="413"/>
      <c r="Y97" s="413"/>
      <c r="Z97" s="110">
        <v>5</v>
      </c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1088"/>
      <c r="AL97" s="512"/>
      <c r="AM97" s="512">
        <v>3500000</v>
      </c>
      <c r="AN97" s="512"/>
      <c r="AO97" s="512"/>
      <c r="AP97" s="512"/>
      <c r="AQ97" s="512"/>
      <c r="AR97" s="512"/>
      <c r="AS97" s="512"/>
      <c r="AT97" s="512"/>
      <c r="AU97" s="512"/>
      <c r="AV97" s="512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  <c r="BP97" s="413"/>
      <c r="BQ97" s="413"/>
      <c r="BR97" s="413"/>
      <c r="BS97" s="413"/>
      <c r="BT97" s="413"/>
      <c r="BU97" s="413"/>
      <c r="BV97" s="413"/>
      <c r="BW97" s="413"/>
      <c r="BX97" s="413"/>
      <c r="BY97" s="413"/>
      <c r="BZ97" s="413"/>
      <c r="CA97" s="412"/>
    </row>
    <row r="98" spans="2:79" ht="60" customHeight="1">
      <c r="B98" s="902"/>
      <c r="C98" s="872"/>
      <c r="D98" s="875"/>
      <c r="E98" s="832"/>
      <c r="F98" s="830"/>
      <c r="G98" s="830"/>
      <c r="H98" s="825"/>
      <c r="I98" s="825"/>
      <c r="J98" s="825"/>
      <c r="K98" s="845"/>
      <c r="L98" s="413"/>
      <c r="M98" s="413"/>
      <c r="N98" s="413"/>
      <c r="O98" s="110" t="s">
        <v>479</v>
      </c>
      <c r="P98" s="110" t="s">
        <v>478</v>
      </c>
      <c r="Q98" s="413"/>
      <c r="R98" s="413"/>
      <c r="S98" s="115">
        <v>91</v>
      </c>
      <c r="T98" s="246" t="s">
        <v>481</v>
      </c>
      <c r="U98" s="513" t="s">
        <v>480</v>
      </c>
      <c r="V98" s="110" t="s">
        <v>476</v>
      </c>
      <c r="W98" s="413"/>
      <c r="X98" s="413"/>
      <c r="Y98" s="413"/>
      <c r="Z98" s="110">
        <v>5</v>
      </c>
      <c r="AA98" s="413"/>
      <c r="AB98" s="413"/>
      <c r="AC98" s="413"/>
      <c r="AD98" s="413"/>
      <c r="AE98" s="413"/>
      <c r="AF98" s="413"/>
      <c r="AG98" s="413"/>
      <c r="AH98" s="413"/>
      <c r="AI98" s="413"/>
      <c r="AJ98" s="413"/>
      <c r="AK98" s="1089"/>
      <c r="AL98" s="512"/>
      <c r="AM98" s="512">
        <v>3500000</v>
      </c>
      <c r="AN98" s="512"/>
      <c r="AO98" s="512"/>
      <c r="AP98" s="512"/>
      <c r="AQ98" s="512"/>
      <c r="AR98" s="512"/>
      <c r="AS98" s="512"/>
      <c r="AT98" s="512"/>
      <c r="AU98" s="512"/>
      <c r="AV98" s="512"/>
      <c r="AW98" s="413"/>
      <c r="AX98" s="413"/>
      <c r="AY98" s="413"/>
      <c r="AZ98" s="413"/>
      <c r="BA98" s="413"/>
      <c r="BB98" s="413"/>
      <c r="BC98" s="413"/>
      <c r="BD98" s="413"/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  <c r="BP98" s="413"/>
      <c r="BQ98" s="413"/>
      <c r="BR98" s="413"/>
      <c r="BS98" s="413"/>
      <c r="BT98" s="413"/>
      <c r="BU98" s="413"/>
      <c r="BV98" s="413"/>
      <c r="BW98" s="413"/>
      <c r="BX98" s="413"/>
      <c r="BY98" s="413"/>
      <c r="BZ98" s="413"/>
      <c r="CA98" s="412"/>
    </row>
    <row r="99" spans="2:79" ht="45" customHeight="1">
      <c r="B99" s="902"/>
      <c r="C99" s="872"/>
      <c r="D99" s="875"/>
      <c r="E99" s="832"/>
      <c r="F99" s="830" t="s">
        <v>475</v>
      </c>
      <c r="G99" s="830">
        <v>34</v>
      </c>
      <c r="H99" s="825" t="s">
        <v>474</v>
      </c>
      <c r="I99" s="825" t="s">
        <v>981</v>
      </c>
      <c r="J99" s="825" t="s">
        <v>980</v>
      </c>
      <c r="K99" s="845">
        <v>0.5</v>
      </c>
      <c r="L99" s="413"/>
      <c r="M99" s="413"/>
      <c r="N99" s="413"/>
      <c r="O99" s="110" t="s">
        <v>472</v>
      </c>
      <c r="P99" s="110" t="s">
        <v>471</v>
      </c>
      <c r="Q99" s="413"/>
      <c r="R99" s="413"/>
      <c r="S99" s="115">
        <v>92</v>
      </c>
      <c r="T99" s="246" t="s">
        <v>448</v>
      </c>
      <c r="U99" s="246" t="s">
        <v>447</v>
      </c>
      <c r="V99" s="110">
        <v>0</v>
      </c>
      <c r="W99" s="413"/>
      <c r="X99" s="413"/>
      <c r="Y99" s="413"/>
      <c r="Z99" s="110">
        <v>0</v>
      </c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1071">
        <f>SUM(AM99:AU102)</f>
        <v>8771320</v>
      </c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413"/>
      <c r="AX99" s="413"/>
      <c r="AY99" s="413"/>
      <c r="AZ99" s="413"/>
      <c r="BA99" s="413"/>
      <c r="BB99" s="413"/>
      <c r="BC99" s="413"/>
      <c r="BD99" s="413"/>
      <c r="BE99" s="413"/>
      <c r="BF99" s="413"/>
      <c r="BG99" s="413"/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3"/>
      <c r="BS99" s="413"/>
      <c r="BT99" s="413"/>
      <c r="BU99" s="413"/>
      <c r="BV99" s="413"/>
      <c r="BW99" s="413"/>
      <c r="BX99" s="413"/>
      <c r="BY99" s="413"/>
      <c r="BZ99" s="413"/>
      <c r="CA99" s="412"/>
    </row>
    <row r="100" spans="2:79" ht="30">
      <c r="B100" s="902"/>
      <c r="C100" s="872"/>
      <c r="D100" s="875"/>
      <c r="E100" s="832"/>
      <c r="F100" s="830"/>
      <c r="G100" s="830"/>
      <c r="H100" s="825"/>
      <c r="I100" s="825"/>
      <c r="J100" s="825"/>
      <c r="K100" s="825"/>
      <c r="L100" s="413"/>
      <c r="M100" s="413"/>
      <c r="N100" s="413"/>
      <c r="O100" s="110" t="s">
        <v>468</v>
      </c>
      <c r="P100" s="110" t="s">
        <v>467</v>
      </c>
      <c r="Q100" s="413"/>
      <c r="R100" s="413"/>
      <c r="S100" s="115">
        <v>93</v>
      </c>
      <c r="T100" s="246" t="s">
        <v>470</v>
      </c>
      <c r="U100" s="246" t="s">
        <v>469</v>
      </c>
      <c r="V100" s="110" t="s">
        <v>465</v>
      </c>
      <c r="W100" s="413"/>
      <c r="X100" s="413"/>
      <c r="Y100" s="413"/>
      <c r="Z100" s="110">
        <v>0</v>
      </c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1088"/>
      <c r="AL100" s="512"/>
      <c r="AM100" s="512"/>
      <c r="AN100" s="512"/>
      <c r="AO100" s="512"/>
      <c r="AP100" s="512"/>
      <c r="AQ100" s="512"/>
      <c r="AR100" s="512"/>
      <c r="AS100" s="512"/>
      <c r="AT100" s="512"/>
      <c r="AU100" s="512"/>
      <c r="AV100" s="512"/>
      <c r="AW100" s="413"/>
      <c r="AX100" s="413"/>
      <c r="AY100" s="413"/>
      <c r="AZ100" s="413"/>
      <c r="BA100" s="413"/>
      <c r="BB100" s="413"/>
      <c r="BC100" s="413"/>
      <c r="BD100" s="413"/>
      <c r="BE100" s="413"/>
      <c r="BF100" s="413"/>
      <c r="BG100" s="413"/>
      <c r="BH100" s="413"/>
      <c r="BI100" s="413"/>
      <c r="BJ100" s="413"/>
      <c r="BK100" s="413"/>
      <c r="BL100" s="413"/>
      <c r="BM100" s="413"/>
      <c r="BN100" s="413"/>
      <c r="BO100" s="413"/>
      <c r="BP100" s="413"/>
      <c r="BQ100" s="413"/>
      <c r="BR100" s="413"/>
      <c r="BS100" s="413"/>
      <c r="BT100" s="413"/>
      <c r="BU100" s="413"/>
      <c r="BV100" s="413"/>
      <c r="BW100" s="413"/>
      <c r="BX100" s="413"/>
      <c r="BY100" s="413"/>
      <c r="BZ100" s="413"/>
      <c r="CA100" s="412"/>
    </row>
    <row r="101" spans="2:79" ht="30">
      <c r="B101" s="902"/>
      <c r="C101" s="872"/>
      <c r="D101" s="875"/>
      <c r="E101" s="832"/>
      <c r="F101" s="830"/>
      <c r="G101" s="830"/>
      <c r="H101" s="825"/>
      <c r="I101" s="825"/>
      <c r="J101" s="825"/>
      <c r="K101" s="825"/>
      <c r="L101" s="413"/>
      <c r="M101" s="413"/>
      <c r="N101" s="413"/>
      <c r="O101" s="110" t="s">
        <v>464</v>
      </c>
      <c r="P101" s="110" t="s">
        <v>463</v>
      </c>
      <c r="Q101" s="413"/>
      <c r="R101" s="413"/>
      <c r="S101" s="115">
        <v>94</v>
      </c>
      <c r="T101" s="246" t="s">
        <v>462</v>
      </c>
      <c r="U101" s="513" t="s">
        <v>461</v>
      </c>
      <c r="V101" s="110">
        <v>0</v>
      </c>
      <c r="W101" s="413"/>
      <c r="X101" s="413"/>
      <c r="Y101" s="413"/>
      <c r="Z101" s="110">
        <v>0.5</v>
      </c>
      <c r="AA101" s="413"/>
      <c r="AB101" s="413"/>
      <c r="AC101" s="413"/>
      <c r="AD101" s="413"/>
      <c r="AE101" s="413"/>
      <c r="AF101" s="413"/>
      <c r="AG101" s="413"/>
      <c r="AH101" s="413"/>
      <c r="AI101" s="413"/>
      <c r="AJ101" s="413"/>
      <c r="AK101" s="1088"/>
      <c r="AL101" s="512"/>
      <c r="AM101" s="512"/>
      <c r="AN101" s="512"/>
      <c r="AO101" s="512"/>
      <c r="AP101" s="512">
        <v>6000000</v>
      </c>
      <c r="AQ101" s="512"/>
      <c r="AR101" s="512"/>
      <c r="AS101" s="512"/>
      <c r="AT101" s="512"/>
      <c r="AU101" s="512"/>
      <c r="AV101" s="512"/>
      <c r="AW101" s="413"/>
      <c r="AX101" s="413"/>
      <c r="AY101" s="413"/>
      <c r="AZ101" s="413"/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2"/>
    </row>
    <row r="102" spans="2:79" ht="60">
      <c r="B102" s="902"/>
      <c r="C102" s="872"/>
      <c r="D102" s="875"/>
      <c r="E102" s="832"/>
      <c r="F102" s="830"/>
      <c r="G102" s="830"/>
      <c r="H102" s="825"/>
      <c r="I102" s="825"/>
      <c r="J102" s="825"/>
      <c r="K102" s="825"/>
      <c r="L102" s="413"/>
      <c r="M102" s="413"/>
      <c r="N102" s="413"/>
      <c r="O102" s="110" t="s">
        <v>460</v>
      </c>
      <c r="P102" s="110" t="s">
        <v>459</v>
      </c>
      <c r="Q102" s="413"/>
      <c r="R102" s="413"/>
      <c r="S102" s="115">
        <v>95</v>
      </c>
      <c r="T102" s="246" t="s">
        <v>462</v>
      </c>
      <c r="U102" s="513" t="s">
        <v>461</v>
      </c>
      <c r="V102" s="110">
        <v>0</v>
      </c>
      <c r="W102" s="413"/>
      <c r="X102" s="413"/>
      <c r="Y102" s="413"/>
      <c r="Z102" s="110">
        <v>1</v>
      </c>
      <c r="AA102" s="413"/>
      <c r="AB102" s="413"/>
      <c r="AC102" s="413"/>
      <c r="AD102" s="413"/>
      <c r="AE102" s="413"/>
      <c r="AF102" s="413"/>
      <c r="AG102" s="413"/>
      <c r="AH102" s="413"/>
      <c r="AI102" s="413"/>
      <c r="AJ102" s="413"/>
      <c r="AK102" s="1089"/>
      <c r="AL102" s="512"/>
      <c r="AM102" s="512">
        <v>2771320</v>
      </c>
      <c r="AN102" s="512"/>
      <c r="AO102" s="512"/>
      <c r="AP102" s="512"/>
      <c r="AQ102" s="512"/>
      <c r="AR102" s="512"/>
      <c r="AS102" s="512"/>
      <c r="AT102" s="512"/>
      <c r="AU102" s="512"/>
      <c r="AV102" s="512"/>
      <c r="AW102" s="413"/>
      <c r="AX102" s="413"/>
      <c r="AY102" s="413"/>
      <c r="AZ102" s="413"/>
      <c r="BA102" s="413"/>
      <c r="BB102" s="413"/>
      <c r="BC102" s="413"/>
      <c r="BD102" s="413"/>
      <c r="BE102" s="413"/>
      <c r="BF102" s="413"/>
      <c r="BG102" s="413"/>
      <c r="BH102" s="413"/>
      <c r="BI102" s="413"/>
      <c r="BJ102" s="413"/>
      <c r="BK102" s="413"/>
      <c r="BL102" s="413"/>
      <c r="BM102" s="413"/>
      <c r="BN102" s="413"/>
      <c r="BO102" s="413"/>
      <c r="BP102" s="413"/>
      <c r="BQ102" s="413"/>
      <c r="BR102" s="413"/>
      <c r="BS102" s="413"/>
      <c r="BT102" s="413"/>
      <c r="BU102" s="413"/>
      <c r="BV102" s="413"/>
      <c r="BW102" s="413"/>
      <c r="BX102" s="413"/>
      <c r="BY102" s="413"/>
      <c r="BZ102" s="413"/>
      <c r="CA102" s="412"/>
    </row>
    <row r="103" spans="2:79" ht="45" customHeight="1">
      <c r="B103" s="902"/>
      <c r="C103" s="872"/>
      <c r="D103" s="875"/>
      <c r="E103" s="832"/>
      <c r="F103" s="830" t="s">
        <v>979</v>
      </c>
      <c r="G103" s="830">
        <v>35</v>
      </c>
      <c r="H103" s="825" t="s">
        <v>451</v>
      </c>
      <c r="I103" s="825" t="s">
        <v>450</v>
      </c>
      <c r="J103" s="825">
        <v>0</v>
      </c>
      <c r="K103" s="845">
        <v>0.3</v>
      </c>
      <c r="L103" s="413"/>
      <c r="M103" s="413"/>
      <c r="N103" s="413"/>
      <c r="O103" s="110" t="s">
        <v>449</v>
      </c>
      <c r="P103" s="110" t="s">
        <v>445</v>
      </c>
      <c r="Q103" s="413"/>
      <c r="R103" s="413"/>
      <c r="S103" s="115">
        <v>96</v>
      </c>
      <c r="T103" s="246" t="s">
        <v>978</v>
      </c>
      <c r="U103" s="246" t="s">
        <v>977</v>
      </c>
      <c r="V103" s="110">
        <v>0</v>
      </c>
      <c r="W103" s="413"/>
      <c r="X103" s="413"/>
      <c r="Y103" s="413"/>
      <c r="Z103" s="110">
        <v>0</v>
      </c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1071">
        <f>SUM(AM103:AU104)</f>
        <v>0</v>
      </c>
      <c r="AL103" s="512"/>
      <c r="AM103" s="512"/>
      <c r="AN103" s="512"/>
      <c r="AO103" s="512"/>
      <c r="AP103" s="512"/>
      <c r="AQ103" s="512"/>
      <c r="AR103" s="512"/>
      <c r="AS103" s="512"/>
      <c r="AT103" s="512"/>
      <c r="AU103" s="512"/>
      <c r="AV103" s="512"/>
      <c r="AW103" s="413"/>
      <c r="AX103" s="413"/>
      <c r="AY103" s="413"/>
      <c r="AZ103" s="413"/>
      <c r="BA103" s="413"/>
      <c r="BB103" s="413"/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3"/>
      <c r="BU103" s="413"/>
      <c r="BV103" s="413"/>
      <c r="BW103" s="413"/>
      <c r="BX103" s="413"/>
      <c r="BY103" s="413"/>
      <c r="BZ103" s="413"/>
      <c r="CA103" s="412"/>
    </row>
    <row r="104" spans="2:79" ht="45.75" thickBot="1">
      <c r="B104" s="902"/>
      <c r="C104" s="872"/>
      <c r="D104" s="876"/>
      <c r="E104" s="833"/>
      <c r="F104" s="949"/>
      <c r="G104" s="949"/>
      <c r="H104" s="954"/>
      <c r="I104" s="954"/>
      <c r="J104" s="954"/>
      <c r="K104" s="954"/>
      <c r="L104" s="408"/>
      <c r="M104" s="408"/>
      <c r="N104" s="408"/>
      <c r="O104" s="98" t="s">
        <v>446</v>
      </c>
      <c r="P104" s="98" t="s">
        <v>445</v>
      </c>
      <c r="Q104" s="408"/>
      <c r="R104" s="408"/>
      <c r="S104" s="511">
        <v>97</v>
      </c>
      <c r="T104" s="245" t="s">
        <v>978</v>
      </c>
      <c r="U104" s="245" t="s">
        <v>977</v>
      </c>
      <c r="V104" s="98">
        <v>0</v>
      </c>
      <c r="W104" s="408"/>
      <c r="X104" s="408"/>
      <c r="Y104" s="408"/>
      <c r="Z104" s="98">
        <v>0</v>
      </c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1072"/>
      <c r="AL104" s="510"/>
      <c r="AM104" s="510"/>
      <c r="AN104" s="510"/>
      <c r="AO104" s="510"/>
      <c r="AP104" s="510"/>
      <c r="AQ104" s="510"/>
      <c r="AR104" s="510"/>
      <c r="AS104" s="510"/>
      <c r="AT104" s="510"/>
      <c r="AU104" s="510"/>
      <c r="AV104" s="510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/>
      <c r="BN104" s="408"/>
      <c r="BO104" s="408"/>
      <c r="BP104" s="408"/>
      <c r="BQ104" s="408"/>
      <c r="BR104" s="408"/>
      <c r="BS104" s="408"/>
      <c r="BT104" s="408"/>
      <c r="BU104" s="408"/>
      <c r="BV104" s="408"/>
      <c r="BW104" s="408"/>
      <c r="BX104" s="408"/>
      <c r="BY104" s="408"/>
      <c r="BZ104" s="408"/>
      <c r="CA104" s="407"/>
    </row>
    <row r="105" spans="2:79" ht="60" customHeight="1">
      <c r="B105" s="902"/>
      <c r="C105" s="872"/>
      <c r="D105" s="896" t="s">
        <v>443</v>
      </c>
      <c r="E105" s="1050">
        <f>'PLAN INDICATIVO'!E101:E115</f>
        <v>0</v>
      </c>
      <c r="F105" s="1045" t="s">
        <v>442</v>
      </c>
      <c r="G105" s="1045">
        <v>36</v>
      </c>
      <c r="H105" s="1046" t="s">
        <v>976</v>
      </c>
      <c r="I105" s="1046" t="s">
        <v>440</v>
      </c>
      <c r="J105" s="1046" t="s">
        <v>439</v>
      </c>
      <c r="K105" s="1047">
        <v>1</v>
      </c>
      <c r="L105" s="449"/>
      <c r="M105" s="449"/>
      <c r="N105" s="449"/>
      <c r="O105" s="507" t="s">
        <v>723</v>
      </c>
      <c r="P105" s="507" t="s">
        <v>722</v>
      </c>
      <c r="Q105" s="449"/>
      <c r="R105" s="449"/>
      <c r="S105" s="165">
        <v>98</v>
      </c>
      <c r="T105" s="509" t="s">
        <v>434</v>
      </c>
      <c r="U105" s="508" t="s">
        <v>433</v>
      </c>
      <c r="V105" s="507" t="s">
        <v>975</v>
      </c>
      <c r="W105" s="449"/>
      <c r="X105" s="449"/>
      <c r="Y105" s="449"/>
      <c r="Z105" s="506">
        <v>0.05</v>
      </c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1068">
        <f>SUM(AM105:AU124)</f>
        <v>0</v>
      </c>
      <c r="AL105" s="449"/>
      <c r="AM105" s="505">
        <v>0</v>
      </c>
      <c r="AN105" s="505">
        <v>0</v>
      </c>
      <c r="AO105" s="505">
        <v>0</v>
      </c>
      <c r="AP105" s="505">
        <v>0</v>
      </c>
      <c r="AQ105" s="505">
        <v>0</v>
      </c>
      <c r="AR105" s="505">
        <v>0</v>
      </c>
      <c r="AS105" s="505">
        <v>0</v>
      </c>
      <c r="AT105" s="505">
        <v>0</v>
      </c>
      <c r="AU105" s="505">
        <v>0</v>
      </c>
      <c r="AV105" s="505">
        <v>0</v>
      </c>
      <c r="AW105" s="449"/>
      <c r="AX105" s="449"/>
      <c r="AY105" s="449"/>
      <c r="AZ105" s="449"/>
      <c r="BA105" s="449"/>
      <c r="BB105" s="449"/>
      <c r="BC105" s="449"/>
      <c r="BD105" s="449"/>
      <c r="BE105" s="449"/>
      <c r="BF105" s="449"/>
      <c r="BG105" s="449"/>
      <c r="BH105" s="449"/>
      <c r="BI105" s="449"/>
      <c r="BJ105" s="449"/>
      <c r="BK105" s="449"/>
      <c r="BL105" s="449"/>
      <c r="BM105" s="449"/>
      <c r="BN105" s="449"/>
      <c r="BO105" s="449"/>
      <c r="BP105" s="449"/>
      <c r="BQ105" s="449"/>
      <c r="BR105" s="449"/>
      <c r="BS105" s="449"/>
      <c r="BT105" s="449"/>
      <c r="BU105" s="449"/>
      <c r="BV105" s="449"/>
      <c r="BW105" s="449"/>
      <c r="BX105" s="449"/>
      <c r="BY105" s="449"/>
      <c r="BZ105" s="449"/>
      <c r="CA105" s="504"/>
    </row>
    <row r="106" spans="2:79" ht="45">
      <c r="B106" s="902"/>
      <c r="C106" s="872"/>
      <c r="D106" s="898"/>
      <c r="E106" s="1051"/>
      <c r="F106" s="848"/>
      <c r="G106" s="848"/>
      <c r="H106" s="842"/>
      <c r="I106" s="842"/>
      <c r="J106" s="842"/>
      <c r="K106" s="841"/>
      <c r="L106" s="397"/>
      <c r="M106" s="397"/>
      <c r="N106" s="397"/>
      <c r="O106" s="239" t="s">
        <v>438</v>
      </c>
      <c r="P106" s="239" t="s">
        <v>974</v>
      </c>
      <c r="Q106" s="397"/>
      <c r="R106" s="397"/>
      <c r="S106" s="73">
        <v>99</v>
      </c>
      <c r="T106" s="241" t="s">
        <v>434</v>
      </c>
      <c r="U106" s="242" t="s">
        <v>433</v>
      </c>
      <c r="V106" s="239" t="s">
        <v>973</v>
      </c>
      <c r="W106" s="397"/>
      <c r="X106" s="397"/>
      <c r="Y106" s="397"/>
      <c r="Z106" s="238">
        <v>2</v>
      </c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1069"/>
      <c r="AL106" s="397"/>
      <c r="AM106" s="503">
        <v>0</v>
      </c>
      <c r="AN106" s="503">
        <v>0</v>
      </c>
      <c r="AO106" s="503">
        <v>0</v>
      </c>
      <c r="AP106" s="503">
        <v>0</v>
      </c>
      <c r="AQ106" s="503">
        <v>0</v>
      </c>
      <c r="AR106" s="503">
        <v>0</v>
      </c>
      <c r="AS106" s="503">
        <v>0</v>
      </c>
      <c r="AT106" s="503">
        <v>0</v>
      </c>
      <c r="AU106" s="503">
        <v>0</v>
      </c>
      <c r="AV106" s="503">
        <v>0</v>
      </c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7"/>
      <c r="BS106" s="397"/>
      <c r="BT106" s="397"/>
      <c r="BU106" s="397"/>
      <c r="BV106" s="397"/>
      <c r="BW106" s="397"/>
      <c r="BX106" s="397"/>
      <c r="BY106" s="397"/>
      <c r="BZ106" s="397"/>
      <c r="CA106" s="396"/>
    </row>
    <row r="107" spans="2:79" ht="30">
      <c r="B107" s="902"/>
      <c r="C107" s="872"/>
      <c r="D107" s="898"/>
      <c r="E107" s="1051"/>
      <c r="F107" s="848"/>
      <c r="G107" s="848"/>
      <c r="H107" s="842"/>
      <c r="I107" s="842"/>
      <c r="J107" s="842"/>
      <c r="K107" s="841"/>
      <c r="L107" s="397"/>
      <c r="M107" s="397"/>
      <c r="N107" s="397"/>
      <c r="O107" s="239" t="s">
        <v>436</v>
      </c>
      <c r="P107" s="239" t="s">
        <v>435</v>
      </c>
      <c r="Q107" s="397"/>
      <c r="R107" s="397"/>
      <c r="S107" s="73">
        <v>100</v>
      </c>
      <c r="T107" s="241" t="s">
        <v>434</v>
      </c>
      <c r="U107" s="242" t="s">
        <v>433</v>
      </c>
      <c r="V107" s="239" t="s">
        <v>972</v>
      </c>
      <c r="W107" s="397"/>
      <c r="X107" s="397"/>
      <c r="Y107" s="397"/>
      <c r="Z107" s="238">
        <v>2</v>
      </c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1069"/>
      <c r="AL107" s="397"/>
      <c r="AM107" s="503">
        <v>0</v>
      </c>
      <c r="AN107" s="503">
        <v>0</v>
      </c>
      <c r="AO107" s="503">
        <v>0</v>
      </c>
      <c r="AP107" s="503">
        <v>0</v>
      </c>
      <c r="AQ107" s="503">
        <v>0</v>
      </c>
      <c r="AR107" s="503">
        <v>0</v>
      </c>
      <c r="AS107" s="503">
        <v>0</v>
      </c>
      <c r="AT107" s="503">
        <v>0</v>
      </c>
      <c r="AU107" s="503">
        <v>0</v>
      </c>
      <c r="AV107" s="503">
        <v>0</v>
      </c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6"/>
    </row>
    <row r="108" spans="2:79" ht="30" customHeight="1">
      <c r="B108" s="902"/>
      <c r="C108" s="872"/>
      <c r="D108" s="898"/>
      <c r="E108" s="1051"/>
      <c r="F108" s="848"/>
      <c r="G108" s="848">
        <v>37</v>
      </c>
      <c r="H108" s="842" t="s">
        <v>971</v>
      </c>
      <c r="I108" s="842" t="s">
        <v>970</v>
      </c>
      <c r="J108" s="841">
        <v>0.5</v>
      </c>
      <c r="K108" s="841">
        <v>1</v>
      </c>
      <c r="L108" s="397"/>
      <c r="M108" s="397"/>
      <c r="N108" s="397"/>
      <c r="O108" s="239" t="s">
        <v>432</v>
      </c>
      <c r="P108" s="239" t="s">
        <v>969</v>
      </c>
      <c r="Q108" s="397"/>
      <c r="R108" s="397"/>
      <c r="S108" s="73">
        <v>101</v>
      </c>
      <c r="T108" s="241" t="s">
        <v>434</v>
      </c>
      <c r="U108" s="242" t="s">
        <v>433</v>
      </c>
      <c r="V108" s="239" t="s">
        <v>962</v>
      </c>
      <c r="W108" s="397"/>
      <c r="X108" s="397"/>
      <c r="Y108" s="397"/>
      <c r="Z108" s="243">
        <v>0.1</v>
      </c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  <c r="AK108" s="1069"/>
      <c r="AL108" s="397"/>
      <c r="AM108" s="503">
        <v>0</v>
      </c>
      <c r="AN108" s="503">
        <v>0</v>
      </c>
      <c r="AO108" s="503">
        <v>0</v>
      </c>
      <c r="AP108" s="503">
        <v>0</v>
      </c>
      <c r="AQ108" s="503">
        <v>0</v>
      </c>
      <c r="AR108" s="503">
        <v>0</v>
      </c>
      <c r="AS108" s="503">
        <v>0</v>
      </c>
      <c r="AT108" s="503">
        <v>0</v>
      </c>
      <c r="AU108" s="503">
        <v>0</v>
      </c>
      <c r="AV108" s="503">
        <v>0</v>
      </c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7"/>
      <c r="BX108" s="397"/>
      <c r="BY108" s="397"/>
      <c r="BZ108" s="397"/>
      <c r="CA108" s="396"/>
    </row>
    <row r="109" spans="2:79" ht="45">
      <c r="B109" s="902"/>
      <c r="C109" s="872"/>
      <c r="D109" s="898"/>
      <c r="E109" s="1051"/>
      <c r="F109" s="848"/>
      <c r="G109" s="848"/>
      <c r="H109" s="842"/>
      <c r="I109" s="842"/>
      <c r="J109" s="842"/>
      <c r="K109" s="841"/>
      <c r="L109" s="397"/>
      <c r="M109" s="397"/>
      <c r="N109" s="397"/>
      <c r="O109" s="239" t="s">
        <v>721</v>
      </c>
      <c r="P109" s="239" t="s">
        <v>968</v>
      </c>
      <c r="Q109" s="397"/>
      <c r="R109" s="397"/>
      <c r="S109" s="73">
        <v>102</v>
      </c>
      <c r="T109" s="241" t="s">
        <v>434</v>
      </c>
      <c r="U109" s="242" t="s">
        <v>433</v>
      </c>
      <c r="V109" s="239" t="s">
        <v>967</v>
      </c>
      <c r="W109" s="397"/>
      <c r="X109" s="397"/>
      <c r="Y109" s="397"/>
      <c r="Z109" s="243">
        <v>0.1</v>
      </c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1069"/>
      <c r="AL109" s="397"/>
      <c r="AM109" s="503">
        <v>0</v>
      </c>
      <c r="AN109" s="503">
        <v>0</v>
      </c>
      <c r="AO109" s="503">
        <v>0</v>
      </c>
      <c r="AP109" s="503">
        <v>0</v>
      </c>
      <c r="AQ109" s="503">
        <v>0</v>
      </c>
      <c r="AR109" s="503">
        <v>0</v>
      </c>
      <c r="AS109" s="503">
        <v>0</v>
      </c>
      <c r="AT109" s="503">
        <v>0</v>
      </c>
      <c r="AU109" s="503">
        <v>0</v>
      </c>
      <c r="AV109" s="503">
        <v>0</v>
      </c>
      <c r="AW109" s="397"/>
      <c r="AX109" s="397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7"/>
      <c r="BU109" s="397"/>
      <c r="BV109" s="397"/>
      <c r="BW109" s="397"/>
      <c r="BX109" s="397"/>
      <c r="BY109" s="397"/>
      <c r="BZ109" s="397"/>
      <c r="CA109" s="396"/>
    </row>
    <row r="110" spans="2:79" ht="45">
      <c r="B110" s="902"/>
      <c r="C110" s="872"/>
      <c r="D110" s="898"/>
      <c r="E110" s="1051"/>
      <c r="F110" s="848" t="s">
        <v>966</v>
      </c>
      <c r="G110" s="848"/>
      <c r="H110" s="842"/>
      <c r="I110" s="842"/>
      <c r="J110" s="842"/>
      <c r="K110" s="841"/>
      <c r="L110" s="397"/>
      <c r="M110" s="397"/>
      <c r="N110" s="397"/>
      <c r="O110" s="239" t="s">
        <v>759</v>
      </c>
      <c r="P110" s="239" t="s">
        <v>758</v>
      </c>
      <c r="Q110" s="397"/>
      <c r="R110" s="397"/>
      <c r="S110" s="73">
        <v>103</v>
      </c>
      <c r="T110" s="241" t="s">
        <v>761</v>
      </c>
      <c r="U110" s="242" t="s">
        <v>760</v>
      </c>
      <c r="V110" s="239" t="s">
        <v>965</v>
      </c>
      <c r="W110" s="397"/>
      <c r="X110" s="397"/>
      <c r="Y110" s="397"/>
      <c r="Z110" s="238">
        <v>2</v>
      </c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1069"/>
      <c r="AL110" s="397"/>
      <c r="AM110" s="503">
        <v>0</v>
      </c>
      <c r="AN110" s="503">
        <v>0</v>
      </c>
      <c r="AO110" s="503">
        <v>0</v>
      </c>
      <c r="AP110" s="503">
        <v>0</v>
      </c>
      <c r="AQ110" s="503">
        <v>0</v>
      </c>
      <c r="AR110" s="503">
        <v>0</v>
      </c>
      <c r="AS110" s="503">
        <v>0</v>
      </c>
      <c r="AT110" s="503">
        <v>0</v>
      </c>
      <c r="AU110" s="503">
        <v>0</v>
      </c>
      <c r="AV110" s="503">
        <v>0</v>
      </c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6"/>
    </row>
    <row r="111" spans="2:79" ht="30">
      <c r="B111" s="902"/>
      <c r="C111" s="872"/>
      <c r="D111" s="898"/>
      <c r="E111" s="1051"/>
      <c r="F111" s="848"/>
      <c r="G111" s="848"/>
      <c r="H111" s="842"/>
      <c r="I111" s="842"/>
      <c r="J111" s="842"/>
      <c r="K111" s="841"/>
      <c r="L111" s="397"/>
      <c r="M111" s="397"/>
      <c r="N111" s="397"/>
      <c r="O111" s="239" t="s">
        <v>751</v>
      </c>
      <c r="P111" s="239" t="s">
        <v>750</v>
      </c>
      <c r="Q111" s="397"/>
      <c r="R111" s="397"/>
      <c r="S111" s="73">
        <v>104</v>
      </c>
      <c r="T111" s="241" t="s">
        <v>964</v>
      </c>
      <c r="U111" s="242" t="s">
        <v>963</v>
      </c>
      <c r="V111" s="239" t="s">
        <v>962</v>
      </c>
      <c r="W111" s="397"/>
      <c r="X111" s="397"/>
      <c r="Y111" s="397"/>
      <c r="Z111" s="238">
        <v>1</v>
      </c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1069"/>
      <c r="AL111" s="397"/>
      <c r="AM111" s="503">
        <v>0</v>
      </c>
      <c r="AN111" s="503">
        <v>0</v>
      </c>
      <c r="AO111" s="503">
        <v>0</v>
      </c>
      <c r="AP111" s="503">
        <v>0</v>
      </c>
      <c r="AQ111" s="503">
        <v>0</v>
      </c>
      <c r="AR111" s="503">
        <v>0</v>
      </c>
      <c r="AS111" s="503">
        <v>0</v>
      </c>
      <c r="AT111" s="503">
        <v>0</v>
      </c>
      <c r="AU111" s="503">
        <v>0</v>
      </c>
      <c r="AV111" s="503">
        <v>0</v>
      </c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6"/>
    </row>
    <row r="112" spans="2:79" ht="30">
      <c r="B112" s="902"/>
      <c r="C112" s="872"/>
      <c r="D112" s="898"/>
      <c r="E112" s="1051"/>
      <c r="F112" s="848"/>
      <c r="G112" s="848"/>
      <c r="H112" s="842"/>
      <c r="I112" s="842"/>
      <c r="J112" s="842"/>
      <c r="K112" s="841"/>
      <c r="L112" s="397"/>
      <c r="M112" s="397"/>
      <c r="N112" s="397"/>
      <c r="O112" s="239" t="s">
        <v>430</v>
      </c>
      <c r="P112" s="239" t="s">
        <v>961</v>
      </c>
      <c r="Q112" s="397"/>
      <c r="R112" s="397"/>
      <c r="S112" s="73">
        <v>105</v>
      </c>
      <c r="T112" s="241" t="s">
        <v>407</v>
      </c>
      <c r="U112" s="242" t="s">
        <v>406</v>
      </c>
      <c r="V112" s="239" t="s">
        <v>960</v>
      </c>
      <c r="W112" s="397"/>
      <c r="X112" s="397"/>
      <c r="Y112" s="397"/>
      <c r="Z112" s="238">
        <v>0</v>
      </c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1069"/>
      <c r="AL112" s="397"/>
      <c r="AM112" s="503">
        <v>0</v>
      </c>
      <c r="AN112" s="503">
        <v>0</v>
      </c>
      <c r="AO112" s="503">
        <v>0</v>
      </c>
      <c r="AP112" s="503">
        <v>0</v>
      </c>
      <c r="AQ112" s="503">
        <v>0</v>
      </c>
      <c r="AR112" s="503">
        <v>0</v>
      </c>
      <c r="AS112" s="503">
        <v>0</v>
      </c>
      <c r="AT112" s="503">
        <v>0</v>
      </c>
      <c r="AU112" s="503">
        <v>0</v>
      </c>
      <c r="AV112" s="503">
        <v>0</v>
      </c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6"/>
    </row>
    <row r="113" spans="2:79" ht="31.5">
      <c r="B113" s="902"/>
      <c r="C113" s="872"/>
      <c r="D113" s="898"/>
      <c r="E113" s="1051"/>
      <c r="F113" s="242" t="s">
        <v>959</v>
      </c>
      <c r="G113" s="848">
        <v>38</v>
      </c>
      <c r="H113" s="842" t="s">
        <v>427</v>
      </c>
      <c r="I113" s="842" t="s">
        <v>426</v>
      </c>
      <c r="J113" s="841">
        <v>1</v>
      </c>
      <c r="K113" s="841">
        <v>1</v>
      </c>
      <c r="L113" s="397"/>
      <c r="M113" s="397"/>
      <c r="N113" s="397"/>
      <c r="O113" s="239" t="s">
        <v>824</v>
      </c>
      <c r="P113" s="239" t="s">
        <v>823</v>
      </c>
      <c r="Q113" s="397"/>
      <c r="R113" s="397"/>
      <c r="S113" s="73">
        <v>106</v>
      </c>
      <c r="T113" s="241" t="s">
        <v>958</v>
      </c>
      <c r="U113" s="242" t="s">
        <v>957</v>
      </c>
      <c r="V113" s="244">
        <v>0.5</v>
      </c>
      <c r="W113" s="397"/>
      <c r="X113" s="397"/>
      <c r="Y113" s="397"/>
      <c r="Z113" s="243">
        <v>0.1</v>
      </c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1069"/>
      <c r="AL113" s="397"/>
      <c r="AM113" s="503">
        <v>0</v>
      </c>
      <c r="AN113" s="503">
        <v>0</v>
      </c>
      <c r="AO113" s="503">
        <v>0</v>
      </c>
      <c r="AP113" s="503">
        <v>0</v>
      </c>
      <c r="AQ113" s="503">
        <v>0</v>
      </c>
      <c r="AR113" s="503">
        <v>0</v>
      </c>
      <c r="AS113" s="503">
        <v>0</v>
      </c>
      <c r="AT113" s="503">
        <v>0</v>
      </c>
      <c r="AU113" s="503">
        <v>0</v>
      </c>
      <c r="AV113" s="503">
        <v>0</v>
      </c>
      <c r="AW113" s="397"/>
      <c r="AX113" s="397"/>
      <c r="AY113" s="397"/>
      <c r="AZ113" s="397"/>
      <c r="BA113" s="397"/>
      <c r="BB113" s="397"/>
      <c r="BC113" s="397"/>
      <c r="BD113" s="397"/>
      <c r="BE113" s="397"/>
      <c r="BF113" s="397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97"/>
      <c r="BS113" s="397"/>
      <c r="BT113" s="397"/>
      <c r="BU113" s="397"/>
      <c r="BV113" s="397"/>
      <c r="BW113" s="397"/>
      <c r="BX113" s="397"/>
      <c r="BY113" s="397"/>
      <c r="BZ113" s="397"/>
      <c r="CA113" s="396"/>
    </row>
    <row r="114" spans="2:79" ht="30">
      <c r="B114" s="902"/>
      <c r="C114" s="872"/>
      <c r="D114" s="898"/>
      <c r="E114" s="1051"/>
      <c r="F114" s="242" t="s">
        <v>956</v>
      </c>
      <c r="G114" s="848"/>
      <c r="H114" s="842"/>
      <c r="I114" s="842"/>
      <c r="J114" s="842"/>
      <c r="K114" s="842"/>
      <c r="L114" s="397"/>
      <c r="M114" s="397"/>
      <c r="N114" s="397"/>
      <c r="O114" s="239" t="s">
        <v>423</v>
      </c>
      <c r="P114" s="239" t="s">
        <v>422</v>
      </c>
      <c r="Q114" s="397"/>
      <c r="R114" s="397"/>
      <c r="S114" s="73">
        <v>107</v>
      </c>
      <c r="T114" s="241" t="s">
        <v>425</v>
      </c>
      <c r="U114" s="242" t="s">
        <v>424</v>
      </c>
      <c r="V114" s="244">
        <v>0.8</v>
      </c>
      <c r="W114" s="397"/>
      <c r="X114" s="397"/>
      <c r="Y114" s="397"/>
      <c r="Z114" s="243">
        <v>0.05</v>
      </c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1069"/>
      <c r="AL114" s="397"/>
      <c r="AM114" s="503">
        <v>0</v>
      </c>
      <c r="AN114" s="503">
        <v>0</v>
      </c>
      <c r="AO114" s="503">
        <v>0</v>
      </c>
      <c r="AP114" s="503">
        <v>0</v>
      </c>
      <c r="AQ114" s="503">
        <v>0</v>
      </c>
      <c r="AR114" s="503">
        <v>0</v>
      </c>
      <c r="AS114" s="503">
        <v>0</v>
      </c>
      <c r="AT114" s="503">
        <v>0</v>
      </c>
      <c r="AU114" s="503">
        <v>0</v>
      </c>
      <c r="AV114" s="503">
        <v>0</v>
      </c>
      <c r="AW114" s="397"/>
      <c r="AX114" s="397"/>
      <c r="AY114" s="397"/>
      <c r="AZ114" s="397"/>
      <c r="BA114" s="397"/>
      <c r="BB114" s="397"/>
      <c r="BC114" s="397"/>
      <c r="BD114" s="397"/>
      <c r="BE114" s="397"/>
      <c r="BF114" s="397"/>
      <c r="BG114" s="397"/>
      <c r="BH114" s="397"/>
      <c r="BI114" s="397"/>
      <c r="BJ114" s="397"/>
      <c r="BK114" s="397"/>
      <c r="BL114" s="397"/>
      <c r="BM114" s="397"/>
      <c r="BN114" s="397"/>
      <c r="BO114" s="397"/>
      <c r="BP114" s="397"/>
      <c r="BQ114" s="397"/>
      <c r="BR114" s="397"/>
      <c r="BS114" s="397"/>
      <c r="BT114" s="397"/>
      <c r="BU114" s="397"/>
      <c r="BV114" s="397"/>
      <c r="BW114" s="397"/>
      <c r="BX114" s="397"/>
      <c r="BY114" s="397"/>
      <c r="BZ114" s="397"/>
      <c r="CA114" s="396"/>
    </row>
    <row r="115" spans="2:79" ht="30">
      <c r="B115" s="902"/>
      <c r="C115" s="872"/>
      <c r="D115" s="898"/>
      <c r="E115" s="1051"/>
      <c r="F115" s="848" t="s">
        <v>955</v>
      </c>
      <c r="G115" s="848"/>
      <c r="H115" s="842"/>
      <c r="I115" s="842"/>
      <c r="J115" s="842"/>
      <c r="K115" s="842"/>
      <c r="L115" s="397"/>
      <c r="M115" s="397"/>
      <c r="N115" s="397"/>
      <c r="O115" s="239" t="s">
        <v>421</v>
      </c>
      <c r="P115" s="239" t="s">
        <v>420</v>
      </c>
      <c r="Q115" s="397"/>
      <c r="R115" s="397"/>
      <c r="S115" s="73">
        <v>108</v>
      </c>
      <c r="T115" s="241" t="s">
        <v>407</v>
      </c>
      <c r="U115" s="242" t="s">
        <v>406</v>
      </c>
      <c r="V115" s="239">
        <v>2</v>
      </c>
      <c r="W115" s="397"/>
      <c r="X115" s="397"/>
      <c r="Y115" s="397"/>
      <c r="Z115" s="238">
        <v>2</v>
      </c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  <c r="AK115" s="1069"/>
      <c r="AL115" s="397"/>
      <c r="AM115" s="503">
        <v>0</v>
      </c>
      <c r="AN115" s="503">
        <v>0</v>
      </c>
      <c r="AO115" s="503">
        <v>0</v>
      </c>
      <c r="AP115" s="503">
        <v>0</v>
      </c>
      <c r="AQ115" s="503">
        <v>0</v>
      </c>
      <c r="AR115" s="503">
        <v>0</v>
      </c>
      <c r="AS115" s="503">
        <v>0</v>
      </c>
      <c r="AT115" s="503">
        <v>0</v>
      </c>
      <c r="AU115" s="503">
        <v>0</v>
      </c>
      <c r="AV115" s="503">
        <v>0</v>
      </c>
      <c r="AW115" s="397"/>
      <c r="AX115" s="397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7"/>
      <c r="BM115" s="397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7"/>
      <c r="BX115" s="397"/>
      <c r="BY115" s="397"/>
      <c r="BZ115" s="397"/>
      <c r="CA115" s="396"/>
    </row>
    <row r="116" spans="2:79" ht="30">
      <c r="B116" s="902"/>
      <c r="C116" s="872"/>
      <c r="D116" s="898"/>
      <c r="E116" s="1051"/>
      <c r="F116" s="848"/>
      <c r="G116" s="848"/>
      <c r="H116" s="842"/>
      <c r="I116" s="842"/>
      <c r="J116" s="842"/>
      <c r="K116" s="842"/>
      <c r="L116" s="397"/>
      <c r="M116" s="397"/>
      <c r="N116" s="397"/>
      <c r="O116" s="239" t="s">
        <v>417</v>
      </c>
      <c r="P116" s="239" t="s">
        <v>416</v>
      </c>
      <c r="Q116" s="397"/>
      <c r="R116" s="397"/>
      <c r="S116" s="73">
        <v>109</v>
      </c>
      <c r="T116" s="241" t="s">
        <v>419</v>
      </c>
      <c r="U116" s="242" t="s">
        <v>418</v>
      </c>
      <c r="V116" s="244">
        <v>1</v>
      </c>
      <c r="W116" s="397"/>
      <c r="X116" s="397"/>
      <c r="Y116" s="397"/>
      <c r="Z116" s="243">
        <v>1</v>
      </c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1069"/>
      <c r="AL116" s="397"/>
      <c r="AM116" s="503">
        <v>0</v>
      </c>
      <c r="AN116" s="503">
        <v>0</v>
      </c>
      <c r="AO116" s="503">
        <v>0</v>
      </c>
      <c r="AP116" s="503">
        <v>0</v>
      </c>
      <c r="AQ116" s="503">
        <v>0</v>
      </c>
      <c r="AR116" s="503">
        <v>0</v>
      </c>
      <c r="AS116" s="503">
        <v>0</v>
      </c>
      <c r="AT116" s="503">
        <v>0</v>
      </c>
      <c r="AU116" s="503">
        <v>0</v>
      </c>
      <c r="AV116" s="503">
        <v>0</v>
      </c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  <c r="CA116" s="396"/>
    </row>
    <row r="117" spans="2:79" ht="30">
      <c r="B117" s="902"/>
      <c r="C117" s="872"/>
      <c r="D117" s="898"/>
      <c r="E117" s="1051"/>
      <c r="F117" s="848" t="s">
        <v>954</v>
      </c>
      <c r="G117" s="848"/>
      <c r="H117" s="842"/>
      <c r="I117" s="842"/>
      <c r="J117" s="842"/>
      <c r="K117" s="842"/>
      <c r="L117" s="397"/>
      <c r="M117" s="397"/>
      <c r="N117" s="397"/>
      <c r="O117" s="239" t="s">
        <v>415</v>
      </c>
      <c r="P117" s="239" t="s">
        <v>414</v>
      </c>
      <c r="Q117" s="397"/>
      <c r="R117" s="397"/>
      <c r="S117" s="73">
        <v>110</v>
      </c>
      <c r="T117" s="241" t="s">
        <v>413</v>
      </c>
      <c r="U117" s="242" t="s">
        <v>412</v>
      </c>
      <c r="V117" s="239" t="s">
        <v>953</v>
      </c>
      <c r="W117" s="397"/>
      <c r="X117" s="397"/>
      <c r="Y117" s="397"/>
      <c r="Z117" s="243">
        <v>0.15</v>
      </c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1069"/>
      <c r="AL117" s="397"/>
      <c r="AM117" s="503">
        <v>0</v>
      </c>
      <c r="AN117" s="503">
        <v>0</v>
      </c>
      <c r="AO117" s="503">
        <v>0</v>
      </c>
      <c r="AP117" s="503">
        <v>0</v>
      </c>
      <c r="AQ117" s="503">
        <v>0</v>
      </c>
      <c r="AR117" s="503">
        <v>0</v>
      </c>
      <c r="AS117" s="503">
        <v>0</v>
      </c>
      <c r="AT117" s="503">
        <v>0</v>
      </c>
      <c r="AU117" s="503">
        <v>0</v>
      </c>
      <c r="AV117" s="503">
        <v>0</v>
      </c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6"/>
    </row>
    <row r="118" spans="2:79" ht="30">
      <c r="B118" s="902"/>
      <c r="C118" s="872"/>
      <c r="D118" s="898"/>
      <c r="E118" s="1051"/>
      <c r="F118" s="848"/>
      <c r="G118" s="848"/>
      <c r="H118" s="842"/>
      <c r="I118" s="842"/>
      <c r="J118" s="842"/>
      <c r="K118" s="842"/>
      <c r="L118" s="397"/>
      <c r="M118" s="397"/>
      <c r="N118" s="397"/>
      <c r="O118" s="239" t="s">
        <v>411</v>
      </c>
      <c r="P118" s="239" t="s">
        <v>410</v>
      </c>
      <c r="Q118" s="397"/>
      <c r="R118" s="397"/>
      <c r="S118" s="73">
        <v>111</v>
      </c>
      <c r="T118" s="241" t="s">
        <v>413</v>
      </c>
      <c r="U118" s="242" t="s">
        <v>412</v>
      </c>
      <c r="V118" s="239" t="s">
        <v>952</v>
      </c>
      <c r="W118" s="397"/>
      <c r="X118" s="397"/>
      <c r="Y118" s="397"/>
      <c r="Z118" s="243">
        <v>0.15</v>
      </c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  <c r="AK118" s="1069"/>
      <c r="AL118" s="397"/>
      <c r="AM118" s="503">
        <v>0</v>
      </c>
      <c r="AN118" s="503">
        <v>0</v>
      </c>
      <c r="AO118" s="503">
        <v>0</v>
      </c>
      <c r="AP118" s="503">
        <v>0</v>
      </c>
      <c r="AQ118" s="503">
        <v>0</v>
      </c>
      <c r="AR118" s="503">
        <v>0</v>
      </c>
      <c r="AS118" s="503">
        <v>0</v>
      </c>
      <c r="AT118" s="503">
        <v>0</v>
      </c>
      <c r="AU118" s="503">
        <v>0</v>
      </c>
      <c r="AV118" s="503">
        <v>0</v>
      </c>
      <c r="AW118" s="397"/>
      <c r="AX118" s="397"/>
      <c r="AY118" s="397"/>
      <c r="AZ118" s="397"/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  <c r="CA118" s="396"/>
    </row>
    <row r="119" spans="2:79" ht="45">
      <c r="B119" s="902"/>
      <c r="C119" s="872"/>
      <c r="D119" s="898"/>
      <c r="E119" s="1051"/>
      <c r="F119" s="848" t="s">
        <v>951</v>
      </c>
      <c r="G119" s="848"/>
      <c r="H119" s="842"/>
      <c r="I119" s="842"/>
      <c r="J119" s="842"/>
      <c r="K119" s="842"/>
      <c r="L119" s="397"/>
      <c r="M119" s="397"/>
      <c r="N119" s="397"/>
      <c r="O119" s="239" t="s">
        <v>409</v>
      </c>
      <c r="P119" s="239" t="s">
        <v>950</v>
      </c>
      <c r="Q119" s="397"/>
      <c r="R119" s="397"/>
      <c r="S119" s="73">
        <v>112</v>
      </c>
      <c r="T119" s="241" t="s">
        <v>407</v>
      </c>
      <c r="U119" s="242" t="s">
        <v>406</v>
      </c>
      <c r="V119" s="239" t="s">
        <v>949</v>
      </c>
      <c r="W119" s="397"/>
      <c r="X119" s="397"/>
      <c r="Y119" s="397"/>
      <c r="Z119" s="238">
        <v>1</v>
      </c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1069"/>
      <c r="AL119" s="397"/>
      <c r="AM119" s="503">
        <v>0</v>
      </c>
      <c r="AN119" s="503">
        <v>0</v>
      </c>
      <c r="AO119" s="503">
        <v>0</v>
      </c>
      <c r="AP119" s="503">
        <v>0</v>
      </c>
      <c r="AQ119" s="503">
        <v>0</v>
      </c>
      <c r="AR119" s="503">
        <v>0</v>
      </c>
      <c r="AS119" s="503">
        <v>0</v>
      </c>
      <c r="AT119" s="503">
        <v>0</v>
      </c>
      <c r="AU119" s="503">
        <v>0</v>
      </c>
      <c r="AV119" s="503">
        <v>0</v>
      </c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6"/>
    </row>
    <row r="120" spans="2:79" ht="30" customHeight="1">
      <c r="B120" s="902"/>
      <c r="C120" s="872"/>
      <c r="D120" s="898"/>
      <c r="E120" s="1051"/>
      <c r="F120" s="848"/>
      <c r="G120" s="848"/>
      <c r="H120" s="842"/>
      <c r="I120" s="842"/>
      <c r="J120" s="842"/>
      <c r="K120" s="842"/>
      <c r="L120" s="397"/>
      <c r="M120" s="397"/>
      <c r="N120" s="397"/>
      <c r="O120" s="239" t="s">
        <v>405</v>
      </c>
      <c r="P120" s="239" t="s">
        <v>948</v>
      </c>
      <c r="Q120" s="397"/>
      <c r="R120" s="397"/>
      <c r="S120" s="73">
        <v>113</v>
      </c>
      <c r="T120" s="241" t="s">
        <v>407</v>
      </c>
      <c r="U120" s="242" t="s">
        <v>406</v>
      </c>
      <c r="V120" s="239">
        <v>2</v>
      </c>
      <c r="W120" s="397"/>
      <c r="X120" s="397"/>
      <c r="Y120" s="397"/>
      <c r="Z120" s="238">
        <v>1</v>
      </c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1069"/>
      <c r="AL120" s="397"/>
      <c r="AM120" s="503">
        <v>0</v>
      </c>
      <c r="AN120" s="503">
        <v>0</v>
      </c>
      <c r="AO120" s="503">
        <v>0</v>
      </c>
      <c r="AP120" s="503">
        <v>0</v>
      </c>
      <c r="AQ120" s="503">
        <v>0</v>
      </c>
      <c r="AR120" s="503">
        <v>0</v>
      </c>
      <c r="AS120" s="503">
        <v>0</v>
      </c>
      <c r="AT120" s="503">
        <v>0</v>
      </c>
      <c r="AU120" s="503">
        <v>0</v>
      </c>
      <c r="AV120" s="503">
        <v>0</v>
      </c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6"/>
    </row>
    <row r="121" spans="2:79" ht="30">
      <c r="B121" s="902"/>
      <c r="C121" s="872"/>
      <c r="D121" s="898"/>
      <c r="E121" s="1051"/>
      <c r="F121" s="242" t="s">
        <v>947</v>
      </c>
      <c r="G121" s="848"/>
      <c r="H121" s="842"/>
      <c r="I121" s="842"/>
      <c r="J121" s="842"/>
      <c r="K121" s="842"/>
      <c r="L121" s="397"/>
      <c r="M121" s="397"/>
      <c r="N121" s="397"/>
      <c r="O121" s="239" t="s">
        <v>403</v>
      </c>
      <c r="P121" s="239" t="s">
        <v>402</v>
      </c>
      <c r="Q121" s="397"/>
      <c r="R121" s="397"/>
      <c r="S121" s="73">
        <v>114</v>
      </c>
      <c r="T121" s="241" t="s">
        <v>397</v>
      </c>
      <c r="U121" s="242" t="s">
        <v>396</v>
      </c>
      <c r="V121" s="239" t="s">
        <v>946</v>
      </c>
      <c r="W121" s="397"/>
      <c r="X121" s="397"/>
      <c r="Y121" s="397"/>
      <c r="Z121" s="238">
        <v>1</v>
      </c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1069"/>
      <c r="AL121" s="397"/>
      <c r="AM121" s="503">
        <v>0</v>
      </c>
      <c r="AN121" s="503">
        <v>0</v>
      </c>
      <c r="AO121" s="503">
        <v>0</v>
      </c>
      <c r="AP121" s="503">
        <v>0</v>
      </c>
      <c r="AQ121" s="503">
        <v>0</v>
      </c>
      <c r="AR121" s="503">
        <v>0</v>
      </c>
      <c r="AS121" s="503">
        <v>0</v>
      </c>
      <c r="AT121" s="503">
        <v>0</v>
      </c>
      <c r="AU121" s="503">
        <v>0</v>
      </c>
      <c r="AV121" s="503">
        <v>0</v>
      </c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6"/>
    </row>
    <row r="122" spans="2:79" ht="45">
      <c r="B122" s="902"/>
      <c r="C122" s="872"/>
      <c r="D122" s="898"/>
      <c r="E122" s="1051"/>
      <c r="F122" s="848" t="s">
        <v>945</v>
      </c>
      <c r="G122" s="848"/>
      <c r="H122" s="842"/>
      <c r="I122" s="842"/>
      <c r="J122" s="842"/>
      <c r="K122" s="842"/>
      <c r="L122" s="397"/>
      <c r="M122" s="397"/>
      <c r="N122" s="397"/>
      <c r="O122" s="239" t="s">
        <v>401</v>
      </c>
      <c r="P122" s="239" t="s">
        <v>944</v>
      </c>
      <c r="Q122" s="397"/>
      <c r="R122" s="397"/>
      <c r="S122" s="73">
        <v>115</v>
      </c>
      <c r="T122" s="241" t="s">
        <v>397</v>
      </c>
      <c r="U122" s="242" t="s">
        <v>396</v>
      </c>
      <c r="V122" s="239">
        <v>3</v>
      </c>
      <c r="W122" s="397"/>
      <c r="X122" s="397"/>
      <c r="Y122" s="397"/>
      <c r="Z122" s="238">
        <v>2</v>
      </c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1069"/>
      <c r="AL122" s="397"/>
      <c r="AM122" s="503">
        <v>0</v>
      </c>
      <c r="AN122" s="503">
        <v>0</v>
      </c>
      <c r="AO122" s="503">
        <v>0</v>
      </c>
      <c r="AP122" s="503">
        <v>0</v>
      </c>
      <c r="AQ122" s="503">
        <v>0</v>
      </c>
      <c r="AR122" s="503">
        <v>0</v>
      </c>
      <c r="AS122" s="503">
        <v>0</v>
      </c>
      <c r="AT122" s="503">
        <v>0</v>
      </c>
      <c r="AU122" s="503">
        <v>0</v>
      </c>
      <c r="AV122" s="503">
        <v>0</v>
      </c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6"/>
    </row>
    <row r="123" spans="2:79" ht="45">
      <c r="B123" s="902"/>
      <c r="C123" s="872"/>
      <c r="D123" s="898"/>
      <c r="E123" s="1051"/>
      <c r="F123" s="848"/>
      <c r="G123" s="848"/>
      <c r="H123" s="842"/>
      <c r="I123" s="842"/>
      <c r="J123" s="842"/>
      <c r="K123" s="842"/>
      <c r="L123" s="397"/>
      <c r="M123" s="397"/>
      <c r="N123" s="397"/>
      <c r="O123" s="239" t="s">
        <v>943</v>
      </c>
      <c r="P123" s="239" t="s">
        <v>942</v>
      </c>
      <c r="Q123" s="397"/>
      <c r="R123" s="397"/>
      <c r="S123" s="73">
        <v>116</v>
      </c>
      <c r="T123" s="241" t="s">
        <v>397</v>
      </c>
      <c r="U123" s="242" t="s">
        <v>396</v>
      </c>
      <c r="V123" s="239">
        <v>5</v>
      </c>
      <c r="W123" s="397"/>
      <c r="X123" s="397"/>
      <c r="Y123" s="397"/>
      <c r="Z123" s="238">
        <v>1</v>
      </c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1069"/>
      <c r="AL123" s="397"/>
      <c r="AM123" s="503">
        <v>0</v>
      </c>
      <c r="AN123" s="503">
        <v>0</v>
      </c>
      <c r="AO123" s="503">
        <v>0</v>
      </c>
      <c r="AP123" s="503">
        <v>0</v>
      </c>
      <c r="AQ123" s="503">
        <v>0</v>
      </c>
      <c r="AR123" s="503">
        <v>0</v>
      </c>
      <c r="AS123" s="503">
        <v>0</v>
      </c>
      <c r="AT123" s="503">
        <v>0</v>
      </c>
      <c r="AU123" s="503">
        <v>0</v>
      </c>
      <c r="AV123" s="503">
        <v>0</v>
      </c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6"/>
    </row>
    <row r="124" spans="2:79" ht="45.75" thickBot="1">
      <c r="B124" s="902"/>
      <c r="C124" s="872"/>
      <c r="D124" s="1033"/>
      <c r="E124" s="1052"/>
      <c r="F124" s="501" t="s">
        <v>941</v>
      </c>
      <c r="G124" s="937"/>
      <c r="H124" s="1048"/>
      <c r="I124" s="1048"/>
      <c r="J124" s="1048"/>
      <c r="K124" s="1048"/>
      <c r="L124" s="392"/>
      <c r="M124" s="392"/>
      <c r="N124" s="392"/>
      <c r="O124" s="500" t="s">
        <v>395</v>
      </c>
      <c r="P124" s="500" t="s">
        <v>394</v>
      </c>
      <c r="Q124" s="392"/>
      <c r="R124" s="392"/>
      <c r="S124" s="395">
        <v>117</v>
      </c>
      <c r="T124" s="502" t="s">
        <v>397</v>
      </c>
      <c r="U124" s="501" t="s">
        <v>396</v>
      </c>
      <c r="V124" s="500">
        <v>1</v>
      </c>
      <c r="W124" s="392"/>
      <c r="X124" s="392"/>
      <c r="Y124" s="392"/>
      <c r="Z124" s="499">
        <v>0</v>
      </c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  <c r="AK124" s="1070"/>
      <c r="AL124" s="392"/>
      <c r="AM124" s="498">
        <v>0</v>
      </c>
      <c r="AN124" s="498">
        <v>0</v>
      </c>
      <c r="AO124" s="498">
        <v>0</v>
      </c>
      <c r="AP124" s="498">
        <v>0</v>
      </c>
      <c r="AQ124" s="498">
        <v>0</v>
      </c>
      <c r="AR124" s="498">
        <v>0</v>
      </c>
      <c r="AS124" s="498">
        <v>0</v>
      </c>
      <c r="AT124" s="498">
        <v>0</v>
      </c>
      <c r="AU124" s="498">
        <v>0</v>
      </c>
      <c r="AV124" s="498">
        <v>0</v>
      </c>
      <c r="AW124" s="392"/>
      <c r="AX124" s="392"/>
      <c r="AY124" s="392"/>
      <c r="AZ124" s="392"/>
      <c r="BA124" s="392"/>
      <c r="BB124" s="392"/>
      <c r="BC124" s="392"/>
      <c r="BD124" s="392"/>
      <c r="BE124" s="392"/>
      <c r="BF124" s="392"/>
      <c r="BG124" s="392"/>
      <c r="BH124" s="392"/>
      <c r="BI124" s="392"/>
      <c r="BJ124" s="392"/>
      <c r="BK124" s="392"/>
      <c r="BL124" s="392"/>
      <c r="BM124" s="392"/>
      <c r="BN124" s="392"/>
      <c r="BO124" s="392"/>
      <c r="BP124" s="392"/>
      <c r="BQ124" s="392"/>
      <c r="BR124" s="392"/>
      <c r="BS124" s="392"/>
      <c r="BT124" s="392"/>
      <c r="BU124" s="392"/>
      <c r="BV124" s="392"/>
      <c r="BW124" s="392"/>
      <c r="BX124" s="392"/>
      <c r="BY124" s="392"/>
      <c r="BZ124" s="392"/>
      <c r="CA124" s="391"/>
    </row>
    <row r="125" spans="2:79" ht="78.75" customHeight="1">
      <c r="B125" s="902"/>
      <c r="C125" s="872"/>
      <c r="D125" s="880" t="s">
        <v>392</v>
      </c>
      <c r="E125" s="799" t="e">
        <f>'PLAN INDICATIVO'!E116:E119</f>
        <v>#VALUE!</v>
      </c>
      <c r="F125" s="58" t="s">
        <v>391</v>
      </c>
      <c r="G125" s="58">
        <v>39</v>
      </c>
      <c r="H125" s="57" t="s">
        <v>940</v>
      </c>
      <c r="I125" s="57" t="s">
        <v>389</v>
      </c>
      <c r="J125" s="57">
        <v>0</v>
      </c>
      <c r="K125" s="57">
        <v>1</v>
      </c>
      <c r="L125" s="387"/>
      <c r="M125" s="387"/>
      <c r="N125" s="387"/>
      <c r="O125" s="57" t="s">
        <v>386</v>
      </c>
      <c r="P125" s="57" t="s">
        <v>939</v>
      </c>
      <c r="Q125" s="387"/>
      <c r="R125" s="387"/>
      <c r="S125" s="58">
        <v>118</v>
      </c>
      <c r="T125" s="58" t="s">
        <v>388</v>
      </c>
      <c r="U125" s="59" t="s">
        <v>387</v>
      </c>
      <c r="V125" s="229">
        <v>0</v>
      </c>
      <c r="W125" s="387"/>
      <c r="X125" s="387"/>
      <c r="Y125" s="387"/>
      <c r="Z125" s="387">
        <v>0</v>
      </c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497">
        <f>SUM(AM125:AU125)</f>
        <v>0</v>
      </c>
      <c r="AL125" s="387"/>
      <c r="AM125" s="388">
        <v>0</v>
      </c>
      <c r="AN125" s="388">
        <v>0</v>
      </c>
      <c r="AO125" s="388">
        <v>0</v>
      </c>
      <c r="AP125" s="388">
        <v>0</v>
      </c>
      <c r="AQ125" s="388">
        <v>0</v>
      </c>
      <c r="AR125" s="388">
        <v>0</v>
      </c>
      <c r="AS125" s="388">
        <v>0</v>
      </c>
      <c r="AT125" s="388">
        <v>0</v>
      </c>
      <c r="AU125" s="388">
        <v>0</v>
      </c>
      <c r="AV125" s="387"/>
      <c r="AW125" s="387"/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/>
      <c r="BN125" s="387"/>
      <c r="BO125" s="387"/>
      <c r="BP125" s="387"/>
      <c r="BQ125" s="387"/>
      <c r="BR125" s="387"/>
      <c r="BS125" s="387"/>
      <c r="BT125" s="387"/>
      <c r="BU125" s="387"/>
      <c r="BV125" s="387"/>
      <c r="BW125" s="387"/>
      <c r="BX125" s="387"/>
      <c r="BY125" s="387"/>
      <c r="BZ125" s="387"/>
      <c r="CA125" s="386"/>
    </row>
    <row r="126" spans="2:79" ht="30">
      <c r="B126" s="902"/>
      <c r="C126" s="872"/>
      <c r="D126" s="882"/>
      <c r="E126" s="801"/>
      <c r="F126" s="726" t="s">
        <v>384</v>
      </c>
      <c r="G126" s="726">
        <v>40</v>
      </c>
      <c r="H126" s="711" t="s">
        <v>383</v>
      </c>
      <c r="I126" s="711" t="s">
        <v>382</v>
      </c>
      <c r="J126" s="711">
        <v>0</v>
      </c>
      <c r="K126" s="711">
        <v>4</v>
      </c>
      <c r="L126" s="382"/>
      <c r="M126" s="382"/>
      <c r="N126" s="382"/>
      <c r="O126" s="42" t="s">
        <v>379</v>
      </c>
      <c r="P126" s="42" t="s">
        <v>378</v>
      </c>
      <c r="Q126" s="382"/>
      <c r="R126" s="382"/>
      <c r="S126" s="48">
        <v>119</v>
      </c>
      <c r="T126" s="228" t="s">
        <v>381</v>
      </c>
      <c r="U126" s="44" t="s">
        <v>380</v>
      </c>
      <c r="V126" s="42">
        <v>0</v>
      </c>
      <c r="W126" s="382"/>
      <c r="X126" s="382"/>
      <c r="Y126" s="382"/>
      <c r="Z126" s="496">
        <v>0.96046468694915399</v>
      </c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494">
        <f>SUM(AM126:AU126)</f>
        <v>108000000</v>
      </c>
      <c r="AL126" s="382"/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5">
        <v>108000000</v>
      </c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1"/>
    </row>
    <row r="127" spans="2:79" ht="89.25" customHeight="1">
      <c r="B127" s="902"/>
      <c r="C127" s="872"/>
      <c r="D127" s="882"/>
      <c r="E127" s="801"/>
      <c r="F127" s="727"/>
      <c r="G127" s="727"/>
      <c r="H127" s="712"/>
      <c r="I127" s="712"/>
      <c r="J127" s="712"/>
      <c r="K127" s="712"/>
      <c r="L127" s="382"/>
      <c r="M127" s="382"/>
      <c r="N127" s="382"/>
      <c r="O127" s="42" t="s">
        <v>938</v>
      </c>
      <c r="P127" s="42" t="s">
        <v>937</v>
      </c>
      <c r="Q127" s="382"/>
      <c r="R127" s="382"/>
      <c r="S127" s="227">
        <v>120</v>
      </c>
      <c r="T127" s="48" t="s">
        <v>377</v>
      </c>
      <c r="U127" s="44" t="s">
        <v>376</v>
      </c>
      <c r="V127" s="495">
        <v>0</v>
      </c>
      <c r="W127" s="382"/>
      <c r="X127" s="382"/>
      <c r="Y127" s="382"/>
      <c r="Z127" s="382">
        <v>1</v>
      </c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494"/>
      <c r="AL127" s="382"/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1"/>
    </row>
    <row r="128" spans="2:79" ht="30.75" thickBot="1">
      <c r="B128" s="903"/>
      <c r="C128" s="873"/>
      <c r="D128" s="1044"/>
      <c r="E128" s="1049"/>
      <c r="F128" s="493" t="s">
        <v>373</v>
      </c>
      <c r="G128" s="493">
        <v>42</v>
      </c>
      <c r="H128" s="491" t="s">
        <v>372</v>
      </c>
      <c r="I128" s="491" t="s">
        <v>371</v>
      </c>
      <c r="J128" s="492">
        <v>0</v>
      </c>
      <c r="K128" s="492">
        <v>1</v>
      </c>
      <c r="L128" s="485"/>
      <c r="M128" s="485"/>
      <c r="N128" s="485"/>
      <c r="O128" s="491" t="s">
        <v>936</v>
      </c>
      <c r="P128" s="491" t="s">
        <v>367</v>
      </c>
      <c r="Q128" s="485"/>
      <c r="R128" s="485"/>
      <c r="S128" s="490">
        <v>121</v>
      </c>
      <c r="T128" s="490" t="s">
        <v>370</v>
      </c>
      <c r="U128" s="489" t="s">
        <v>369</v>
      </c>
      <c r="V128" s="488">
        <v>0</v>
      </c>
      <c r="W128" s="485"/>
      <c r="X128" s="485"/>
      <c r="Y128" s="485"/>
      <c r="Z128" s="485">
        <v>0</v>
      </c>
      <c r="AA128" s="485"/>
      <c r="AB128" s="485"/>
      <c r="AC128" s="485"/>
      <c r="AD128" s="485"/>
      <c r="AE128" s="485"/>
      <c r="AF128" s="485"/>
      <c r="AG128" s="485"/>
      <c r="AH128" s="485"/>
      <c r="AI128" s="485"/>
      <c r="AJ128" s="485"/>
      <c r="AK128" s="487">
        <f>SUM(AM128:AU128)</f>
        <v>0</v>
      </c>
      <c r="AL128" s="485"/>
      <c r="AM128" s="486">
        <v>0</v>
      </c>
      <c r="AN128" s="486">
        <v>0</v>
      </c>
      <c r="AO128" s="486">
        <v>0</v>
      </c>
      <c r="AP128" s="486">
        <v>0</v>
      </c>
      <c r="AQ128" s="486">
        <v>0</v>
      </c>
      <c r="AR128" s="486">
        <v>0</v>
      </c>
      <c r="AS128" s="486">
        <v>0</v>
      </c>
      <c r="AT128" s="486">
        <v>0</v>
      </c>
      <c r="AU128" s="486">
        <v>0</v>
      </c>
      <c r="AV128" s="485"/>
      <c r="AW128" s="485"/>
      <c r="AX128" s="485"/>
      <c r="AY128" s="485"/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485"/>
      <c r="BK128" s="485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4"/>
    </row>
    <row r="129" spans="2:79" ht="45" customHeight="1">
      <c r="B129" s="890" t="s">
        <v>366</v>
      </c>
      <c r="C129" s="893" t="e">
        <f>SUM(E129:E161)</f>
        <v>#VALUE!</v>
      </c>
      <c r="D129" s="810" t="s">
        <v>365</v>
      </c>
      <c r="E129" s="1037">
        <f>'PLAN INDICATIVO'!E120:E142</f>
        <v>0</v>
      </c>
      <c r="F129" s="1040" t="s">
        <v>935</v>
      </c>
      <c r="G129" s="437">
        <v>43</v>
      </c>
      <c r="H129" s="436" t="s">
        <v>934</v>
      </c>
      <c r="I129" s="436" t="s">
        <v>929</v>
      </c>
      <c r="J129" s="436" t="s">
        <v>0</v>
      </c>
      <c r="K129" s="483">
        <v>0.7</v>
      </c>
      <c r="L129" s="434"/>
      <c r="M129" s="434"/>
      <c r="N129" s="434"/>
      <c r="O129" s="436" t="s">
        <v>933</v>
      </c>
      <c r="P129" s="436" t="s">
        <v>358</v>
      </c>
      <c r="Q129" s="434"/>
      <c r="R129" s="434"/>
      <c r="S129" s="482">
        <v>122</v>
      </c>
      <c r="T129" s="482" t="s">
        <v>361</v>
      </c>
      <c r="U129" s="481" t="s">
        <v>360</v>
      </c>
      <c r="V129" s="436">
        <v>2</v>
      </c>
      <c r="W129" s="480"/>
      <c r="X129" s="480"/>
      <c r="Y129" s="480"/>
      <c r="Z129" s="479">
        <v>0.68994293495233272</v>
      </c>
      <c r="AA129" s="477">
        <v>0</v>
      </c>
      <c r="AB129" s="477">
        <v>0</v>
      </c>
      <c r="AC129" s="477">
        <v>0</v>
      </c>
      <c r="AD129" s="477">
        <v>0</v>
      </c>
      <c r="AE129" s="477">
        <v>0</v>
      </c>
      <c r="AF129" s="477">
        <v>0</v>
      </c>
      <c r="AG129" s="477">
        <v>0</v>
      </c>
      <c r="AH129" s="477">
        <v>0</v>
      </c>
      <c r="AI129" s="477">
        <v>0</v>
      </c>
      <c r="AJ129" s="477">
        <v>0</v>
      </c>
      <c r="AK129" s="478">
        <f>SUM(AM129:AU129)</f>
        <v>34284423</v>
      </c>
      <c r="AL129" s="477">
        <v>0</v>
      </c>
      <c r="AM129" s="478">
        <v>13500000</v>
      </c>
      <c r="AN129" s="477">
        <v>0</v>
      </c>
      <c r="AO129" s="478">
        <v>20784423</v>
      </c>
      <c r="AP129" s="477">
        <v>0</v>
      </c>
      <c r="AQ129" s="477">
        <v>0</v>
      </c>
      <c r="AR129" s="477">
        <v>0</v>
      </c>
      <c r="AS129" s="477">
        <v>0</v>
      </c>
      <c r="AT129" s="477">
        <v>0</v>
      </c>
      <c r="AU129" s="477">
        <v>0</v>
      </c>
      <c r="AV129" s="477">
        <v>0</v>
      </c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3"/>
    </row>
    <row r="130" spans="2:79" ht="31.5">
      <c r="B130" s="891"/>
      <c r="C130" s="894"/>
      <c r="D130" s="811"/>
      <c r="E130" s="1038"/>
      <c r="F130" s="1005"/>
      <c r="G130" s="1005">
        <v>44</v>
      </c>
      <c r="H130" s="994" t="s">
        <v>932</v>
      </c>
      <c r="I130" s="994" t="s">
        <v>931</v>
      </c>
      <c r="J130" s="994" t="s">
        <v>0</v>
      </c>
      <c r="K130" s="996">
        <v>0.4</v>
      </c>
      <c r="L130" s="360"/>
      <c r="M130" s="360"/>
      <c r="N130" s="360"/>
      <c r="O130" s="364" t="s">
        <v>357</v>
      </c>
      <c r="P130" s="364" t="s">
        <v>356</v>
      </c>
      <c r="Q130" s="360"/>
      <c r="R130" s="360"/>
      <c r="S130" s="472">
        <v>123</v>
      </c>
      <c r="T130" s="472" t="s">
        <v>349</v>
      </c>
      <c r="U130" s="471" t="s">
        <v>348</v>
      </c>
      <c r="V130" s="363">
        <v>1</v>
      </c>
      <c r="W130" s="469"/>
      <c r="X130" s="469"/>
      <c r="Y130" s="469"/>
      <c r="Z130" s="474">
        <v>0.74678710219643418</v>
      </c>
      <c r="AA130" s="468">
        <v>0</v>
      </c>
      <c r="AB130" s="468">
        <v>0</v>
      </c>
      <c r="AC130" s="468">
        <v>0</v>
      </c>
      <c r="AD130" s="468">
        <v>0</v>
      </c>
      <c r="AE130" s="468">
        <v>0</v>
      </c>
      <c r="AF130" s="468">
        <v>0</v>
      </c>
      <c r="AG130" s="468">
        <v>0</v>
      </c>
      <c r="AH130" s="468">
        <v>0</v>
      </c>
      <c r="AI130" s="468">
        <v>0</v>
      </c>
      <c r="AJ130" s="468">
        <v>0</v>
      </c>
      <c r="AK130" s="1017">
        <f>SUM(AM130:AU136)</f>
        <v>311162703</v>
      </c>
      <c r="AL130" s="468">
        <v>0</v>
      </c>
      <c r="AM130" s="473">
        <v>2465773</v>
      </c>
      <c r="AN130" s="468">
        <v>0</v>
      </c>
      <c r="AO130" s="473">
        <v>3435965</v>
      </c>
      <c r="AP130" s="468">
        <v>0</v>
      </c>
      <c r="AQ130" s="468">
        <v>0</v>
      </c>
      <c r="AR130" s="468">
        <v>0</v>
      </c>
      <c r="AS130" s="468">
        <v>0</v>
      </c>
      <c r="AT130" s="468">
        <v>0</v>
      </c>
      <c r="AU130" s="473">
        <v>40000965</v>
      </c>
      <c r="AV130" s="468">
        <v>0</v>
      </c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2"/>
    </row>
    <row r="131" spans="2:79" ht="31.5">
      <c r="B131" s="891"/>
      <c r="C131" s="894"/>
      <c r="D131" s="811"/>
      <c r="E131" s="1038"/>
      <c r="F131" s="1005"/>
      <c r="G131" s="1005"/>
      <c r="H131" s="994"/>
      <c r="I131" s="994"/>
      <c r="J131" s="994"/>
      <c r="K131" s="996"/>
      <c r="L131" s="360"/>
      <c r="M131" s="360"/>
      <c r="N131" s="360"/>
      <c r="O131" s="364" t="s">
        <v>355</v>
      </c>
      <c r="P131" s="364" t="s">
        <v>354</v>
      </c>
      <c r="Q131" s="360"/>
      <c r="R131" s="360"/>
      <c r="S131" s="472">
        <v>124</v>
      </c>
      <c r="T131" s="472" t="s">
        <v>349</v>
      </c>
      <c r="U131" s="471" t="s">
        <v>348</v>
      </c>
      <c r="V131" s="364">
        <v>2</v>
      </c>
      <c r="W131" s="469"/>
      <c r="X131" s="469"/>
      <c r="Y131" s="469"/>
      <c r="Z131" s="469">
        <v>1</v>
      </c>
      <c r="AA131" s="468">
        <v>0</v>
      </c>
      <c r="AB131" s="468">
        <v>0</v>
      </c>
      <c r="AC131" s="468">
        <v>0</v>
      </c>
      <c r="AD131" s="468">
        <v>0</v>
      </c>
      <c r="AE131" s="468">
        <v>0</v>
      </c>
      <c r="AF131" s="468">
        <v>0</v>
      </c>
      <c r="AG131" s="468">
        <v>0</v>
      </c>
      <c r="AH131" s="468">
        <v>0</v>
      </c>
      <c r="AI131" s="468">
        <v>0</v>
      </c>
      <c r="AJ131" s="468">
        <v>0</v>
      </c>
      <c r="AK131" s="1017"/>
      <c r="AL131" s="468">
        <v>0</v>
      </c>
      <c r="AM131" s="468">
        <v>0</v>
      </c>
      <c r="AN131" s="468">
        <v>0</v>
      </c>
      <c r="AO131" s="473">
        <v>10000000</v>
      </c>
      <c r="AP131" s="468">
        <v>0</v>
      </c>
      <c r="AQ131" s="468">
        <v>0</v>
      </c>
      <c r="AR131" s="468">
        <v>0</v>
      </c>
      <c r="AS131" s="468">
        <v>0</v>
      </c>
      <c r="AT131" s="468">
        <v>0</v>
      </c>
      <c r="AU131" s="468">
        <v>0</v>
      </c>
      <c r="AV131" s="468">
        <v>0</v>
      </c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2"/>
    </row>
    <row r="132" spans="2:79" ht="31.5">
      <c r="B132" s="891"/>
      <c r="C132" s="894"/>
      <c r="D132" s="811"/>
      <c r="E132" s="1038"/>
      <c r="F132" s="1005"/>
      <c r="G132" s="1005"/>
      <c r="H132" s="994"/>
      <c r="I132" s="994"/>
      <c r="J132" s="994"/>
      <c r="K132" s="996"/>
      <c r="L132" s="360"/>
      <c r="M132" s="360"/>
      <c r="N132" s="360"/>
      <c r="O132" s="364" t="s">
        <v>353</v>
      </c>
      <c r="P132" s="364" t="s">
        <v>352</v>
      </c>
      <c r="Q132" s="360"/>
      <c r="R132" s="360"/>
      <c r="S132" s="472">
        <v>125</v>
      </c>
      <c r="T132" s="472" t="s">
        <v>349</v>
      </c>
      <c r="U132" s="471" t="s">
        <v>348</v>
      </c>
      <c r="V132" s="363">
        <v>0.4</v>
      </c>
      <c r="W132" s="469"/>
      <c r="X132" s="469"/>
      <c r="Y132" s="469"/>
      <c r="Z132" s="474">
        <v>9.6046468721544917E-2</v>
      </c>
      <c r="AA132" s="468">
        <v>0</v>
      </c>
      <c r="AB132" s="468">
        <v>0</v>
      </c>
      <c r="AC132" s="468">
        <v>0</v>
      </c>
      <c r="AD132" s="468">
        <v>0</v>
      </c>
      <c r="AE132" s="468">
        <v>0</v>
      </c>
      <c r="AF132" s="468">
        <v>0</v>
      </c>
      <c r="AG132" s="468">
        <v>0</v>
      </c>
      <c r="AH132" s="468">
        <v>0</v>
      </c>
      <c r="AI132" s="468">
        <v>0</v>
      </c>
      <c r="AJ132" s="468">
        <v>0</v>
      </c>
      <c r="AK132" s="1017"/>
      <c r="AL132" s="468">
        <v>0</v>
      </c>
      <c r="AM132" s="468">
        <v>0</v>
      </c>
      <c r="AN132" s="468">
        <v>0</v>
      </c>
      <c r="AO132" s="473">
        <v>150000000</v>
      </c>
      <c r="AP132" s="468">
        <v>0</v>
      </c>
      <c r="AQ132" s="468">
        <v>0</v>
      </c>
      <c r="AR132" s="468">
        <v>0</v>
      </c>
      <c r="AS132" s="468">
        <v>0</v>
      </c>
      <c r="AT132" s="468">
        <v>0</v>
      </c>
      <c r="AU132" s="473">
        <v>19000000</v>
      </c>
      <c r="AV132" s="468">
        <v>0</v>
      </c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2"/>
    </row>
    <row r="133" spans="2:79" ht="31.5">
      <c r="B133" s="891"/>
      <c r="C133" s="894"/>
      <c r="D133" s="811"/>
      <c r="E133" s="1038"/>
      <c r="F133" s="1005"/>
      <c r="G133" s="1005"/>
      <c r="H133" s="994"/>
      <c r="I133" s="994"/>
      <c r="J133" s="994"/>
      <c r="K133" s="996"/>
      <c r="L133" s="360"/>
      <c r="M133" s="360"/>
      <c r="N133" s="360"/>
      <c r="O133" s="363" t="s">
        <v>351</v>
      </c>
      <c r="P133" s="363" t="s">
        <v>350</v>
      </c>
      <c r="Q133" s="360"/>
      <c r="R133" s="360"/>
      <c r="S133" s="472">
        <v>126</v>
      </c>
      <c r="T133" s="472" t="s">
        <v>349</v>
      </c>
      <c r="U133" s="471" t="s">
        <v>348</v>
      </c>
      <c r="V133" s="363">
        <v>0.4</v>
      </c>
      <c r="W133" s="469"/>
      <c r="X133" s="469"/>
      <c r="Y133" s="469"/>
      <c r="Z133" s="474">
        <v>0.16621570584955242</v>
      </c>
      <c r="AA133" s="468">
        <v>0</v>
      </c>
      <c r="AB133" s="468">
        <v>0</v>
      </c>
      <c r="AC133" s="468">
        <v>0</v>
      </c>
      <c r="AD133" s="468">
        <v>0</v>
      </c>
      <c r="AE133" s="468">
        <v>0</v>
      </c>
      <c r="AF133" s="468">
        <v>0</v>
      </c>
      <c r="AG133" s="468">
        <v>0</v>
      </c>
      <c r="AH133" s="468">
        <v>0</v>
      </c>
      <c r="AI133" s="468">
        <v>0</v>
      </c>
      <c r="AJ133" s="468">
        <v>0</v>
      </c>
      <c r="AK133" s="1017"/>
      <c r="AL133" s="468">
        <v>0</v>
      </c>
      <c r="AM133" s="468">
        <v>0</v>
      </c>
      <c r="AN133" s="468">
        <v>0</v>
      </c>
      <c r="AO133" s="473">
        <v>8000000</v>
      </c>
      <c r="AP133" s="468">
        <v>0</v>
      </c>
      <c r="AQ133" s="468">
        <v>0</v>
      </c>
      <c r="AR133" s="468">
        <v>0</v>
      </c>
      <c r="AS133" s="468">
        <v>0</v>
      </c>
      <c r="AT133" s="468">
        <v>0</v>
      </c>
      <c r="AU133" s="473">
        <v>25000000</v>
      </c>
      <c r="AV133" s="468">
        <v>0</v>
      </c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2"/>
    </row>
    <row r="134" spans="2:79" ht="31.5">
      <c r="B134" s="891"/>
      <c r="C134" s="894"/>
      <c r="D134" s="811"/>
      <c r="E134" s="1038"/>
      <c r="F134" s="1005"/>
      <c r="G134" s="1005"/>
      <c r="H134" s="994"/>
      <c r="I134" s="994"/>
      <c r="J134" s="994"/>
      <c r="K134" s="996"/>
      <c r="L134" s="360"/>
      <c r="M134" s="360"/>
      <c r="N134" s="360"/>
      <c r="O134" s="364" t="s">
        <v>347</v>
      </c>
      <c r="P134" s="364" t="s">
        <v>346</v>
      </c>
      <c r="Q134" s="360"/>
      <c r="R134" s="360"/>
      <c r="S134" s="472">
        <v>127</v>
      </c>
      <c r="T134" s="472" t="s">
        <v>349</v>
      </c>
      <c r="U134" s="471" t="s">
        <v>348</v>
      </c>
      <c r="V134" s="363">
        <v>0.8</v>
      </c>
      <c r="W134" s="469"/>
      <c r="X134" s="469"/>
      <c r="Y134" s="469"/>
      <c r="Z134" s="474">
        <v>0.19209292206738499</v>
      </c>
      <c r="AA134" s="468">
        <v>0</v>
      </c>
      <c r="AB134" s="468">
        <v>0</v>
      </c>
      <c r="AC134" s="468">
        <v>0</v>
      </c>
      <c r="AD134" s="468">
        <v>0</v>
      </c>
      <c r="AE134" s="468">
        <v>0</v>
      </c>
      <c r="AF134" s="468">
        <v>0</v>
      </c>
      <c r="AG134" s="468">
        <v>0</v>
      </c>
      <c r="AH134" s="468">
        <v>0</v>
      </c>
      <c r="AI134" s="468">
        <v>0</v>
      </c>
      <c r="AJ134" s="468">
        <v>0</v>
      </c>
      <c r="AK134" s="1017"/>
      <c r="AL134" s="468">
        <v>0</v>
      </c>
      <c r="AM134" s="468">
        <v>0</v>
      </c>
      <c r="AN134" s="468">
        <v>0</v>
      </c>
      <c r="AO134" s="473">
        <v>5000000</v>
      </c>
      <c r="AP134" s="468">
        <v>0</v>
      </c>
      <c r="AQ134" s="468">
        <v>0</v>
      </c>
      <c r="AR134" s="468">
        <v>0</v>
      </c>
      <c r="AS134" s="468">
        <v>0</v>
      </c>
      <c r="AT134" s="468">
        <v>0</v>
      </c>
      <c r="AU134" s="473">
        <v>31000000</v>
      </c>
      <c r="AV134" s="468">
        <v>0</v>
      </c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2"/>
    </row>
    <row r="135" spans="2:79" ht="30">
      <c r="B135" s="891"/>
      <c r="C135" s="894"/>
      <c r="D135" s="811"/>
      <c r="E135" s="1038"/>
      <c r="F135" s="1005"/>
      <c r="G135" s="1005"/>
      <c r="H135" s="994"/>
      <c r="I135" s="994"/>
      <c r="J135" s="994"/>
      <c r="K135" s="996"/>
      <c r="L135" s="360"/>
      <c r="M135" s="360"/>
      <c r="N135" s="360"/>
      <c r="O135" s="364" t="s">
        <v>343</v>
      </c>
      <c r="P135" s="364" t="s">
        <v>342</v>
      </c>
      <c r="Q135" s="360"/>
      <c r="R135" s="360"/>
      <c r="S135" s="472">
        <v>128</v>
      </c>
      <c r="T135" s="472" t="s">
        <v>345</v>
      </c>
      <c r="U135" s="471" t="s">
        <v>344</v>
      </c>
      <c r="V135" s="364">
        <v>6</v>
      </c>
      <c r="W135" s="469"/>
      <c r="X135" s="469"/>
      <c r="Y135" s="469"/>
      <c r="Z135" s="475">
        <v>1.4406969155053873</v>
      </c>
      <c r="AA135" s="468">
        <v>0</v>
      </c>
      <c r="AB135" s="468">
        <v>0</v>
      </c>
      <c r="AC135" s="468">
        <v>0</v>
      </c>
      <c r="AD135" s="468">
        <v>0</v>
      </c>
      <c r="AE135" s="468">
        <v>0</v>
      </c>
      <c r="AF135" s="468">
        <v>0</v>
      </c>
      <c r="AG135" s="468">
        <v>0</v>
      </c>
      <c r="AH135" s="468">
        <v>0</v>
      </c>
      <c r="AI135" s="468">
        <v>0</v>
      </c>
      <c r="AJ135" s="468">
        <v>0</v>
      </c>
      <c r="AK135" s="1017"/>
      <c r="AL135" s="468">
        <v>0</v>
      </c>
      <c r="AM135" s="468">
        <v>0</v>
      </c>
      <c r="AN135" s="468">
        <v>0</v>
      </c>
      <c r="AO135" s="473">
        <v>3500000</v>
      </c>
      <c r="AP135" s="468">
        <v>0</v>
      </c>
      <c r="AQ135" s="468">
        <v>0</v>
      </c>
      <c r="AR135" s="468">
        <v>0</v>
      </c>
      <c r="AS135" s="468">
        <v>0</v>
      </c>
      <c r="AT135" s="468">
        <v>0</v>
      </c>
      <c r="AU135" s="473">
        <v>4250000</v>
      </c>
      <c r="AV135" s="468">
        <v>0</v>
      </c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2"/>
    </row>
    <row r="136" spans="2:79" ht="30">
      <c r="B136" s="891"/>
      <c r="C136" s="894"/>
      <c r="D136" s="811"/>
      <c r="E136" s="1038"/>
      <c r="F136" s="1005"/>
      <c r="G136" s="1005"/>
      <c r="H136" s="994"/>
      <c r="I136" s="994"/>
      <c r="J136" s="994"/>
      <c r="K136" s="996"/>
      <c r="L136" s="360"/>
      <c r="M136" s="360"/>
      <c r="N136" s="360"/>
      <c r="O136" s="364" t="s">
        <v>341</v>
      </c>
      <c r="P136" s="364" t="s">
        <v>340</v>
      </c>
      <c r="Q136" s="360"/>
      <c r="R136" s="360"/>
      <c r="S136" s="472">
        <v>129</v>
      </c>
      <c r="T136" s="472" t="s">
        <v>321</v>
      </c>
      <c r="U136" s="471" t="s">
        <v>320</v>
      </c>
      <c r="V136" s="364">
        <v>5</v>
      </c>
      <c r="W136" s="469"/>
      <c r="X136" s="469"/>
      <c r="Y136" s="469"/>
      <c r="Z136" s="475">
        <v>1.2005808586864424</v>
      </c>
      <c r="AA136" s="468">
        <v>0</v>
      </c>
      <c r="AB136" s="468">
        <v>0</v>
      </c>
      <c r="AC136" s="468">
        <v>0</v>
      </c>
      <c r="AD136" s="468">
        <v>0</v>
      </c>
      <c r="AE136" s="468">
        <v>0</v>
      </c>
      <c r="AF136" s="468">
        <v>0</v>
      </c>
      <c r="AG136" s="468">
        <v>0</v>
      </c>
      <c r="AH136" s="468">
        <v>0</v>
      </c>
      <c r="AI136" s="468">
        <v>0</v>
      </c>
      <c r="AJ136" s="468">
        <v>0</v>
      </c>
      <c r="AK136" s="1017"/>
      <c r="AL136" s="468">
        <v>0</v>
      </c>
      <c r="AM136" s="468">
        <v>0</v>
      </c>
      <c r="AN136" s="468">
        <v>0</v>
      </c>
      <c r="AO136" s="473">
        <v>3500000</v>
      </c>
      <c r="AP136" s="468">
        <v>0</v>
      </c>
      <c r="AQ136" s="468">
        <v>0</v>
      </c>
      <c r="AR136" s="468">
        <v>0</v>
      </c>
      <c r="AS136" s="468">
        <v>0</v>
      </c>
      <c r="AT136" s="468">
        <v>0</v>
      </c>
      <c r="AU136" s="473">
        <v>6010000</v>
      </c>
      <c r="AV136" s="468">
        <v>0</v>
      </c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2"/>
    </row>
    <row r="137" spans="2:79" ht="30">
      <c r="B137" s="891"/>
      <c r="C137" s="894"/>
      <c r="D137" s="811"/>
      <c r="E137" s="1038"/>
      <c r="F137" s="1005"/>
      <c r="G137" s="1005">
        <v>45</v>
      </c>
      <c r="H137" s="994" t="s">
        <v>930</v>
      </c>
      <c r="I137" s="994" t="s">
        <v>929</v>
      </c>
      <c r="J137" s="1011">
        <v>0.4284</v>
      </c>
      <c r="K137" s="996">
        <v>0.25</v>
      </c>
      <c r="L137" s="360"/>
      <c r="M137" s="360"/>
      <c r="N137" s="360"/>
      <c r="O137" s="364" t="s">
        <v>337</v>
      </c>
      <c r="P137" s="364" t="s">
        <v>333</v>
      </c>
      <c r="Q137" s="360"/>
      <c r="R137" s="360"/>
      <c r="S137" s="472">
        <v>130</v>
      </c>
      <c r="T137" s="472" t="s">
        <v>336</v>
      </c>
      <c r="U137" s="471" t="s">
        <v>335</v>
      </c>
      <c r="V137" s="363">
        <v>0.01</v>
      </c>
      <c r="W137" s="469"/>
      <c r="X137" s="469"/>
      <c r="Y137" s="469"/>
      <c r="Z137" s="474">
        <v>6.356734549392542E-3</v>
      </c>
      <c r="AA137" s="468">
        <v>0</v>
      </c>
      <c r="AB137" s="468">
        <v>0</v>
      </c>
      <c r="AC137" s="468">
        <v>0</v>
      </c>
      <c r="AD137" s="468">
        <v>0</v>
      </c>
      <c r="AE137" s="468">
        <v>0</v>
      </c>
      <c r="AF137" s="468">
        <v>0</v>
      </c>
      <c r="AG137" s="468">
        <v>0</v>
      </c>
      <c r="AH137" s="468">
        <v>0</v>
      </c>
      <c r="AI137" s="468">
        <v>0</v>
      </c>
      <c r="AJ137" s="468">
        <v>0</v>
      </c>
      <c r="AK137" s="1017">
        <f>SUM(AM137:AU143)</f>
        <v>90435139</v>
      </c>
      <c r="AL137" s="468">
        <v>0</v>
      </c>
      <c r="AM137" s="468">
        <v>0</v>
      </c>
      <c r="AN137" s="468">
        <v>0</v>
      </c>
      <c r="AO137" s="473">
        <v>16000000</v>
      </c>
      <c r="AP137" s="468">
        <v>0</v>
      </c>
      <c r="AQ137" s="468">
        <v>0</v>
      </c>
      <c r="AR137" s="468">
        <v>0</v>
      </c>
      <c r="AS137" s="468">
        <v>0</v>
      </c>
      <c r="AT137" s="468">
        <v>0</v>
      </c>
      <c r="AU137" s="473">
        <v>28300139</v>
      </c>
      <c r="AV137" s="468">
        <v>0</v>
      </c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2"/>
    </row>
    <row r="138" spans="2:79" ht="30">
      <c r="B138" s="891"/>
      <c r="C138" s="894"/>
      <c r="D138" s="811"/>
      <c r="E138" s="1038"/>
      <c r="F138" s="1005"/>
      <c r="G138" s="1005"/>
      <c r="H138" s="994"/>
      <c r="I138" s="994"/>
      <c r="J138" s="994"/>
      <c r="K138" s="996"/>
      <c r="L138" s="360"/>
      <c r="M138" s="360"/>
      <c r="N138" s="360"/>
      <c r="O138" s="364" t="s">
        <v>334</v>
      </c>
      <c r="P138" s="364" t="s">
        <v>333</v>
      </c>
      <c r="Q138" s="360"/>
      <c r="R138" s="360"/>
      <c r="S138" s="472">
        <v>131</v>
      </c>
      <c r="T138" s="472" t="s">
        <v>336</v>
      </c>
      <c r="U138" s="471" t="s">
        <v>335</v>
      </c>
      <c r="V138" s="363">
        <v>0.03</v>
      </c>
      <c r="W138" s="469"/>
      <c r="X138" s="469"/>
      <c r="Y138" s="469"/>
      <c r="Z138" s="474">
        <v>1.9070203648177624E-2</v>
      </c>
      <c r="AA138" s="468">
        <v>0</v>
      </c>
      <c r="AB138" s="468">
        <v>0</v>
      </c>
      <c r="AC138" s="468">
        <v>0</v>
      </c>
      <c r="AD138" s="468">
        <v>0</v>
      </c>
      <c r="AE138" s="468">
        <v>0</v>
      </c>
      <c r="AF138" s="468">
        <v>0</v>
      </c>
      <c r="AG138" s="468">
        <v>0</v>
      </c>
      <c r="AH138" s="468">
        <v>0</v>
      </c>
      <c r="AI138" s="468">
        <v>0</v>
      </c>
      <c r="AJ138" s="468">
        <v>0</v>
      </c>
      <c r="AK138" s="1017"/>
      <c r="AL138" s="468">
        <v>0</v>
      </c>
      <c r="AM138" s="468">
        <v>0</v>
      </c>
      <c r="AN138" s="468">
        <v>0</v>
      </c>
      <c r="AO138" s="473">
        <v>10000000</v>
      </c>
      <c r="AP138" s="468">
        <v>0</v>
      </c>
      <c r="AQ138" s="468">
        <v>0</v>
      </c>
      <c r="AR138" s="468">
        <v>0</v>
      </c>
      <c r="AS138" s="468">
        <v>0</v>
      </c>
      <c r="AT138" s="468">
        <v>0</v>
      </c>
      <c r="AU138" s="473">
        <v>36135000</v>
      </c>
      <c r="AV138" s="468">
        <v>0</v>
      </c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2"/>
    </row>
    <row r="139" spans="2:79">
      <c r="B139" s="891"/>
      <c r="C139" s="894"/>
      <c r="D139" s="811"/>
      <c r="E139" s="1038"/>
      <c r="F139" s="1005"/>
      <c r="G139" s="1005"/>
      <c r="H139" s="994"/>
      <c r="I139" s="994"/>
      <c r="J139" s="994"/>
      <c r="K139" s="996"/>
      <c r="L139" s="360"/>
      <c r="M139" s="360"/>
      <c r="N139" s="360"/>
      <c r="O139" s="364" t="s">
        <v>323</v>
      </c>
      <c r="P139" s="364" t="s">
        <v>322</v>
      </c>
      <c r="Q139" s="360"/>
      <c r="R139" s="360"/>
      <c r="S139" s="472">
        <v>132</v>
      </c>
      <c r="T139" s="472" t="s">
        <v>325</v>
      </c>
      <c r="U139" s="471" t="s">
        <v>324</v>
      </c>
      <c r="V139" s="476">
        <v>1</v>
      </c>
      <c r="W139" s="469"/>
      <c r="X139" s="469"/>
      <c r="Y139" s="469"/>
      <c r="Z139" s="469">
        <v>0</v>
      </c>
      <c r="AA139" s="468">
        <v>0</v>
      </c>
      <c r="AB139" s="468">
        <v>0</v>
      </c>
      <c r="AC139" s="468">
        <v>0</v>
      </c>
      <c r="AD139" s="468">
        <v>0</v>
      </c>
      <c r="AE139" s="468">
        <v>0</v>
      </c>
      <c r="AF139" s="468">
        <v>0</v>
      </c>
      <c r="AG139" s="468">
        <v>0</v>
      </c>
      <c r="AH139" s="468">
        <v>0</v>
      </c>
      <c r="AI139" s="468">
        <v>0</v>
      </c>
      <c r="AJ139" s="468">
        <v>0</v>
      </c>
      <c r="AK139" s="1017"/>
      <c r="AL139" s="468">
        <v>0</v>
      </c>
      <c r="AM139" s="468">
        <v>0</v>
      </c>
      <c r="AN139" s="468">
        <v>0</v>
      </c>
      <c r="AO139" s="468">
        <v>0</v>
      </c>
      <c r="AP139" s="468">
        <v>0</v>
      </c>
      <c r="AQ139" s="468">
        <v>0</v>
      </c>
      <c r="AR139" s="468">
        <v>0</v>
      </c>
      <c r="AS139" s="468">
        <v>0</v>
      </c>
      <c r="AT139" s="468">
        <v>0</v>
      </c>
      <c r="AU139" s="468">
        <v>0</v>
      </c>
      <c r="AV139" s="468">
        <v>0</v>
      </c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2"/>
    </row>
    <row r="140" spans="2:79" ht="45" customHeight="1">
      <c r="B140" s="891"/>
      <c r="C140" s="894"/>
      <c r="D140" s="811"/>
      <c r="E140" s="1038"/>
      <c r="F140" s="1005"/>
      <c r="G140" s="1005"/>
      <c r="H140" s="994"/>
      <c r="I140" s="994"/>
      <c r="J140" s="994"/>
      <c r="K140" s="996"/>
      <c r="L140" s="360"/>
      <c r="M140" s="360"/>
      <c r="N140" s="360"/>
      <c r="O140" s="364" t="s">
        <v>319</v>
      </c>
      <c r="P140" s="364" t="s">
        <v>928</v>
      </c>
      <c r="Q140" s="360"/>
      <c r="R140" s="360"/>
      <c r="S140" s="472">
        <v>133</v>
      </c>
      <c r="T140" s="472" t="s">
        <v>321</v>
      </c>
      <c r="U140" s="471" t="s">
        <v>320</v>
      </c>
      <c r="V140" s="470">
        <v>1</v>
      </c>
      <c r="W140" s="469"/>
      <c r="X140" s="469"/>
      <c r="Y140" s="469"/>
      <c r="Z140" s="474">
        <v>0</v>
      </c>
      <c r="AA140" s="468">
        <v>0</v>
      </c>
      <c r="AB140" s="468">
        <v>0</v>
      </c>
      <c r="AC140" s="468">
        <v>0</v>
      </c>
      <c r="AD140" s="468">
        <v>0</v>
      </c>
      <c r="AE140" s="468">
        <v>0</v>
      </c>
      <c r="AF140" s="468">
        <v>0</v>
      </c>
      <c r="AG140" s="468">
        <v>0</v>
      </c>
      <c r="AH140" s="468">
        <v>0</v>
      </c>
      <c r="AI140" s="468">
        <v>0</v>
      </c>
      <c r="AJ140" s="468">
        <v>0</v>
      </c>
      <c r="AK140" s="1017"/>
      <c r="AL140" s="468">
        <v>0</v>
      </c>
      <c r="AM140" s="468">
        <v>0</v>
      </c>
      <c r="AN140" s="468">
        <v>0</v>
      </c>
      <c r="AO140" s="468">
        <v>0</v>
      </c>
      <c r="AP140" s="468">
        <v>0</v>
      </c>
      <c r="AQ140" s="468">
        <v>0</v>
      </c>
      <c r="AR140" s="468">
        <v>0</v>
      </c>
      <c r="AS140" s="468">
        <v>0</v>
      </c>
      <c r="AT140" s="468">
        <v>0</v>
      </c>
      <c r="AU140" s="468">
        <v>0</v>
      </c>
      <c r="AV140" s="468">
        <v>0</v>
      </c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2"/>
    </row>
    <row r="141" spans="2:79" ht="45" customHeight="1">
      <c r="B141" s="891"/>
      <c r="C141" s="894"/>
      <c r="D141" s="811"/>
      <c r="E141" s="1038"/>
      <c r="F141" s="1005"/>
      <c r="G141" s="1005"/>
      <c r="H141" s="994"/>
      <c r="I141" s="994"/>
      <c r="J141" s="994">
        <v>14.43</v>
      </c>
      <c r="K141" s="996"/>
      <c r="L141" s="360"/>
      <c r="M141" s="360"/>
      <c r="N141" s="360"/>
      <c r="O141" s="364" t="s">
        <v>317</v>
      </c>
      <c r="P141" s="364" t="s">
        <v>927</v>
      </c>
      <c r="Q141" s="360"/>
      <c r="R141" s="360"/>
      <c r="S141" s="472">
        <v>134</v>
      </c>
      <c r="T141" s="472" t="s">
        <v>315</v>
      </c>
      <c r="U141" s="471" t="s">
        <v>314</v>
      </c>
      <c r="V141" s="470">
        <v>1</v>
      </c>
      <c r="W141" s="469"/>
      <c r="X141" s="469"/>
      <c r="Y141" s="469"/>
      <c r="Z141" s="474">
        <v>0</v>
      </c>
      <c r="AA141" s="468">
        <v>0</v>
      </c>
      <c r="AB141" s="468">
        <v>0</v>
      </c>
      <c r="AC141" s="468">
        <v>0</v>
      </c>
      <c r="AD141" s="468">
        <v>0</v>
      </c>
      <c r="AE141" s="468">
        <v>0</v>
      </c>
      <c r="AF141" s="468">
        <v>0</v>
      </c>
      <c r="AG141" s="468">
        <v>0</v>
      </c>
      <c r="AH141" s="468">
        <v>0</v>
      </c>
      <c r="AI141" s="468">
        <v>0</v>
      </c>
      <c r="AJ141" s="468">
        <v>0</v>
      </c>
      <c r="AK141" s="1017"/>
      <c r="AL141" s="468">
        <v>0</v>
      </c>
      <c r="AM141" s="468">
        <v>0</v>
      </c>
      <c r="AN141" s="468">
        <v>0</v>
      </c>
      <c r="AO141" s="468">
        <v>0</v>
      </c>
      <c r="AP141" s="468">
        <v>0</v>
      </c>
      <c r="AQ141" s="468">
        <v>0</v>
      </c>
      <c r="AR141" s="468">
        <v>0</v>
      </c>
      <c r="AS141" s="468">
        <v>0</v>
      </c>
      <c r="AT141" s="468">
        <v>0</v>
      </c>
      <c r="AU141" s="468">
        <v>0</v>
      </c>
      <c r="AV141" s="468">
        <v>0</v>
      </c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2"/>
    </row>
    <row r="142" spans="2:79" ht="45">
      <c r="B142" s="891"/>
      <c r="C142" s="894"/>
      <c r="D142" s="811"/>
      <c r="E142" s="1038"/>
      <c r="F142" s="1005"/>
      <c r="G142" s="1005"/>
      <c r="H142" s="994"/>
      <c r="I142" s="994"/>
      <c r="J142" s="994"/>
      <c r="K142" s="996"/>
      <c r="L142" s="360"/>
      <c r="M142" s="360"/>
      <c r="N142" s="360"/>
      <c r="O142" s="364" t="s">
        <v>316</v>
      </c>
      <c r="P142" s="364" t="s">
        <v>926</v>
      </c>
      <c r="Q142" s="360"/>
      <c r="R142" s="360"/>
      <c r="S142" s="472">
        <v>135</v>
      </c>
      <c r="T142" s="472" t="s">
        <v>315</v>
      </c>
      <c r="U142" s="471" t="s">
        <v>314</v>
      </c>
      <c r="V142" s="470">
        <v>1</v>
      </c>
      <c r="W142" s="469"/>
      <c r="X142" s="469"/>
      <c r="Y142" s="469"/>
      <c r="Z142" s="474">
        <v>0</v>
      </c>
      <c r="AA142" s="468">
        <v>0</v>
      </c>
      <c r="AB142" s="468">
        <v>0</v>
      </c>
      <c r="AC142" s="468">
        <v>0</v>
      </c>
      <c r="AD142" s="468">
        <v>0</v>
      </c>
      <c r="AE142" s="468">
        <v>0</v>
      </c>
      <c r="AF142" s="468">
        <v>0</v>
      </c>
      <c r="AG142" s="468">
        <v>0</v>
      </c>
      <c r="AH142" s="468">
        <v>0</v>
      </c>
      <c r="AI142" s="468">
        <v>0</v>
      </c>
      <c r="AJ142" s="468">
        <v>0</v>
      </c>
      <c r="AK142" s="1017"/>
      <c r="AL142" s="468">
        <v>0</v>
      </c>
      <c r="AM142" s="468">
        <v>0</v>
      </c>
      <c r="AN142" s="468">
        <v>0</v>
      </c>
      <c r="AO142" s="468">
        <v>0</v>
      </c>
      <c r="AP142" s="468">
        <v>0</v>
      </c>
      <c r="AQ142" s="468">
        <v>0</v>
      </c>
      <c r="AR142" s="468">
        <v>0</v>
      </c>
      <c r="AS142" s="468">
        <v>0</v>
      </c>
      <c r="AT142" s="468">
        <v>0</v>
      </c>
      <c r="AU142" s="468">
        <v>0</v>
      </c>
      <c r="AV142" s="468">
        <v>0</v>
      </c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2"/>
    </row>
    <row r="143" spans="2:79" ht="45">
      <c r="B143" s="891"/>
      <c r="C143" s="894"/>
      <c r="D143" s="811"/>
      <c r="E143" s="1038"/>
      <c r="F143" s="1005"/>
      <c r="G143" s="1005"/>
      <c r="H143" s="994"/>
      <c r="I143" s="994"/>
      <c r="J143" s="994"/>
      <c r="K143" s="996"/>
      <c r="L143" s="360"/>
      <c r="M143" s="360"/>
      <c r="N143" s="360"/>
      <c r="O143" s="364" t="s">
        <v>313</v>
      </c>
      <c r="P143" s="364" t="s">
        <v>925</v>
      </c>
      <c r="Q143" s="360"/>
      <c r="R143" s="360"/>
      <c r="S143" s="472">
        <v>136</v>
      </c>
      <c r="T143" s="472" t="s">
        <v>315</v>
      </c>
      <c r="U143" s="471" t="s">
        <v>314</v>
      </c>
      <c r="V143" s="470">
        <v>1</v>
      </c>
      <c r="W143" s="469"/>
      <c r="X143" s="469"/>
      <c r="Y143" s="469"/>
      <c r="Z143" s="474">
        <v>0</v>
      </c>
      <c r="AA143" s="468">
        <v>0</v>
      </c>
      <c r="AB143" s="468">
        <v>0</v>
      </c>
      <c r="AC143" s="468">
        <v>0</v>
      </c>
      <c r="AD143" s="468">
        <v>0</v>
      </c>
      <c r="AE143" s="468">
        <v>0</v>
      </c>
      <c r="AF143" s="468">
        <v>0</v>
      </c>
      <c r="AG143" s="468">
        <v>0</v>
      </c>
      <c r="AH143" s="468">
        <v>0</v>
      </c>
      <c r="AI143" s="468">
        <v>0</v>
      </c>
      <c r="AJ143" s="468">
        <v>0</v>
      </c>
      <c r="AK143" s="1017"/>
      <c r="AL143" s="468">
        <v>0</v>
      </c>
      <c r="AM143" s="468">
        <v>0</v>
      </c>
      <c r="AN143" s="468">
        <v>0</v>
      </c>
      <c r="AO143" s="468">
        <v>0</v>
      </c>
      <c r="AP143" s="468">
        <v>0</v>
      </c>
      <c r="AQ143" s="468">
        <v>0</v>
      </c>
      <c r="AR143" s="468">
        <v>0</v>
      </c>
      <c r="AS143" s="468">
        <v>0</v>
      </c>
      <c r="AT143" s="468">
        <v>0</v>
      </c>
      <c r="AU143" s="468">
        <v>0</v>
      </c>
      <c r="AV143" s="468">
        <v>0</v>
      </c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2"/>
    </row>
    <row r="144" spans="2:79" ht="46.5" customHeight="1">
      <c r="B144" s="891"/>
      <c r="C144" s="894"/>
      <c r="D144" s="811"/>
      <c r="E144" s="1038"/>
      <c r="F144" s="1005" t="s">
        <v>311</v>
      </c>
      <c r="G144" s="1005">
        <v>46</v>
      </c>
      <c r="H144" s="994" t="s">
        <v>924</v>
      </c>
      <c r="I144" s="994" t="s">
        <v>144</v>
      </c>
      <c r="J144" s="994" t="s">
        <v>0</v>
      </c>
      <c r="K144" s="996">
        <v>0.2</v>
      </c>
      <c r="L144" s="360"/>
      <c r="M144" s="360"/>
      <c r="N144" s="360"/>
      <c r="O144" s="364" t="s">
        <v>306</v>
      </c>
      <c r="P144" s="364" t="s">
        <v>305</v>
      </c>
      <c r="Q144" s="360"/>
      <c r="R144" s="360"/>
      <c r="S144" s="472">
        <v>137</v>
      </c>
      <c r="T144" s="472" t="s">
        <v>308</v>
      </c>
      <c r="U144" s="471" t="s">
        <v>923</v>
      </c>
      <c r="V144" s="364">
        <v>8</v>
      </c>
      <c r="W144" s="469"/>
      <c r="X144" s="469"/>
      <c r="Y144" s="469"/>
      <c r="Z144" s="475">
        <v>1.920929373898308</v>
      </c>
      <c r="AA144" s="468">
        <v>0</v>
      </c>
      <c r="AB144" s="468">
        <v>0</v>
      </c>
      <c r="AC144" s="468">
        <v>0</v>
      </c>
      <c r="AD144" s="468">
        <v>0</v>
      </c>
      <c r="AE144" s="468">
        <v>0</v>
      </c>
      <c r="AF144" s="468">
        <v>0</v>
      </c>
      <c r="AG144" s="468">
        <v>0</v>
      </c>
      <c r="AH144" s="468">
        <v>0</v>
      </c>
      <c r="AI144" s="468">
        <v>0</v>
      </c>
      <c r="AJ144" s="468">
        <v>0</v>
      </c>
      <c r="AK144" s="1017">
        <f>SUM(AM144:AU149)</f>
        <v>117114328</v>
      </c>
      <c r="AL144" s="468">
        <v>0</v>
      </c>
      <c r="AM144" s="468">
        <v>0</v>
      </c>
      <c r="AN144" s="468">
        <v>0</v>
      </c>
      <c r="AO144" s="473">
        <v>36000000</v>
      </c>
      <c r="AP144" s="468">
        <v>0</v>
      </c>
      <c r="AQ144" s="468">
        <v>0</v>
      </c>
      <c r="AR144" s="468">
        <v>0</v>
      </c>
      <c r="AS144" s="468">
        <v>0</v>
      </c>
      <c r="AT144" s="468">
        <v>0</v>
      </c>
      <c r="AU144" s="468">
        <v>0</v>
      </c>
      <c r="AV144" s="468">
        <v>0</v>
      </c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2"/>
    </row>
    <row r="145" spans="2:79">
      <c r="B145" s="891"/>
      <c r="C145" s="894"/>
      <c r="D145" s="811"/>
      <c r="E145" s="1038"/>
      <c r="F145" s="1005"/>
      <c r="G145" s="1005"/>
      <c r="H145" s="994"/>
      <c r="I145" s="994"/>
      <c r="J145" s="994"/>
      <c r="K145" s="994"/>
      <c r="L145" s="360"/>
      <c r="M145" s="360"/>
      <c r="N145" s="360"/>
      <c r="O145" s="364" t="s">
        <v>304</v>
      </c>
      <c r="P145" s="364" t="s">
        <v>303</v>
      </c>
      <c r="Q145" s="360"/>
      <c r="R145" s="360"/>
      <c r="S145" s="472">
        <v>138</v>
      </c>
      <c r="T145" s="472" t="s">
        <v>294</v>
      </c>
      <c r="U145" s="471" t="s">
        <v>293</v>
      </c>
      <c r="V145" s="364">
        <v>26</v>
      </c>
      <c r="W145" s="469"/>
      <c r="X145" s="469"/>
      <c r="Y145" s="469"/>
      <c r="Z145" s="475">
        <v>6.2430204651694998</v>
      </c>
      <c r="AA145" s="468">
        <v>0</v>
      </c>
      <c r="AB145" s="468">
        <v>0</v>
      </c>
      <c r="AC145" s="468">
        <v>0</v>
      </c>
      <c r="AD145" s="468">
        <v>0</v>
      </c>
      <c r="AE145" s="468">
        <v>0</v>
      </c>
      <c r="AF145" s="468">
        <v>0</v>
      </c>
      <c r="AG145" s="468">
        <v>0</v>
      </c>
      <c r="AH145" s="468">
        <v>0</v>
      </c>
      <c r="AI145" s="468">
        <v>0</v>
      </c>
      <c r="AJ145" s="468">
        <v>0</v>
      </c>
      <c r="AK145" s="1017"/>
      <c r="AL145" s="468">
        <v>0</v>
      </c>
      <c r="AM145" s="468">
        <v>0</v>
      </c>
      <c r="AN145" s="468">
        <v>0</v>
      </c>
      <c r="AO145" s="473">
        <v>12000000</v>
      </c>
      <c r="AP145" s="468">
        <v>0</v>
      </c>
      <c r="AQ145" s="468">
        <v>0</v>
      </c>
      <c r="AR145" s="468">
        <v>0</v>
      </c>
      <c r="AS145" s="468">
        <v>0</v>
      </c>
      <c r="AT145" s="468">
        <v>0</v>
      </c>
      <c r="AU145" s="473">
        <v>0</v>
      </c>
      <c r="AV145" s="468">
        <v>0</v>
      </c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2"/>
    </row>
    <row r="146" spans="2:79" ht="30" customHeight="1">
      <c r="B146" s="891"/>
      <c r="C146" s="894"/>
      <c r="D146" s="811"/>
      <c r="E146" s="1038"/>
      <c r="F146" s="1005"/>
      <c r="G146" s="1005"/>
      <c r="H146" s="994"/>
      <c r="I146" s="994"/>
      <c r="J146" s="994"/>
      <c r="K146" s="994"/>
      <c r="L146" s="360"/>
      <c r="M146" s="360"/>
      <c r="N146" s="360"/>
      <c r="O146" s="364" t="s">
        <v>300</v>
      </c>
      <c r="P146" s="364" t="s">
        <v>299</v>
      </c>
      <c r="Q146" s="360"/>
      <c r="R146" s="360"/>
      <c r="S146" s="472">
        <v>139</v>
      </c>
      <c r="T146" s="472" t="s">
        <v>302</v>
      </c>
      <c r="U146" s="471" t="s">
        <v>301</v>
      </c>
      <c r="V146" s="363">
        <v>0.6</v>
      </c>
      <c r="W146" s="469"/>
      <c r="X146" s="469"/>
      <c r="Y146" s="469"/>
      <c r="Z146" s="474">
        <v>0.1440697030423731</v>
      </c>
      <c r="AA146" s="468">
        <v>0</v>
      </c>
      <c r="AB146" s="468">
        <v>0</v>
      </c>
      <c r="AC146" s="468">
        <v>0</v>
      </c>
      <c r="AD146" s="468">
        <v>0</v>
      </c>
      <c r="AE146" s="468">
        <v>0</v>
      </c>
      <c r="AF146" s="468">
        <v>0</v>
      </c>
      <c r="AG146" s="468">
        <v>0</v>
      </c>
      <c r="AH146" s="468">
        <v>0</v>
      </c>
      <c r="AI146" s="468">
        <v>0</v>
      </c>
      <c r="AJ146" s="468">
        <v>0</v>
      </c>
      <c r="AK146" s="1017"/>
      <c r="AL146" s="468">
        <v>0</v>
      </c>
      <c r="AM146" s="468">
        <v>0</v>
      </c>
      <c r="AN146" s="468">
        <v>0</v>
      </c>
      <c r="AO146" s="473">
        <v>18051679</v>
      </c>
      <c r="AP146" s="468">
        <v>0</v>
      </c>
      <c r="AQ146" s="468">
        <v>0</v>
      </c>
      <c r="AR146" s="468">
        <v>0</v>
      </c>
      <c r="AS146" s="468">
        <v>0</v>
      </c>
      <c r="AT146" s="468">
        <v>0</v>
      </c>
      <c r="AU146" s="473">
        <v>14148000</v>
      </c>
      <c r="AV146" s="468">
        <v>0</v>
      </c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2"/>
    </row>
    <row r="147" spans="2:79" ht="30">
      <c r="B147" s="891"/>
      <c r="C147" s="894"/>
      <c r="D147" s="811"/>
      <c r="E147" s="1038"/>
      <c r="F147" s="1005"/>
      <c r="G147" s="1005"/>
      <c r="H147" s="994"/>
      <c r="I147" s="994"/>
      <c r="J147" s="994"/>
      <c r="K147" s="994"/>
      <c r="L147" s="360"/>
      <c r="M147" s="360"/>
      <c r="N147" s="360"/>
      <c r="O147" s="364" t="s">
        <v>298</v>
      </c>
      <c r="P147" s="364" t="s">
        <v>297</v>
      </c>
      <c r="Q147" s="360"/>
      <c r="R147" s="360"/>
      <c r="S147" s="472">
        <v>140</v>
      </c>
      <c r="T147" s="472" t="s">
        <v>294</v>
      </c>
      <c r="U147" s="471" t="s">
        <v>293</v>
      </c>
      <c r="V147" s="363">
        <v>0.1</v>
      </c>
      <c r="W147" s="469"/>
      <c r="X147" s="469"/>
      <c r="Y147" s="469"/>
      <c r="Z147" s="474">
        <v>2.401161717372885E-2</v>
      </c>
      <c r="AA147" s="468">
        <v>0</v>
      </c>
      <c r="AB147" s="468">
        <v>0</v>
      </c>
      <c r="AC147" s="468">
        <v>0</v>
      </c>
      <c r="AD147" s="468">
        <v>0</v>
      </c>
      <c r="AE147" s="468">
        <v>0</v>
      </c>
      <c r="AF147" s="468">
        <v>0</v>
      </c>
      <c r="AG147" s="468">
        <v>0</v>
      </c>
      <c r="AH147" s="468">
        <v>0</v>
      </c>
      <c r="AI147" s="468">
        <v>0</v>
      </c>
      <c r="AJ147" s="468">
        <v>0</v>
      </c>
      <c r="AK147" s="1017"/>
      <c r="AL147" s="468">
        <v>0</v>
      </c>
      <c r="AM147" s="473">
        <v>5000000</v>
      </c>
      <c r="AN147" s="468">
        <v>0</v>
      </c>
      <c r="AO147" s="473">
        <v>16914649</v>
      </c>
      <c r="AP147" s="468">
        <v>0</v>
      </c>
      <c r="AQ147" s="468">
        <v>0</v>
      </c>
      <c r="AR147" s="468">
        <v>0</v>
      </c>
      <c r="AS147" s="468">
        <v>0</v>
      </c>
      <c r="AT147" s="468">
        <v>0</v>
      </c>
      <c r="AU147" s="468">
        <v>0</v>
      </c>
      <c r="AV147" s="468">
        <v>0</v>
      </c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2"/>
    </row>
    <row r="148" spans="2:79" ht="30">
      <c r="B148" s="891"/>
      <c r="C148" s="894"/>
      <c r="D148" s="811"/>
      <c r="E148" s="1038"/>
      <c r="F148" s="1005"/>
      <c r="G148" s="1005"/>
      <c r="H148" s="994"/>
      <c r="I148" s="994"/>
      <c r="J148" s="994"/>
      <c r="K148" s="994"/>
      <c r="L148" s="360"/>
      <c r="M148" s="360"/>
      <c r="N148" s="360"/>
      <c r="O148" s="364" t="s">
        <v>296</v>
      </c>
      <c r="P148" s="364" t="s">
        <v>295</v>
      </c>
      <c r="Q148" s="360"/>
      <c r="R148" s="360"/>
      <c r="S148" s="472">
        <v>141</v>
      </c>
      <c r="T148" s="472" t="s">
        <v>294</v>
      </c>
      <c r="U148" s="471" t="s">
        <v>293</v>
      </c>
      <c r="V148" s="470">
        <v>1</v>
      </c>
      <c r="W148" s="469"/>
      <c r="X148" s="469"/>
      <c r="Y148" s="469"/>
      <c r="Z148" s="469">
        <v>0</v>
      </c>
      <c r="AA148" s="468">
        <v>0</v>
      </c>
      <c r="AB148" s="468">
        <v>0</v>
      </c>
      <c r="AC148" s="468">
        <v>0</v>
      </c>
      <c r="AD148" s="468">
        <v>0</v>
      </c>
      <c r="AE148" s="468">
        <v>0</v>
      </c>
      <c r="AF148" s="468">
        <v>0</v>
      </c>
      <c r="AG148" s="468">
        <v>0</v>
      </c>
      <c r="AH148" s="468">
        <v>0</v>
      </c>
      <c r="AI148" s="468">
        <v>0</v>
      </c>
      <c r="AJ148" s="468">
        <v>0</v>
      </c>
      <c r="AK148" s="1017"/>
      <c r="AL148" s="468">
        <v>0</v>
      </c>
      <c r="AM148" s="468">
        <v>0</v>
      </c>
      <c r="AN148" s="468">
        <v>0</v>
      </c>
      <c r="AO148" s="468">
        <v>0</v>
      </c>
      <c r="AP148" s="468">
        <v>0</v>
      </c>
      <c r="AQ148" s="468">
        <v>0</v>
      </c>
      <c r="AR148" s="468">
        <v>0</v>
      </c>
      <c r="AS148" s="468">
        <v>0</v>
      </c>
      <c r="AT148" s="468">
        <v>0</v>
      </c>
      <c r="AU148" s="468">
        <v>0</v>
      </c>
      <c r="AV148" s="468">
        <v>0</v>
      </c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2"/>
    </row>
    <row r="149" spans="2:79" ht="30.75" thickBot="1">
      <c r="B149" s="891"/>
      <c r="C149" s="894"/>
      <c r="D149" s="812"/>
      <c r="E149" s="1041"/>
      <c r="F149" s="1006"/>
      <c r="G149" s="1006"/>
      <c r="H149" s="995"/>
      <c r="I149" s="995"/>
      <c r="J149" s="995"/>
      <c r="K149" s="995"/>
      <c r="L149" s="358"/>
      <c r="M149" s="358"/>
      <c r="N149" s="358"/>
      <c r="O149" s="431" t="s">
        <v>292</v>
      </c>
      <c r="P149" s="431" t="s">
        <v>291</v>
      </c>
      <c r="Q149" s="358"/>
      <c r="R149" s="358"/>
      <c r="S149" s="467">
        <v>142</v>
      </c>
      <c r="T149" s="467" t="s">
        <v>294</v>
      </c>
      <c r="U149" s="466" t="s">
        <v>293</v>
      </c>
      <c r="V149" s="465">
        <v>1</v>
      </c>
      <c r="W149" s="464"/>
      <c r="X149" s="464"/>
      <c r="Y149" s="464"/>
      <c r="Z149" s="463">
        <v>0.32513454084307708</v>
      </c>
      <c r="AA149" s="461">
        <v>0</v>
      </c>
      <c r="AB149" s="461">
        <v>0</v>
      </c>
      <c r="AC149" s="461">
        <v>0</v>
      </c>
      <c r="AD149" s="461">
        <v>0</v>
      </c>
      <c r="AE149" s="461">
        <v>0</v>
      </c>
      <c r="AF149" s="461">
        <v>0</v>
      </c>
      <c r="AG149" s="461">
        <v>0</v>
      </c>
      <c r="AH149" s="461">
        <v>0</v>
      </c>
      <c r="AI149" s="461">
        <v>0</v>
      </c>
      <c r="AJ149" s="461">
        <v>0</v>
      </c>
      <c r="AK149" s="1018"/>
      <c r="AL149" s="461">
        <v>0</v>
      </c>
      <c r="AM149" s="461">
        <v>0</v>
      </c>
      <c r="AN149" s="461">
        <v>0</v>
      </c>
      <c r="AO149" s="462">
        <v>15000000</v>
      </c>
      <c r="AP149" s="461">
        <v>0</v>
      </c>
      <c r="AQ149" s="461">
        <v>0</v>
      </c>
      <c r="AR149" s="461">
        <v>0</v>
      </c>
      <c r="AS149" s="461">
        <v>0</v>
      </c>
      <c r="AT149" s="461">
        <v>0</v>
      </c>
      <c r="AU149" s="461">
        <v>0</v>
      </c>
      <c r="AV149" s="461">
        <v>0</v>
      </c>
      <c r="AW149" s="358"/>
      <c r="AX149" s="358"/>
      <c r="AY149" s="358"/>
      <c r="AZ149" s="358"/>
      <c r="BA149" s="358"/>
      <c r="BB149" s="358"/>
      <c r="BC149" s="358"/>
      <c r="BD149" s="358"/>
      <c r="BE149" s="358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 s="358"/>
      <c r="BP149" s="358"/>
      <c r="BQ149" s="358"/>
      <c r="BR149" s="358"/>
      <c r="BS149" s="358"/>
      <c r="BT149" s="358"/>
      <c r="BU149" s="358"/>
      <c r="BV149" s="358"/>
      <c r="BW149" s="358"/>
      <c r="BX149" s="358"/>
      <c r="BY149" s="358"/>
      <c r="BZ149" s="358"/>
      <c r="CA149" s="460"/>
    </row>
    <row r="150" spans="2:79" ht="30" customHeight="1">
      <c r="B150" s="891"/>
      <c r="C150" s="894"/>
      <c r="D150" s="1042" t="s">
        <v>289</v>
      </c>
      <c r="E150" s="1043" t="e">
        <f>'PLAN INDICATIVO'!E143:E149</f>
        <v>#VALUE!</v>
      </c>
      <c r="F150" s="730" t="s">
        <v>288</v>
      </c>
      <c r="G150" s="730">
        <v>47</v>
      </c>
      <c r="H150" s="731" t="s">
        <v>922</v>
      </c>
      <c r="I150" s="731" t="s">
        <v>921</v>
      </c>
      <c r="J150" s="731" t="s">
        <v>0</v>
      </c>
      <c r="K150" s="731">
        <v>2</v>
      </c>
      <c r="L150" s="455"/>
      <c r="M150" s="455"/>
      <c r="N150" s="455"/>
      <c r="O150" s="457" t="s">
        <v>285</v>
      </c>
      <c r="P150" s="457" t="s">
        <v>284</v>
      </c>
      <c r="Q150" s="455"/>
      <c r="R150" s="455"/>
      <c r="S150" s="459">
        <v>143</v>
      </c>
      <c r="T150" s="458"/>
      <c r="U150" s="458" t="s">
        <v>281</v>
      </c>
      <c r="V150" s="457" t="s">
        <v>283</v>
      </c>
      <c r="W150" s="455"/>
      <c r="X150" s="455"/>
      <c r="Y150" s="455"/>
      <c r="Z150" s="457">
        <v>0</v>
      </c>
      <c r="AA150" s="455"/>
      <c r="AB150" s="455"/>
      <c r="AC150" s="455"/>
      <c r="AD150" s="455"/>
      <c r="AE150" s="455"/>
      <c r="AF150" s="455"/>
      <c r="AG150" s="455"/>
      <c r="AH150" s="455"/>
      <c r="AI150" s="455"/>
      <c r="AJ150" s="455"/>
      <c r="AK150" s="1084">
        <f>SUM(AM150:AU155)</f>
        <v>172693464</v>
      </c>
      <c r="AL150" s="456"/>
      <c r="AM150" s="456"/>
      <c r="AN150" s="456"/>
      <c r="AO150" s="456"/>
      <c r="AP150" s="456"/>
      <c r="AQ150" s="456"/>
      <c r="AR150" s="456"/>
      <c r="AS150" s="456"/>
      <c r="AT150" s="456"/>
      <c r="AU150" s="456">
        <v>28782244</v>
      </c>
      <c r="AV150" s="456"/>
      <c r="AW150" s="455"/>
      <c r="AX150" s="455"/>
      <c r="AY150" s="455"/>
      <c r="AZ150" s="455"/>
      <c r="BA150" s="455"/>
      <c r="BB150" s="455"/>
      <c r="BC150" s="455"/>
      <c r="BD150" s="455"/>
      <c r="BE150" s="455"/>
      <c r="BF150" s="455"/>
      <c r="BG150" s="455"/>
      <c r="BH150" s="455"/>
      <c r="BI150" s="455"/>
      <c r="BJ150" s="455"/>
      <c r="BK150" s="455"/>
      <c r="BL150" s="455"/>
      <c r="BM150" s="455"/>
      <c r="BN150" s="455"/>
      <c r="BO150" s="455"/>
      <c r="BP150" s="455"/>
      <c r="BQ150" s="455"/>
      <c r="BR150" s="455"/>
      <c r="BS150" s="455"/>
      <c r="BT150" s="455"/>
      <c r="BU150" s="455"/>
      <c r="BV150" s="455"/>
      <c r="BW150" s="455"/>
      <c r="BX150" s="455"/>
      <c r="BY150" s="455"/>
      <c r="BZ150" s="455"/>
      <c r="CA150" s="454"/>
    </row>
    <row r="151" spans="2:79" ht="30">
      <c r="B151" s="891"/>
      <c r="C151" s="894"/>
      <c r="D151" s="875"/>
      <c r="E151" s="832"/>
      <c r="F151" s="830"/>
      <c r="G151" s="830"/>
      <c r="H151" s="825"/>
      <c r="I151" s="825"/>
      <c r="J151" s="825"/>
      <c r="K151" s="825"/>
      <c r="L151" s="413"/>
      <c r="M151" s="413"/>
      <c r="N151" s="413"/>
      <c r="O151" s="110" t="s">
        <v>920</v>
      </c>
      <c r="P151" s="110" t="s">
        <v>279</v>
      </c>
      <c r="Q151" s="413"/>
      <c r="R151" s="413"/>
      <c r="S151" s="111">
        <v>144</v>
      </c>
      <c r="T151" s="112" t="s">
        <v>282</v>
      </c>
      <c r="U151" s="112" t="s">
        <v>281</v>
      </c>
      <c r="V151" s="180" t="s">
        <v>0</v>
      </c>
      <c r="W151" s="413"/>
      <c r="X151" s="413"/>
      <c r="Y151" s="413"/>
      <c r="Z151" s="110">
        <v>1</v>
      </c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13"/>
      <c r="AK151" s="1085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>
        <v>28782244</v>
      </c>
      <c r="AV151" s="45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2"/>
    </row>
    <row r="152" spans="2:79" ht="31.5">
      <c r="B152" s="891"/>
      <c r="C152" s="894"/>
      <c r="D152" s="875"/>
      <c r="E152" s="832"/>
      <c r="F152" s="830"/>
      <c r="G152" s="830">
        <v>48</v>
      </c>
      <c r="H152" s="825" t="s">
        <v>919</v>
      </c>
      <c r="I152" s="825" t="s">
        <v>918</v>
      </c>
      <c r="J152" s="825" t="s">
        <v>276</v>
      </c>
      <c r="K152" s="825">
        <v>31.200000000000003</v>
      </c>
      <c r="L152" s="413"/>
      <c r="M152" s="413"/>
      <c r="N152" s="413"/>
      <c r="O152" s="110" t="s">
        <v>917</v>
      </c>
      <c r="P152" s="110" t="s">
        <v>916</v>
      </c>
      <c r="Q152" s="413"/>
      <c r="R152" s="413"/>
      <c r="S152" s="115">
        <v>145</v>
      </c>
      <c r="T152" s="112" t="s">
        <v>267</v>
      </c>
      <c r="U152" s="112" t="s">
        <v>266</v>
      </c>
      <c r="V152" s="110" t="s">
        <v>0</v>
      </c>
      <c r="W152" s="413"/>
      <c r="X152" s="413"/>
      <c r="Y152" s="413"/>
      <c r="Z152" s="110">
        <v>0.25</v>
      </c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13"/>
      <c r="AK152" s="1085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>
        <v>28782244</v>
      </c>
      <c r="AV152" s="453"/>
      <c r="AW152" s="413"/>
      <c r="AX152" s="413"/>
      <c r="AY152" s="413"/>
      <c r="AZ152" s="413"/>
      <c r="BA152" s="413"/>
      <c r="BB152" s="413"/>
      <c r="BC152" s="413"/>
      <c r="BD152" s="413"/>
      <c r="BE152" s="413"/>
      <c r="BF152" s="413"/>
      <c r="BG152" s="413"/>
      <c r="BH152" s="413"/>
      <c r="BI152" s="413"/>
      <c r="BJ152" s="413"/>
      <c r="BK152" s="413"/>
      <c r="BL152" s="413"/>
      <c r="BM152" s="413"/>
      <c r="BN152" s="413"/>
      <c r="BO152" s="413"/>
      <c r="BP152" s="413"/>
      <c r="BQ152" s="413"/>
      <c r="BR152" s="413"/>
      <c r="BS152" s="413"/>
      <c r="BT152" s="413"/>
      <c r="BU152" s="413"/>
      <c r="BV152" s="413"/>
      <c r="BW152" s="413"/>
      <c r="BX152" s="413"/>
      <c r="BY152" s="413"/>
      <c r="BZ152" s="413"/>
      <c r="CA152" s="412"/>
    </row>
    <row r="153" spans="2:79" ht="30">
      <c r="B153" s="891"/>
      <c r="C153" s="894"/>
      <c r="D153" s="875"/>
      <c r="E153" s="832"/>
      <c r="F153" s="830"/>
      <c r="G153" s="830"/>
      <c r="H153" s="825"/>
      <c r="I153" s="825"/>
      <c r="J153" s="825"/>
      <c r="K153" s="825"/>
      <c r="L153" s="413"/>
      <c r="M153" s="413"/>
      <c r="N153" s="413"/>
      <c r="O153" s="110" t="s">
        <v>273</v>
      </c>
      <c r="P153" s="110" t="s">
        <v>915</v>
      </c>
      <c r="Q153" s="413"/>
      <c r="R153" s="413"/>
      <c r="S153" s="115">
        <v>146</v>
      </c>
      <c r="T153" s="112" t="s">
        <v>275</v>
      </c>
      <c r="U153" s="112" t="s">
        <v>274</v>
      </c>
      <c r="V153" s="110" t="s">
        <v>271</v>
      </c>
      <c r="W153" s="413"/>
      <c r="X153" s="413"/>
      <c r="Y153" s="413"/>
      <c r="Z153" s="110">
        <v>0</v>
      </c>
      <c r="AA153" s="413"/>
      <c r="AB153" s="413"/>
      <c r="AC153" s="413"/>
      <c r="AD153" s="413"/>
      <c r="AE153" s="413"/>
      <c r="AF153" s="413"/>
      <c r="AG153" s="413"/>
      <c r="AH153" s="413"/>
      <c r="AI153" s="413"/>
      <c r="AJ153" s="413"/>
      <c r="AK153" s="1085"/>
      <c r="AL153" s="453"/>
      <c r="AM153" s="453"/>
      <c r="AN153" s="453"/>
      <c r="AO153" s="453"/>
      <c r="AP153" s="453"/>
      <c r="AQ153" s="453"/>
      <c r="AR153" s="453"/>
      <c r="AS153" s="453"/>
      <c r="AT153" s="453"/>
      <c r="AU153" s="453">
        <v>28782244</v>
      </c>
      <c r="AV153" s="45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413"/>
      <c r="BK153" s="413"/>
      <c r="BL153" s="413"/>
      <c r="BM153" s="413"/>
      <c r="BN153" s="413"/>
      <c r="BO153" s="413"/>
      <c r="BP153" s="413"/>
      <c r="BQ153" s="413"/>
      <c r="BR153" s="413"/>
      <c r="BS153" s="413"/>
      <c r="BT153" s="413"/>
      <c r="BU153" s="413"/>
      <c r="BV153" s="413"/>
      <c r="BW153" s="413"/>
      <c r="BX153" s="413"/>
      <c r="BY153" s="413"/>
      <c r="BZ153" s="413"/>
      <c r="CA153" s="412"/>
    </row>
    <row r="154" spans="2:79" ht="31.5">
      <c r="B154" s="891"/>
      <c r="C154" s="894"/>
      <c r="D154" s="875"/>
      <c r="E154" s="832"/>
      <c r="F154" s="830"/>
      <c r="G154" s="830">
        <v>49</v>
      </c>
      <c r="H154" s="825" t="s">
        <v>98</v>
      </c>
      <c r="I154" s="825" t="s">
        <v>97</v>
      </c>
      <c r="J154" s="825" t="s">
        <v>914</v>
      </c>
      <c r="K154" s="825">
        <v>1</v>
      </c>
      <c r="L154" s="413"/>
      <c r="M154" s="413"/>
      <c r="N154" s="413"/>
      <c r="O154" s="110" t="s">
        <v>270</v>
      </c>
      <c r="P154" s="110" t="s">
        <v>269</v>
      </c>
      <c r="Q154" s="413"/>
      <c r="R154" s="413"/>
      <c r="S154" s="115">
        <v>147</v>
      </c>
      <c r="T154" s="112" t="s">
        <v>267</v>
      </c>
      <c r="U154" s="112" t="s">
        <v>266</v>
      </c>
      <c r="V154" s="110" t="s">
        <v>268</v>
      </c>
      <c r="W154" s="413"/>
      <c r="X154" s="413"/>
      <c r="Y154" s="413"/>
      <c r="Z154" s="110">
        <v>2</v>
      </c>
      <c r="AA154" s="413"/>
      <c r="AB154" s="413"/>
      <c r="AC154" s="413"/>
      <c r="AD154" s="413"/>
      <c r="AE154" s="413"/>
      <c r="AF154" s="413"/>
      <c r="AG154" s="413"/>
      <c r="AH154" s="413"/>
      <c r="AI154" s="413"/>
      <c r="AJ154" s="413"/>
      <c r="AK154" s="1085"/>
      <c r="AL154" s="453"/>
      <c r="AM154" s="453"/>
      <c r="AN154" s="453"/>
      <c r="AO154" s="453"/>
      <c r="AP154" s="453"/>
      <c r="AQ154" s="453"/>
      <c r="AR154" s="453"/>
      <c r="AS154" s="453"/>
      <c r="AT154" s="453"/>
      <c r="AU154" s="453">
        <v>28782244</v>
      </c>
      <c r="AV154" s="453"/>
      <c r="AW154" s="413"/>
      <c r="AX154" s="413"/>
      <c r="AY154" s="413"/>
      <c r="AZ154" s="413"/>
      <c r="BA154" s="413"/>
      <c r="BB154" s="413"/>
      <c r="BC154" s="413"/>
      <c r="BD154" s="413"/>
      <c r="BE154" s="413"/>
      <c r="BF154" s="413"/>
      <c r="BG154" s="413"/>
      <c r="BH154" s="413"/>
      <c r="BI154" s="413"/>
      <c r="BJ154" s="413"/>
      <c r="BK154" s="413"/>
      <c r="BL154" s="413"/>
      <c r="BM154" s="413"/>
      <c r="BN154" s="413"/>
      <c r="BO154" s="413"/>
      <c r="BP154" s="413"/>
      <c r="BQ154" s="413"/>
      <c r="BR154" s="413"/>
      <c r="BS154" s="413"/>
      <c r="BT154" s="413"/>
      <c r="BU154" s="413"/>
      <c r="BV154" s="413"/>
      <c r="BW154" s="413"/>
      <c r="BX154" s="413"/>
      <c r="BY154" s="413"/>
      <c r="BZ154" s="413"/>
      <c r="CA154" s="412"/>
    </row>
    <row r="155" spans="2:79" ht="32.25" thickBot="1">
      <c r="B155" s="891"/>
      <c r="C155" s="894"/>
      <c r="D155" s="876"/>
      <c r="E155" s="833"/>
      <c r="F155" s="949"/>
      <c r="G155" s="949"/>
      <c r="H155" s="954"/>
      <c r="I155" s="954"/>
      <c r="J155" s="954"/>
      <c r="K155" s="954"/>
      <c r="L155" s="408"/>
      <c r="M155" s="408"/>
      <c r="N155" s="408"/>
      <c r="O155" s="98" t="s">
        <v>265</v>
      </c>
      <c r="P155" s="98" t="s">
        <v>264</v>
      </c>
      <c r="Q155" s="408"/>
      <c r="R155" s="408"/>
      <c r="S155" s="101">
        <v>148</v>
      </c>
      <c r="T155" s="100" t="s">
        <v>267</v>
      </c>
      <c r="U155" s="100" t="s">
        <v>266</v>
      </c>
      <c r="V155" s="98" t="s">
        <v>0</v>
      </c>
      <c r="W155" s="408"/>
      <c r="X155" s="408"/>
      <c r="Y155" s="408"/>
      <c r="Z155" s="98">
        <v>0</v>
      </c>
      <c r="AA155" s="408"/>
      <c r="AB155" s="408"/>
      <c r="AC155" s="408"/>
      <c r="AD155" s="408"/>
      <c r="AE155" s="408"/>
      <c r="AF155" s="408"/>
      <c r="AG155" s="408"/>
      <c r="AH155" s="408"/>
      <c r="AI155" s="408"/>
      <c r="AJ155" s="408"/>
      <c r="AK155" s="1086"/>
      <c r="AL155" s="452"/>
      <c r="AM155" s="452"/>
      <c r="AN155" s="452"/>
      <c r="AO155" s="452"/>
      <c r="AP155" s="452"/>
      <c r="AQ155" s="452"/>
      <c r="AR155" s="452"/>
      <c r="AS155" s="452"/>
      <c r="AT155" s="452"/>
      <c r="AU155" s="452">
        <v>28782244</v>
      </c>
      <c r="AV155" s="452"/>
      <c r="AW155" s="408"/>
      <c r="AX155" s="408"/>
      <c r="AY155" s="408"/>
      <c r="AZ155" s="408"/>
      <c r="BA155" s="408"/>
      <c r="BB155" s="408"/>
      <c r="BC155" s="408"/>
      <c r="BD155" s="408"/>
      <c r="BE155" s="408"/>
      <c r="BF155" s="408"/>
      <c r="BG155" s="408"/>
      <c r="BH155" s="408"/>
      <c r="BI155" s="408"/>
      <c r="BJ155" s="408"/>
      <c r="BK155" s="408"/>
      <c r="BL155" s="408"/>
      <c r="BM155" s="408"/>
      <c r="BN155" s="408"/>
      <c r="BO155" s="408"/>
      <c r="BP155" s="408"/>
      <c r="BQ155" s="408"/>
      <c r="BR155" s="408"/>
      <c r="BS155" s="408"/>
      <c r="BT155" s="408"/>
      <c r="BU155" s="408"/>
      <c r="BV155" s="408"/>
      <c r="BW155" s="408"/>
      <c r="BX155" s="408"/>
      <c r="BY155" s="408"/>
      <c r="BZ155" s="408"/>
      <c r="CA155" s="407"/>
    </row>
    <row r="156" spans="2:79" ht="60" customHeight="1">
      <c r="B156" s="891"/>
      <c r="C156" s="894"/>
      <c r="D156" s="896" t="s">
        <v>263</v>
      </c>
      <c r="E156" s="974" t="e">
        <f>'PLAN INDICATIVO'!E150:E155</f>
        <v>#VALUE!</v>
      </c>
      <c r="F156" s="796" t="s">
        <v>262</v>
      </c>
      <c r="G156" s="796">
        <v>50</v>
      </c>
      <c r="H156" s="927" t="s">
        <v>261</v>
      </c>
      <c r="I156" s="927" t="s">
        <v>256</v>
      </c>
      <c r="J156" s="927" t="s">
        <v>260</v>
      </c>
      <c r="K156" s="927">
        <v>1</v>
      </c>
      <c r="L156" s="449"/>
      <c r="M156" s="449"/>
      <c r="N156" s="449"/>
      <c r="O156" s="87" t="s">
        <v>257</v>
      </c>
      <c r="P156" s="87" t="s">
        <v>256</v>
      </c>
      <c r="Q156" s="449"/>
      <c r="R156" s="449"/>
      <c r="S156" s="165">
        <v>149</v>
      </c>
      <c r="T156" s="164" t="s">
        <v>259</v>
      </c>
      <c r="U156" s="164" t="s">
        <v>258</v>
      </c>
      <c r="V156" s="163" t="s">
        <v>255</v>
      </c>
      <c r="W156" s="449"/>
      <c r="X156" s="449"/>
      <c r="Y156" s="449"/>
      <c r="Z156" s="87">
        <v>1</v>
      </c>
      <c r="AA156" s="449"/>
      <c r="AB156" s="449"/>
      <c r="AC156" s="449"/>
      <c r="AD156" s="449"/>
      <c r="AE156" s="449"/>
      <c r="AF156" s="449"/>
      <c r="AG156" s="449"/>
      <c r="AH156" s="449"/>
      <c r="AI156" s="449"/>
      <c r="AJ156" s="449"/>
      <c r="AK156" s="1080">
        <f>SUM(AM156:AU161)</f>
        <v>49280398.000000007</v>
      </c>
      <c r="AL156" s="451"/>
      <c r="AM156" s="450"/>
      <c r="AN156" s="450"/>
      <c r="AO156" s="450"/>
      <c r="AP156" s="450"/>
      <c r="AQ156" s="450"/>
      <c r="AR156" s="450"/>
      <c r="AS156" s="450"/>
      <c r="AT156" s="450"/>
      <c r="AU156" s="450">
        <v>28782245</v>
      </c>
      <c r="AV156" s="450"/>
      <c r="AW156" s="449"/>
      <c r="AX156" s="449"/>
      <c r="AY156" s="449"/>
      <c r="AZ156" s="449"/>
      <c r="BA156" s="449"/>
      <c r="BB156" s="449"/>
      <c r="BC156" s="449"/>
      <c r="BD156" s="449"/>
      <c r="BE156" s="449"/>
      <c r="BF156" s="449"/>
      <c r="BG156" s="449"/>
      <c r="BH156" s="449"/>
      <c r="BI156" s="449"/>
      <c r="BJ156" s="449"/>
      <c r="BK156" s="449"/>
      <c r="BL156" s="449"/>
      <c r="BM156" s="449"/>
      <c r="BN156" s="449"/>
      <c r="BO156" s="449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49"/>
      <c r="BZ156" s="449"/>
      <c r="CA156" s="448"/>
    </row>
    <row r="157" spans="2:79" ht="60">
      <c r="B157" s="891"/>
      <c r="C157" s="894"/>
      <c r="D157" s="898"/>
      <c r="E157" s="975"/>
      <c r="F157" s="789"/>
      <c r="G157" s="789"/>
      <c r="H157" s="751"/>
      <c r="I157" s="751"/>
      <c r="J157" s="751"/>
      <c r="K157" s="751"/>
      <c r="L157" s="397"/>
      <c r="M157" s="397"/>
      <c r="N157" s="397"/>
      <c r="O157" s="69" t="s">
        <v>254</v>
      </c>
      <c r="P157" s="69" t="s">
        <v>253</v>
      </c>
      <c r="Q157" s="397"/>
      <c r="R157" s="397"/>
      <c r="S157" s="73">
        <v>150</v>
      </c>
      <c r="T157" s="162" t="s">
        <v>246</v>
      </c>
      <c r="U157" s="162" t="s">
        <v>245</v>
      </c>
      <c r="V157" s="69" t="s">
        <v>237</v>
      </c>
      <c r="W157" s="397"/>
      <c r="X157" s="397"/>
      <c r="Y157" s="397"/>
      <c r="Z157" s="69">
        <v>1</v>
      </c>
      <c r="AA157" s="397"/>
      <c r="AB157" s="397"/>
      <c r="AC157" s="397"/>
      <c r="AD157" s="397"/>
      <c r="AE157" s="397"/>
      <c r="AF157" s="397"/>
      <c r="AG157" s="397"/>
      <c r="AH157" s="397"/>
      <c r="AI157" s="397"/>
      <c r="AJ157" s="397"/>
      <c r="AK157" s="1056"/>
      <c r="AL157" s="447"/>
      <c r="AM157" s="446"/>
      <c r="AN157" s="446"/>
      <c r="AO157" s="446"/>
      <c r="AP157" s="446"/>
      <c r="AQ157" s="446"/>
      <c r="AR157" s="446"/>
      <c r="AS157" s="446"/>
      <c r="AT157" s="446"/>
      <c r="AU157" s="446">
        <v>4099630.6</v>
      </c>
      <c r="AV157" s="446"/>
      <c r="AW157" s="397"/>
      <c r="AX157" s="397"/>
      <c r="AY157" s="397"/>
      <c r="AZ157" s="397"/>
      <c r="BA157" s="397"/>
      <c r="BB157" s="397"/>
      <c r="BC157" s="397"/>
      <c r="BD157" s="397"/>
      <c r="BE157" s="397"/>
      <c r="BF157" s="397"/>
      <c r="BG157" s="397"/>
      <c r="BH157" s="397"/>
      <c r="BI157" s="397"/>
      <c r="BJ157" s="397"/>
      <c r="BK157" s="397"/>
      <c r="BL157" s="397"/>
      <c r="BM157" s="397"/>
      <c r="BN157" s="397"/>
      <c r="BO157" s="397"/>
      <c r="BP157" s="397"/>
      <c r="BQ157" s="397"/>
      <c r="BR157" s="397"/>
      <c r="BS157" s="397"/>
      <c r="BT157" s="397"/>
      <c r="BU157" s="397"/>
      <c r="BV157" s="397"/>
      <c r="BW157" s="397"/>
      <c r="BX157" s="397"/>
      <c r="BY157" s="397"/>
      <c r="BZ157" s="397"/>
      <c r="CA157" s="445"/>
    </row>
    <row r="158" spans="2:79" ht="31.5">
      <c r="B158" s="891"/>
      <c r="C158" s="894"/>
      <c r="D158" s="898"/>
      <c r="E158" s="975"/>
      <c r="F158" s="789"/>
      <c r="G158" s="73">
        <v>51</v>
      </c>
      <c r="H158" s="69" t="s">
        <v>913</v>
      </c>
      <c r="I158" s="69" t="s">
        <v>912</v>
      </c>
      <c r="J158" s="69" t="s">
        <v>0</v>
      </c>
      <c r="K158" s="69">
        <v>0</v>
      </c>
      <c r="L158" s="397"/>
      <c r="M158" s="397"/>
      <c r="N158" s="397"/>
      <c r="O158" s="69" t="s">
        <v>911</v>
      </c>
      <c r="P158" s="69" t="s">
        <v>247</v>
      </c>
      <c r="Q158" s="397"/>
      <c r="R158" s="397"/>
      <c r="S158" s="73">
        <v>151</v>
      </c>
      <c r="T158" s="162" t="s">
        <v>250</v>
      </c>
      <c r="U158" s="162" t="s">
        <v>249</v>
      </c>
      <c r="V158" s="69" t="s">
        <v>0</v>
      </c>
      <c r="W158" s="397"/>
      <c r="X158" s="397"/>
      <c r="Y158" s="397"/>
      <c r="Z158" s="69">
        <v>0</v>
      </c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1056"/>
      <c r="AL158" s="447"/>
      <c r="AM158" s="446"/>
      <c r="AN158" s="446"/>
      <c r="AO158" s="446"/>
      <c r="AP158" s="446"/>
      <c r="AQ158" s="446"/>
      <c r="AR158" s="446"/>
      <c r="AS158" s="446"/>
      <c r="AT158" s="446"/>
      <c r="AU158" s="446">
        <v>4099630.6</v>
      </c>
      <c r="AV158" s="446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445"/>
    </row>
    <row r="159" spans="2:79" ht="90">
      <c r="B159" s="891"/>
      <c r="C159" s="894"/>
      <c r="D159" s="898"/>
      <c r="E159" s="975"/>
      <c r="F159" s="789"/>
      <c r="G159" s="789">
        <v>52</v>
      </c>
      <c r="H159" s="751" t="s">
        <v>252</v>
      </c>
      <c r="I159" s="751" t="s">
        <v>251</v>
      </c>
      <c r="J159" s="751" t="s">
        <v>0</v>
      </c>
      <c r="K159" s="758">
        <v>1</v>
      </c>
      <c r="L159" s="397"/>
      <c r="M159" s="397"/>
      <c r="N159" s="397"/>
      <c r="O159" s="69" t="s">
        <v>910</v>
      </c>
      <c r="P159" s="69" t="s">
        <v>243</v>
      </c>
      <c r="Q159" s="397"/>
      <c r="R159" s="397"/>
      <c r="S159" s="73">
        <v>152</v>
      </c>
      <c r="T159" s="162" t="s">
        <v>246</v>
      </c>
      <c r="U159" s="162" t="s">
        <v>245</v>
      </c>
      <c r="V159" s="69" t="s">
        <v>242</v>
      </c>
      <c r="W159" s="397"/>
      <c r="X159" s="397"/>
      <c r="Y159" s="397"/>
      <c r="Z159" s="69">
        <v>1</v>
      </c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1056"/>
      <c r="AL159" s="447"/>
      <c r="AM159" s="446"/>
      <c r="AN159" s="446"/>
      <c r="AO159" s="446"/>
      <c r="AP159" s="446"/>
      <c r="AQ159" s="446"/>
      <c r="AR159" s="446"/>
      <c r="AS159" s="446"/>
      <c r="AT159" s="446"/>
      <c r="AU159" s="446">
        <v>4099630.6</v>
      </c>
      <c r="AV159" s="446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397"/>
      <c r="BU159" s="397"/>
      <c r="BV159" s="397"/>
      <c r="BW159" s="397"/>
      <c r="BX159" s="397"/>
      <c r="BY159" s="397"/>
      <c r="BZ159" s="397"/>
      <c r="CA159" s="445"/>
    </row>
    <row r="160" spans="2:79" ht="45">
      <c r="B160" s="891"/>
      <c r="C160" s="894"/>
      <c r="D160" s="898"/>
      <c r="E160" s="975"/>
      <c r="F160" s="789"/>
      <c r="G160" s="789"/>
      <c r="H160" s="751"/>
      <c r="I160" s="751"/>
      <c r="J160" s="751"/>
      <c r="K160" s="751"/>
      <c r="L160" s="397"/>
      <c r="M160" s="397"/>
      <c r="N160" s="397"/>
      <c r="O160" s="69" t="s">
        <v>239</v>
      </c>
      <c r="P160" s="69" t="s">
        <v>238</v>
      </c>
      <c r="Q160" s="397"/>
      <c r="R160" s="397"/>
      <c r="S160" s="73">
        <v>153</v>
      </c>
      <c r="T160" s="162" t="s">
        <v>241</v>
      </c>
      <c r="U160" s="162" t="s">
        <v>240</v>
      </c>
      <c r="V160" s="69" t="s">
        <v>237</v>
      </c>
      <c r="W160" s="397"/>
      <c r="X160" s="397"/>
      <c r="Y160" s="397"/>
      <c r="Z160" s="69">
        <v>2</v>
      </c>
      <c r="AA160" s="397"/>
      <c r="AB160" s="397"/>
      <c r="AC160" s="397"/>
      <c r="AD160" s="397"/>
      <c r="AE160" s="397"/>
      <c r="AF160" s="397"/>
      <c r="AG160" s="397"/>
      <c r="AH160" s="397"/>
      <c r="AI160" s="397"/>
      <c r="AJ160" s="397"/>
      <c r="AK160" s="1056"/>
      <c r="AL160" s="447"/>
      <c r="AM160" s="446"/>
      <c r="AN160" s="446"/>
      <c r="AO160" s="446"/>
      <c r="AP160" s="446"/>
      <c r="AQ160" s="446"/>
      <c r="AR160" s="446"/>
      <c r="AS160" s="446"/>
      <c r="AT160" s="446"/>
      <c r="AU160" s="446">
        <v>4099630.6</v>
      </c>
      <c r="AV160" s="446"/>
      <c r="AW160" s="397"/>
      <c r="AX160" s="397"/>
      <c r="AY160" s="397"/>
      <c r="AZ160" s="397"/>
      <c r="BA160" s="397"/>
      <c r="BB160" s="397"/>
      <c r="BC160" s="397"/>
      <c r="BD160" s="397"/>
      <c r="BE160" s="397"/>
      <c r="BF160" s="397"/>
      <c r="BG160" s="397"/>
      <c r="BH160" s="397"/>
      <c r="BI160" s="397"/>
      <c r="BJ160" s="397"/>
      <c r="BK160" s="397"/>
      <c r="BL160" s="397"/>
      <c r="BM160" s="397"/>
      <c r="BN160" s="397"/>
      <c r="BO160" s="397"/>
      <c r="BP160" s="397"/>
      <c r="BQ160" s="397"/>
      <c r="BR160" s="397"/>
      <c r="BS160" s="397"/>
      <c r="BT160" s="397"/>
      <c r="BU160" s="397"/>
      <c r="BV160" s="397"/>
      <c r="BW160" s="397"/>
      <c r="BX160" s="397"/>
      <c r="BY160" s="397"/>
      <c r="BZ160" s="397"/>
      <c r="CA160" s="445"/>
    </row>
    <row r="161" spans="2:79" ht="30.75" thickBot="1">
      <c r="B161" s="892"/>
      <c r="C161" s="895"/>
      <c r="D161" s="899"/>
      <c r="E161" s="976"/>
      <c r="F161" s="790"/>
      <c r="G161" s="790"/>
      <c r="H161" s="791"/>
      <c r="I161" s="791"/>
      <c r="J161" s="791"/>
      <c r="K161" s="791"/>
      <c r="L161" s="442"/>
      <c r="M161" s="442"/>
      <c r="N161" s="442"/>
      <c r="O161" s="62" t="s">
        <v>236</v>
      </c>
      <c r="P161" s="62" t="s">
        <v>235</v>
      </c>
      <c r="Q161" s="442"/>
      <c r="R161" s="442"/>
      <c r="S161" s="161">
        <v>154</v>
      </c>
      <c r="T161" s="160"/>
      <c r="U161" s="160"/>
      <c r="V161" s="62" t="s">
        <v>0</v>
      </c>
      <c r="W161" s="442"/>
      <c r="X161" s="442"/>
      <c r="Y161" s="442"/>
      <c r="Z161" s="159">
        <v>0.15</v>
      </c>
      <c r="AA161" s="442"/>
      <c r="AB161" s="442"/>
      <c r="AC161" s="442"/>
      <c r="AD161" s="442"/>
      <c r="AE161" s="442"/>
      <c r="AF161" s="442"/>
      <c r="AG161" s="442"/>
      <c r="AH161" s="442"/>
      <c r="AI161" s="442"/>
      <c r="AJ161" s="442"/>
      <c r="AK161" s="1057"/>
      <c r="AL161" s="444"/>
      <c r="AM161" s="443"/>
      <c r="AN161" s="443"/>
      <c r="AO161" s="443"/>
      <c r="AP161" s="443"/>
      <c r="AQ161" s="443"/>
      <c r="AR161" s="443"/>
      <c r="AS161" s="443"/>
      <c r="AT161" s="443"/>
      <c r="AU161" s="443">
        <v>4099630.6</v>
      </c>
      <c r="AV161" s="443"/>
      <c r="AW161" s="442"/>
      <c r="AX161" s="442"/>
      <c r="AY161" s="442"/>
      <c r="AZ161" s="442"/>
      <c r="BA161" s="442"/>
      <c r="BB161" s="442"/>
      <c r="BC161" s="442"/>
      <c r="BD161" s="442"/>
      <c r="BE161" s="442"/>
      <c r="BF161" s="442"/>
      <c r="BG161" s="442"/>
      <c r="BH161" s="442"/>
      <c r="BI161" s="442"/>
      <c r="BJ161" s="442"/>
      <c r="BK161" s="442"/>
      <c r="BL161" s="442"/>
      <c r="BM161" s="442"/>
      <c r="BN161" s="442"/>
      <c r="BO161" s="442"/>
      <c r="BP161" s="442"/>
      <c r="BQ161" s="442"/>
      <c r="BR161" s="442"/>
      <c r="BS161" s="442"/>
      <c r="BT161" s="442"/>
      <c r="BU161" s="442"/>
      <c r="BV161" s="442"/>
      <c r="BW161" s="442"/>
      <c r="BX161" s="442"/>
      <c r="BY161" s="442"/>
      <c r="BZ161" s="442"/>
      <c r="CA161" s="441"/>
    </row>
    <row r="162" spans="2:79" ht="30">
      <c r="B162" s="901" t="s">
        <v>234</v>
      </c>
      <c r="C162" s="871">
        <f>SUM(E162:E179)</f>
        <v>3.0940006992185558E-3</v>
      </c>
      <c r="D162" s="880" t="s">
        <v>233</v>
      </c>
      <c r="E162" s="799">
        <f>'PLAN INDICATIVO'!E156:E167</f>
        <v>0</v>
      </c>
      <c r="F162" s="805" t="s">
        <v>232</v>
      </c>
      <c r="G162" s="805">
        <v>53</v>
      </c>
      <c r="H162" s="806" t="s">
        <v>909</v>
      </c>
      <c r="I162" s="806" t="s">
        <v>908</v>
      </c>
      <c r="J162" s="806">
        <v>260</v>
      </c>
      <c r="K162" s="806">
        <v>286</v>
      </c>
      <c r="L162" s="387"/>
      <c r="M162" s="387"/>
      <c r="N162" s="387"/>
      <c r="O162" s="57" t="s">
        <v>229</v>
      </c>
      <c r="P162" s="57" t="s">
        <v>228</v>
      </c>
      <c r="Q162" s="387"/>
      <c r="R162" s="387"/>
      <c r="S162" s="58">
        <v>155</v>
      </c>
      <c r="T162" s="59" t="s">
        <v>223</v>
      </c>
      <c r="U162" s="59" t="s">
        <v>222</v>
      </c>
      <c r="V162" s="57" t="s">
        <v>227</v>
      </c>
      <c r="W162" s="387"/>
      <c r="X162" s="387"/>
      <c r="Y162" s="387"/>
      <c r="Z162" s="57">
        <v>90</v>
      </c>
      <c r="AA162" s="387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1081">
        <f>SUM(AM162:AU173)</f>
        <v>56917385</v>
      </c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>
        <v>5351738.5</v>
      </c>
      <c r="AV162" s="440"/>
      <c r="AW162" s="387"/>
      <c r="AX162" s="387"/>
      <c r="AY162" s="387"/>
      <c r="AZ162" s="387"/>
      <c r="BA162" s="387"/>
      <c r="BB162" s="387"/>
      <c r="BC162" s="387"/>
      <c r="BD162" s="387"/>
      <c r="BE162" s="387"/>
      <c r="BF162" s="387"/>
      <c r="BG162" s="387"/>
      <c r="BH162" s="387"/>
      <c r="BI162" s="387"/>
      <c r="BJ162" s="387"/>
      <c r="BK162" s="387"/>
      <c r="BL162" s="387"/>
      <c r="BM162" s="387"/>
      <c r="BN162" s="387"/>
      <c r="BO162" s="387"/>
      <c r="BP162" s="387"/>
      <c r="BQ162" s="387"/>
      <c r="BR162" s="387"/>
      <c r="BS162" s="387"/>
      <c r="BT162" s="387"/>
      <c r="BU162" s="387"/>
      <c r="BV162" s="387"/>
      <c r="BW162" s="387"/>
      <c r="BX162" s="387"/>
      <c r="BY162" s="387"/>
      <c r="BZ162" s="387"/>
      <c r="CA162" s="386"/>
    </row>
    <row r="163" spans="2:79">
      <c r="B163" s="902"/>
      <c r="C163" s="872"/>
      <c r="D163" s="882"/>
      <c r="E163" s="801"/>
      <c r="F163" s="794"/>
      <c r="G163" s="794"/>
      <c r="H163" s="795"/>
      <c r="I163" s="795"/>
      <c r="J163" s="795"/>
      <c r="K163" s="795"/>
      <c r="L163" s="382"/>
      <c r="M163" s="382"/>
      <c r="N163" s="382"/>
      <c r="O163" s="42" t="s">
        <v>226</v>
      </c>
      <c r="P163" s="42" t="s">
        <v>225</v>
      </c>
      <c r="Q163" s="382"/>
      <c r="R163" s="382"/>
      <c r="S163" s="48">
        <v>156</v>
      </c>
      <c r="T163" s="44" t="s">
        <v>223</v>
      </c>
      <c r="U163" s="44" t="s">
        <v>222</v>
      </c>
      <c r="V163" s="42" t="s">
        <v>224</v>
      </c>
      <c r="W163" s="382"/>
      <c r="X163" s="382"/>
      <c r="Y163" s="382"/>
      <c r="Z163" s="42">
        <v>180</v>
      </c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1082"/>
      <c r="AL163" s="439"/>
      <c r="AM163" s="439"/>
      <c r="AN163" s="439"/>
      <c r="AO163" s="439"/>
      <c r="AP163" s="439"/>
      <c r="AQ163" s="439"/>
      <c r="AR163" s="439"/>
      <c r="AS163" s="439"/>
      <c r="AT163" s="439"/>
      <c r="AU163" s="439">
        <v>5351738.5</v>
      </c>
      <c r="AV163" s="439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1"/>
    </row>
    <row r="164" spans="2:79" ht="30">
      <c r="B164" s="902"/>
      <c r="C164" s="872"/>
      <c r="D164" s="882"/>
      <c r="E164" s="801"/>
      <c r="F164" s="794"/>
      <c r="G164" s="794"/>
      <c r="H164" s="795"/>
      <c r="I164" s="795"/>
      <c r="J164" s="795"/>
      <c r="K164" s="795"/>
      <c r="L164" s="382"/>
      <c r="M164" s="382"/>
      <c r="N164" s="382"/>
      <c r="O164" s="42" t="s">
        <v>221</v>
      </c>
      <c r="P164" s="42" t="s">
        <v>220</v>
      </c>
      <c r="Q164" s="382"/>
      <c r="R164" s="382"/>
      <c r="S164" s="48">
        <v>157</v>
      </c>
      <c r="T164" s="44" t="s">
        <v>223</v>
      </c>
      <c r="U164" s="44" t="s">
        <v>222</v>
      </c>
      <c r="V164" s="42" t="s">
        <v>219</v>
      </c>
      <c r="W164" s="382"/>
      <c r="X164" s="382"/>
      <c r="Y164" s="382"/>
      <c r="Z164" s="42">
        <v>1</v>
      </c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1082"/>
      <c r="AL164" s="439"/>
      <c r="AM164" s="439"/>
      <c r="AN164" s="439"/>
      <c r="AO164" s="439"/>
      <c r="AP164" s="439"/>
      <c r="AQ164" s="439"/>
      <c r="AR164" s="439"/>
      <c r="AS164" s="439"/>
      <c r="AT164" s="439"/>
      <c r="AU164" s="439">
        <v>5351738.5</v>
      </c>
      <c r="AV164" s="439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1"/>
    </row>
    <row r="165" spans="2:79" ht="58.5" customHeight="1">
      <c r="B165" s="902"/>
      <c r="C165" s="872"/>
      <c r="D165" s="882"/>
      <c r="E165" s="801"/>
      <c r="F165" s="794"/>
      <c r="G165" s="794"/>
      <c r="H165" s="795"/>
      <c r="I165" s="795"/>
      <c r="J165" s="795"/>
      <c r="K165" s="795"/>
      <c r="L165" s="382"/>
      <c r="M165" s="382"/>
      <c r="N165" s="382"/>
      <c r="O165" s="42" t="s">
        <v>907</v>
      </c>
      <c r="P165" s="42" t="s">
        <v>215</v>
      </c>
      <c r="Q165" s="382"/>
      <c r="R165" s="382"/>
      <c r="S165" s="48">
        <v>158</v>
      </c>
      <c r="T165" s="44" t="s">
        <v>218</v>
      </c>
      <c r="U165" s="44" t="s">
        <v>217</v>
      </c>
      <c r="V165" s="42" t="s">
        <v>214</v>
      </c>
      <c r="W165" s="382"/>
      <c r="X165" s="382"/>
      <c r="Y165" s="382"/>
      <c r="Z165" s="42">
        <v>0</v>
      </c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1082"/>
      <c r="AL165" s="439"/>
      <c r="AM165" s="439"/>
      <c r="AN165" s="439"/>
      <c r="AO165" s="439"/>
      <c r="AP165" s="439"/>
      <c r="AQ165" s="439"/>
      <c r="AR165" s="439"/>
      <c r="AS165" s="439"/>
      <c r="AT165" s="439"/>
      <c r="AU165" s="439">
        <v>5351738.5</v>
      </c>
      <c r="AV165" s="439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2"/>
      <c r="BJ165" s="382"/>
      <c r="BK165" s="382"/>
      <c r="BL165" s="382"/>
      <c r="BM165" s="382"/>
      <c r="BN165" s="382"/>
      <c r="BO165" s="382"/>
      <c r="BP165" s="382"/>
      <c r="BQ165" s="382"/>
      <c r="BR165" s="382"/>
      <c r="BS165" s="382"/>
      <c r="BT165" s="382"/>
      <c r="BU165" s="382"/>
      <c r="BV165" s="382"/>
      <c r="BW165" s="382"/>
      <c r="BX165" s="382"/>
      <c r="BY165" s="382"/>
      <c r="BZ165" s="382"/>
      <c r="CA165" s="381"/>
    </row>
    <row r="166" spans="2:79" ht="31.5">
      <c r="B166" s="902"/>
      <c r="C166" s="872"/>
      <c r="D166" s="882"/>
      <c r="E166" s="801"/>
      <c r="F166" s="794"/>
      <c r="G166" s="794">
        <v>54</v>
      </c>
      <c r="H166" s="795" t="s">
        <v>183</v>
      </c>
      <c r="I166" s="795" t="s">
        <v>182</v>
      </c>
      <c r="J166" s="795" t="s">
        <v>179</v>
      </c>
      <c r="K166" s="795">
        <v>33</v>
      </c>
      <c r="L166" s="382"/>
      <c r="M166" s="382"/>
      <c r="N166" s="382"/>
      <c r="O166" s="42" t="s">
        <v>212</v>
      </c>
      <c r="P166" s="42" t="s">
        <v>211</v>
      </c>
      <c r="Q166" s="382"/>
      <c r="R166" s="382"/>
      <c r="S166" s="48">
        <v>159</v>
      </c>
      <c r="T166" s="44" t="s">
        <v>189</v>
      </c>
      <c r="U166" s="44" t="s">
        <v>188</v>
      </c>
      <c r="V166" s="42" t="s">
        <v>209</v>
      </c>
      <c r="W166" s="382"/>
      <c r="X166" s="382"/>
      <c r="Y166" s="382"/>
      <c r="Z166" s="42">
        <v>1</v>
      </c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1082"/>
      <c r="AL166" s="439"/>
      <c r="AM166" s="439"/>
      <c r="AN166" s="439"/>
      <c r="AO166" s="439"/>
      <c r="AP166" s="439"/>
      <c r="AQ166" s="439"/>
      <c r="AR166" s="439"/>
      <c r="AS166" s="439"/>
      <c r="AT166" s="439"/>
      <c r="AU166" s="439">
        <v>5351738.5</v>
      </c>
      <c r="AV166" s="439"/>
      <c r="AW166" s="382"/>
      <c r="AX166" s="382"/>
      <c r="AY166" s="382"/>
      <c r="AZ166" s="382"/>
      <c r="BA166" s="382"/>
      <c r="BB166" s="382"/>
      <c r="BC166" s="382"/>
      <c r="BD166" s="382"/>
      <c r="BE166" s="382"/>
      <c r="BF166" s="382"/>
      <c r="BG166" s="382"/>
      <c r="BH166" s="382"/>
      <c r="BI166" s="382"/>
      <c r="BJ166" s="382"/>
      <c r="BK166" s="382"/>
      <c r="BL166" s="382"/>
      <c r="BM166" s="382"/>
      <c r="BN166" s="382"/>
      <c r="BO166" s="382"/>
      <c r="BP166" s="382"/>
      <c r="BQ166" s="382"/>
      <c r="BR166" s="382"/>
      <c r="BS166" s="382"/>
      <c r="BT166" s="382"/>
      <c r="BU166" s="382"/>
      <c r="BV166" s="382"/>
      <c r="BW166" s="382"/>
      <c r="BX166" s="382"/>
      <c r="BY166" s="382"/>
      <c r="BZ166" s="382"/>
      <c r="CA166" s="381"/>
    </row>
    <row r="167" spans="2:79" ht="37.5" customHeight="1">
      <c r="B167" s="902"/>
      <c r="C167" s="872"/>
      <c r="D167" s="882"/>
      <c r="E167" s="801"/>
      <c r="F167" s="794"/>
      <c r="G167" s="794"/>
      <c r="H167" s="795"/>
      <c r="I167" s="795"/>
      <c r="J167" s="795"/>
      <c r="K167" s="795"/>
      <c r="L167" s="382"/>
      <c r="M167" s="382"/>
      <c r="N167" s="382"/>
      <c r="O167" s="42" t="s">
        <v>206</v>
      </c>
      <c r="P167" s="42" t="s">
        <v>205</v>
      </c>
      <c r="Q167" s="382"/>
      <c r="R167" s="382"/>
      <c r="S167" s="48">
        <v>160</v>
      </c>
      <c r="T167" s="44" t="s">
        <v>208</v>
      </c>
      <c r="U167" s="44" t="s">
        <v>207</v>
      </c>
      <c r="V167" s="42" t="s">
        <v>203</v>
      </c>
      <c r="W167" s="382"/>
      <c r="X167" s="382"/>
      <c r="Y167" s="382"/>
      <c r="Z167" s="42">
        <v>0</v>
      </c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1082"/>
      <c r="AL167" s="439"/>
      <c r="AM167" s="439"/>
      <c r="AN167" s="439"/>
      <c r="AO167" s="439"/>
      <c r="AP167" s="439"/>
      <c r="AQ167" s="439"/>
      <c r="AR167" s="439"/>
      <c r="AS167" s="439"/>
      <c r="AT167" s="439"/>
      <c r="AU167" s="439">
        <v>5351738.5</v>
      </c>
      <c r="AV167" s="439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381"/>
    </row>
    <row r="168" spans="2:79" ht="30">
      <c r="B168" s="902"/>
      <c r="C168" s="872"/>
      <c r="D168" s="882"/>
      <c r="E168" s="801"/>
      <c r="F168" s="794"/>
      <c r="G168" s="794"/>
      <c r="H168" s="795"/>
      <c r="I168" s="795"/>
      <c r="J168" s="795"/>
      <c r="K168" s="795"/>
      <c r="L168" s="382"/>
      <c r="M168" s="382"/>
      <c r="N168" s="382"/>
      <c r="O168" s="42" t="s">
        <v>906</v>
      </c>
      <c r="P168" s="42" t="s">
        <v>201</v>
      </c>
      <c r="Q168" s="382"/>
      <c r="R168" s="382"/>
      <c r="S168" s="48">
        <v>161</v>
      </c>
      <c r="T168" s="44"/>
      <c r="U168" s="44"/>
      <c r="V168" s="42" t="s">
        <v>200</v>
      </c>
      <c r="W168" s="382"/>
      <c r="X168" s="382"/>
      <c r="Y168" s="382"/>
      <c r="Z168" s="42">
        <v>0</v>
      </c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1082"/>
      <c r="AL168" s="439"/>
      <c r="AM168" s="439"/>
      <c r="AN168" s="439"/>
      <c r="AO168" s="439"/>
      <c r="AP168" s="439"/>
      <c r="AQ168" s="439"/>
      <c r="AR168" s="439"/>
      <c r="AS168" s="439"/>
      <c r="AT168" s="439"/>
      <c r="AU168" s="439">
        <v>5351738.5</v>
      </c>
      <c r="AV168" s="439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1"/>
    </row>
    <row r="169" spans="2:79" ht="75">
      <c r="B169" s="902"/>
      <c r="C169" s="872"/>
      <c r="D169" s="882"/>
      <c r="E169" s="801"/>
      <c r="F169" s="794"/>
      <c r="G169" s="794"/>
      <c r="H169" s="795"/>
      <c r="I169" s="795"/>
      <c r="J169" s="795"/>
      <c r="K169" s="795"/>
      <c r="L169" s="382"/>
      <c r="M169" s="382"/>
      <c r="N169" s="382"/>
      <c r="O169" s="42" t="s">
        <v>199</v>
      </c>
      <c r="P169" s="42" t="s">
        <v>198</v>
      </c>
      <c r="Q169" s="382"/>
      <c r="R169" s="382"/>
      <c r="S169" s="48">
        <v>162</v>
      </c>
      <c r="T169" s="44" t="s">
        <v>189</v>
      </c>
      <c r="U169" s="44" t="s">
        <v>188</v>
      </c>
      <c r="V169" s="42" t="s">
        <v>197</v>
      </c>
      <c r="W169" s="382"/>
      <c r="X169" s="382"/>
      <c r="Y169" s="382"/>
      <c r="Z169" s="42">
        <v>0</v>
      </c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1082"/>
      <c r="AL169" s="439"/>
      <c r="AM169" s="439"/>
      <c r="AN169" s="439"/>
      <c r="AO169" s="439"/>
      <c r="AP169" s="439"/>
      <c r="AQ169" s="439"/>
      <c r="AR169" s="439"/>
      <c r="AS169" s="439"/>
      <c r="AT169" s="439"/>
      <c r="AU169" s="439">
        <v>5351738.5</v>
      </c>
      <c r="AV169" s="439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1"/>
    </row>
    <row r="170" spans="2:79" ht="31.5">
      <c r="B170" s="902"/>
      <c r="C170" s="872"/>
      <c r="D170" s="882"/>
      <c r="E170" s="801"/>
      <c r="F170" s="794"/>
      <c r="G170" s="794"/>
      <c r="H170" s="795"/>
      <c r="I170" s="795"/>
      <c r="J170" s="795"/>
      <c r="K170" s="795"/>
      <c r="L170" s="382"/>
      <c r="M170" s="382"/>
      <c r="N170" s="382"/>
      <c r="O170" s="42" t="s">
        <v>196</v>
      </c>
      <c r="P170" s="42" t="s">
        <v>195</v>
      </c>
      <c r="Q170" s="382"/>
      <c r="R170" s="382"/>
      <c r="S170" s="48">
        <v>163</v>
      </c>
      <c r="T170" s="44" t="s">
        <v>189</v>
      </c>
      <c r="U170" s="44" t="s">
        <v>188</v>
      </c>
      <c r="V170" s="42" t="s">
        <v>194</v>
      </c>
      <c r="W170" s="382"/>
      <c r="X170" s="382"/>
      <c r="Y170" s="382"/>
      <c r="Z170" s="42">
        <v>2</v>
      </c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1082"/>
      <c r="AL170" s="439"/>
      <c r="AM170" s="439"/>
      <c r="AN170" s="439"/>
      <c r="AO170" s="439"/>
      <c r="AP170" s="439"/>
      <c r="AQ170" s="439"/>
      <c r="AR170" s="439"/>
      <c r="AS170" s="439"/>
      <c r="AT170" s="439"/>
      <c r="AU170" s="439">
        <v>5351738.5</v>
      </c>
      <c r="AV170" s="439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1"/>
    </row>
    <row r="171" spans="2:79" ht="31.5">
      <c r="B171" s="902"/>
      <c r="C171" s="872"/>
      <c r="D171" s="882"/>
      <c r="E171" s="801"/>
      <c r="F171" s="794"/>
      <c r="G171" s="794"/>
      <c r="H171" s="795"/>
      <c r="I171" s="795"/>
      <c r="J171" s="795"/>
      <c r="K171" s="795"/>
      <c r="L171" s="382"/>
      <c r="M171" s="382"/>
      <c r="N171" s="382"/>
      <c r="O171" s="42" t="s">
        <v>193</v>
      </c>
      <c r="P171" s="42" t="s">
        <v>192</v>
      </c>
      <c r="Q171" s="382"/>
      <c r="R171" s="382"/>
      <c r="S171" s="48">
        <v>164</v>
      </c>
      <c r="T171" s="44" t="s">
        <v>189</v>
      </c>
      <c r="U171" s="44" t="s">
        <v>188</v>
      </c>
      <c r="V171" s="42" t="s">
        <v>0</v>
      </c>
      <c r="W171" s="382"/>
      <c r="X171" s="382"/>
      <c r="Y171" s="382"/>
      <c r="Z171" s="42">
        <v>0</v>
      </c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1082"/>
      <c r="AL171" s="439"/>
      <c r="AM171" s="439"/>
      <c r="AN171" s="439"/>
      <c r="AO171" s="439"/>
      <c r="AP171" s="439"/>
      <c r="AQ171" s="439"/>
      <c r="AR171" s="439"/>
      <c r="AS171" s="439"/>
      <c r="AT171" s="439"/>
      <c r="AU171" s="439">
        <v>5351738.5</v>
      </c>
      <c r="AV171" s="439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381"/>
    </row>
    <row r="172" spans="2:79" ht="31.5">
      <c r="B172" s="902"/>
      <c r="C172" s="872"/>
      <c r="D172" s="882"/>
      <c r="E172" s="801"/>
      <c r="F172" s="794"/>
      <c r="G172" s="794">
        <v>55</v>
      </c>
      <c r="H172" s="795" t="s">
        <v>191</v>
      </c>
      <c r="I172" s="795" t="s">
        <v>190</v>
      </c>
      <c r="J172" s="795" t="s">
        <v>905</v>
      </c>
      <c r="K172" s="950">
        <v>1</v>
      </c>
      <c r="L172" s="382"/>
      <c r="M172" s="382"/>
      <c r="N172" s="382"/>
      <c r="O172" s="42" t="s">
        <v>187</v>
      </c>
      <c r="P172" s="42" t="s">
        <v>186</v>
      </c>
      <c r="Q172" s="382"/>
      <c r="R172" s="382"/>
      <c r="S172" s="48">
        <v>165</v>
      </c>
      <c r="T172" s="44" t="s">
        <v>189</v>
      </c>
      <c r="U172" s="44" t="s">
        <v>188</v>
      </c>
      <c r="V172" s="42" t="s">
        <v>64</v>
      </c>
      <c r="W172" s="382"/>
      <c r="X172" s="382"/>
      <c r="Y172" s="382"/>
      <c r="Z172" s="154">
        <v>0.1</v>
      </c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1082"/>
      <c r="AL172" s="439"/>
      <c r="AM172" s="439">
        <v>1700000</v>
      </c>
      <c r="AN172" s="439"/>
      <c r="AO172" s="439"/>
      <c r="AP172" s="439"/>
      <c r="AQ172" s="439"/>
      <c r="AR172" s="439"/>
      <c r="AS172" s="439"/>
      <c r="AT172" s="439"/>
      <c r="AU172" s="439"/>
      <c r="AV172" s="439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1"/>
    </row>
    <row r="173" spans="2:79" ht="32.25" thickBot="1">
      <c r="B173" s="902"/>
      <c r="C173" s="872"/>
      <c r="D173" s="883"/>
      <c r="E173" s="802"/>
      <c r="F173" s="803"/>
      <c r="G173" s="803"/>
      <c r="H173" s="804"/>
      <c r="I173" s="804"/>
      <c r="J173" s="804"/>
      <c r="K173" s="804"/>
      <c r="L173" s="377"/>
      <c r="M173" s="377"/>
      <c r="N173" s="377"/>
      <c r="O173" s="32" t="s">
        <v>183</v>
      </c>
      <c r="P173" s="32" t="s">
        <v>182</v>
      </c>
      <c r="Q173" s="377"/>
      <c r="R173" s="377"/>
      <c r="S173" s="153">
        <v>166</v>
      </c>
      <c r="T173" s="34" t="s">
        <v>185</v>
      </c>
      <c r="U173" s="34" t="s">
        <v>184</v>
      </c>
      <c r="V173" s="32" t="s">
        <v>179</v>
      </c>
      <c r="W173" s="377"/>
      <c r="X173" s="377"/>
      <c r="Y173" s="377"/>
      <c r="Z173" s="151">
        <v>0.1</v>
      </c>
      <c r="AA173" s="377"/>
      <c r="AB173" s="377"/>
      <c r="AC173" s="377"/>
      <c r="AD173" s="377"/>
      <c r="AE173" s="377"/>
      <c r="AF173" s="377"/>
      <c r="AG173" s="377"/>
      <c r="AH173" s="377"/>
      <c r="AI173" s="377"/>
      <c r="AJ173" s="377"/>
      <c r="AK173" s="1083"/>
      <c r="AL173" s="438"/>
      <c r="AM173" s="438">
        <v>1700000</v>
      </c>
      <c r="AN173" s="438"/>
      <c r="AO173" s="438"/>
      <c r="AP173" s="438"/>
      <c r="AQ173" s="438"/>
      <c r="AR173" s="438"/>
      <c r="AS173" s="438"/>
      <c r="AT173" s="438"/>
      <c r="AU173" s="438"/>
      <c r="AV173" s="438"/>
      <c r="AW173" s="377"/>
      <c r="AX173" s="377"/>
      <c r="AY173" s="377"/>
      <c r="AZ173" s="377"/>
      <c r="BA173" s="377"/>
      <c r="BB173" s="377"/>
      <c r="BC173" s="377"/>
      <c r="BD173" s="377"/>
      <c r="BE173" s="377"/>
      <c r="BF173" s="377"/>
      <c r="BG173" s="377"/>
      <c r="BH173" s="377"/>
      <c r="BI173" s="377"/>
      <c r="BJ173" s="377"/>
      <c r="BK173" s="377"/>
      <c r="BL173" s="377"/>
      <c r="BM173" s="377"/>
      <c r="BN173" s="377"/>
      <c r="BO173" s="377"/>
      <c r="BP173" s="377"/>
      <c r="BQ173" s="377"/>
      <c r="BR173" s="377"/>
      <c r="BS173" s="377"/>
      <c r="BT173" s="377"/>
      <c r="BU173" s="377"/>
      <c r="BV173" s="377"/>
      <c r="BW173" s="377"/>
      <c r="BX173" s="377"/>
      <c r="BY173" s="377"/>
      <c r="BZ173" s="377"/>
      <c r="CA173" s="376"/>
    </row>
    <row r="174" spans="2:79" ht="45" customHeight="1">
      <c r="B174" s="902"/>
      <c r="C174" s="872"/>
      <c r="D174" s="810" t="s">
        <v>904</v>
      </c>
      <c r="E174" s="1037">
        <f>'[1]PLAN INDICATIVO'!E174:E179</f>
        <v>3.0940006992185558E-3</v>
      </c>
      <c r="F174" s="1040" t="s">
        <v>177</v>
      </c>
      <c r="G174" s="1040">
        <v>56</v>
      </c>
      <c r="H174" s="1010" t="s">
        <v>176</v>
      </c>
      <c r="I174" s="1035">
        <v>0.7</v>
      </c>
      <c r="J174" s="1010" t="s">
        <v>0</v>
      </c>
      <c r="K174" s="1010" t="s">
        <v>175</v>
      </c>
      <c r="L174" s="434"/>
      <c r="M174" s="434"/>
      <c r="N174" s="434"/>
      <c r="O174" s="436" t="s">
        <v>174</v>
      </c>
      <c r="P174" s="436" t="s">
        <v>173</v>
      </c>
      <c r="Q174" s="434"/>
      <c r="R174" s="434"/>
      <c r="S174" s="437">
        <v>167</v>
      </c>
      <c r="T174" s="373" t="s">
        <v>170</v>
      </c>
      <c r="U174" s="373" t="s">
        <v>169</v>
      </c>
      <c r="V174" s="436">
        <v>0</v>
      </c>
      <c r="W174" s="434"/>
      <c r="X174" s="434"/>
      <c r="Y174" s="434"/>
      <c r="Z174" s="436">
        <v>0</v>
      </c>
      <c r="AA174" s="434"/>
      <c r="AB174" s="434"/>
      <c r="AC174" s="434"/>
      <c r="AD174" s="434"/>
      <c r="AE174" s="434"/>
      <c r="AF174" s="434"/>
      <c r="AG174" s="434"/>
      <c r="AH174" s="434"/>
      <c r="AI174" s="434"/>
      <c r="AJ174" s="434"/>
      <c r="AK174" s="1073">
        <f>SUM(AM174:AU176)</f>
        <v>0</v>
      </c>
      <c r="AL174" s="435"/>
      <c r="AM174" s="435"/>
      <c r="AN174" s="435"/>
      <c r="AO174" s="435"/>
      <c r="AP174" s="435"/>
      <c r="AQ174" s="435"/>
      <c r="AR174" s="435"/>
      <c r="AS174" s="435"/>
      <c r="AT174" s="435"/>
      <c r="AU174" s="435"/>
      <c r="AV174" s="435"/>
      <c r="AW174" s="434"/>
      <c r="AX174" s="434"/>
      <c r="AY174" s="434"/>
      <c r="AZ174" s="434"/>
      <c r="BA174" s="434"/>
      <c r="BB174" s="434"/>
      <c r="BC174" s="434"/>
      <c r="BD174" s="434"/>
      <c r="BE174" s="434"/>
      <c r="BF174" s="434"/>
      <c r="BG174" s="434"/>
      <c r="BH174" s="434"/>
      <c r="BI174" s="434"/>
      <c r="BJ174" s="434"/>
      <c r="BK174" s="434"/>
      <c r="BL174" s="434"/>
      <c r="BM174" s="434"/>
      <c r="BN174" s="434"/>
      <c r="BO174" s="434"/>
      <c r="BP174" s="434"/>
      <c r="BQ174" s="434"/>
      <c r="BR174" s="434"/>
      <c r="BS174" s="434"/>
      <c r="BT174" s="434"/>
      <c r="BU174" s="434"/>
      <c r="BV174" s="434"/>
      <c r="BW174" s="434"/>
      <c r="BX174" s="434"/>
      <c r="BY174" s="434"/>
      <c r="BZ174" s="434"/>
      <c r="CA174" s="433"/>
    </row>
    <row r="175" spans="2:79" ht="45">
      <c r="B175" s="902"/>
      <c r="C175" s="872"/>
      <c r="D175" s="811"/>
      <c r="E175" s="1038"/>
      <c r="F175" s="1005"/>
      <c r="G175" s="1005"/>
      <c r="H175" s="994"/>
      <c r="I175" s="994"/>
      <c r="J175" s="994"/>
      <c r="K175" s="994"/>
      <c r="L175" s="360"/>
      <c r="M175" s="360"/>
      <c r="N175" s="360"/>
      <c r="O175" s="364" t="s">
        <v>172</v>
      </c>
      <c r="P175" s="364" t="s">
        <v>171</v>
      </c>
      <c r="Q175" s="360"/>
      <c r="R175" s="360"/>
      <c r="S175" s="367">
        <v>168</v>
      </c>
      <c r="T175" s="365" t="s">
        <v>159</v>
      </c>
      <c r="U175" s="365" t="s">
        <v>158</v>
      </c>
      <c r="V175" s="364">
        <v>0</v>
      </c>
      <c r="W175" s="360"/>
      <c r="X175" s="360"/>
      <c r="Y175" s="360"/>
      <c r="Z175" s="364">
        <v>1</v>
      </c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1074"/>
      <c r="AL175" s="432"/>
      <c r="AM175" s="432"/>
      <c r="AN175" s="432"/>
      <c r="AO175" s="432"/>
      <c r="AP175" s="432"/>
      <c r="AQ175" s="432"/>
      <c r="AR175" s="432"/>
      <c r="AS175" s="432"/>
      <c r="AT175" s="432"/>
      <c r="AU175" s="432"/>
      <c r="AV175" s="432"/>
      <c r="AW175" s="360"/>
      <c r="AX175" s="360"/>
      <c r="AY175" s="360"/>
      <c r="AZ175" s="360"/>
      <c r="BA175" s="360"/>
      <c r="BB175" s="360"/>
      <c r="BC175" s="360"/>
      <c r="BD175" s="360"/>
      <c r="BE175" s="360"/>
      <c r="BF175" s="360"/>
      <c r="BG175" s="360"/>
      <c r="BH175" s="360"/>
      <c r="BI175" s="360"/>
      <c r="BJ175" s="360"/>
      <c r="BK175" s="360"/>
      <c r="BL175" s="360"/>
      <c r="BM175" s="360"/>
      <c r="BN175" s="360"/>
      <c r="BO175" s="360"/>
      <c r="BP175" s="360"/>
      <c r="BQ175" s="360"/>
      <c r="BR175" s="360"/>
      <c r="BS175" s="360"/>
      <c r="BT175" s="360"/>
      <c r="BU175" s="360"/>
      <c r="BV175" s="360"/>
      <c r="BW175" s="360"/>
      <c r="BX175" s="360"/>
      <c r="BY175" s="360"/>
      <c r="BZ175" s="360"/>
      <c r="CA175" s="362"/>
    </row>
    <row r="176" spans="2:79" ht="31.5">
      <c r="B176" s="902"/>
      <c r="C176" s="872"/>
      <c r="D176" s="811"/>
      <c r="E176" s="1038"/>
      <c r="F176" s="1005"/>
      <c r="G176" s="1005"/>
      <c r="H176" s="994"/>
      <c r="I176" s="994"/>
      <c r="J176" s="994"/>
      <c r="K176" s="994"/>
      <c r="L176" s="360"/>
      <c r="M176" s="360"/>
      <c r="N176" s="360"/>
      <c r="O176" s="364" t="s">
        <v>168</v>
      </c>
      <c r="P176" s="364" t="s">
        <v>167</v>
      </c>
      <c r="Q176" s="360"/>
      <c r="R176" s="360"/>
      <c r="S176" s="367">
        <v>169</v>
      </c>
      <c r="T176" s="365" t="s">
        <v>170</v>
      </c>
      <c r="U176" s="365" t="s">
        <v>169</v>
      </c>
      <c r="V176" s="364" t="s">
        <v>166</v>
      </c>
      <c r="W176" s="360"/>
      <c r="X176" s="360"/>
      <c r="Y176" s="360"/>
      <c r="Z176" s="364">
        <v>0</v>
      </c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1075"/>
      <c r="AL176" s="432"/>
      <c r="AM176" s="432"/>
      <c r="AN176" s="432"/>
      <c r="AO176" s="432"/>
      <c r="AP176" s="432"/>
      <c r="AQ176" s="432"/>
      <c r="AR176" s="432"/>
      <c r="AS176" s="432"/>
      <c r="AT176" s="432"/>
      <c r="AU176" s="432"/>
      <c r="AV176" s="432"/>
      <c r="AW176" s="360"/>
      <c r="AX176" s="360"/>
      <c r="AY176" s="360"/>
      <c r="AZ176" s="360"/>
      <c r="BA176" s="360"/>
      <c r="BB176" s="360"/>
      <c r="BC176" s="360"/>
      <c r="BD176" s="360"/>
      <c r="BE176" s="360"/>
      <c r="BF176" s="360"/>
      <c r="BG176" s="360"/>
      <c r="BH176" s="360"/>
      <c r="BI176" s="360"/>
      <c r="BJ176" s="360"/>
      <c r="BK176" s="360"/>
      <c r="BL176" s="360"/>
      <c r="BM176" s="360"/>
      <c r="BN176" s="360"/>
      <c r="BO176" s="360"/>
      <c r="BP176" s="360"/>
      <c r="BQ176" s="360"/>
      <c r="BR176" s="360"/>
      <c r="BS176" s="360"/>
      <c r="BT176" s="360"/>
      <c r="BU176" s="360"/>
      <c r="BV176" s="360"/>
      <c r="BW176" s="360"/>
      <c r="BX176" s="360"/>
      <c r="BY176" s="360"/>
      <c r="BZ176" s="360"/>
      <c r="CA176" s="362"/>
    </row>
    <row r="177" spans="2:79" ht="45" customHeight="1">
      <c r="B177" s="902"/>
      <c r="C177" s="872"/>
      <c r="D177" s="811"/>
      <c r="E177" s="1038"/>
      <c r="F177" s="1005" t="s">
        <v>165</v>
      </c>
      <c r="G177" s="1005"/>
      <c r="H177" s="994"/>
      <c r="I177" s="994"/>
      <c r="J177" s="994"/>
      <c r="K177" s="994"/>
      <c r="L177" s="360"/>
      <c r="M177" s="360"/>
      <c r="N177" s="360"/>
      <c r="O177" s="364" t="s">
        <v>164</v>
      </c>
      <c r="P177" s="364" t="s">
        <v>163</v>
      </c>
      <c r="Q177" s="360"/>
      <c r="R177" s="360"/>
      <c r="S177" s="367">
        <v>170</v>
      </c>
      <c r="T177" s="365" t="s">
        <v>159</v>
      </c>
      <c r="U177" s="365" t="s">
        <v>158</v>
      </c>
      <c r="V177" s="364">
        <v>0</v>
      </c>
      <c r="W177" s="360"/>
      <c r="X177" s="360"/>
      <c r="Y177" s="360"/>
      <c r="Z177" s="364">
        <v>0</v>
      </c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1076">
        <f>SUM(AM177:AU179)</f>
        <v>0</v>
      </c>
      <c r="AL177" s="432"/>
      <c r="AM177" s="432"/>
      <c r="AN177" s="432"/>
      <c r="AO177" s="432"/>
      <c r="AP177" s="432"/>
      <c r="AQ177" s="432"/>
      <c r="AR177" s="432"/>
      <c r="AS177" s="432"/>
      <c r="AT177" s="432"/>
      <c r="AU177" s="432"/>
      <c r="AV177" s="432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  <c r="BO177" s="360"/>
      <c r="BP177" s="360"/>
      <c r="BQ177" s="360"/>
      <c r="BR177" s="360"/>
      <c r="BS177" s="360"/>
      <c r="BT177" s="360"/>
      <c r="BU177" s="360"/>
      <c r="BV177" s="360"/>
      <c r="BW177" s="360"/>
      <c r="BX177" s="360"/>
      <c r="BY177" s="360"/>
      <c r="BZ177" s="360"/>
      <c r="CA177" s="362"/>
    </row>
    <row r="178" spans="2:79" ht="15.75" customHeight="1">
      <c r="B178" s="902"/>
      <c r="C178" s="872"/>
      <c r="D178" s="811"/>
      <c r="E178" s="1038"/>
      <c r="F178" s="1005"/>
      <c r="G178" s="1005"/>
      <c r="H178" s="994"/>
      <c r="I178" s="994"/>
      <c r="J178" s="994"/>
      <c r="K178" s="994"/>
      <c r="L178" s="360"/>
      <c r="M178" s="360"/>
      <c r="N178" s="360"/>
      <c r="O178" s="364" t="s">
        <v>161</v>
      </c>
      <c r="P178" s="364" t="s">
        <v>160</v>
      </c>
      <c r="Q178" s="360"/>
      <c r="R178" s="360"/>
      <c r="S178" s="367">
        <v>171</v>
      </c>
      <c r="T178" s="365" t="s">
        <v>159</v>
      </c>
      <c r="U178" s="365" t="s">
        <v>158</v>
      </c>
      <c r="V178" s="364">
        <v>0</v>
      </c>
      <c r="W178" s="360"/>
      <c r="X178" s="360"/>
      <c r="Y178" s="360"/>
      <c r="Z178" s="363">
        <v>0</v>
      </c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1074"/>
      <c r="AL178" s="432"/>
      <c r="AM178" s="432"/>
      <c r="AN178" s="432"/>
      <c r="AO178" s="432"/>
      <c r="AP178" s="432"/>
      <c r="AQ178" s="432"/>
      <c r="AR178" s="432"/>
      <c r="AS178" s="432"/>
      <c r="AT178" s="432"/>
      <c r="AU178" s="432"/>
      <c r="AV178" s="432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0"/>
      <c r="BG178" s="360"/>
      <c r="BH178" s="360"/>
      <c r="BI178" s="360"/>
      <c r="BJ178" s="360"/>
      <c r="BK178" s="360"/>
      <c r="BL178" s="360"/>
      <c r="BM178" s="360"/>
      <c r="BN178" s="360"/>
      <c r="BO178" s="360"/>
      <c r="BP178" s="360"/>
      <c r="BQ178" s="360"/>
      <c r="BR178" s="360"/>
      <c r="BS178" s="360"/>
      <c r="BT178" s="360"/>
      <c r="BU178" s="360"/>
      <c r="BV178" s="360"/>
      <c r="BW178" s="360"/>
      <c r="BX178" s="360"/>
      <c r="BY178" s="360"/>
      <c r="BZ178" s="360"/>
      <c r="CA178" s="362"/>
    </row>
    <row r="179" spans="2:79" ht="30.75" thickBot="1">
      <c r="B179" s="903"/>
      <c r="C179" s="873"/>
      <c r="D179" s="1036"/>
      <c r="E179" s="1039"/>
      <c r="F179" s="1020"/>
      <c r="G179" s="1020"/>
      <c r="H179" s="1023"/>
      <c r="I179" s="1023"/>
      <c r="J179" s="1023"/>
      <c r="K179" s="1023"/>
      <c r="L179" s="425"/>
      <c r="M179" s="425"/>
      <c r="N179" s="425"/>
      <c r="O179" s="427" t="s">
        <v>157</v>
      </c>
      <c r="P179" s="431" t="s">
        <v>156</v>
      </c>
      <c r="Q179" s="425"/>
      <c r="R179" s="425"/>
      <c r="S179" s="430">
        <v>172</v>
      </c>
      <c r="T179" s="429" t="s">
        <v>159</v>
      </c>
      <c r="U179" s="428" t="s">
        <v>158</v>
      </c>
      <c r="V179" s="427">
        <v>0</v>
      </c>
      <c r="W179" s="425"/>
      <c r="X179" s="425"/>
      <c r="Y179" s="425"/>
      <c r="Z179" s="427">
        <v>0</v>
      </c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1074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5"/>
      <c r="AX179" s="425"/>
      <c r="AY179" s="425"/>
      <c r="AZ179" s="425"/>
      <c r="BA179" s="425"/>
      <c r="BB179" s="425"/>
      <c r="BC179" s="425"/>
      <c r="BD179" s="425"/>
      <c r="BE179" s="425"/>
      <c r="BF179" s="425"/>
      <c r="BG179" s="425"/>
      <c r="BH179" s="425"/>
      <c r="BI179" s="425"/>
      <c r="BJ179" s="425"/>
      <c r="BK179" s="425"/>
      <c r="BL179" s="425"/>
      <c r="BM179" s="425"/>
      <c r="BN179" s="425"/>
      <c r="BO179" s="425"/>
      <c r="BP179" s="425"/>
      <c r="BQ179" s="425"/>
      <c r="BR179" s="425"/>
      <c r="BS179" s="425"/>
      <c r="BT179" s="425"/>
      <c r="BU179" s="425"/>
      <c r="BV179" s="425"/>
      <c r="BW179" s="425"/>
      <c r="BX179" s="425"/>
      <c r="BY179" s="425"/>
      <c r="BZ179" s="425"/>
      <c r="CA179" s="424"/>
    </row>
    <row r="180" spans="2:79" ht="30" customHeight="1">
      <c r="B180" s="890" t="s">
        <v>154</v>
      </c>
      <c r="C180" s="893">
        <f>SUM(E180:E214)</f>
        <v>8.7704082242719122E-3</v>
      </c>
      <c r="D180" s="874" t="s">
        <v>153</v>
      </c>
      <c r="E180" s="831">
        <f>'PLAN INDICATIVO'!E174:E185</f>
        <v>0</v>
      </c>
      <c r="F180" s="834" t="s">
        <v>152</v>
      </c>
      <c r="G180" s="834">
        <v>57</v>
      </c>
      <c r="H180" s="847" t="s">
        <v>903</v>
      </c>
      <c r="I180" s="847" t="s">
        <v>150</v>
      </c>
      <c r="J180" s="847">
        <v>0</v>
      </c>
      <c r="K180" s="1013">
        <v>1</v>
      </c>
      <c r="L180" s="420"/>
      <c r="M180" s="420"/>
      <c r="N180" s="420"/>
      <c r="O180" s="122" t="s">
        <v>149</v>
      </c>
      <c r="P180" s="122" t="s">
        <v>148</v>
      </c>
      <c r="Q180" s="420"/>
      <c r="R180" s="420"/>
      <c r="S180" s="123">
        <v>173</v>
      </c>
      <c r="T180" s="123" t="s">
        <v>117</v>
      </c>
      <c r="U180" s="124" t="s">
        <v>116</v>
      </c>
      <c r="V180" s="420">
        <v>342</v>
      </c>
      <c r="W180" s="420"/>
      <c r="X180" s="420"/>
      <c r="Y180" s="420"/>
      <c r="Z180" s="423">
        <v>24.011617173728851</v>
      </c>
      <c r="AA180" s="420"/>
      <c r="AB180" s="420"/>
      <c r="AC180" s="420"/>
      <c r="AD180" s="420"/>
      <c r="AE180" s="420"/>
      <c r="AF180" s="420"/>
      <c r="AG180" s="420"/>
      <c r="AH180" s="420"/>
      <c r="AI180" s="420"/>
      <c r="AJ180" s="420"/>
      <c r="AK180" s="1014">
        <f>SUM(AM180:AU191)</f>
        <v>38259746.490000002</v>
      </c>
      <c r="AL180" s="421"/>
      <c r="AM180" s="421">
        <v>0</v>
      </c>
      <c r="AN180" s="421">
        <v>0</v>
      </c>
      <c r="AO180" s="421">
        <v>0</v>
      </c>
      <c r="AP180" s="421">
        <v>0</v>
      </c>
      <c r="AQ180" s="421">
        <v>0</v>
      </c>
      <c r="AR180" s="421">
        <v>0</v>
      </c>
      <c r="AS180" s="421">
        <v>0</v>
      </c>
      <c r="AT180" s="421">
        <v>0</v>
      </c>
      <c r="AU180" s="422">
        <v>10763436</v>
      </c>
      <c r="AV180" s="421">
        <v>0</v>
      </c>
      <c r="AW180" s="420"/>
      <c r="AX180" s="420"/>
      <c r="AY180" s="420"/>
      <c r="AZ180" s="420"/>
      <c r="BA180" s="420"/>
      <c r="BB180" s="420"/>
      <c r="BC180" s="420"/>
      <c r="BD180" s="420"/>
      <c r="BE180" s="420"/>
      <c r="BF180" s="420"/>
      <c r="BG180" s="420"/>
      <c r="BH180" s="420"/>
      <c r="BI180" s="420"/>
      <c r="BJ180" s="420"/>
      <c r="BK180" s="420"/>
      <c r="BL180" s="420"/>
      <c r="BM180" s="420"/>
      <c r="BN180" s="420"/>
      <c r="BO180" s="420"/>
      <c r="BP180" s="420"/>
      <c r="BQ180" s="420"/>
      <c r="BR180" s="420"/>
      <c r="BS180" s="420"/>
      <c r="BT180" s="420"/>
      <c r="BU180" s="420"/>
      <c r="BV180" s="420"/>
      <c r="BW180" s="420"/>
      <c r="BX180" s="420"/>
      <c r="BY180" s="420"/>
      <c r="BZ180" s="420"/>
      <c r="CA180" s="419"/>
    </row>
    <row r="181" spans="2:79" ht="30">
      <c r="B181" s="891"/>
      <c r="C181" s="894"/>
      <c r="D181" s="875"/>
      <c r="E181" s="832"/>
      <c r="F181" s="830"/>
      <c r="G181" s="830"/>
      <c r="H181" s="825"/>
      <c r="I181" s="825"/>
      <c r="J181" s="825"/>
      <c r="K181" s="825"/>
      <c r="L181" s="413"/>
      <c r="M181" s="413"/>
      <c r="N181" s="413"/>
      <c r="O181" s="110" t="s">
        <v>147</v>
      </c>
      <c r="P181" s="110" t="s">
        <v>146</v>
      </c>
      <c r="Q181" s="413"/>
      <c r="R181" s="413"/>
      <c r="S181" s="111">
        <v>174</v>
      </c>
      <c r="T181" s="115" t="s">
        <v>117</v>
      </c>
      <c r="U181" s="112" t="s">
        <v>116</v>
      </c>
      <c r="V181" s="413">
        <v>0</v>
      </c>
      <c r="W181" s="413"/>
      <c r="X181" s="413"/>
      <c r="Y181" s="413"/>
      <c r="Z181" s="416">
        <v>2.4011617179569646</v>
      </c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1015"/>
      <c r="AL181" s="414"/>
      <c r="AM181" s="417">
        <v>4500000</v>
      </c>
      <c r="AN181" s="414">
        <v>0</v>
      </c>
      <c r="AO181" s="414">
        <v>0</v>
      </c>
      <c r="AP181" s="414">
        <v>0</v>
      </c>
      <c r="AQ181" s="414">
        <v>0</v>
      </c>
      <c r="AR181" s="414">
        <v>0</v>
      </c>
      <c r="AS181" s="414">
        <v>0</v>
      </c>
      <c r="AT181" s="414">
        <v>0</v>
      </c>
      <c r="AU181" s="414">
        <v>0</v>
      </c>
      <c r="AV181" s="414">
        <v>0</v>
      </c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  <c r="BL181" s="413"/>
      <c r="BM181" s="413"/>
      <c r="BN181" s="413"/>
      <c r="BO181" s="413"/>
      <c r="BP181" s="413"/>
      <c r="BQ181" s="413"/>
      <c r="BR181" s="413"/>
      <c r="BS181" s="413"/>
      <c r="BT181" s="413"/>
      <c r="BU181" s="413"/>
      <c r="BV181" s="413"/>
      <c r="BW181" s="413"/>
      <c r="BX181" s="413"/>
      <c r="BY181" s="413"/>
      <c r="BZ181" s="413"/>
      <c r="CA181" s="412"/>
    </row>
    <row r="182" spans="2:79" ht="30">
      <c r="B182" s="891"/>
      <c r="C182" s="894"/>
      <c r="D182" s="875"/>
      <c r="E182" s="832"/>
      <c r="F182" s="830"/>
      <c r="G182" s="830">
        <v>58</v>
      </c>
      <c r="H182" s="825" t="s">
        <v>902</v>
      </c>
      <c r="I182" s="825" t="s">
        <v>144</v>
      </c>
      <c r="J182" s="825" t="s">
        <v>0</v>
      </c>
      <c r="K182" s="845">
        <v>0.8</v>
      </c>
      <c r="L182" s="413"/>
      <c r="M182" s="413"/>
      <c r="N182" s="413"/>
      <c r="O182" s="110" t="s">
        <v>143</v>
      </c>
      <c r="P182" s="110" t="s">
        <v>901</v>
      </c>
      <c r="Q182" s="413"/>
      <c r="R182" s="413"/>
      <c r="S182" s="115">
        <v>175</v>
      </c>
      <c r="T182" s="111" t="s">
        <v>133</v>
      </c>
      <c r="U182" s="112" t="s">
        <v>132</v>
      </c>
      <c r="V182" s="413">
        <v>0</v>
      </c>
      <c r="W182" s="413"/>
      <c r="X182" s="413"/>
      <c r="Y182" s="413"/>
      <c r="Z182" s="415">
        <v>0</v>
      </c>
      <c r="AA182" s="413"/>
      <c r="AB182" s="413"/>
      <c r="AC182" s="413"/>
      <c r="AD182" s="413"/>
      <c r="AE182" s="413"/>
      <c r="AF182" s="413"/>
      <c r="AG182" s="413"/>
      <c r="AH182" s="413"/>
      <c r="AI182" s="413"/>
      <c r="AJ182" s="413"/>
      <c r="AK182" s="1015"/>
      <c r="AL182" s="414"/>
      <c r="AM182" s="414">
        <v>0</v>
      </c>
      <c r="AN182" s="414">
        <v>0</v>
      </c>
      <c r="AO182" s="414">
        <v>0</v>
      </c>
      <c r="AP182" s="414">
        <v>0</v>
      </c>
      <c r="AQ182" s="414">
        <v>0</v>
      </c>
      <c r="AR182" s="414">
        <v>0</v>
      </c>
      <c r="AS182" s="414">
        <v>0</v>
      </c>
      <c r="AT182" s="414">
        <v>0</v>
      </c>
      <c r="AU182" s="414">
        <v>0</v>
      </c>
      <c r="AV182" s="414">
        <v>0</v>
      </c>
      <c r="AW182" s="413"/>
      <c r="AX182" s="413"/>
      <c r="AY182" s="413"/>
      <c r="AZ182" s="413"/>
      <c r="BA182" s="413"/>
      <c r="BB182" s="413"/>
      <c r="BC182" s="413"/>
      <c r="BD182" s="413"/>
      <c r="BE182" s="413"/>
      <c r="BF182" s="413"/>
      <c r="BG182" s="413"/>
      <c r="BH182" s="413"/>
      <c r="BI182" s="413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3"/>
      <c r="BZ182" s="413"/>
      <c r="CA182" s="412"/>
    </row>
    <row r="183" spans="2:79" ht="45">
      <c r="B183" s="891"/>
      <c r="C183" s="894"/>
      <c r="D183" s="875"/>
      <c r="E183" s="832"/>
      <c r="F183" s="830"/>
      <c r="G183" s="830"/>
      <c r="H183" s="825"/>
      <c r="I183" s="825"/>
      <c r="J183" s="825"/>
      <c r="K183" s="825"/>
      <c r="L183" s="413"/>
      <c r="M183" s="413"/>
      <c r="N183" s="413"/>
      <c r="O183" s="110" t="s">
        <v>141</v>
      </c>
      <c r="P183" s="110" t="s">
        <v>140</v>
      </c>
      <c r="Q183" s="413"/>
      <c r="R183" s="413"/>
      <c r="S183" s="111">
        <v>176</v>
      </c>
      <c r="T183" s="111" t="s">
        <v>133</v>
      </c>
      <c r="U183" s="112" t="s">
        <v>132</v>
      </c>
      <c r="V183" s="413">
        <v>0</v>
      </c>
      <c r="W183" s="413"/>
      <c r="X183" s="413"/>
      <c r="Y183" s="413"/>
      <c r="Z183" s="415">
        <v>0</v>
      </c>
      <c r="AA183" s="413"/>
      <c r="AB183" s="413"/>
      <c r="AC183" s="413"/>
      <c r="AD183" s="413"/>
      <c r="AE183" s="413"/>
      <c r="AF183" s="413"/>
      <c r="AG183" s="413"/>
      <c r="AH183" s="413"/>
      <c r="AI183" s="413"/>
      <c r="AJ183" s="413"/>
      <c r="AK183" s="1015"/>
      <c r="AL183" s="414"/>
      <c r="AM183" s="414">
        <v>0</v>
      </c>
      <c r="AN183" s="414">
        <v>0</v>
      </c>
      <c r="AO183" s="414">
        <v>0</v>
      </c>
      <c r="AP183" s="414">
        <v>0</v>
      </c>
      <c r="AQ183" s="414">
        <v>0</v>
      </c>
      <c r="AR183" s="414">
        <v>0</v>
      </c>
      <c r="AS183" s="414">
        <v>0</v>
      </c>
      <c r="AT183" s="414">
        <v>0</v>
      </c>
      <c r="AU183" s="414">
        <v>0</v>
      </c>
      <c r="AV183" s="414">
        <v>0</v>
      </c>
      <c r="AW183" s="413"/>
      <c r="AX183" s="413"/>
      <c r="AY183" s="413"/>
      <c r="AZ183" s="413"/>
      <c r="BA183" s="413"/>
      <c r="BB183" s="413"/>
      <c r="BC183" s="413"/>
      <c r="BD183" s="413"/>
      <c r="BE183" s="413"/>
      <c r="BF183" s="413"/>
      <c r="BG183" s="413"/>
      <c r="BH183" s="413"/>
      <c r="BI183" s="413"/>
      <c r="BJ183" s="413"/>
      <c r="BK183" s="413"/>
      <c r="BL183" s="413"/>
      <c r="BM183" s="413"/>
      <c r="BN183" s="413"/>
      <c r="BO183" s="413"/>
      <c r="BP183" s="413"/>
      <c r="BQ183" s="413"/>
      <c r="BR183" s="413"/>
      <c r="BS183" s="413"/>
      <c r="BT183" s="413"/>
      <c r="BU183" s="413"/>
      <c r="BV183" s="413"/>
      <c r="BW183" s="413"/>
      <c r="BX183" s="413"/>
      <c r="BY183" s="413"/>
      <c r="BZ183" s="413"/>
      <c r="CA183" s="412"/>
    </row>
    <row r="184" spans="2:79" ht="30">
      <c r="B184" s="891"/>
      <c r="C184" s="894"/>
      <c r="D184" s="875"/>
      <c r="E184" s="832"/>
      <c r="F184" s="830"/>
      <c r="G184" s="830">
        <v>59</v>
      </c>
      <c r="H184" s="825" t="s">
        <v>139</v>
      </c>
      <c r="I184" s="825" t="s">
        <v>138</v>
      </c>
      <c r="J184" s="825">
        <v>0</v>
      </c>
      <c r="K184" s="845">
        <v>0.4</v>
      </c>
      <c r="L184" s="413"/>
      <c r="M184" s="413"/>
      <c r="N184" s="413"/>
      <c r="O184" s="110" t="s">
        <v>135</v>
      </c>
      <c r="P184" s="110" t="s">
        <v>134</v>
      </c>
      <c r="Q184" s="413"/>
      <c r="R184" s="413"/>
      <c r="S184" s="115">
        <v>177</v>
      </c>
      <c r="T184" s="111" t="s">
        <v>137</v>
      </c>
      <c r="U184" s="112" t="s">
        <v>136</v>
      </c>
      <c r="V184" s="413">
        <v>0</v>
      </c>
      <c r="W184" s="413"/>
      <c r="X184" s="413"/>
      <c r="Y184" s="413"/>
      <c r="Z184" s="413">
        <v>0</v>
      </c>
      <c r="AA184" s="413"/>
      <c r="AB184" s="413"/>
      <c r="AC184" s="413"/>
      <c r="AD184" s="413"/>
      <c r="AE184" s="413"/>
      <c r="AF184" s="413"/>
      <c r="AG184" s="413"/>
      <c r="AH184" s="413"/>
      <c r="AI184" s="413"/>
      <c r="AJ184" s="413"/>
      <c r="AK184" s="1015"/>
      <c r="AL184" s="414"/>
      <c r="AM184" s="414">
        <v>0</v>
      </c>
      <c r="AN184" s="414">
        <v>0</v>
      </c>
      <c r="AO184" s="414">
        <v>0</v>
      </c>
      <c r="AP184" s="414">
        <v>0</v>
      </c>
      <c r="AQ184" s="414">
        <v>0</v>
      </c>
      <c r="AR184" s="414">
        <v>0</v>
      </c>
      <c r="AS184" s="414">
        <v>0</v>
      </c>
      <c r="AT184" s="414">
        <v>0</v>
      </c>
      <c r="AU184" s="414">
        <v>0</v>
      </c>
      <c r="AV184" s="414">
        <v>0</v>
      </c>
      <c r="AW184" s="413"/>
      <c r="AX184" s="413"/>
      <c r="AY184" s="413"/>
      <c r="AZ184" s="413"/>
      <c r="BA184" s="413"/>
      <c r="BB184" s="413"/>
      <c r="BC184" s="413"/>
      <c r="BD184" s="413"/>
      <c r="BE184" s="413"/>
      <c r="BF184" s="413"/>
      <c r="BG184" s="413"/>
      <c r="BH184" s="413"/>
      <c r="BI184" s="413"/>
      <c r="BJ184" s="413"/>
      <c r="BK184" s="413"/>
      <c r="BL184" s="413"/>
      <c r="BM184" s="413"/>
      <c r="BN184" s="413"/>
      <c r="BO184" s="413"/>
      <c r="BP184" s="413"/>
      <c r="BQ184" s="413"/>
      <c r="BR184" s="413"/>
      <c r="BS184" s="413"/>
      <c r="BT184" s="413"/>
      <c r="BU184" s="413"/>
      <c r="BV184" s="413"/>
      <c r="BW184" s="413"/>
      <c r="BX184" s="413"/>
      <c r="BY184" s="413"/>
      <c r="BZ184" s="413"/>
      <c r="CA184" s="412"/>
    </row>
    <row r="185" spans="2:79" ht="30">
      <c r="B185" s="891"/>
      <c r="C185" s="894"/>
      <c r="D185" s="875"/>
      <c r="E185" s="832"/>
      <c r="F185" s="830"/>
      <c r="G185" s="830"/>
      <c r="H185" s="825"/>
      <c r="I185" s="825"/>
      <c r="J185" s="825"/>
      <c r="K185" s="825"/>
      <c r="L185" s="413"/>
      <c r="M185" s="413"/>
      <c r="N185" s="413"/>
      <c r="O185" s="110" t="s">
        <v>131</v>
      </c>
      <c r="P185" s="110" t="s">
        <v>130</v>
      </c>
      <c r="Q185" s="413"/>
      <c r="R185" s="413"/>
      <c r="S185" s="111">
        <v>178</v>
      </c>
      <c r="T185" s="111" t="s">
        <v>133</v>
      </c>
      <c r="U185" s="112" t="s">
        <v>132</v>
      </c>
      <c r="V185" s="413">
        <v>0</v>
      </c>
      <c r="W185" s="413"/>
      <c r="X185" s="413"/>
      <c r="Y185" s="413"/>
      <c r="Z185" s="415">
        <v>0.1</v>
      </c>
      <c r="AA185" s="413"/>
      <c r="AB185" s="413"/>
      <c r="AC185" s="413"/>
      <c r="AD185" s="413"/>
      <c r="AE185" s="413"/>
      <c r="AF185" s="413"/>
      <c r="AG185" s="413"/>
      <c r="AH185" s="413"/>
      <c r="AI185" s="413"/>
      <c r="AJ185" s="413"/>
      <c r="AK185" s="1015"/>
      <c r="AL185" s="414"/>
      <c r="AM185" s="414">
        <v>0</v>
      </c>
      <c r="AN185" s="414">
        <v>0</v>
      </c>
      <c r="AO185" s="414">
        <v>0</v>
      </c>
      <c r="AP185" s="414">
        <v>0</v>
      </c>
      <c r="AQ185" s="414">
        <v>0</v>
      </c>
      <c r="AR185" s="414">
        <v>0</v>
      </c>
      <c r="AS185" s="414">
        <v>0</v>
      </c>
      <c r="AT185" s="414">
        <v>0</v>
      </c>
      <c r="AU185" s="414">
        <v>0</v>
      </c>
      <c r="AV185" s="414">
        <v>0</v>
      </c>
      <c r="AW185" s="413"/>
      <c r="AX185" s="413"/>
      <c r="AY185" s="413"/>
      <c r="AZ185" s="413"/>
      <c r="BA185" s="413"/>
      <c r="BB185" s="413"/>
      <c r="BC185" s="413"/>
      <c r="BD185" s="413"/>
      <c r="BE185" s="413"/>
      <c r="BF185" s="413"/>
      <c r="BG185" s="413"/>
      <c r="BH185" s="413"/>
      <c r="BI185" s="413"/>
      <c r="BJ185" s="413"/>
      <c r="BK185" s="413"/>
      <c r="BL185" s="413"/>
      <c r="BM185" s="413"/>
      <c r="BN185" s="413"/>
      <c r="BO185" s="413"/>
      <c r="BP185" s="413"/>
      <c r="BQ185" s="413"/>
      <c r="BR185" s="413"/>
      <c r="BS185" s="413"/>
      <c r="BT185" s="413"/>
      <c r="BU185" s="413"/>
      <c r="BV185" s="413"/>
      <c r="BW185" s="413"/>
      <c r="BX185" s="413"/>
      <c r="BY185" s="413"/>
      <c r="BZ185" s="413"/>
      <c r="CA185" s="412"/>
    </row>
    <row r="186" spans="2:79" ht="30">
      <c r="B186" s="891"/>
      <c r="C186" s="894"/>
      <c r="D186" s="875"/>
      <c r="E186" s="832"/>
      <c r="F186" s="830"/>
      <c r="G186" s="830"/>
      <c r="H186" s="825"/>
      <c r="I186" s="825"/>
      <c r="J186" s="825"/>
      <c r="K186" s="825"/>
      <c r="L186" s="413"/>
      <c r="M186" s="413"/>
      <c r="N186" s="413"/>
      <c r="O186" s="110" t="s">
        <v>129</v>
      </c>
      <c r="P186" s="110" t="s">
        <v>128</v>
      </c>
      <c r="Q186" s="413"/>
      <c r="R186" s="413"/>
      <c r="S186" s="115">
        <v>179</v>
      </c>
      <c r="T186" s="111" t="s">
        <v>121</v>
      </c>
      <c r="U186" s="112" t="s">
        <v>120</v>
      </c>
      <c r="V186" s="413">
        <v>0</v>
      </c>
      <c r="W186" s="413"/>
      <c r="X186" s="413"/>
      <c r="Y186" s="413"/>
      <c r="Z186" s="418">
        <v>0.72034851521186549</v>
      </c>
      <c r="AA186" s="413"/>
      <c r="AB186" s="413"/>
      <c r="AC186" s="413"/>
      <c r="AD186" s="413"/>
      <c r="AE186" s="413"/>
      <c r="AF186" s="413"/>
      <c r="AG186" s="413"/>
      <c r="AH186" s="413"/>
      <c r="AI186" s="413"/>
      <c r="AJ186" s="413"/>
      <c r="AK186" s="1015"/>
      <c r="AL186" s="414"/>
      <c r="AM186" s="417">
        <v>3500000</v>
      </c>
      <c r="AN186" s="414">
        <v>0</v>
      </c>
      <c r="AO186" s="414">
        <v>0</v>
      </c>
      <c r="AP186" s="414">
        <v>0</v>
      </c>
      <c r="AQ186" s="414">
        <v>0</v>
      </c>
      <c r="AR186" s="414">
        <v>0</v>
      </c>
      <c r="AS186" s="414">
        <v>0</v>
      </c>
      <c r="AT186" s="414">
        <v>0</v>
      </c>
      <c r="AU186" s="417">
        <v>3359837</v>
      </c>
      <c r="AV186" s="414">
        <v>0</v>
      </c>
      <c r="AW186" s="413"/>
      <c r="AX186" s="413"/>
      <c r="AY186" s="413"/>
      <c r="AZ186" s="413"/>
      <c r="BA186" s="413"/>
      <c r="BB186" s="413"/>
      <c r="BC186" s="413"/>
      <c r="BD186" s="413"/>
      <c r="BE186" s="413"/>
      <c r="BF186" s="413"/>
      <c r="BG186" s="413"/>
      <c r="BH186" s="413"/>
      <c r="BI186" s="413"/>
      <c r="BJ186" s="413"/>
      <c r="BK186" s="413"/>
      <c r="BL186" s="413"/>
      <c r="BM186" s="413"/>
      <c r="BN186" s="413"/>
      <c r="BO186" s="413"/>
      <c r="BP186" s="413"/>
      <c r="BQ186" s="413"/>
      <c r="BR186" s="413"/>
      <c r="BS186" s="413"/>
      <c r="BT186" s="413"/>
      <c r="BU186" s="413"/>
      <c r="BV186" s="413"/>
      <c r="BW186" s="413"/>
      <c r="BX186" s="413"/>
      <c r="BY186" s="413"/>
      <c r="BZ186" s="413"/>
      <c r="CA186" s="412"/>
    </row>
    <row r="187" spans="2:79" ht="30">
      <c r="B187" s="891"/>
      <c r="C187" s="894"/>
      <c r="D187" s="875"/>
      <c r="E187" s="832"/>
      <c r="F187" s="830"/>
      <c r="G187" s="830"/>
      <c r="H187" s="825"/>
      <c r="I187" s="825"/>
      <c r="J187" s="825"/>
      <c r="K187" s="825"/>
      <c r="L187" s="413"/>
      <c r="M187" s="413"/>
      <c r="N187" s="413"/>
      <c r="O187" s="110" t="s">
        <v>125</v>
      </c>
      <c r="P187" s="110" t="s">
        <v>124</v>
      </c>
      <c r="Q187" s="413"/>
      <c r="R187" s="413"/>
      <c r="S187" s="111">
        <v>180</v>
      </c>
      <c r="T187" s="111" t="s">
        <v>127</v>
      </c>
      <c r="U187" s="112" t="s">
        <v>126</v>
      </c>
      <c r="V187" s="413">
        <v>0</v>
      </c>
      <c r="W187" s="413"/>
      <c r="X187" s="413"/>
      <c r="Y187" s="413"/>
      <c r="Z187" s="415">
        <v>0</v>
      </c>
      <c r="AA187" s="413"/>
      <c r="AB187" s="413"/>
      <c r="AC187" s="413"/>
      <c r="AD187" s="413"/>
      <c r="AE187" s="413"/>
      <c r="AF187" s="413"/>
      <c r="AG187" s="413"/>
      <c r="AH187" s="413"/>
      <c r="AI187" s="413"/>
      <c r="AJ187" s="413"/>
      <c r="AK187" s="1015"/>
      <c r="AL187" s="414"/>
      <c r="AM187" s="414">
        <v>0</v>
      </c>
      <c r="AN187" s="414">
        <v>0</v>
      </c>
      <c r="AO187" s="414">
        <v>0</v>
      </c>
      <c r="AP187" s="414">
        <v>0</v>
      </c>
      <c r="AQ187" s="414">
        <v>0</v>
      </c>
      <c r="AR187" s="414">
        <v>0</v>
      </c>
      <c r="AS187" s="414">
        <v>0</v>
      </c>
      <c r="AT187" s="414">
        <v>0</v>
      </c>
      <c r="AU187" s="414">
        <v>0</v>
      </c>
      <c r="AV187" s="414">
        <v>0</v>
      </c>
      <c r="AW187" s="413"/>
      <c r="AX187" s="413"/>
      <c r="AY187" s="413"/>
      <c r="AZ187" s="413"/>
      <c r="BA187" s="413"/>
      <c r="BB187" s="413"/>
      <c r="BC187" s="413"/>
      <c r="BD187" s="413"/>
      <c r="BE187" s="413"/>
      <c r="BF187" s="413"/>
      <c r="BG187" s="413"/>
      <c r="BH187" s="413"/>
      <c r="BI187" s="413"/>
      <c r="BJ187" s="413"/>
      <c r="BK187" s="413"/>
      <c r="BL187" s="413"/>
      <c r="BM187" s="413"/>
      <c r="BN187" s="413"/>
      <c r="BO187" s="413"/>
      <c r="BP187" s="413"/>
      <c r="BQ187" s="413"/>
      <c r="BR187" s="413"/>
      <c r="BS187" s="413"/>
      <c r="BT187" s="413"/>
      <c r="BU187" s="413"/>
      <c r="BV187" s="413"/>
      <c r="BW187" s="413"/>
      <c r="BX187" s="413"/>
      <c r="BY187" s="413"/>
      <c r="BZ187" s="413"/>
      <c r="CA187" s="412"/>
    </row>
    <row r="188" spans="2:79" ht="30">
      <c r="B188" s="891"/>
      <c r="C188" s="894"/>
      <c r="D188" s="875"/>
      <c r="E188" s="832"/>
      <c r="F188" s="830"/>
      <c r="G188" s="830"/>
      <c r="H188" s="825"/>
      <c r="I188" s="825"/>
      <c r="J188" s="825"/>
      <c r="K188" s="825"/>
      <c r="L188" s="413"/>
      <c r="M188" s="413"/>
      <c r="N188" s="413"/>
      <c r="O188" s="110" t="s">
        <v>123</v>
      </c>
      <c r="P188" s="110" t="s">
        <v>122</v>
      </c>
      <c r="Q188" s="413"/>
      <c r="R188" s="413"/>
      <c r="S188" s="115">
        <v>181</v>
      </c>
      <c r="T188" s="111" t="s">
        <v>121</v>
      </c>
      <c r="U188" s="112" t="s">
        <v>120</v>
      </c>
      <c r="V188" s="413">
        <v>0</v>
      </c>
      <c r="W188" s="413"/>
      <c r="X188" s="413"/>
      <c r="Y188" s="413"/>
      <c r="Z188" s="416">
        <v>24.011617173728851</v>
      </c>
      <c r="AA188" s="413"/>
      <c r="AB188" s="413"/>
      <c r="AC188" s="413"/>
      <c r="AD188" s="413"/>
      <c r="AE188" s="413"/>
      <c r="AF188" s="413"/>
      <c r="AG188" s="413"/>
      <c r="AH188" s="413"/>
      <c r="AI188" s="413"/>
      <c r="AJ188" s="413"/>
      <c r="AK188" s="1015"/>
      <c r="AL188" s="414"/>
      <c r="AM188" s="414">
        <v>10136473.49</v>
      </c>
      <c r="AN188" s="414">
        <v>0</v>
      </c>
      <c r="AO188" s="414">
        <v>0</v>
      </c>
      <c r="AP188" s="414">
        <v>0</v>
      </c>
      <c r="AQ188" s="414">
        <v>0</v>
      </c>
      <c r="AR188" s="414">
        <v>0</v>
      </c>
      <c r="AS188" s="414">
        <v>0</v>
      </c>
      <c r="AT188" s="414">
        <v>0</v>
      </c>
      <c r="AU188" s="414">
        <v>0</v>
      </c>
      <c r="AV188" s="414">
        <v>0</v>
      </c>
      <c r="AW188" s="413"/>
      <c r="AX188" s="413"/>
      <c r="AY188" s="413"/>
      <c r="AZ188" s="413"/>
      <c r="BA188" s="413"/>
      <c r="BB188" s="413"/>
      <c r="BC188" s="413"/>
      <c r="BD188" s="413"/>
      <c r="BE188" s="413"/>
      <c r="BF188" s="413"/>
      <c r="BG188" s="413"/>
      <c r="BH188" s="413"/>
      <c r="BI188" s="413"/>
      <c r="BJ188" s="413"/>
      <c r="BK188" s="413"/>
      <c r="BL188" s="413"/>
      <c r="BM188" s="413"/>
      <c r="BN188" s="413"/>
      <c r="BO188" s="413"/>
      <c r="BP188" s="413"/>
      <c r="BQ188" s="413"/>
      <c r="BR188" s="413"/>
      <c r="BS188" s="413"/>
      <c r="BT188" s="413"/>
      <c r="BU188" s="413"/>
      <c r="BV188" s="413"/>
      <c r="BW188" s="413"/>
      <c r="BX188" s="413"/>
      <c r="BY188" s="413"/>
      <c r="BZ188" s="413"/>
      <c r="CA188" s="412"/>
    </row>
    <row r="189" spans="2:79" ht="30">
      <c r="B189" s="891"/>
      <c r="C189" s="894"/>
      <c r="D189" s="875"/>
      <c r="E189" s="832"/>
      <c r="F189" s="830"/>
      <c r="G189" s="830"/>
      <c r="H189" s="825"/>
      <c r="I189" s="825"/>
      <c r="J189" s="825"/>
      <c r="K189" s="825"/>
      <c r="L189" s="413"/>
      <c r="M189" s="413"/>
      <c r="N189" s="413"/>
      <c r="O189" s="110" t="s">
        <v>119</v>
      </c>
      <c r="P189" s="110" t="s">
        <v>118</v>
      </c>
      <c r="Q189" s="413"/>
      <c r="R189" s="413"/>
      <c r="S189" s="111">
        <v>182</v>
      </c>
      <c r="T189" s="111" t="s">
        <v>121</v>
      </c>
      <c r="U189" s="112" t="s">
        <v>120</v>
      </c>
      <c r="V189" s="413">
        <v>0</v>
      </c>
      <c r="W189" s="413"/>
      <c r="X189" s="413"/>
      <c r="Y189" s="413"/>
      <c r="Z189" s="415">
        <v>0.4</v>
      </c>
      <c r="AA189" s="413"/>
      <c r="AB189" s="413"/>
      <c r="AC189" s="413"/>
      <c r="AD189" s="413"/>
      <c r="AE189" s="413"/>
      <c r="AF189" s="413"/>
      <c r="AG189" s="413"/>
      <c r="AH189" s="413"/>
      <c r="AI189" s="413"/>
      <c r="AJ189" s="413"/>
      <c r="AK189" s="1015"/>
      <c r="AL189" s="414"/>
      <c r="AM189" s="414">
        <v>0</v>
      </c>
      <c r="AN189" s="414">
        <v>0</v>
      </c>
      <c r="AO189" s="414">
        <v>0</v>
      </c>
      <c r="AP189" s="414">
        <v>0</v>
      </c>
      <c r="AQ189" s="414">
        <v>0</v>
      </c>
      <c r="AR189" s="414">
        <v>0</v>
      </c>
      <c r="AS189" s="414">
        <v>0</v>
      </c>
      <c r="AT189" s="414">
        <v>0</v>
      </c>
      <c r="AU189" s="414">
        <v>0</v>
      </c>
      <c r="AV189" s="414">
        <v>0</v>
      </c>
      <c r="AW189" s="413"/>
      <c r="AX189" s="413"/>
      <c r="AY189" s="413"/>
      <c r="AZ189" s="413"/>
      <c r="BA189" s="413"/>
      <c r="BB189" s="413"/>
      <c r="BC189" s="413"/>
      <c r="BD189" s="413"/>
      <c r="BE189" s="413"/>
      <c r="BF189" s="413"/>
      <c r="BG189" s="413"/>
      <c r="BH189" s="413"/>
      <c r="BI189" s="413"/>
      <c r="BJ189" s="413"/>
      <c r="BK189" s="413"/>
      <c r="BL189" s="413"/>
      <c r="BM189" s="413"/>
      <c r="BN189" s="413"/>
      <c r="BO189" s="413"/>
      <c r="BP189" s="413"/>
      <c r="BQ189" s="413"/>
      <c r="BR189" s="413"/>
      <c r="BS189" s="413"/>
      <c r="BT189" s="413"/>
      <c r="BU189" s="413"/>
      <c r="BV189" s="413"/>
      <c r="BW189" s="413"/>
      <c r="BX189" s="413"/>
      <c r="BY189" s="413"/>
      <c r="BZ189" s="413"/>
      <c r="CA189" s="412"/>
    </row>
    <row r="190" spans="2:79" ht="30">
      <c r="B190" s="891"/>
      <c r="C190" s="894"/>
      <c r="D190" s="875"/>
      <c r="E190" s="832"/>
      <c r="F190" s="830"/>
      <c r="G190" s="830"/>
      <c r="H190" s="825"/>
      <c r="I190" s="825"/>
      <c r="J190" s="825"/>
      <c r="K190" s="825"/>
      <c r="L190" s="413"/>
      <c r="M190" s="413"/>
      <c r="N190" s="413"/>
      <c r="O190" s="110" t="s">
        <v>115</v>
      </c>
      <c r="P190" s="110" t="s">
        <v>114</v>
      </c>
      <c r="Q190" s="413"/>
      <c r="R190" s="413"/>
      <c r="S190" s="111">
        <v>183</v>
      </c>
      <c r="T190" s="111" t="s">
        <v>117</v>
      </c>
      <c r="U190" s="112" t="s">
        <v>116</v>
      </c>
      <c r="V190" s="413">
        <v>0</v>
      </c>
      <c r="W190" s="413"/>
      <c r="X190" s="413"/>
      <c r="Y190" s="413"/>
      <c r="Z190" s="415">
        <v>0.1</v>
      </c>
      <c r="AA190" s="413"/>
      <c r="AB190" s="413"/>
      <c r="AC190" s="413"/>
      <c r="AD190" s="413"/>
      <c r="AE190" s="413"/>
      <c r="AF190" s="413"/>
      <c r="AG190" s="413"/>
      <c r="AH190" s="413"/>
      <c r="AI190" s="413"/>
      <c r="AJ190" s="413"/>
      <c r="AK190" s="1015"/>
      <c r="AL190" s="414"/>
      <c r="AM190" s="414">
        <v>0</v>
      </c>
      <c r="AN190" s="414">
        <v>0</v>
      </c>
      <c r="AO190" s="414">
        <v>0</v>
      </c>
      <c r="AP190" s="414">
        <v>0</v>
      </c>
      <c r="AQ190" s="414">
        <v>0</v>
      </c>
      <c r="AR190" s="414">
        <v>0</v>
      </c>
      <c r="AS190" s="414">
        <v>0</v>
      </c>
      <c r="AT190" s="414">
        <v>0</v>
      </c>
      <c r="AU190" s="414">
        <v>0</v>
      </c>
      <c r="AV190" s="414">
        <v>0</v>
      </c>
      <c r="AW190" s="413"/>
      <c r="AX190" s="413"/>
      <c r="AY190" s="413"/>
      <c r="AZ190" s="413"/>
      <c r="BA190" s="413"/>
      <c r="BB190" s="413"/>
      <c r="BC190" s="413"/>
      <c r="BD190" s="413"/>
      <c r="BE190" s="413"/>
      <c r="BF190" s="413"/>
      <c r="BG190" s="413"/>
      <c r="BH190" s="413"/>
      <c r="BI190" s="413"/>
      <c r="BJ190" s="413"/>
      <c r="BK190" s="413"/>
      <c r="BL190" s="413"/>
      <c r="BM190" s="413"/>
      <c r="BN190" s="413"/>
      <c r="BO190" s="413"/>
      <c r="BP190" s="413"/>
      <c r="BQ190" s="413"/>
      <c r="BR190" s="413"/>
      <c r="BS190" s="413"/>
      <c r="BT190" s="413"/>
      <c r="BU190" s="413"/>
      <c r="BV190" s="413"/>
      <c r="BW190" s="413"/>
      <c r="BX190" s="413"/>
      <c r="BY190" s="413"/>
      <c r="BZ190" s="413"/>
      <c r="CA190" s="412"/>
    </row>
    <row r="191" spans="2:79" ht="30.75" thickBot="1">
      <c r="B191" s="891"/>
      <c r="C191" s="894"/>
      <c r="D191" s="876"/>
      <c r="E191" s="833"/>
      <c r="F191" s="949"/>
      <c r="G191" s="949"/>
      <c r="H191" s="954"/>
      <c r="I191" s="954"/>
      <c r="J191" s="954"/>
      <c r="K191" s="954"/>
      <c r="L191" s="408"/>
      <c r="M191" s="408"/>
      <c r="N191" s="408"/>
      <c r="O191" s="98" t="s">
        <v>110</v>
      </c>
      <c r="P191" s="98" t="s">
        <v>109</v>
      </c>
      <c r="Q191" s="408"/>
      <c r="R191" s="408"/>
      <c r="S191" s="101">
        <v>184</v>
      </c>
      <c r="T191" s="99" t="s">
        <v>112</v>
      </c>
      <c r="U191" s="100" t="s">
        <v>111</v>
      </c>
      <c r="V191" s="408">
        <v>0</v>
      </c>
      <c r="W191" s="408"/>
      <c r="X191" s="408"/>
      <c r="Y191" s="408"/>
      <c r="Z191" s="411">
        <v>0.91330506034542491</v>
      </c>
      <c r="AA191" s="408"/>
      <c r="AB191" s="408"/>
      <c r="AC191" s="408"/>
      <c r="AD191" s="408"/>
      <c r="AE191" s="408"/>
      <c r="AF191" s="408"/>
      <c r="AG191" s="408"/>
      <c r="AH191" s="408"/>
      <c r="AI191" s="408"/>
      <c r="AJ191" s="408"/>
      <c r="AK191" s="1016"/>
      <c r="AL191" s="409"/>
      <c r="AM191" s="410">
        <v>6000000</v>
      </c>
      <c r="AN191" s="409">
        <v>0</v>
      </c>
      <c r="AO191" s="409">
        <v>0</v>
      </c>
      <c r="AP191" s="409">
        <v>0</v>
      </c>
      <c r="AQ191" s="409">
        <v>0</v>
      </c>
      <c r="AR191" s="409">
        <v>0</v>
      </c>
      <c r="AS191" s="409">
        <v>0</v>
      </c>
      <c r="AT191" s="409">
        <v>0</v>
      </c>
      <c r="AU191" s="409">
        <v>0</v>
      </c>
      <c r="AV191" s="409">
        <v>0</v>
      </c>
      <c r="AW191" s="408"/>
      <c r="AX191" s="408"/>
      <c r="AY191" s="408"/>
      <c r="AZ191" s="408"/>
      <c r="BA191" s="408"/>
      <c r="BB191" s="408"/>
      <c r="BC191" s="408"/>
      <c r="BD191" s="408"/>
      <c r="BE191" s="408"/>
      <c r="BF191" s="408"/>
      <c r="BG191" s="408"/>
      <c r="BH191" s="408"/>
      <c r="BI191" s="408"/>
      <c r="BJ191" s="408"/>
      <c r="BK191" s="408"/>
      <c r="BL191" s="408"/>
      <c r="BM191" s="408"/>
      <c r="BN191" s="408"/>
      <c r="BO191" s="408"/>
      <c r="BP191" s="408"/>
      <c r="BQ191" s="408"/>
      <c r="BR191" s="408"/>
      <c r="BS191" s="408"/>
      <c r="BT191" s="408"/>
      <c r="BU191" s="408"/>
      <c r="BV191" s="408"/>
      <c r="BW191" s="408"/>
      <c r="BX191" s="408"/>
      <c r="BY191" s="408"/>
      <c r="BZ191" s="408"/>
      <c r="CA191" s="407"/>
    </row>
    <row r="192" spans="2:79" ht="30" customHeight="1">
      <c r="B192" s="891"/>
      <c r="C192" s="894"/>
      <c r="D192" s="897" t="s">
        <v>108</v>
      </c>
      <c r="E192" s="978">
        <f>'[1]PLAN INDICATIVO'!E192:E198</f>
        <v>6.9020694430835987E-3</v>
      </c>
      <c r="F192" s="797" t="s">
        <v>107</v>
      </c>
      <c r="G192" s="797">
        <v>60</v>
      </c>
      <c r="H192" s="743" t="s">
        <v>106</v>
      </c>
      <c r="I192" s="743" t="s">
        <v>105</v>
      </c>
      <c r="J192" s="743">
        <v>75.05</v>
      </c>
      <c r="K192" s="743" t="s">
        <v>104</v>
      </c>
      <c r="L192" s="402"/>
      <c r="M192" s="402"/>
      <c r="N192" s="402"/>
      <c r="O192" s="404" t="s">
        <v>103</v>
      </c>
      <c r="P192" s="404" t="s">
        <v>102</v>
      </c>
      <c r="Q192" s="402"/>
      <c r="R192" s="402"/>
      <c r="S192" s="406">
        <v>185</v>
      </c>
      <c r="T192" s="405" t="s">
        <v>74</v>
      </c>
      <c r="U192" s="90" t="s">
        <v>73</v>
      </c>
      <c r="V192" s="404">
        <v>0</v>
      </c>
      <c r="W192" s="402"/>
      <c r="X192" s="402"/>
      <c r="Y192" s="402"/>
      <c r="Z192" s="404">
        <v>1</v>
      </c>
      <c r="AA192" s="402"/>
      <c r="AB192" s="402"/>
      <c r="AC192" s="402"/>
      <c r="AD192" s="402"/>
      <c r="AE192" s="402"/>
      <c r="AF192" s="402"/>
      <c r="AG192" s="402"/>
      <c r="AH192" s="402"/>
      <c r="AI192" s="402"/>
      <c r="AJ192" s="402"/>
      <c r="AK192" s="1077">
        <f>SUM(AM192:AU196)</f>
        <v>29346</v>
      </c>
      <c r="AL192" s="403"/>
      <c r="AM192" s="403"/>
      <c r="AN192" s="403"/>
      <c r="AO192" s="403"/>
      <c r="AP192" s="403"/>
      <c r="AQ192" s="403"/>
      <c r="AR192" s="403"/>
      <c r="AS192" s="403"/>
      <c r="AT192" s="403"/>
      <c r="AU192" s="403"/>
      <c r="AV192" s="403"/>
      <c r="AW192" s="402"/>
      <c r="AX192" s="402"/>
      <c r="AY192" s="402"/>
      <c r="AZ192" s="402"/>
      <c r="BA192" s="402"/>
      <c r="BB192" s="402"/>
      <c r="BC192" s="402"/>
      <c r="BD192" s="402"/>
      <c r="BE192" s="402"/>
      <c r="BF192" s="402"/>
      <c r="BG192" s="402"/>
      <c r="BH192" s="402"/>
      <c r="BI192" s="402"/>
      <c r="BJ192" s="402"/>
      <c r="BK192" s="402"/>
      <c r="BL192" s="402"/>
      <c r="BM192" s="402"/>
      <c r="BN192" s="402"/>
      <c r="BO192" s="402"/>
      <c r="BP192" s="402"/>
      <c r="BQ192" s="402"/>
      <c r="BR192" s="402"/>
      <c r="BS192" s="402"/>
      <c r="BT192" s="402"/>
      <c r="BU192" s="402"/>
      <c r="BV192" s="402"/>
      <c r="BW192" s="402"/>
      <c r="BX192" s="402"/>
      <c r="BY192" s="402"/>
      <c r="BZ192" s="402"/>
      <c r="CA192" s="401"/>
    </row>
    <row r="193" spans="2:79" ht="31.5">
      <c r="B193" s="891"/>
      <c r="C193" s="894"/>
      <c r="D193" s="898"/>
      <c r="E193" s="975"/>
      <c r="F193" s="789"/>
      <c r="G193" s="789"/>
      <c r="H193" s="751"/>
      <c r="I193" s="751"/>
      <c r="J193" s="751"/>
      <c r="K193" s="751"/>
      <c r="L193" s="397"/>
      <c r="M193" s="397"/>
      <c r="N193" s="397"/>
      <c r="O193" s="69" t="s">
        <v>93</v>
      </c>
      <c r="P193" s="69" t="s">
        <v>92</v>
      </c>
      <c r="Q193" s="397"/>
      <c r="R193" s="397"/>
      <c r="S193" s="74">
        <v>187</v>
      </c>
      <c r="T193" s="72" t="s">
        <v>95</v>
      </c>
      <c r="U193" s="72" t="s">
        <v>94</v>
      </c>
      <c r="V193" s="69">
        <v>0</v>
      </c>
      <c r="W193" s="397"/>
      <c r="X193" s="397"/>
      <c r="Y193" s="397"/>
      <c r="Z193" s="69">
        <v>0</v>
      </c>
      <c r="AA193" s="397"/>
      <c r="AB193" s="397"/>
      <c r="AC193" s="397"/>
      <c r="AD193" s="397"/>
      <c r="AE193" s="397"/>
      <c r="AF193" s="397"/>
      <c r="AG193" s="397"/>
      <c r="AH193" s="397"/>
      <c r="AI193" s="397"/>
      <c r="AJ193" s="397"/>
      <c r="AK193" s="1077"/>
      <c r="AL193" s="398"/>
      <c r="AM193" s="398"/>
      <c r="AN193" s="398"/>
      <c r="AO193" s="398"/>
      <c r="AP193" s="398"/>
      <c r="AQ193" s="398"/>
      <c r="AR193" s="398"/>
      <c r="AS193" s="398"/>
      <c r="AT193" s="398"/>
      <c r="AU193" s="398"/>
      <c r="AV193" s="398"/>
      <c r="AW193" s="398"/>
      <c r="AX193" s="398"/>
      <c r="AY193" s="398"/>
      <c r="AZ193" s="398"/>
      <c r="BA193" s="398"/>
      <c r="BB193" s="398"/>
      <c r="BC193" s="398"/>
      <c r="BD193" s="398"/>
      <c r="BE193" s="398"/>
      <c r="BF193" s="398"/>
      <c r="BG193" s="398"/>
      <c r="BH193" s="398"/>
      <c r="BI193" s="398"/>
      <c r="BJ193" s="398"/>
      <c r="BK193" s="398"/>
      <c r="BL193" s="398"/>
      <c r="BM193" s="398"/>
      <c r="BN193" s="398"/>
      <c r="BO193" s="398"/>
      <c r="BP193" s="398"/>
      <c r="BQ193" s="398"/>
      <c r="BR193" s="398"/>
      <c r="BS193" s="398"/>
      <c r="BT193" s="398"/>
      <c r="BU193" s="398"/>
      <c r="BV193" s="398"/>
      <c r="BW193" s="398"/>
      <c r="BX193" s="398"/>
      <c r="BY193" s="398"/>
      <c r="BZ193" s="398"/>
      <c r="CA193" s="400"/>
    </row>
    <row r="194" spans="2:79" s="399" customFormat="1" ht="15.75" customHeight="1">
      <c r="B194" s="891"/>
      <c r="C194" s="894"/>
      <c r="D194" s="898"/>
      <c r="E194" s="975"/>
      <c r="F194" s="789"/>
      <c r="G194" s="789">
        <v>61</v>
      </c>
      <c r="H194" s="751" t="s">
        <v>90</v>
      </c>
      <c r="I194" s="751" t="s">
        <v>89</v>
      </c>
      <c r="J194" s="758">
        <v>0.75</v>
      </c>
      <c r="K194" s="758">
        <v>0.25</v>
      </c>
      <c r="L194" s="397"/>
      <c r="M194" s="397"/>
      <c r="N194" s="397"/>
      <c r="O194" s="69" t="s">
        <v>87</v>
      </c>
      <c r="P194" s="69" t="s">
        <v>86</v>
      </c>
      <c r="Q194" s="397"/>
      <c r="R194" s="397"/>
      <c r="S194" s="73">
        <v>188</v>
      </c>
      <c r="T194" s="72" t="s">
        <v>74</v>
      </c>
      <c r="U194" s="72" t="s">
        <v>73</v>
      </c>
      <c r="V194" s="76">
        <v>0.75</v>
      </c>
      <c r="W194" s="397"/>
      <c r="X194" s="397"/>
      <c r="Y194" s="397"/>
      <c r="Z194" s="76">
        <v>0.8</v>
      </c>
      <c r="AA194" s="397"/>
      <c r="AB194" s="397"/>
      <c r="AC194" s="397"/>
      <c r="AD194" s="397"/>
      <c r="AE194" s="397"/>
      <c r="AF194" s="397"/>
      <c r="AG194" s="397"/>
      <c r="AH194" s="397"/>
      <c r="AI194" s="397"/>
      <c r="AJ194" s="397"/>
      <c r="AK194" s="1077"/>
      <c r="AL194" s="398"/>
      <c r="AM194" s="398">
        <v>14674</v>
      </c>
      <c r="AN194" s="398"/>
      <c r="AO194" s="398"/>
      <c r="AP194" s="398"/>
      <c r="AQ194" s="398"/>
      <c r="AR194" s="398"/>
      <c r="AS194" s="398"/>
      <c r="AT194" s="398"/>
      <c r="AU194" s="398"/>
      <c r="AV194" s="398"/>
      <c r="AW194" s="397"/>
      <c r="AX194" s="397"/>
      <c r="AY194" s="397"/>
      <c r="AZ194" s="397"/>
      <c r="BA194" s="397"/>
      <c r="BB194" s="397"/>
      <c r="BC194" s="397"/>
      <c r="BD194" s="397"/>
      <c r="BE194" s="397"/>
      <c r="BF194" s="397"/>
      <c r="BG194" s="397"/>
      <c r="BH194" s="397"/>
      <c r="BI194" s="397"/>
      <c r="BJ194" s="397"/>
      <c r="BK194" s="397"/>
      <c r="BL194" s="397"/>
      <c r="BM194" s="397"/>
      <c r="BN194" s="397"/>
      <c r="BO194" s="397"/>
      <c r="BP194" s="397"/>
      <c r="BQ194" s="397"/>
      <c r="BR194" s="397"/>
      <c r="BS194" s="397"/>
      <c r="BT194" s="397"/>
      <c r="BU194" s="397"/>
      <c r="BV194" s="397"/>
      <c r="BW194" s="397"/>
      <c r="BX194" s="397"/>
      <c r="BY194" s="397"/>
      <c r="BZ194" s="397"/>
      <c r="CA194" s="396"/>
    </row>
    <row r="195" spans="2:79" ht="30">
      <c r="B195" s="891"/>
      <c r="C195" s="894"/>
      <c r="D195" s="898"/>
      <c r="E195" s="975"/>
      <c r="F195" s="789"/>
      <c r="G195" s="789"/>
      <c r="H195" s="751"/>
      <c r="I195" s="751"/>
      <c r="J195" s="758"/>
      <c r="K195" s="758"/>
      <c r="L195" s="397"/>
      <c r="M195" s="397"/>
      <c r="N195" s="397"/>
      <c r="O195" s="69" t="s">
        <v>85</v>
      </c>
      <c r="P195" s="69" t="s">
        <v>84</v>
      </c>
      <c r="Q195" s="397"/>
      <c r="R195" s="397"/>
      <c r="S195" s="74">
        <v>189</v>
      </c>
      <c r="T195" s="72" t="s">
        <v>74</v>
      </c>
      <c r="U195" s="72" t="s">
        <v>73</v>
      </c>
      <c r="V195" s="69">
        <v>0</v>
      </c>
      <c r="W195" s="397"/>
      <c r="X195" s="397"/>
      <c r="Y195" s="397"/>
      <c r="Z195" s="69">
        <v>4</v>
      </c>
      <c r="AA195" s="397"/>
      <c r="AB195" s="397"/>
      <c r="AC195" s="397"/>
      <c r="AD195" s="397"/>
      <c r="AE195" s="397"/>
      <c r="AF195" s="397"/>
      <c r="AG195" s="397"/>
      <c r="AH195" s="397"/>
      <c r="AI195" s="397"/>
      <c r="AJ195" s="397"/>
      <c r="AK195" s="1077"/>
      <c r="AL195" s="398"/>
      <c r="AM195" s="398"/>
      <c r="AN195" s="398"/>
      <c r="AO195" s="398"/>
      <c r="AP195" s="398"/>
      <c r="AQ195" s="398"/>
      <c r="AR195" s="398"/>
      <c r="AS195" s="398"/>
      <c r="AT195" s="398"/>
      <c r="AU195" s="398"/>
      <c r="AV195" s="398"/>
      <c r="AW195" s="397"/>
      <c r="AX195" s="397"/>
      <c r="AY195" s="397"/>
      <c r="AZ195" s="397"/>
      <c r="BA195" s="397"/>
      <c r="BB195" s="397"/>
      <c r="BC195" s="397"/>
      <c r="BD195" s="397"/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7"/>
      <c r="BP195" s="397"/>
      <c r="BQ195" s="397"/>
      <c r="BR195" s="397"/>
      <c r="BS195" s="397"/>
      <c r="BT195" s="397"/>
      <c r="BU195" s="397"/>
      <c r="BV195" s="397"/>
      <c r="BW195" s="397"/>
      <c r="BX195" s="397"/>
      <c r="BY195" s="397"/>
      <c r="BZ195" s="397"/>
      <c r="CA195" s="396"/>
    </row>
    <row r="196" spans="2:79" ht="39.75" customHeight="1">
      <c r="B196" s="891"/>
      <c r="C196" s="894"/>
      <c r="D196" s="898"/>
      <c r="E196" s="975"/>
      <c r="F196" s="789"/>
      <c r="G196" s="789"/>
      <c r="H196" s="751"/>
      <c r="I196" s="751"/>
      <c r="J196" s="758"/>
      <c r="K196" s="758"/>
      <c r="L196" s="397"/>
      <c r="M196" s="397"/>
      <c r="N196" s="397"/>
      <c r="O196" s="69" t="s">
        <v>83</v>
      </c>
      <c r="P196" s="69" t="s">
        <v>82</v>
      </c>
      <c r="Q196" s="397"/>
      <c r="R196" s="397"/>
      <c r="S196" s="73">
        <v>190</v>
      </c>
      <c r="T196" s="72" t="s">
        <v>74</v>
      </c>
      <c r="U196" s="72" t="s">
        <v>73</v>
      </c>
      <c r="V196" s="69">
        <v>0</v>
      </c>
      <c r="W196" s="397"/>
      <c r="X196" s="397"/>
      <c r="Y196" s="397"/>
      <c r="Z196" s="69">
        <v>0.25</v>
      </c>
      <c r="AA196" s="397"/>
      <c r="AB196" s="397"/>
      <c r="AC196" s="397"/>
      <c r="AD196" s="397"/>
      <c r="AE196" s="397"/>
      <c r="AF196" s="397"/>
      <c r="AG196" s="397"/>
      <c r="AH196" s="397"/>
      <c r="AI196" s="397"/>
      <c r="AJ196" s="397"/>
      <c r="AK196" s="1078"/>
      <c r="AL196" s="398"/>
      <c r="AM196" s="398">
        <v>14672</v>
      </c>
      <c r="AN196" s="398"/>
      <c r="AO196" s="398"/>
      <c r="AP196" s="398"/>
      <c r="AQ196" s="398"/>
      <c r="AR196" s="398"/>
      <c r="AS196" s="398"/>
      <c r="AT196" s="398"/>
      <c r="AU196" s="398"/>
      <c r="AV196" s="398"/>
      <c r="AW196" s="397"/>
      <c r="AX196" s="397"/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7"/>
      <c r="BP196" s="397"/>
      <c r="BQ196" s="397"/>
      <c r="BR196" s="397"/>
      <c r="BS196" s="397"/>
      <c r="BT196" s="397"/>
      <c r="BU196" s="397"/>
      <c r="BV196" s="397"/>
      <c r="BW196" s="397"/>
      <c r="BX196" s="397"/>
      <c r="BY196" s="397"/>
      <c r="BZ196" s="397"/>
      <c r="CA196" s="396"/>
    </row>
    <row r="197" spans="2:79" ht="42.75" customHeight="1">
      <c r="B197" s="891"/>
      <c r="C197" s="894"/>
      <c r="D197" s="898"/>
      <c r="E197" s="975"/>
      <c r="F197" s="789" t="s">
        <v>81</v>
      </c>
      <c r="G197" s="789">
        <v>62</v>
      </c>
      <c r="H197" s="751" t="s">
        <v>80</v>
      </c>
      <c r="I197" s="751" t="s">
        <v>79</v>
      </c>
      <c r="J197" s="751">
        <v>72.03</v>
      </c>
      <c r="K197" s="758">
        <v>0.05</v>
      </c>
      <c r="L197" s="397"/>
      <c r="M197" s="397"/>
      <c r="N197" s="397"/>
      <c r="O197" s="69" t="s">
        <v>77</v>
      </c>
      <c r="P197" s="69" t="s">
        <v>76</v>
      </c>
      <c r="Q197" s="397"/>
      <c r="R197" s="397"/>
      <c r="S197" s="73">
        <v>191</v>
      </c>
      <c r="T197" s="72" t="s">
        <v>74</v>
      </c>
      <c r="U197" s="72" t="s">
        <v>73</v>
      </c>
      <c r="V197" s="69">
        <v>0</v>
      </c>
      <c r="W197" s="397"/>
      <c r="X197" s="397"/>
      <c r="Y197" s="397"/>
      <c r="Z197" s="69">
        <v>0</v>
      </c>
      <c r="AA197" s="397"/>
      <c r="AB197" s="397"/>
      <c r="AC197" s="397"/>
      <c r="AD197" s="397"/>
      <c r="AE197" s="397"/>
      <c r="AF197" s="397"/>
      <c r="AG197" s="397"/>
      <c r="AH197" s="397"/>
      <c r="AI197" s="397"/>
      <c r="AJ197" s="397"/>
      <c r="AK197" s="1079">
        <f>SUM(AM197:AU198)</f>
        <v>14672</v>
      </c>
      <c r="AL197" s="398"/>
      <c r="AM197" s="398"/>
      <c r="AN197" s="398"/>
      <c r="AO197" s="398"/>
      <c r="AP197" s="398"/>
      <c r="AQ197" s="398"/>
      <c r="AR197" s="398"/>
      <c r="AS197" s="398"/>
      <c r="AT197" s="398"/>
      <c r="AU197" s="398"/>
      <c r="AV197" s="398"/>
      <c r="AW197" s="397"/>
      <c r="AX197" s="397"/>
      <c r="AY197" s="397"/>
      <c r="AZ197" s="397"/>
      <c r="BA197" s="397"/>
      <c r="BB197" s="397"/>
      <c r="BC197" s="397"/>
      <c r="BD197" s="397"/>
      <c r="BE197" s="397"/>
      <c r="BF197" s="397"/>
      <c r="BG197" s="397"/>
      <c r="BH197" s="397"/>
      <c r="BI197" s="397"/>
      <c r="BJ197" s="397"/>
      <c r="BK197" s="397"/>
      <c r="BL197" s="397"/>
      <c r="BM197" s="397"/>
      <c r="BN197" s="397"/>
      <c r="BO197" s="397"/>
      <c r="BP197" s="397"/>
      <c r="BQ197" s="397"/>
      <c r="BR197" s="397"/>
      <c r="BS197" s="397"/>
      <c r="BT197" s="397"/>
      <c r="BU197" s="397"/>
      <c r="BV197" s="397"/>
      <c r="BW197" s="397"/>
      <c r="BX197" s="397"/>
      <c r="BY197" s="397"/>
      <c r="BZ197" s="397"/>
      <c r="CA197" s="396"/>
    </row>
    <row r="198" spans="2:79" ht="36.75" customHeight="1" thickBot="1">
      <c r="B198" s="891"/>
      <c r="C198" s="894"/>
      <c r="D198" s="1033"/>
      <c r="E198" s="1034"/>
      <c r="F198" s="732"/>
      <c r="G198" s="732"/>
      <c r="H198" s="735"/>
      <c r="I198" s="735"/>
      <c r="J198" s="735"/>
      <c r="K198" s="713"/>
      <c r="L198" s="392"/>
      <c r="M198" s="392"/>
      <c r="N198" s="392"/>
      <c r="O198" s="80" t="s">
        <v>72</v>
      </c>
      <c r="P198" s="80" t="s">
        <v>71</v>
      </c>
      <c r="Q198" s="392"/>
      <c r="R198" s="392"/>
      <c r="S198" s="395">
        <v>192</v>
      </c>
      <c r="T198" s="394" t="s">
        <v>74</v>
      </c>
      <c r="U198" s="65" t="s">
        <v>73</v>
      </c>
      <c r="V198" s="80">
        <v>0</v>
      </c>
      <c r="W198" s="392"/>
      <c r="X198" s="392"/>
      <c r="Y198" s="392"/>
      <c r="Z198" s="80">
        <v>0.25</v>
      </c>
      <c r="AA198" s="392"/>
      <c r="AB198" s="392"/>
      <c r="AC198" s="392"/>
      <c r="AD198" s="392"/>
      <c r="AE198" s="392"/>
      <c r="AF198" s="392"/>
      <c r="AG198" s="392"/>
      <c r="AH198" s="392"/>
      <c r="AI198" s="392"/>
      <c r="AJ198" s="392"/>
      <c r="AK198" s="1077"/>
      <c r="AL198" s="393"/>
      <c r="AM198" s="393">
        <v>14672</v>
      </c>
      <c r="AN198" s="393"/>
      <c r="AO198" s="393"/>
      <c r="AP198" s="393"/>
      <c r="AQ198" s="393"/>
      <c r="AR198" s="393"/>
      <c r="AS198" s="393"/>
      <c r="AT198" s="393"/>
      <c r="AU198" s="393"/>
      <c r="AV198" s="393"/>
      <c r="AW198" s="392"/>
      <c r="AX198" s="392"/>
      <c r="AY198" s="392"/>
      <c r="AZ198" s="392"/>
      <c r="BA198" s="392"/>
      <c r="BB198" s="392"/>
      <c r="BC198" s="392"/>
      <c r="BD198" s="392"/>
      <c r="BE198" s="392"/>
      <c r="BF198" s="392"/>
      <c r="BG198" s="392"/>
      <c r="BH198" s="392"/>
      <c r="BI198" s="392"/>
      <c r="BJ198" s="392"/>
      <c r="BK198" s="392"/>
      <c r="BL198" s="392"/>
      <c r="BM198" s="392"/>
      <c r="BN198" s="392"/>
      <c r="BO198" s="392"/>
      <c r="BP198" s="392"/>
      <c r="BQ198" s="392"/>
      <c r="BR198" s="392"/>
      <c r="BS198" s="392"/>
      <c r="BT198" s="392"/>
      <c r="BU198" s="392"/>
      <c r="BV198" s="392"/>
      <c r="BW198" s="392"/>
      <c r="BX198" s="392"/>
      <c r="BY198" s="392"/>
      <c r="BZ198" s="392"/>
      <c r="CA198" s="391"/>
    </row>
    <row r="199" spans="2:79" ht="36.75" customHeight="1">
      <c r="B199" s="891"/>
      <c r="C199" s="894"/>
      <c r="D199" s="880" t="s">
        <v>68</v>
      </c>
      <c r="E199" s="799">
        <f>'PLAN INDICATIVO'!E194:E202</f>
        <v>0</v>
      </c>
      <c r="F199" s="805" t="s">
        <v>67</v>
      </c>
      <c r="G199" s="805">
        <v>63</v>
      </c>
      <c r="H199" s="806" t="s">
        <v>66</v>
      </c>
      <c r="I199" s="806" t="s">
        <v>65</v>
      </c>
      <c r="J199" s="806" t="s">
        <v>64</v>
      </c>
      <c r="K199" s="951">
        <v>1</v>
      </c>
      <c r="L199" s="387"/>
      <c r="M199" s="387"/>
      <c r="N199" s="387"/>
      <c r="O199" s="57" t="s">
        <v>63</v>
      </c>
      <c r="P199" s="57" t="s">
        <v>62</v>
      </c>
      <c r="Q199" s="387"/>
      <c r="R199" s="387"/>
      <c r="S199" s="58">
        <v>193</v>
      </c>
      <c r="T199" s="58" t="s">
        <v>52</v>
      </c>
      <c r="U199" s="59" t="s">
        <v>51</v>
      </c>
      <c r="V199" s="57">
        <v>0</v>
      </c>
      <c r="W199" s="387"/>
      <c r="X199" s="387"/>
      <c r="Y199" s="387"/>
      <c r="Z199" s="390">
        <v>0.72034851521186538</v>
      </c>
      <c r="AA199" s="387"/>
      <c r="AB199" s="387"/>
      <c r="AC199" s="387"/>
      <c r="AD199" s="387"/>
      <c r="AE199" s="387"/>
      <c r="AF199" s="387"/>
      <c r="AG199" s="387"/>
      <c r="AH199" s="387"/>
      <c r="AI199" s="387"/>
      <c r="AJ199" s="387"/>
      <c r="AK199" s="1002">
        <f>SUM(AM199:AU207)</f>
        <v>39870734</v>
      </c>
      <c r="AL199" s="388"/>
      <c r="AM199" s="389">
        <v>2000000</v>
      </c>
      <c r="AN199" s="389">
        <v>4956061</v>
      </c>
      <c r="AO199" s="388">
        <v>0</v>
      </c>
      <c r="AP199" s="388">
        <v>0</v>
      </c>
      <c r="AQ199" s="388">
        <v>0</v>
      </c>
      <c r="AR199" s="388">
        <v>0</v>
      </c>
      <c r="AS199" s="388">
        <v>0</v>
      </c>
      <c r="AT199" s="388">
        <v>0</v>
      </c>
      <c r="AU199" s="388">
        <v>0</v>
      </c>
      <c r="AV199" s="388">
        <v>0</v>
      </c>
      <c r="AW199" s="387"/>
      <c r="AX199" s="387"/>
      <c r="AY199" s="387"/>
      <c r="AZ199" s="387"/>
      <c r="BA199" s="387"/>
      <c r="BB199" s="387"/>
      <c r="BC199" s="387"/>
      <c r="BD199" s="387"/>
      <c r="BE199" s="387"/>
      <c r="BF199" s="387"/>
      <c r="BG199" s="387"/>
      <c r="BH199" s="387"/>
      <c r="BI199" s="387"/>
      <c r="BJ199" s="387"/>
      <c r="BK199" s="387"/>
      <c r="BL199" s="387"/>
      <c r="BM199" s="387"/>
      <c r="BN199" s="387"/>
      <c r="BO199" s="387"/>
      <c r="BP199" s="387"/>
      <c r="BQ199" s="387"/>
      <c r="BR199" s="387"/>
      <c r="BS199" s="387"/>
      <c r="BT199" s="387"/>
      <c r="BU199" s="387"/>
      <c r="BV199" s="387"/>
      <c r="BW199" s="387"/>
      <c r="BX199" s="387"/>
      <c r="BY199" s="387"/>
      <c r="BZ199" s="387"/>
      <c r="CA199" s="386"/>
    </row>
    <row r="200" spans="2:79" ht="63" customHeight="1">
      <c r="B200" s="891"/>
      <c r="C200" s="894"/>
      <c r="D200" s="882"/>
      <c r="E200" s="801"/>
      <c r="F200" s="794"/>
      <c r="G200" s="794"/>
      <c r="H200" s="795"/>
      <c r="I200" s="795"/>
      <c r="J200" s="795"/>
      <c r="K200" s="950"/>
      <c r="L200" s="382"/>
      <c r="M200" s="382"/>
      <c r="N200" s="382"/>
      <c r="O200" s="42" t="s">
        <v>61</v>
      </c>
      <c r="P200" s="42" t="s">
        <v>45</v>
      </c>
      <c r="Q200" s="382"/>
      <c r="R200" s="382"/>
      <c r="S200" s="48">
        <v>194</v>
      </c>
      <c r="T200" s="48" t="s">
        <v>48</v>
      </c>
      <c r="U200" s="44" t="s">
        <v>47</v>
      </c>
      <c r="V200" s="42">
        <v>0</v>
      </c>
      <c r="W200" s="382"/>
      <c r="X200" s="382"/>
      <c r="Y200" s="382"/>
      <c r="Z200" s="382">
        <v>0</v>
      </c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1003"/>
      <c r="AL200" s="383"/>
      <c r="AM200" s="383">
        <v>0</v>
      </c>
      <c r="AN200" s="385">
        <v>10400000</v>
      </c>
      <c r="AO200" s="383">
        <v>0</v>
      </c>
      <c r="AP200" s="383">
        <v>0</v>
      </c>
      <c r="AQ200" s="383">
        <v>0</v>
      </c>
      <c r="AR200" s="383">
        <v>0</v>
      </c>
      <c r="AS200" s="383">
        <v>0</v>
      </c>
      <c r="AT200" s="383">
        <v>0</v>
      </c>
      <c r="AU200" s="383">
        <v>0</v>
      </c>
      <c r="AV200" s="383">
        <v>0</v>
      </c>
      <c r="AW200" s="382"/>
      <c r="AX200" s="382"/>
      <c r="AY200" s="382"/>
      <c r="AZ200" s="382"/>
      <c r="BA200" s="382"/>
      <c r="BB200" s="382"/>
      <c r="BC200" s="382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2"/>
      <c r="BN200" s="382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1"/>
    </row>
    <row r="201" spans="2:79" ht="30">
      <c r="B201" s="891"/>
      <c r="C201" s="894"/>
      <c r="D201" s="882"/>
      <c r="E201" s="801"/>
      <c r="F201" s="794"/>
      <c r="G201" s="794"/>
      <c r="H201" s="795"/>
      <c r="I201" s="795"/>
      <c r="J201" s="795"/>
      <c r="K201" s="950"/>
      <c r="L201" s="382"/>
      <c r="M201" s="382"/>
      <c r="N201" s="382"/>
      <c r="O201" s="42" t="s">
        <v>59</v>
      </c>
      <c r="P201" s="42" t="s">
        <v>58</v>
      </c>
      <c r="Q201" s="382"/>
      <c r="R201" s="382"/>
      <c r="S201" s="48">
        <v>195</v>
      </c>
      <c r="T201" s="43" t="s">
        <v>43</v>
      </c>
      <c r="U201" s="44" t="s">
        <v>42</v>
      </c>
      <c r="V201" s="42">
        <v>1</v>
      </c>
      <c r="W201" s="382"/>
      <c r="X201" s="382"/>
      <c r="Y201" s="382"/>
      <c r="Z201" s="42">
        <v>1</v>
      </c>
      <c r="AA201" s="382"/>
      <c r="AB201" s="382"/>
      <c r="AC201" s="382"/>
      <c r="AD201" s="382"/>
      <c r="AE201" s="382"/>
      <c r="AF201" s="382"/>
      <c r="AG201" s="382"/>
      <c r="AH201" s="382"/>
      <c r="AI201" s="382"/>
      <c r="AJ201" s="382"/>
      <c r="AK201" s="1003"/>
      <c r="AL201" s="383"/>
      <c r="AM201" s="385">
        <v>500000</v>
      </c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2"/>
      <c r="AX201" s="382"/>
      <c r="AY201" s="382"/>
      <c r="AZ201" s="382"/>
      <c r="BA201" s="382"/>
      <c r="BB201" s="382"/>
      <c r="BC201" s="382"/>
      <c r="BD201" s="382"/>
      <c r="BE201" s="382"/>
      <c r="BF201" s="382"/>
      <c r="BG201" s="382"/>
      <c r="BH201" s="382"/>
      <c r="BI201" s="382"/>
      <c r="BJ201" s="382"/>
      <c r="BK201" s="382"/>
      <c r="BL201" s="382"/>
      <c r="BM201" s="382"/>
      <c r="BN201" s="382"/>
      <c r="BO201" s="382"/>
      <c r="BP201" s="382"/>
      <c r="BQ201" s="382"/>
      <c r="BR201" s="382"/>
      <c r="BS201" s="382"/>
      <c r="BT201" s="382"/>
      <c r="BU201" s="382"/>
      <c r="BV201" s="382"/>
      <c r="BW201" s="382"/>
      <c r="BX201" s="382"/>
      <c r="BY201" s="382"/>
      <c r="BZ201" s="382"/>
      <c r="CA201" s="381"/>
    </row>
    <row r="202" spans="2:79">
      <c r="B202" s="891"/>
      <c r="C202" s="894"/>
      <c r="D202" s="882"/>
      <c r="E202" s="801"/>
      <c r="F202" s="794"/>
      <c r="G202" s="794"/>
      <c r="H202" s="795"/>
      <c r="I202" s="795"/>
      <c r="J202" s="795"/>
      <c r="K202" s="950"/>
      <c r="L202" s="382"/>
      <c r="M202" s="382"/>
      <c r="N202" s="382"/>
      <c r="O202" s="42" t="s">
        <v>57</v>
      </c>
      <c r="P202" s="42" t="s">
        <v>56</v>
      </c>
      <c r="Q202" s="382"/>
      <c r="R202" s="382"/>
      <c r="S202" s="48">
        <v>196</v>
      </c>
      <c r="T202" s="43" t="s">
        <v>43</v>
      </c>
      <c r="U202" s="44" t="s">
        <v>42</v>
      </c>
      <c r="V202" s="42">
        <v>1</v>
      </c>
      <c r="W202" s="382"/>
      <c r="X202" s="382"/>
      <c r="Y202" s="382"/>
      <c r="Z202" s="42">
        <v>0</v>
      </c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1003"/>
      <c r="AL202" s="383"/>
      <c r="AM202" s="385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1"/>
    </row>
    <row r="203" spans="2:79">
      <c r="B203" s="891"/>
      <c r="C203" s="894"/>
      <c r="D203" s="882"/>
      <c r="E203" s="801"/>
      <c r="F203" s="794"/>
      <c r="G203" s="794"/>
      <c r="H203" s="795"/>
      <c r="I203" s="795"/>
      <c r="J203" s="795"/>
      <c r="K203" s="950"/>
      <c r="L203" s="382"/>
      <c r="M203" s="382"/>
      <c r="N203" s="382"/>
      <c r="O203" s="46" t="s">
        <v>54</v>
      </c>
      <c r="P203" s="46" t="s">
        <v>53</v>
      </c>
      <c r="Q203" s="382"/>
      <c r="R203" s="382"/>
      <c r="S203" s="48">
        <v>197</v>
      </c>
      <c r="T203" s="47" t="s">
        <v>52</v>
      </c>
      <c r="U203" s="44" t="s">
        <v>51</v>
      </c>
      <c r="V203" s="42">
        <v>0</v>
      </c>
      <c r="W203" s="382"/>
      <c r="X203" s="382"/>
      <c r="Y203" s="382"/>
      <c r="Z203" s="42">
        <v>0</v>
      </c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1003"/>
      <c r="AL203" s="383"/>
      <c r="AM203" s="385">
        <v>14673</v>
      </c>
      <c r="AN203" s="385"/>
      <c r="AO203" s="385"/>
      <c r="AP203" s="385"/>
      <c r="AQ203" s="385"/>
      <c r="AR203" s="385"/>
      <c r="AS203" s="385"/>
      <c r="AT203" s="385"/>
      <c r="AU203" s="385"/>
      <c r="AV203" s="385"/>
      <c r="AW203" s="382"/>
      <c r="AX203" s="382"/>
      <c r="AY203" s="382"/>
      <c r="AZ203" s="382"/>
      <c r="BA203" s="382"/>
      <c r="BB203" s="382"/>
      <c r="BC203" s="382"/>
      <c r="BD203" s="382"/>
      <c r="BE203" s="382"/>
      <c r="BF203" s="382"/>
      <c r="BG203" s="382"/>
      <c r="BH203" s="382"/>
      <c r="BI203" s="382"/>
      <c r="BJ203" s="382"/>
      <c r="BK203" s="382"/>
      <c r="BL203" s="382"/>
      <c r="BM203" s="382"/>
      <c r="BN203" s="382"/>
      <c r="BO203" s="382"/>
      <c r="BP203" s="382"/>
      <c r="BQ203" s="382"/>
      <c r="BR203" s="382"/>
      <c r="BS203" s="382"/>
      <c r="BT203" s="382"/>
      <c r="BU203" s="382"/>
      <c r="BV203" s="382"/>
      <c r="BW203" s="382"/>
      <c r="BX203" s="382"/>
      <c r="BY203" s="382"/>
      <c r="BZ203" s="382"/>
      <c r="CA203" s="381"/>
    </row>
    <row r="204" spans="2:79" ht="30">
      <c r="B204" s="891"/>
      <c r="C204" s="894"/>
      <c r="D204" s="882"/>
      <c r="E204" s="801"/>
      <c r="F204" s="794"/>
      <c r="G204" s="794"/>
      <c r="H204" s="795"/>
      <c r="I204" s="795"/>
      <c r="J204" s="795"/>
      <c r="K204" s="795"/>
      <c r="L204" s="382"/>
      <c r="M204" s="382"/>
      <c r="N204" s="382"/>
      <c r="O204" s="42" t="s">
        <v>50</v>
      </c>
      <c r="P204" s="42" t="s">
        <v>49</v>
      </c>
      <c r="Q204" s="382"/>
      <c r="R204" s="382"/>
      <c r="S204" s="43">
        <v>198</v>
      </c>
      <c r="T204" s="43" t="s">
        <v>52</v>
      </c>
      <c r="U204" s="44" t="s">
        <v>51</v>
      </c>
      <c r="V204" s="42">
        <v>0</v>
      </c>
      <c r="W204" s="382"/>
      <c r="X204" s="382"/>
      <c r="Y204" s="382"/>
      <c r="Z204" s="382">
        <v>1</v>
      </c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1003"/>
      <c r="AL204" s="383"/>
      <c r="AM204" s="383">
        <v>0</v>
      </c>
      <c r="AN204" s="385">
        <v>12000000</v>
      </c>
      <c r="AO204" s="383">
        <v>0</v>
      </c>
      <c r="AP204" s="383">
        <v>0</v>
      </c>
      <c r="AQ204" s="383">
        <v>0</v>
      </c>
      <c r="AR204" s="383">
        <v>0</v>
      </c>
      <c r="AS204" s="383">
        <v>0</v>
      </c>
      <c r="AT204" s="383">
        <v>0</v>
      </c>
      <c r="AU204" s="383">
        <v>0</v>
      </c>
      <c r="AV204" s="383">
        <v>0</v>
      </c>
      <c r="AW204" s="382"/>
      <c r="AX204" s="382"/>
      <c r="AY204" s="382"/>
      <c r="AZ204" s="382"/>
      <c r="BA204" s="382"/>
      <c r="BB204" s="382"/>
      <c r="BC204" s="382"/>
      <c r="BD204" s="382"/>
      <c r="BE204" s="382"/>
      <c r="BF204" s="382"/>
      <c r="BG204" s="382"/>
      <c r="BH204" s="382"/>
      <c r="BI204" s="382"/>
      <c r="BJ204" s="382"/>
      <c r="BK204" s="382"/>
      <c r="BL204" s="382"/>
      <c r="BM204" s="382"/>
      <c r="BN204" s="382"/>
      <c r="BO204" s="382"/>
      <c r="BP204" s="382"/>
      <c r="BQ204" s="382"/>
      <c r="BR204" s="382"/>
      <c r="BS204" s="382"/>
      <c r="BT204" s="382"/>
      <c r="BU204" s="382"/>
      <c r="BV204" s="382"/>
      <c r="BW204" s="382"/>
      <c r="BX204" s="382"/>
      <c r="BY204" s="382"/>
      <c r="BZ204" s="382"/>
      <c r="CA204" s="381"/>
    </row>
    <row r="205" spans="2:79" ht="63" customHeight="1">
      <c r="B205" s="891"/>
      <c r="C205" s="894"/>
      <c r="D205" s="882"/>
      <c r="E205" s="801"/>
      <c r="F205" s="794"/>
      <c r="G205" s="794"/>
      <c r="H205" s="795"/>
      <c r="I205" s="795"/>
      <c r="J205" s="795"/>
      <c r="K205" s="795"/>
      <c r="L205" s="382"/>
      <c r="M205" s="382"/>
      <c r="N205" s="382"/>
      <c r="O205" s="42" t="s">
        <v>46</v>
      </c>
      <c r="P205" s="42" t="s">
        <v>45</v>
      </c>
      <c r="Q205" s="382"/>
      <c r="R205" s="382"/>
      <c r="S205" s="43">
        <v>199</v>
      </c>
      <c r="T205" s="43" t="s">
        <v>48</v>
      </c>
      <c r="U205" s="44" t="s">
        <v>47</v>
      </c>
      <c r="V205" s="42">
        <v>0</v>
      </c>
      <c r="W205" s="382"/>
      <c r="X205" s="382"/>
      <c r="Y205" s="382"/>
      <c r="Z205" s="382">
        <v>0</v>
      </c>
      <c r="AA205" s="382"/>
      <c r="AB205" s="382"/>
      <c r="AC205" s="382"/>
      <c r="AD205" s="382"/>
      <c r="AE205" s="382"/>
      <c r="AF205" s="382"/>
      <c r="AG205" s="382"/>
      <c r="AH205" s="382"/>
      <c r="AI205" s="382"/>
      <c r="AJ205" s="382"/>
      <c r="AK205" s="1003"/>
      <c r="AL205" s="383"/>
      <c r="AM205" s="383">
        <v>0</v>
      </c>
      <c r="AN205" s="383">
        <v>0</v>
      </c>
      <c r="AO205" s="383">
        <v>0</v>
      </c>
      <c r="AP205" s="383">
        <v>0</v>
      </c>
      <c r="AQ205" s="383">
        <v>0</v>
      </c>
      <c r="AR205" s="383">
        <v>0</v>
      </c>
      <c r="AS205" s="383">
        <v>0</v>
      </c>
      <c r="AT205" s="383">
        <v>0</v>
      </c>
      <c r="AU205" s="383">
        <v>0</v>
      </c>
      <c r="AV205" s="383">
        <v>0</v>
      </c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1"/>
    </row>
    <row r="206" spans="2:79" ht="38.25" customHeight="1">
      <c r="B206" s="891"/>
      <c r="C206" s="894"/>
      <c r="D206" s="882"/>
      <c r="E206" s="801"/>
      <c r="F206" s="794"/>
      <c r="G206" s="794"/>
      <c r="H206" s="795"/>
      <c r="I206" s="795"/>
      <c r="J206" s="795"/>
      <c r="K206" s="795"/>
      <c r="L206" s="382"/>
      <c r="M206" s="382"/>
      <c r="N206" s="382"/>
      <c r="O206" s="42" t="s">
        <v>41</v>
      </c>
      <c r="P206" s="42" t="s">
        <v>40</v>
      </c>
      <c r="Q206" s="382"/>
      <c r="R206" s="382"/>
      <c r="S206" s="43">
        <v>200</v>
      </c>
      <c r="T206" s="43" t="s">
        <v>43</v>
      </c>
      <c r="U206" s="44" t="s">
        <v>42</v>
      </c>
      <c r="V206" s="42">
        <v>0</v>
      </c>
      <c r="W206" s="382"/>
      <c r="X206" s="382"/>
      <c r="Y206" s="382"/>
      <c r="Z206" s="384">
        <v>0</v>
      </c>
      <c r="AA206" s="382"/>
      <c r="AB206" s="382"/>
      <c r="AC206" s="382"/>
      <c r="AD206" s="382"/>
      <c r="AE206" s="382"/>
      <c r="AF206" s="382"/>
      <c r="AG206" s="382"/>
      <c r="AH206" s="382"/>
      <c r="AI206" s="382"/>
      <c r="AJ206" s="382"/>
      <c r="AK206" s="1003"/>
      <c r="AL206" s="383"/>
      <c r="AM206" s="383">
        <v>0</v>
      </c>
      <c r="AN206" s="383">
        <v>0</v>
      </c>
      <c r="AO206" s="383">
        <v>0</v>
      </c>
      <c r="AP206" s="383">
        <v>0</v>
      </c>
      <c r="AQ206" s="383">
        <v>0</v>
      </c>
      <c r="AR206" s="383">
        <v>0</v>
      </c>
      <c r="AS206" s="383">
        <v>0</v>
      </c>
      <c r="AT206" s="383">
        <v>0</v>
      </c>
      <c r="AU206" s="383">
        <v>0</v>
      </c>
      <c r="AV206" s="383">
        <v>0</v>
      </c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1"/>
    </row>
    <row r="207" spans="2:79" ht="48" customHeight="1" thickBot="1">
      <c r="B207" s="891"/>
      <c r="C207" s="894"/>
      <c r="D207" s="883"/>
      <c r="E207" s="802"/>
      <c r="F207" s="803"/>
      <c r="G207" s="803"/>
      <c r="H207" s="804"/>
      <c r="I207" s="804"/>
      <c r="J207" s="804"/>
      <c r="K207" s="804"/>
      <c r="L207" s="377"/>
      <c r="M207" s="377"/>
      <c r="N207" s="377"/>
      <c r="O207" s="32" t="s">
        <v>900</v>
      </c>
      <c r="P207" s="32" t="s">
        <v>35</v>
      </c>
      <c r="Q207" s="377"/>
      <c r="R207" s="377"/>
      <c r="S207" s="33">
        <v>201</v>
      </c>
      <c r="T207" s="33" t="s">
        <v>38</v>
      </c>
      <c r="U207" s="34" t="s">
        <v>37</v>
      </c>
      <c r="V207" s="32">
        <v>0</v>
      </c>
      <c r="W207" s="377"/>
      <c r="X207" s="377"/>
      <c r="Y207" s="377"/>
      <c r="Z207" s="380">
        <v>0.15</v>
      </c>
      <c r="AA207" s="377"/>
      <c r="AB207" s="377"/>
      <c r="AC207" s="377"/>
      <c r="AD207" s="377"/>
      <c r="AE207" s="377"/>
      <c r="AF207" s="377"/>
      <c r="AG207" s="377"/>
      <c r="AH207" s="377"/>
      <c r="AI207" s="377"/>
      <c r="AJ207" s="377"/>
      <c r="AK207" s="1004"/>
      <c r="AL207" s="378"/>
      <c r="AM207" s="379">
        <v>10000000</v>
      </c>
      <c r="AN207" s="378">
        <v>0</v>
      </c>
      <c r="AO207" s="378">
        <v>0</v>
      </c>
      <c r="AP207" s="378">
        <v>0</v>
      </c>
      <c r="AQ207" s="378">
        <v>0</v>
      </c>
      <c r="AR207" s="378">
        <v>0</v>
      </c>
      <c r="AS207" s="378">
        <v>0</v>
      </c>
      <c r="AT207" s="378">
        <v>0</v>
      </c>
      <c r="AU207" s="378">
        <v>0</v>
      </c>
      <c r="AV207" s="378">
        <v>0</v>
      </c>
      <c r="AW207" s="377"/>
      <c r="AX207" s="377"/>
      <c r="AY207" s="377"/>
      <c r="AZ207" s="377"/>
      <c r="BA207" s="377"/>
      <c r="BB207" s="377"/>
      <c r="BC207" s="377"/>
      <c r="BD207" s="377"/>
      <c r="BE207" s="377"/>
      <c r="BF207" s="377"/>
      <c r="BG207" s="377"/>
      <c r="BH207" s="377"/>
      <c r="BI207" s="377"/>
      <c r="BJ207" s="377"/>
      <c r="BK207" s="377"/>
      <c r="BL207" s="377"/>
      <c r="BM207" s="377"/>
      <c r="BN207" s="377"/>
      <c r="BO207" s="377"/>
      <c r="BP207" s="377"/>
      <c r="BQ207" s="377"/>
      <c r="BR207" s="377"/>
      <c r="BS207" s="377"/>
      <c r="BT207" s="377"/>
      <c r="BU207" s="377"/>
      <c r="BV207" s="377"/>
      <c r="BW207" s="377"/>
      <c r="BX207" s="377"/>
      <c r="BY207" s="377"/>
      <c r="BZ207" s="377"/>
      <c r="CA207" s="376"/>
    </row>
    <row r="208" spans="2:79" ht="30" customHeight="1">
      <c r="B208" s="891"/>
      <c r="C208" s="894"/>
      <c r="D208" s="987" t="s">
        <v>899</v>
      </c>
      <c r="E208" s="1028">
        <f>'[1]PLAN INDICATIVO'!E208:E214</f>
        <v>1.8683387811883135E-3</v>
      </c>
      <c r="F208" s="1031" t="s">
        <v>31</v>
      </c>
      <c r="G208" s="1031">
        <v>64</v>
      </c>
      <c r="H208" s="1026" t="s">
        <v>30</v>
      </c>
      <c r="I208" s="1026" t="s">
        <v>29</v>
      </c>
      <c r="J208" s="1026" t="s">
        <v>28</v>
      </c>
      <c r="K208" s="1019">
        <v>0.15</v>
      </c>
      <c r="L208" s="369"/>
      <c r="M208" s="369"/>
      <c r="N208" s="369"/>
      <c r="O208" s="372" t="s">
        <v>898</v>
      </c>
      <c r="P208" s="372" t="s">
        <v>25</v>
      </c>
      <c r="Q208" s="369"/>
      <c r="R208" s="369"/>
      <c r="S208" s="375">
        <v>202</v>
      </c>
      <c r="T208" s="374" t="s">
        <v>6</v>
      </c>
      <c r="U208" s="373" t="s">
        <v>5</v>
      </c>
      <c r="V208" s="372" t="s">
        <v>23</v>
      </c>
      <c r="W208" s="369"/>
      <c r="X208" s="369"/>
      <c r="Y208" s="369"/>
      <c r="Z208" s="371">
        <v>0</v>
      </c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998">
        <f>SUM(AM208:AU210)</f>
        <v>0</v>
      </c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69"/>
      <c r="AX208" s="369"/>
      <c r="AY208" s="369"/>
      <c r="AZ208" s="369"/>
      <c r="BA208" s="369"/>
      <c r="BB208" s="369"/>
      <c r="BC208" s="369"/>
      <c r="BD208" s="369"/>
      <c r="BE208" s="369"/>
      <c r="BF208" s="369"/>
      <c r="BG208" s="369"/>
      <c r="BH208" s="369"/>
      <c r="BI208" s="369"/>
      <c r="BJ208" s="369"/>
      <c r="BK208" s="369"/>
      <c r="BL208" s="369"/>
      <c r="BM208" s="369"/>
      <c r="BN208" s="369"/>
      <c r="BO208" s="369"/>
      <c r="BP208" s="369"/>
      <c r="BQ208" s="369"/>
      <c r="BR208" s="369"/>
      <c r="BS208" s="369"/>
      <c r="BT208" s="369"/>
      <c r="BU208" s="369"/>
      <c r="BV208" s="369"/>
      <c r="BW208" s="369"/>
      <c r="BX208" s="369"/>
      <c r="BY208" s="369"/>
      <c r="BZ208" s="369"/>
      <c r="CA208" s="368"/>
    </row>
    <row r="209" spans="2:79" ht="30">
      <c r="B209" s="891"/>
      <c r="C209" s="894"/>
      <c r="D209" s="988"/>
      <c r="E209" s="1029"/>
      <c r="F209" s="1021"/>
      <c r="G209" s="1032"/>
      <c r="H209" s="1027"/>
      <c r="I209" s="1027"/>
      <c r="J209" s="1027"/>
      <c r="K209" s="994"/>
      <c r="L209" s="360"/>
      <c r="M209" s="360"/>
      <c r="N209" s="360"/>
      <c r="O209" s="364" t="s">
        <v>22</v>
      </c>
      <c r="P209" s="364" t="s">
        <v>21</v>
      </c>
      <c r="Q209" s="360"/>
      <c r="R209" s="360"/>
      <c r="S209" s="367">
        <v>203</v>
      </c>
      <c r="T209" s="366" t="s">
        <v>6</v>
      </c>
      <c r="U209" s="365" t="s">
        <v>5</v>
      </c>
      <c r="V209" s="364" t="s">
        <v>20</v>
      </c>
      <c r="W209" s="360"/>
      <c r="X209" s="360"/>
      <c r="Y209" s="360"/>
      <c r="Z209" s="363">
        <v>0</v>
      </c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998"/>
      <c r="AL209" s="361"/>
      <c r="AM209" s="361"/>
      <c r="AN209" s="361"/>
      <c r="AO209" s="361"/>
      <c r="AP209" s="361"/>
      <c r="AQ209" s="361"/>
      <c r="AR209" s="361"/>
      <c r="AS209" s="361"/>
      <c r="AT209" s="361"/>
      <c r="AU209" s="361"/>
      <c r="AV209" s="361"/>
      <c r="AW209" s="360"/>
      <c r="AX209" s="360"/>
      <c r="AY209" s="360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L209" s="360"/>
      <c r="BM209" s="360"/>
      <c r="BN209" s="360"/>
      <c r="BO209" s="360"/>
      <c r="BP209" s="360"/>
      <c r="BQ209" s="360"/>
      <c r="BR209" s="360"/>
      <c r="BS209" s="360"/>
      <c r="BT209" s="360"/>
      <c r="BU209" s="360"/>
      <c r="BV209" s="360"/>
      <c r="BW209" s="360"/>
      <c r="BX209" s="360"/>
      <c r="BY209" s="360"/>
      <c r="BZ209" s="360"/>
      <c r="CA209" s="362"/>
    </row>
    <row r="210" spans="2:79" ht="60" customHeight="1">
      <c r="B210" s="891"/>
      <c r="C210" s="894"/>
      <c r="D210" s="988"/>
      <c r="E210" s="1029"/>
      <c r="F210" s="1032"/>
      <c r="G210" s="367">
        <v>65</v>
      </c>
      <c r="H210" s="364" t="s">
        <v>897</v>
      </c>
      <c r="I210" s="364" t="s">
        <v>896</v>
      </c>
      <c r="J210" s="364" t="s">
        <v>895</v>
      </c>
      <c r="K210" s="363">
        <v>0.15</v>
      </c>
      <c r="L210" s="360"/>
      <c r="M210" s="360"/>
      <c r="N210" s="360"/>
      <c r="O210" s="364" t="s">
        <v>16</v>
      </c>
      <c r="P210" s="364" t="s">
        <v>15</v>
      </c>
      <c r="Q210" s="360"/>
      <c r="R210" s="360"/>
      <c r="S210" s="367">
        <v>204</v>
      </c>
      <c r="T210" s="366" t="s">
        <v>6</v>
      </c>
      <c r="U210" s="365" t="s">
        <v>5</v>
      </c>
      <c r="V210" s="364" t="s">
        <v>14</v>
      </c>
      <c r="W210" s="360"/>
      <c r="X210" s="360"/>
      <c r="Y210" s="360"/>
      <c r="Z210" s="363">
        <v>0</v>
      </c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999"/>
      <c r="AL210" s="361"/>
      <c r="AM210" s="361"/>
      <c r="AN210" s="361"/>
      <c r="AO210" s="361"/>
      <c r="AP210" s="361"/>
      <c r="AQ210" s="361"/>
      <c r="AR210" s="361"/>
      <c r="AS210" s="361"/>
      <c r="AT210" s="361"/>
      <c r="AU210" s="361"/>
      <c r="AV210" s="361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0"/>
      <c r="BG210" s="360"/>
      <c r="BH210" s="360"/>
      <c r="BI210" s="360"/>
      <c r="BJ210" s="360"/>
      <c r="BK210" s="360"/>
      <c r="BL210" s="360"/>
      <c r="BM210" s="360"/>
      <c r="BN210" s="360"/>
      <c r="BO210" s="360"/>
      <c r="BP210" s="360"/>
      <c r="BQ210" s="360"/>
      <c r="BR210" s="360"/>
      <c r="BS210" s="360"/>
      <c r="BT210" s="360"/>
      <c r="BU210" s="360"/>
      <c r="BV210" s="360"/>
      <c r="BW210" s="360"/>
      <c r="BX210" s="360"/>
      <c r="BY210" s="360"/>
      <c r="BZ210" s="360"/>
      <c r="CA210" s="362"/>
    </row>
    <row r="211" spans="2:79" ht="75">
      <c r="B211" s="891"/>
      <c r="C211" s="894"/>
      <c r="D211" s="988"/>
      <c r="E211" s="1029"/>
      <c r="F211" s="1020" t="s">
        <v>10</v>
      </c>
      <c r="G211" s="367">
        <v>66</v>
      </c>
      <c r="H211" s="364" t="s">
        <v>19</v>
      </c>
      <c r="I211" s="364" t="s">
        <v>18</v>
      </c>
      <c r="J211" s="364" t="s">
        <v>17</v>
      </c>
      <c r="K211" s="363">
        <v>0.7</v>
      </c>
      <c r="L211" s="360"/>
      <c r="M211" s="360"/>
      <c r="N211" s="360"/>
      <c r="O211" s="364" t="s">
        <v>894</v>
      </c>
      <c r="P211" s="364" t="s">
        <v>12</v>
      </c>
      <c r="Q211" s="360"/>
      <c r="R211" s="360"/>
      <c r="S211" s="367">
        <v>205</v>
      </c>
      <c r="T211" s="366" t="s">
        <v>6</v>
      </c>
      <c r="U211" s="365" t="s">
        <v>5</v>
      </c>
      <c r="V211" s="364" t="s">
        <v>0</v>
      </c>
      <c r="W211" s="360"/>
      <c r="X211" s="360"/>
      <c r="Y211" s="360"/>
      <c r="Z211" s="363">
        <v>1</v>
      </c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1000">
        <f>SUM(AM211:AU214)</f>
        <v>0</v>
      </c>
      <c r="AL211" s="361"/>
      <c r="AM211" s="361"/>
      <c r="AN211" s="361"/>
      <c r="AO211" s="361"/>
      <c r="AP211" s="361"/>
      <c r="AQ211" s="361"/>
      <c r="AR211" s="361"/>
      <c r="AS211" s="361"/>
      <c r="AT211" s="361"/>
      <c r="AU211" s="361"/>
      <c r="AV211" s="361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  <c r="BO211" s="360"/>
      <c r="BP211" s="360"/>
      <c r="BQ211" s="360"/>
      <c r="BR211" s="360"/>
      <c r="BS211" s="360"/>
      <c r="BT211" s="360"/>
      <c r="BU211" s="360"/>
      <c r="BV211" s="360"/>
      <c r="BW211" s="360"/>
      <c r="BX211" s="360"/>
      <c r="BY211" s="360"/>
      <c r="BZ211" s="360"/>
      <c r="CA211" s="362"/>
    </row>
    <row r="212" spans="2:79" ht="45" customHeight="1">
      <c r="B212" s="891"/>
      <c r="C212" s="894"/>
      <c r="D212" s="988"/>
      <c r="E212" s="1029"/>
      <c r="F212" s="1021"/>
      <c r="G212" s="1020">
        <v>67</v>
      </c>
      <c r="H212" s="1023" t="s">
        <v>9</v>
      </c>
      <c r="I212" s="1023" t="s">
        <v>8</v>
      </c>
      <c r="J212" s="1023" t="s">
        <v>7</v>
      </c>
      <c r="K212" s="996">
        <v>0.3</v>
      </c>
      <c r="L212" s="360"/>
      <c r="M212" s="360"/>
      <c r="N212" s="360"/>
      <c r="O212" s="994" t="s">
        <v>4</v>
      </c>
      <c r="P212" s="994" t="s">
        <v>3</v>
      </c>
      <c r="Q212" s="360"/>
      <c r="R212" s="360"/>
      <c r="S212" s="1005">
        <v>206</v>
      </c>
      <c r="T212" s="1007" t="s">
        <v>6</v>
      </c>
      <c r="U212" s="1091" t="s">
        <v>5</v>
      </c>
      <c r="V212" s="994" t="s">
        <v>0</v>
      </c>
      <c r="W212" s="360"/>
      <c r="X212" s="360"/>
      <c r="Y212" s="360"/>
      <c r="Z212" s="996">
        <v>0.05</v>
      </c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998"/>
      <c r="AL212" s="361"/>
      <c r="AM212" s="992">
        <f t="shared" ref="AM212:AV212" si="0">SUM(AO212:AW212)</f>
        <v>0</v>
      </c>
      <c r="AN212" s="992">
        <f t="shared" si="0"/>
        <v>0</v>
      </c>
      <c r="AO212" s="992">
        <f t="shared" si="0"/>
        <v>0</v>
      </c>
      <c r="AP212" s="992">
        <f t="shared" si="0"/>
        <v>0</v>
      </c>
      <c r="AQ212" s="992">
        <f t="shared" si="0"/>
        <v>0</v>
      </c>
      <c r="AR212" s="992">
        <f t="shared" si="0"/>
        <v>0</v>
      </c>
      <c r="AS212" s="992">
        <f t="shared" si="0"/>
        <v>0</v>
      </c>
      <c r="AT212" s="992">
        <f t="shared" si="0"/>
        <v>0</v>
      </c>
      <c r="AU212" s="992">
        <f t="shared" si="0"/>
        <v>0</v>
      </c>
      <c r="AV212" s="992">
        <f t="shared" si="0"/>
        <v>0</v>
      </c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0"/>
      <c r="BO212" s="360"/>
      <c r="BP212" s="360"/>
      <c r="BQ212" s="360"/>
      <c r="BR212" s="360"/>
      <c r="BS212" s="360"/>
      <c r="BT212" s="360"/>
      <c r="BU212" s="360"/>
      <c r="BV212" s="360"/>
      <c r="BW212" s="360"/>
      <c r="BX212" s="360"/>
      <c r="BY212" s="360"/>
      <c r="BZ212" s="360"/>
      <c r="CA212" s="990">
        <f>SUM(CC212:CK212)</f>
        <v>0</v>
      </c>
    </row>
    <row r="213" spans="2:79" ht="15" customHeight="1">
      <c r="B213" s="891"/>
      <c r="C213" s="894"/>
      <c r="D213" s="988"/>
      <c r="E213" s="1029"/>
      <c r="F213" s="1021"/>
      <c r="G213" s="1021"/>
      <c r="H213" s="1024"/>
      <c r="I213" s="1024"/>
      <c r="J213" s="1024"/>
      <c r="K213" s="994"/>
      <c r="L213" s="360"/>
      <c r="M213" s="360"/>
      <c r="N213" s="360"/>
      <c r="O213" s="994"/>
      <c r="P213" s="994"/>
      <c r="Q213" s="359"/>
      <c r="R213" s="359"/>
      <c r="S213" s="1005"/>
      <c r="T213" s="1007"/>
      <c r="U213" s="1091"/>
      <c r="V213" s="994"/>
      <c r="W213" s="359"/>
      <c r="X213" s="359"/>
      <c r="Y213" s="359"/>
      <c r="Z213" s="996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998"/>
      <c r="AL213" s="359"/>
      <c r="AM213" s="992"/>
      <c r="AN213" s="992"/>
      <c r="AO213" s="992"/>
      <c r="AP213" s="992"/>
      <c r="AQ213" s="992"/>
      <c r="AR213" s="992"/>
      <c r="AS213" s="992"/>
      <c r="AT213" s="992"/>
      <c r="AU213" s="992"/>
      <c r="AV213" s="992"/>
      <c r="AW213" s="359"/>
      <c r="AX213" s="359"/>
      <c r="AY213" s="359"/>
      <c r="AZ213" s="359"/>
      <c r="BA213" s="359"/>
      <c r="BB213" s="359"/>
      <c r="BC213" s="359"/>
      <c r="BD213" s="359"/>
      <c r="BE213" s="359"/>
      <c r="BF213" s="359"/>
      <c r="BG213" s="359"/>
      <c r="BH213" s="359"/>
      <c r="BI213" s="359"/>
      <c r="BJ213" s="359"/>
      <c r="BK213" s="359"/>
      <c r="BL213" s="359"/>
      <c r="BM213" s="359"/>
      <c r="BN213" s="359"/>
      <c r="BO213" s="359"/>
      <c r="BP213" s="359"/>
      <c r="BQ213" s="359"/>
      <c r="BR213" s="359"/>
      <c r="BS213" s="359"/>
      <c r="BT213" s="359"/>
      <c r="BU213" s="359"/>
      <c r="BV213" s="359"/>
      <c r="BW213" s="359"/>
      <c r="BX213" s="359"/>
      <c r="BY213" s="359"/>
      <c r="BZ213" s="359"/>
      <c r="CA213" s="990"/>
    </row>
    <row r="214" spans="2:79" ht="15.75" customHeight="1" thickBot="1">
      <c r="B214" s="892"/>
      <c r="C214" s="895"/>
      <c r="D214" s="989"/>
      <c r="E214" s="1030"/>
      <c r="F214" s="1022"/>
      <c r="G214" s="1022"/>
      <c r="H214" s="1025"/>
      <c r="I214" s="1025"/>
      <c r="J214" s="1025"/>
      <c r="K214" s="995"/>
      <c r="L214" s="358"/>
      <c r="M214" s="358"/>
      <c r="N214" s="358"/>
      <c r="O214" s="995"/>
      <c r="P214" s="995"/>
      <c r="Q214" s="357"/>
      <c r="R214" s="357"/>
      <c r="S214" s="1006"/>
      <c r="T214" s="1008"/>
      <c r="U214" s="1092"/>
      <c r="V214" s="995"/>
      <c r="W214" s="357"/>
      <c r="X214" s="357"/>
      <c r="Y214" s="357"/>
      <c r="Z214" s="997"/>
      <c r="AA214" s="357"/>
      <c r="AB214" s="357"/>
      <c r="AC214" s="357"/>
      <c r="AD214" s="357"/>
      <c r="AE214" s="357"/>
      <c r="AF214" s="357"/>
      <c r="AG214" s="357"/>
      <c r="AH214" s="357"/>
      <c r="AI214" s="357"/>
      <c r="AJ214" s="357"/>
      <c r="AK214" s="1001"/>
      <c r="AL214" s="357"/>
      <c r="AM214" s="993"/>
      <c r="AN214" s="993"/>
      <c r="AO214" s="993"/>
      <c r="AP214" s="993"/>
      <c r="AQ214" s="993"/>
      <c r="AR214" s="993"/>
      <c r="AS214" s="993"/>
      <c r="AT214" s="993"/>
      <c r="AU214" s="993"/>
      <c r="AV214" s="993"/>
      <c r="AW214" s="357"/>
      <c r="AX214" s="357"/>
      <c r="AY214" s="357"/>
      <c r="AZ214" s="357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7"/>
      <c r="BO214" s="357"/>
      <c r="BP214" s="357"/>
      <c r="BQ214" s="357"/>
      <c r="BR214" s="357"/>
      <c r="BS214" s="357"/>
      <c r="BT214" s="357"/>
      <c r="BU214" s="357"/>
      <c r="BV214" s="357"/>
      <c r="BW214" s="357"/>
      <c r="BX214" s="357"/>
      <c r="BY214" s="357"/>
      <c r="BZ214" s="357"/>
      <c r="CA214" s="991"/>
    </row>
  </sheetData>
  <mergeCells count="409">
    <mergeCell ref="F126:F127"/>
    <mergeCell ref="G126:G127"/>
    <mergeCell ref="H126:H127"/>
    <mergeCell ref="I126:I127"/>
    <mergeCell ref="J126:J127"/>
    <mergeCell ref="K126:K127"/>
    <mergeCell ref="AK130:AK136"/>
    <mergeCell ref="AK137:AK143"/>
    <mergeCell ref="AK156:AK161"/>
    <mergeCell ref="AK162:AK173"/>
    <mergeCell ref="AK150:AK155"/>
    <mergeCell ref="AK67:AK70"/>
    <mergeCell ref="AK29:AK30"/>
    <mergeCell ref="AK71:AK73"/>
    <mergeCell ref="AK52:AK61"/>
    <mergeCell ref="AK99:AK102"/>
    <mergeCell ref="AK74:AK75"/>
    <mergeCell ref="AK76:AK82"/>
    <mergeCell ref="AK83:AK87"/>
    <mergeCell ref="AK88:AK89"/>
    <mergeCell ref="AK31:AK32"/>
    <mergeCell ref="AK33:AK34"/>
    <mergeCell ref="AK35:AK39"/>
    <mergeCell ref="AK93:AK98"/>
    <mergeCell ref="AK105:AK124"/>
    <mergeCell ref="AS8:AS9"/>
    <mergeCell ref="AT8:AT9"/>
    <mergeCell ref="AU8:AU9"/>
    <mergeCell ref="AM8:AM9"/>
    <mergeCell ref="AN8:AN9"/>
    <mergeCell ref="AO8:AO9"/>
    <mergeCell ref="AP8:AP9"/>
    <mergeCell ref="AR8:AR9"/>
    <mergeCell ref="AK103:AK104"/>
    <mergeCell ref="AK14:AK15"/>
    <mergeCell ref="AK7:AK13"/>
    <mergeCell ref="AK16:AK19"/>
    <mergeCell ref="AK20:AK28"/>
    <mergeCell ref="AQ8:AQ9"/>
    <mergeCell ref="B2:CA2"/>
    <mergeCell ref="B3:CA3"/>
    <mergeCell ref="B4:CA4"/>
    <mergeCell ref="B5:CA5"/>
    <mergeCell ref="O8:O9"/>
    <mergeCell ref="P8:P9"/>
    <mergeCell ref="S8:S9"/>
    <mergeCell ref="AK91:AK92"/>
    <mergeCell ref="V8:V9"/>
    <mergeCell ref="Z8:Z9"/>
    <mergeCell ref="D52:D66"/>
    <mergeCell ref="E52:E66"/>
    <mergeCell ref="F52:F61"/>
    <mergeCell ref="G53:G56"/>
    <mergeCell ref="H53:H56"/>
    <mergeCell ref="I53:I56"/>
    <mergeCell ref="I58:I61"/>
    <mergeCell ref="I62:I66"/>
    <mergeCell ref="D40:D51"/>
    <mergeCell ref="E40:E51"/>
    <mergeCell ref="AK62:AK66"/>
    <mergeCell ref="I41:I49"/>
    <mergeCell ref="J41:J49"/>
    <mergeCell ref="K41:K49"/>
    <mergeCell ref="F62:F66"/>
    <mergeCell ref="G62:G66"/>
    <mergeCell ref="H62:H66"/>
    <mergeCell ref="J53:J56"/>
    <mergeCell ref="K53:K56"/>
    <mergeCell ref="D35:D39"/>
    <mergeCell ref="E35:E39"/>
    <mergeCell ref="F35:F39"/>
    <mergeCell ref="G35:G39"/>
    <mergeCell ref="H35:H39"/>
    <mergeCell ref="I35:I39"/>
    <mergeCell ref="D29:D34"/>
    <mergeCell ref="E29:E34"/>
    <mergeCell ref="F33:F34"/>
    <mergeCell ref="G33:G34"/>
    <mergeCell ref="H33:H34"/>
    <mergeCell ref="I33:I34"/>
    <mergeCell ref="F31:F32"/>
    <mergeCell ref="G31:G32"/>
    <mergeCell ref="H31:H32"/>
    <mergeCell ref="I31:I32"/>
    <mergeCell ref="E67:E73"/>
    <mergeCell ref="F67:F70"/>
    <mergeCell ref="G67:G70"/>
    <mergeCell ref="H67:H70"/>
    <mergeCell ref="I67:I70"/>
    <mergeCell ref="J67:J70"/>
    <mergeCell ref="J31:J32"/>
    <mergeCell ref="K31:K32"/>
    <mergeCell ref="F29:F30"/>
    <mergeCell ref="G29:G30"/>
    <mergeCell ref="J58:J61"/>
    <mergeCell ref="K58:K61"/>
    <mergeCell ref="J33:J34"/>
    <mergeCell ref="K33:K34"/>
    <mergeCell ref="F40:F49"/>
    <mergeCell ref="G41:G49"/>
    <mergeCell ref="H41:H49"/>
    <mergeCell ref="F71:F73"/>
    <mergeCell ref="G71:G72"/>
    <mergeCell ref="H71:H72"/>
    <mergeCell ref="I71:I72"/>
    <mergeCell ref="J71:J72"/>
    <mergeCell ref="K71:K72"/>
    <mergeCell ref="J62:J66"/>
    <mergeCell ref="K62:K66"/>
    <mergeCell ref="G58:G61"/>
    <mergeCell ref="H58:H61"/>
    <mergeCell ref="F74:F75"/>
    <mergeCell ref="G74:G75"/>
    <mergeCell ref="H74:H75"/>
    <mergeCell ref="I74:I75"/>
    <mergeCell ref="F83:F87"/>
    <mergeCell ref="G83:G87"/>
    <mergeCell ref="H83:H87"/>
    <mergeCell ref="I83:I87"/>
    <mergeCell ref="J74:J75"/>
    <mergeCell ref="F76:F82"/>
    <mergeCell ref="G76:G82"/>
    <mergeCell ref="H76:H82"/>
    <mergeCell ref="I76:I82"/>
    <mergeCell ref="J79:J81"/>
    <mergeCell ref="J103:J104"/>
    <mergeCell ref="K103:K104"/>
    <mergeCell ref="D105:D124"/>
    <mergeCell ref="E105:E124"/>
    <mergeCell ref="D93:D104"/>
    <mergeCell ref="E93:E104"/>
    <mergeCell ref="I105:I107"/>
    <mergeCell ref="J105:J107"/>
    <mergeCell ref="H91:H92"/>
    <mergeCell ref="I91:I92"/>
    <mergeCell ref="J91:J92"/>
    <mergeCell ref="K91:K92"/>
    <mergeCell ref="F93:F98"/>
    <mergeCell ref="G93:G98"/>
    <mergeCell ref="H93:H98"/>
    <mergeCell ref="I93:I98"/>
    <mergeCell ref="J93:J98"/>
    <mergeCell ref="K93:K98"/>
    <mergeCell ref="I113:I124"/>
    <mergeCell ref="J113:J124"/>
    <mergeCell ref="K113:K124"/>
    <mergeCell ref="F115:F116"/>
    <mergeCell ref="F117:F118"/>
    <mergeCell ref="F119:F120"/>
    <mergeCell ref="B7:B128"/>
    <mergeCell ref="C7:C128"/>
    <mergeCell ref="H130:H136"/>
    <mergeCell ref="G137:G143"/>
    <mergeCell ref="H137:H143"/>
    <mergeCell ref="F144:F149"/>
    <mergeCell ref="G144:G149"/>
    <mergeCell ref="H144:H149"/>
    <mergeCell ref="F129:F143"/>
    <mergeCell ref="G130:G136"/>
    <mergeCell ref="F110:F112"/>
    <mergeCell ref="G113:G124"/>
    <mergeCell ref="H113:H124"/>
    <mergeCell ref="D125:D128"/>
    <mergeCell ref="E125:E128"/>
    <mergeCell ref="F103:F104"/>
    <mergeCell ref="G103:G104"/>
    <mergeCell ref="H103:H104"/>
    <mergeCell ref="F122:F123"/>
    <mergeCell ref="H88:H89"/>
    <mergeCell ref="F88:F89"/>
    <mergeCell ref="G88:G89"/>
    <mergeCell ref="F91:F92"/>
    <mergeCell ref="G91:G92"/>
    <mergeCell ref="D74:D92"/>
    <mergeCell ref="E74:E92"/>
    <mergeCell ref="D67:D73"/>
    <mergeCell ref="I144:I149"/>
    <mergeCell ref="J144:J149"/>
    <mergeCell ref="K144:K149"/>
    <mergeCell ref="F99:F102"/>
    <mergeCell ref="G99:G102"/>
    <mergeCell ref="H99:H102"/>
    <mergeCell ref="I99:I102"/>
    <mergeCell ref="F105:F109"/>
    <mergeCell ref="G105:G107"/>
    <mergeCell ref="H105:H107"/>
    <mergeCell ref="G108:G112"/>
    <mergeCell ref="H108:H112"/>
    <mergeCell ref="K105:K107"/>
    <mergeCell ref="I108:I112"/>
    <mergeCell ref="J108:J112"/>
    <mergeCell ref="K108:K112"/>
    <mergeCell ref="I130:I136"/>
    <mergeCell ref="J130:J136"/>
    <mergeCell ref="K130:K136"/>
    <mergeCell ref="I103:I104"/>
    <mergeCell ref="I88:I89"/>
    <mergeCell ref="I137:I143"/>
    <mergeCell ref="I159:I161"/>
    <mergeCell ref="J159:J161"/>
    <mergeCell ref="K159:K161"/>
    <mergeCell ref="I156:I157"/>
    <mergeCell ref="G159:G161"/>
    <mergeCell ref="J150:J151"/>
    <mergeCell ref="K150:K151"/>
    <mergeCell ref="G152:G153"/>
    <mergeCell ref="H152:H153"/>
    <mergeCell ref="I152:I153"/>
    <mergeCell ref="J152:J153"/>
    <mergeCell ref="K152:K153"/>
    <mergeCell ref="G150:G151"/>
    <mergeCell ref="H150:H151"/>
    <mergeCell ref="I150:I151"/>
    <mergeCell ref="G154:G155"/>
    <mergeCell ref="H154:H155"/>
    <mergeCell ref="I154:I155"/>
    <mergeCell ref="G156:G157"/>
    <mergeCell ref="H156:H157"/>
    <mergeCell ref="J137:J140"/>
    <mergeCell ref="K137:K143"/>
    <mergeCell ref="J141:J143"/>
    <mergeCell ref="D174:D179"/>
    <mergeCell ref="E174:E179"/>
    <mergeCell ref="F174:F176"/>
    <mergeCell ref="G174:G179"/>
    <mergeCell ref="H174:H179"/>
    <mergeCell ref="H162:H165"/>
    <mergeCell ref="I162:I165"/>
    <mergeCell ref="J162:J165"/>
    <mergeCell ref="K162:K165"/>
    <mergeCell ref="G166:G171"/>
    <mergeCell ref="H166:H171"/>
    <mergeCell ref="I166:I171"/>
    <mergeCell ref="J166:J171"/>
    <mergeCell ref="K166:K171"/>
    <mergeCell ref="D162:D173"/>
    <mergeCell ref="E162:E173"/>
    <mergeCell ref="F162:F173"/>
    <mergeCell ref="G162:G165"/>
    <mergeCell ref="G172:G173"/>
    <mergeCell ref="J154:J155"/>
    <mergeCell ref="K154:K155"/>
    <mergeCell ref="F177:F179"/>
    <mergeCell ref="B180:B214"/>
    <mergeCell ref="C180:C214"/>
    <mergeCell ref="D180:D191"/>
    <mergeCell ref="E180:E191"/>
    <mergeCell ref="F180:F191"/>
    <mergeCell ref="G180:G181"/>
    <mergeCell ref="B129:B161"/>
    <mergeCell ref="C129:C161"/>
    <mergeCell ref="B162:B179"/>
    <mergeCell ref="C162:C179"/>
    <mergeCell ref="D129:D149"/>
    <mergeCell ref="E129:E149"/>
    <mergeCell ref="D150:D155"/>
    <mergeCell ref="E150:E155"/>
    <mergeCell ref="F150:F155"/>
    <mergeCell ref="D156:D161"/>
    <mergeCell ref="E156:E161"/>
    <mergeCell ref="F156:F161"/>
    <mergeCell ref="D199:D207"/>
    <mergeCell ref="E199:E207"/>
    <mergeCell ref="F199:F207"/>
    <mergeCell ref="G199:G207"/>
    <mergeCell ref="H199:H207"/>
    <mergeCell ref="I199:I207"/>
    <mergeCell ref="H180:H181"/>
    <mergeCell ref="I180:I181"/>
    <mergeCell ref="J180:J181"/>
    <mergeCell ref="D192:D198"/>
    <mergeCell ref="E192:E198"/>
    <mergeCell ref="F192:F196"/>
    <mergeCell ref="G192:G193"/>
    <mergeCell ref="H192:H193"/>
    <mergeCell ref="I192:I193"/>
    <mergeCell ref="J192:J193"/>
    <mergeCell ref="F211:F214"/>
    <mergeCell ref="G212:G214"/>
    <mergeCell ref="H212:H214"/>
    <mergeCell ref="I212:I214"/>
    <mergeCell ref="J212:J214"/>
    <mergeCell ref="K212:K214"/>
    <mergeCell ref="J208:J209"/>
    <mergeCell ref="D208:D214"/>
    <mergeCell ref="E208:E214"/>
    <mergeCell ref="F208:F210"/>
    <mergeCell ref="G208:G209"/>
    <mergeCell ref="H208:H209"/>
    <mergeCell ref="I208:I209"/>
    <mergeCell ref="AK144:AK149"/>
    <mergeCell ref="K199:K207"/>
    <mergeCell ref="K192:K193"/>
    <mergeCell ref="G194:G196"/>
    <mergeCell ref="H194:H196"/>
    <mergeCell ref="I194:I196"/>
    <mergeCell ref="J194:J196"/>
    <mergeCell ref="K194:K196"/>
    <mergeCell ref="J199:J207"/>
    <mergeCell ref="I174:I179"/>
    <mergeCell ref="J174:J179"/>
    <mergeCell ref="K174:K179"/>
    <mergeCell ref="AK174:AK176"/>
    <mergeCell ref="AK177:AK179"/>
    <mergeCell ref="AK192:AK196"/>
    <mergeCell ref="AK197:AK198"/>
    <mergeCell ref="H29:H30"/>
    <mergeCell ref="I29:I30"/>
    <mergeCell ref="J29:J30"/>
    <mergeCell ref="K29:K30"/>
    <mergeCell ref="H23:H27"/>
    <mergeCell ref="I23:I27"/>
    <mergeCell ref="D20:D28"/>
    <mergeCell ref="E20:E28"/>
    <mergeCell ref="F20:F28"/>
    <mergeCell ref="G20:G22"/>
    <mergeCell ref="H20:H22"/>
    <mergeCell ref="I20:I22"/>
    <mergeCell ref="G23:G27"/>
    <mergeCell ref="U8:U9"/>
    <mergeCell ref="G10:G12"/>
    <mergeCell ref="H10:H12"/>
    <mergeCell ref="I10:I12"/>
    <mergeCell ref="J10:J12"/>
    <mergeCell ref="K10:K12"/>
    <mergeCell ref="T8:T9"/>
    <mergeCell ref="G14:G15"/>
    <mergeCell ref="D7:D19"/>
    <mergeCell ref="E7:E19"/>
    <mergeCell ref="F7:F13"/>
    <mergeCell ref="F16:F19"/>
    <mergeCell ref="G16:G19"/>
    <mergeCell ref="H16:H19"/>
    <mergeCell ref="F14:F15"/>
    <mergeCell ref="H14:H15"/>
    <mergeCell ref="I14:I15"/>
    <mergeCell ref="J14:J15"/>
    <mergeCell ref="K14:K15"/>
    <mergeCell ref="L20:L22"/>
    <mergeCell ref="M20:M22"/>
    <mergeCell ref="N20:N22"/>
    <mergeCell ref="I16:I19"/>
    <mergeCell ref="J16:J19"/>
    <mergeCell ref="K16:K19"/>
    <mergeCell ref="J20:J22"/>
    <mergeCell ref="K20:K22"/>
    <mergeCell ref="J23:J27"/>
    <mergeCell ref="K23:K27"/>
    <mergeCell ref="L23:L27"/>
    <mergeCell ref="M23:M27"/>
    <mergeCell ref="N23:N27"/>
    <mergeCell ref="U95:U96"/>
    <mergeCell ref="K35:K39"/>
    <mergeCell ref="J88:J89"/>
    <mergeCell ref="K88:K89"/>
    <mergeCell ref="J83:J87"/>
    <mergeCell ref="J35:J39"/>
    <mergeCell ref="K83:K87"/>
    <mergeCell ref="K74:K75"/>
    <mergeCell ref="K67:K70"/>
    <mergeCell ref="F197:F198"/>
    <mergeCell ref="G197:G198"/>
    <mergeCell ref="H197:H198"/>
    <mergeCell ref="I197:I198"/>
    <mergeCell ref="J197:J198"/>
    <mergeCell ref="K197:K198"/>
    <mergeCell ref="J99:J102"/>
    <mergeCell ref="K99:K102"/>
    <mergeCell ref="O212:O214"/>
    <mergeCell ref="K172:K173"/>
    <mergeCell ref="J156:J157"/>
    <mergeCell ref="K156:K157"/>
    <mergeCell ref="J182:J183"/>
    <mergeCell ref="G184:G191"/>
    <mergeCell ref="H184:H191"/>
    <mergeCell ref="I184:I191"/>
    <mergeCell ref="J184:J191"/>
    <mergeCell ref="K184:K191"/>
    <mergeCell ref="H172:H173"/>
    <mergeCell ref="I172:I173"/>
    <mergeCell ref="J172:J173"/>
    <mergeCell ref="K180:K181"/>
    <mergeCell ref="G182:G183"/>
    <mergeCell ref="K208:K209"/>
    <mergeCell ref="H159:H161"/>
    <mergeCell ref="V212:V214"/>
    <mergeCell ref="Z212:Z214"/>
    <mergeCell ref="AK208:AK210"/>
    <mergeCell ref="AK211:AK214"/>
    <mergeCell ref="AV212:AV214"/>
    <mergeCell ref="H182:H183"/>
    <mergeCell ref="I182:I183"/>
    <mergeCell ref="K182:K183"/>
    <mergeCell ref="AK199:AK207"/>
    <mergeCell ref="P212:P214"/>
    <mergeCell ref="S212:S214"/>
    <mergeCell ref="T212:T214"/>
    <mergeCell ref="AK180:AK191"/>
    <mergeCell ref="U212:U214"/>
    <mergeCell ref="CA212:CA214"/>
    <mergeCell ref="AM212:AM214"/>
    <mergeCell ref="AN212:AN214"/>
    <mergeCell ref="AO212:AO214"/>
    <mergeCell ref="AP212:AP214"/>
    <mergeCell ref="AQ212:AQ214"/>
    <mergeCell ref="AR212:AR214"/>
    <mergeCell ref="AS212:AS214"/>
    <mergeCell ref="AT212:AT214"/>
    <mergeCell ref="AU212:AU214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28"/>
  <sheetViews>
    <sheetView zoomScale="30" zoomScaleNormal="3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1656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1.5" customHeight="1" thickBot="1">
      <c r="A5" s="574"/>
      <c r="B5" s="1131" t="s">
        <v>1657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84.75" thickBot="1">
      <c r="A8" s="574"/>
      <c r="B8" s="582" t="s">
        <v>1150</v>
      </c>
      <c r="C8" s="1109" t="s">
        <v>1658</v>
      </c>
      <c r="D8" s="1110"/>
      <c r="E8" s="1110"/>
      <c r="F8" s="1110"/>
      <c r="G8" s="1110"/>
      <c r="H8" s="1110"/>
      <c r="I8" s="583" t="s">
        <v>1659</v>
      </c>
      <c r="J8" s="706">
        <v>75.05</v>
      </c>
      <c r="K8" s="693">
        <v>7.0000000000000007E-2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73</v>
      </c>
      <c r="C11" s="648"/>
      <c r="D11" s="649"/>
      <c r="E11" s="649"/>
      <c r="F11" s="650"/>
      <c r="G11" s="649"/>
      <c r="H11" s="678" t="s">
        <v>1660</v>
      </c>
      <c r="I11" s="687" t="s">
        <v>1661</v>
      </c>
      <c r="J11" s="649">
        <v>0</v>
      </c>
      <c r="K11" s="665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99</v>
      </c>
      <c r="C14" s="648"/>
      <c r="D14" s="649"/>
      <c r="E14" s="649"/>
      <c r="F14" s="650"/>
      <c r="G14" s="649"/>
      <c r="H14" s="678" t="s">
        <v>1551</v>
      </c>
      <c r="I14" s="687" t="s">
        <v>1552</v>
      </c>
      <c r="J14" s="649">
        <v>1</v>
      </c>
      <c r="K14" s="668">
        <v>1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32.75" thickBot="1">
      <c r="A16" s="646"/>
      <c r="B16" s="647" t="s">
        <v>94</v>
      </c>
      <c r="C16" s="648"/>
      <c r="D16" s="649"/>
      <c r="E16" s="649"/>
      <c r="F16" s="650"/>
      <c r="G16" s="649"/>
      <c r="H16" s="678" t="s">
        <v>1662</v>
      </c>
      <c r="I16" s="687" t="s">
        <v>1663</v>
      </c>
      <c r="J16" s="649">
        <v>0</v>
      </c>
      <c r="K16" s="665">
        <v>4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36.75" customHeight="1" thickBot="1">
      <c r="A18" s="574"/>
      <c r="B18" s="1131" t="s">
        <v>1657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20.25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60.75" thickBot="1">
      <c r="A21" s="574"/>
      <c r="B21" s="582" t="s">
        <v>1150</v>
      </c>
      <c r="C21" s="1109" t="s">
        <v>1664</v>
      </c>
      <c r="D21" s="1110"/>
      <c r="E21" s="1110"/>
      <c r="F21" s="1110"/>
      <c r="G21" s="1110"/>
      <c r="H21" s="1110"/>
      <c r="I21" s="635" t="s">
        <v>1665</v>
      </c>
      <c r="J21" s="695">
        <v>0.75</v>
      </c>
      <c r="K21" s="693">
        <v>0.25</v>
      </c>
      <c r="L21" s="585"/>
      <c r="M21" s="586"/>
      <c r="N21" s="587"/>
      <c r="O21" s="588">
        <f t="shared" ref="O21:AD21" si="4">SUM(O23+O26+O29,O32,O35,O38,O41,O44,O47,O50)</f>
        <v>0</v>
      </c>
      <c r="P21" s="589">
        <f t="shared" si="4"/>
        <v>0</v>
      </c>
      <c r="Q21" s="589">
        <f t="shared" si="4"/>
        <v>0</v>
      </c>
      <c r="R21" s="589">
        <f t="shared" si="4"/>
        <v>0</v>
      </c>
      <c r="S21" s="589">
        <f t="shared" si="4"/>
        <v>0</v>
      </c>
      <c r="T21" s="589">
        <f t="shared" si="4"/>
        <v>0</v>
      </c>
      <c r="U21" s="589">
        <f t="shared" si="4"/>
        <v>0</v>
      </c>
      <c r="V21" s="589">
        <f t="shared" si="4"/>
        <v>0</v>
      </c>
      <c r="W21" s="589">
        <f t="shared" si="4"/>
        <v>0</v>
      </c>
      <c r="X21" s="589">
        <f t="shared" si="4"/>
        <v>0</v>
      </c>
      <c r="Y21" s="589">
        <f t="shared" si="4"/>
        <v>0</v>
      </c>
      <c r="Z21" s="589">
        <f t="shared" si="4"/>
        <v>0</v>
      </c>
      <c r="AA21" s="589">
        <f t="shared" si="4"/>
        <v>0</v>
      </c>
      <c r="AB21" s="589">
        <f t="shared" si="4"/>
        <v>0</v>
      </c>
      <c r="AC21" s="589">
        <f t="shared" si="4"/>
        <v>0</v>
      </c>
      <c r="AD21" s="589">
        <f t="shared" si="4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AG23+AG26</f>
        <v>0</v>
      </c>
      <c r="AH21" s="592"/>
      <c r="AI21" s="592"/>
      <c r="AJ21" s="593"/>
    </row>
    <row r="22" spans="1:36" ht="15.75" thickBot="1">
      <c r="A22" s="574"/>
      <c r="B22" s="1146"/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8"/>
    </row>
    <row r="23" spans="1:36" ht="36.75" thickBot="1">
      <c r="A23" s="574"/>
      <c r="B23" s="594" t="s">
        <v>1153</v>
      </c>
      <c r="C23" s="595" t="s">
        <v>1154</v>
      </c>
      <c r="D23" s="595" t="s">
        <v>1155</v>
      </c>
      <c r="E23" s="595" t="s">
        <v>1156</v>
      </c>
      <c r="F23" s="595" t="s">
        <v>1157</v>
      </c>
      <c r="G23" s="595" t="s">
        <v>1158</v>
      </c>
      <c r="H23" s="596" t="s">
        <v>1159</v>
      </c>
      <c r="I23" s="597" t="s">
        <v>1160</v>
      </c>
      <c r="J23" s="598"/>
      <c r="K23" s="598"/>
      <c r="L23" s="598"/>
      <c r="M23" s="598"/>
      <c r="N23" s="599"/>
      <c r="O23" s="600">
        <f t="shared" ref="O23:AD23" si="5">SUM(O24:O24)</f>
        <v>0</v>
      </c>
      <c r="P23" s="601">
        <f t="shared" si="5"/>
        <v>0</v>
      </c>
      <c r="Q23" s="602">
        <f t="shared" si="5"/>
        <v>0</v>
      </c>
      <c r="R23" s="601">
        <f t="shared" si="5"/>
        <v>0</v>
      </c>
      <c r="S23" s="602">
        <f t="shared" si="5"/>
        <v>0</v>
      </c>
      <c r="T23" s="601">
        <f t="shared" si="5"/>
        <v>0</v>
      </c>
      <c r="U23" s="602">
        <f t="shared" si="5"/>
        <v>0</v>
      </c>
      <c r="V23" s="601">
        <f t="shared" si="5"/>
        <v>0</v>
      </c>
      <c r="W23" s="602">
        <f t="shared" si="5"/>
        <v>0</v>
      </c>
      <c r="X23" s="601">
        <f t="shared" si="5"/>
        <v>0</v>
      </c>
      <c r="Y23" s="602">
        <f t="shared" si="5"/>
        <v>0</v>
      </c>
      <c r="Z23" s="601">
        <f t="shared" si="5"/>
        <v>0</v>
      </c>
      <c r="AA23" s="602">
        <f t="shared" si="5"/>
        <v>0</v>
      </c>
      <c r="AB23" s="601">
        <f t="shared" si="5"/>
        <v>0</v>
      </c>
      <c r="AC23" s="602">
        <f t="shared" si="5"/>
        <v>0</v>
      </c>
      <c r="AD23" s="601">
        <f t="shared" si="5"/>
        <v>0</v>
      </c>
      <c r="AE23" s="602">
        <f>SUM(O23,Q23,S23,U23,W23,Y23,AA23,AC23)</f>
        <v>0</v>
      </c>
      <c r="AF23" s="601">
        <f>SUM(P23,R23,T23,V23,X23,Z23,AB23,AD23)</f>
        <v>0</v>
      </c>
      <c r="AG23" s="603">
        <f>SUM(AG24:AG24)</f>
        <v>0</v>
      </c>
      <c r="AH23" s="604"/>
      <c r="AI23" s="604"/>
      <c r="AJ23" s="605"/>
    </row>
    <row r="24" spans="1:36" s="662" customFormat="1" ht="120.75" thickBot="1">
      <c r="A24" s="646"/>
      <c r="B24" s="647" t="s">
        <v>73</v>
      </c>
      <c r="C24" s="648"/>
      <c r="D24" s="649"/>
      <c r="E24" s="649"/>
      <c r="F24" s="650"/>
      <c r="G24" s="649"/>
      <c r="H24" s="678" t="s">
        <v>1666</v>
      </c>
      <c r="I24" s="687" t="s">
        <v>1667</v>
      </c>
      <c r="J24" s="683">
        <v>0.75</v>
      </c>
      <c r="K24" s="686">
        <v>1</v>
      </c>
      <c r="L24" s="653"/>
      <c r="M24" s="653"/>
      <c r="N24" s="654"/>
      <c r="O24" s="655"/>
      <c r="P24" s="656"/>
      <c r="Q24" s="657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6"/>
      <c r="AF24" s="656"/>
      <c r="AG24" s="659"/>
      <c r="AH24" s="660"/>
      <c r="AI24" s="660"/>
      <c r="AJ24" s="661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1161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5"/>
      <c r="K26" s="622"/>
      <c r="L26" s="622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80.75" thickBot="1">
      <c r="A27" s="646"/>
      <c r="B27" s="647" t="s">
        <v>73</v>
      </c>
      <c r="C27" s="648"/>
      <c r="D27" s="649"/>
      <c r="E27" s="649"/>
      <c r="F27" s="650"/>
      <c r="G27" s="649"/>
      <c r="H27" s="678" t="s">
        <v>1668</v>
      </c>
      <c r="I27" s="687" t="s">
        <v>1669</v>
      </c>
      <c r="J27" s="649">
        <v>0</v>
      </c>
      <c r="K27" s="668">
        <v>12</v>
      </c>
      <c r="L27" s="665"/>
      <c r="M27" s="660"/>
      <c r="N27" s="666"/>
      <c r="O27" s="667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1156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8"/>
      <c r="K29" s="598"/>
      <c r="L29" s="598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120.75" thickBot="1">
      <c r="A30" s="646"/>
      <c r="B30" s="647" t="s">
        <v>73</v>
      </c>
      <c r="C30" s="648"/>
      <c r="D30" s="649"/>
      <c r="E30" s="649"/>
      <c r="F30" s="650"/>
      <c r="G30" s="649"/>
      <c r="H30" s="678" t="s">
        <v>1670</v>
      </c>
      <c r="I30" s="687" t="s">
        <v>1671</v>
      </c>
      <c r="J30" s="649">
        <v>0</v>
      </c>
      <c r="K30" s="665">
        <v>1</v>
      </c>
      <c r="L30" s="653"/>
      <c r="M30" s="653"/>
      <c r="N30" s="654"/>
      <c r="O30" s="655"/>
      <c r="P30" s="656"/>
      <c r="Q30" s="657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6"/>
      <c r="AF30" s="656"/>
      <c r="AG30" s="659"/>
      <c r="AH30" s="660"/>
      <c r="AI30" s="660"/>
      <c r="AJ30" s="661"/>
    </row>
    <row r="31" spans="1:36" ht="35.25" customHeight="1" thickBot="1">
      <c r="A31" s="574"/>
      <c r="B31" s="1131" t="s">
        <v>1672</v>
      </c>
      <c r="C31" s="1132"/>
      <c r="D31" s="1133"/>
      <c r="E31" s="577"/>
      <c r="F31" s="1132" t="s">
        <v>1123</v>
      </c>
      <c r="G31" s="1132"/>
      <c r="H31" s="1132"/>
      <c r="I31" s="1132"/>
      <c r="J31" s="1132"/>
      <c r="K31" s="1132"/>
      <c r="L31" s="1132"/>
      <c r="M31" s="1132"/>
      <c r="N31" s="1133"/>
      <c r="O31" s="1134" t="s">
        <v>1124</v>
      </c>
      <c r="P31" s="1135"/>
      <c r="Q31" s="1135"/>
      <c r="R31" s="1135"/>
      <c r="S31" s="1135"/>
      <c r="T31" s="1135"/>
      <c r="U31" s="1135"/>
      <c r="V31" s="1135"/>
      <c r="W31" s="1135"/>
      <c r="X31" s="1135"/>
      <c r="Y31" s="1135"/>
      <c r="Z31" s="1135"/>
      <c r="AA31" s="1135"/>
      <c r="AB31" s="1135"/>
      <c r="AC31" s="1135"/>
      <c r="AD31" s="1135"/>
      <c r="AE31" s="1135"/>
      <c r="AF31" s="1136"/>
      <c r="AG31" s="1137" t="s">
        <v>1125</v>
      </c>
      <c r="AH31" s="1138"/>
      <c r="AI31" s="1138"/>
      <c r="AJ31" s="1139"/>
    </row>
    <row r="32" spans="1:36">
      <c r="A32" s="574"/>
      <c r="B32" s="1140" t="s">
        <v>1126</v>
      </c>
      <c r="C32" s="1142" t="s">
        <v>1127</v>
      </c>
      <c r="D32" s="1143"/>
      <c r="E32" s="1143"/>
      <c r="F32" s="1143"/>
      <c r="G32" s="1143"/>
      <c r="H32" s="1143"/>
      <c r="I32" s="1121" t="s">
        <v>1128</v>
      </c>
      <c r="J32" s="1123" t="s">
        <v>1129</v>
      </c>
      <c r="K32" s="1123" t="s">
        <v>1130</v>
      </c>
      <c r="L32" s="1125" t="s">
        <v>1131</v>
      </c>
      <c r="M32" s="1127" t="s">
        <v>1132</v>
      </c>
      <c r="N32" s="1129" t="s">
        <v>1133</v>
      </c>
      <c r="O32" s="1120" t="s">
        <v>1134</v>
      </c>
      <c r="P32" s="1112"/>
      <c r="Q32" s="1111" t="s">
        <v>1135</v>
      </c>
      <c r="R32" s="1112"/>
      <c r="S32" s="1111" t="s">
        <v>1136</v>
      </c>
      <c r="T32" s="1112"/>
      <c r="U32" s="1111" t="s">
        <v>1137</v>
      </c>
      <c r="V32" s="1112"/>
      <c r="W32" s="1111" t="s">
        <v>1138</v>
      </c>
      <c r="X32" s="1112"/>
      <c r="Y32" s="1111" t="s">
        <v>1139</v>
      </c>
      <c r="Z32" s="1112"/>
      <c r="AA32" s="1111" t="s">
        <v>1140</v>
      </c>
      <c r="AB32" s="1112"/>
      <c r="AC32" s="1111" t="s">
        <v>1141</v>
      </c>
      <c r="AD32" s="1112"/>
      <c r="AE32" s="1111" t="s">
        <v>1142</v>
      </c>
      <c r="AF32" s="1113"/>
      <c r="AG32" s="1114" t="s">
        <v>1143</v>
      </c>
      <c r="AH32" s="1116" t="s">
        <v>1144</v>
      </c>
      <c r="AI32" s="1118" t="s">
        <v>1145</v>
      </c>
      <c r="AJ32" s="1107" t="s">
        <v>1146</v>
      </c>
    </row>
    <row r="33" spans="1:36" ht="20.25" thickBot="1">
      <c r="A33" s="574"/>
      <c r="B33" s="1141"/>
      <c r="C33" s="1144"/>
      <c r="D33" s="1145"/>
      <c r="E33" s="1145"/>
      <c r="F33" s="1145"/>
      <c r="G33" s="1145"/>
      <c r="H33" s="1145"/>
      <c r="I33" s="1122"/>
      <c r="J33" s="1124" t="s">
        <v>1129</v>
      </c>
      <c r="K33" s="1124"/>
      <c r="L33" s="1126"/>
      <c r="M33" s="1128"/>
      <c r="N33" s="1130"/>
      <c r="O33" s="578" t="s">
        <v>1147</v>
      </c>
      <c r="P33" s="579" t="s">
        <v>1148</v>
      </c>
      <c r="Q33" s="580" t="s">
        <v>1147</v>
      </c>
      <c r="R33" s="579" t="s">
        <v>1148</v>
      </c>
      <c r="S33" s="580" t="s">
        <v>1147</v>
      </c>
      <c r="T33" s="579" t="s">
        <v>1148</v>
      </c>
      <c r="U33" s="580" t="s">
        <v>1147</v>
      </c>
      <c r="V33" s="579" t="s">
        <v>1148</v>
      </c>
      <c r="W33" s="580" t="s">
        <v>1147</v>
      </c>
      <c r="X33" s="579" t="s">
        <v>1148</v>
      </c>
      <c r="Y33" s="580" t="s">
        <v>1147</v>
      </c>
      <c r="Z33" s="579" t="s">
        <v>1148</v>
      </c>
      <c r="AA33" s="580" t="s">
        <v>1147</v>
      </c>
      <c r="AB33" s="579" t="s">
        <v>1149</v>
      </c>
      <c r="AC33" s="580" t="s">
        <v>1147</v>
      </c>
      <c r="AD33" s="579" t="s">
        <v>1149</v>
      </c>
      <c r="AE33" s="580" t="s">
        <v>1147</v>
      </c>
      <c r="AF33" s="581" t="s">
        <v>1149</v>
      </c>
      <c r="AG33" s="1115"/>
      <c r="AH33" s="1117"/>
      <c r="AI33" s="1119"/>
      <c r="AJ33" s="1108"/>
    </row>
    <row r="34" spans="1:36" ht="48.75" thickBot="1">
      <c r="A34" s="574"/>
      <c r="B34" s="582" t="s">
        <v>1150</v>
      </c>
      <c r="C34" s="1109" t="s">
        <v>1673</v>
      </c>
      <c r="D34" s="1110"/>
      <c r="E34" s="1110"/>
      <c r="F34" s="1110"/>
      <c r="G34" s="1110"/>
      <c r="H34" s="1110"/>
      <c r="I34" s="583" t="s">
        <v>1674</v>
      </c>
      <c r="J34" s="706">
        <v>72.03</v>
      </c>
      <c r="K34" s="693">
        <v>0.05</v>
      </c>
      <c r="L34" s="585"/>
      <c r="M34" s="586"/>
      <c r="N34" s="587"/>
      <c r="O34" s="588">
        <f t="shared" ref="O34:AD34" si="8">SUM(O36,O39,O42,O45)</f>
        <v>0</v>
      </c>
      <c r="P34" s="589">
        <f t="shared" si="8"/>
        <v>0</v>
      </c>
      <c r="Q34" s="589">
        <f t="shared" si="8"/>
        <v>0</v>
      </c>
      <c r="R34" s="589">
        <f t="shared" si="8"/>
        <v>0</v>
      </c>
      <c r="S34" s="589">
        <f t="shared" si="8"/>
        <v>0</v>
      </c>
      <c r="T34" s="589">
        <f t="shared" si="8"/>
        <v>0</v>
      </c>
      <c r="U34" s="589">
        <f t="shared" si="8"/>
        <v>0</v>
      </c>
      <c r="V34" s="589">
        <f t="shared" si="8"/>
        <v>0</v>
      </c>
      <c r="W34" s="589">
        <f t="shared" si="8"/>
        <v>0</v>
      </c>
      <c r="X34" s="589">
        <f t="shared" si="8"/>
        <v>0</v>
      </c>
      <c r="Y34" s="589">
        <f t="shared" si="8"/>
        <v>0</v>
      </c>
      <c r="Z34" s="589">
        <f t="shared" si="8"/>
        <v>0</v>
      </c>
      <c r="AA34" s="589">
        <f t="shared" si="8"/>
        <v>0</v>
      </c>
      <c r="AB34" s="589">
        <f t="shared" si="8"/>
        <v>0</v>
      </c>
      <c r="AC34" s="589">
        <f t="shared" si="8"/>
        <v>0</v>
      </c>
      <c r="AD34" s="589">
        <f t="shared" si="8"/>
        <v>0</v>
      </c>
      <c r="AE34" s="589">
        <f>SUM(O34,Q34,S34,U34,W34,Y34,AA34,AC34)</f>
        <v>0</v>
      </c>
      <c r="AF34" s="590">
        <f>SUM(P34,R34,T34,V34,X34,Z34,AB34,AD34)</f>
        <v>0</v>
      </c>
      <c r="AG34" s="591">
        <f>AG36+AG39</f>
        <v>0</v>
      </c>
      <c r="AH34" s="592"/>
      <c r="AI34" s="592"/>
      <c r="AJ34" s="593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1156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8"/>
      <c r="K35" s="598"/>
      <c r="L35" s="598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20.75" thickBot="1">
      <c r="A36" s="646"/>
      <c r="B36" s="647" t="s">
        <v>73</v>
      </c>
      <c r="C36" s="648"/>
      <c r="D36" s="649"/>
      <c r="E36" s="649"/>
      <c r="F36" s="650"/>
      <c r="G36" s="649"/>
      <c r="H36" s="682" t="s">
        <v>1675</v>
      </c>
      <c r="I36" s="679" t="s">
        <v>1676</v>
      </c>
      <c r="J36" s="649">
        <v>0</v>
      </c>
      <c r="K36" s="665">
        <v>2</v>
      </c>
      <c r="L36" s="653"/>
      <c r="M36" s="653"/>
      <c r="N36" s="654"/>
      <c r="O36" s="655"/>
      <c r="P36" s="656"/>
      <c r="Q36" s="657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20.75" thickBot="1">
      <c r="A39" s="646"/>
      <c r="B39" s="647" t="s">
        <v>73</v>
      </c>
      <c r="C39" s="648"/>
      <c r="D39" s="649"/>
      <c r="E39" s="649"/>
      <c r="F39" s="650"/>
      <c r="G39" s="649"/>
      <c r="H39" s="682" t="s">
        <v>1677</v>
      </c>
      <c r="I39" s="679" t="s">
        <v>1678</v>
      </c>
      <c r="J39" s="649">
        <v>0</v>
      </c>
      <c r="K39" s="668">
        <v>1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15.75" thickBot="1">
      <c r="A42" s="574"/>
      <c r="B42" s="606"/>
      <c r="C42" s="607"/>
      <c r="D42" s="608"/>
      <c r="E42" s="608"/>
      <c r="F42" s="609"/>
      <c r="G42" s="608"/>
      <c r="H42" s="610"/>
      <c r="I42" s="610"/>
      <c r="J42" s="610"/>
      <c r="K42" s="611"/>
      <c r="L42" s="612"/>
      <c r="M42" s="612"/>
      <c r="N42" s="613"/>
      <c r="O42" s="614"/>
      <c r="P42" s="615"/>
      <c r="Q42" s="616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8"/>
      <c r="AF42" s="618"/>
      <c r="AG42" s="619"/>
      <c r="AH42" s="620"/>
      <c r="AI42" s="620"/>
      <c r="AJ42" s="62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ht="15.75" thickBot="1">
      <c r="A45" s="574"/>
      <c r="B45" s="606"/>
      <c r="C45" s="607"/>
      <c r="D45" s="608"/>
      <c r="E45" s="608"/>
      <c r="F45" s="623"/>
      <c r="G45" s="608"/>
      <c r="H45" s="624"/>
      <c r="I45" s="625"/>
      <c r="J45" s="610"/>
      <c r="K45" s="626"/>
      <c r="L45" s="627"/>
      <c r="M45" s="628"/>
      <c r="N45" s="629"/>
      <c r="O45" s="630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31"/>
      <c r="AH45" s="620"/>
      <c r="AI45" s="628"/>
      <c r="AJ45" s="632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15.75" thickBot="1">
      <c r="A53" s="574"/>
      <c r="B53" s="1131" t="s">
        <v>1122</v>
      </c>
      <c r="C53" s="1132"/>
      <c r="D53" s="1133"/>
      <c r="E53" s="577"/>
      <c r="F53" s="1132" t="s">
        <v>1123</v>
      </c>
      <c r="G53" s="1132"/>
      <c r="H53" s="1132"/>
      <c r="I53" s="1132"/>
      <c r="J53" s="1132"/>
      <c r="K53" s="1132"/>
      <c r="L53" s="1132"/>
      <c r="M53" s="1132"/>
      <c r="N53" s="1133"/>
      <c r="O53" s="1134" t="s">
        <v>1124</v>
      </c>
      <c r="P53" s="1135"/>
      <c r="Q53" s="1135"/>
      <c r="R53" s="1135"/>
      <c r="S53" s="1135"/>
      <c r="T53" s="1135"/>
      <c r="U53" s="1135"/>
      <c r="V53" s="1135"/>
      <c r="W53" s="1135"/>
      <c r="X53" s="1135"/>
      <c r="Y53" s="1135"/>
      <c r="Z53" s="1135"/>
      <c r="AA53" s="1135"/>
      <c r="AB53" s="1135"/>
      <c r="AC53" s="1135"/>
      <c r="AD53" s="1135"/>
      <c r="AE53" s="1135"/>
      <c r="AF53" s="1136"/>
      <c r="AG53" s="1137" t="s">
        <v>1125</v>
      </c>
      <c r="AH53" s="1138"/>
      <c r="AI53" s="1138"/>
      <c r="AJ53" s="1139"/>
    </row>
    <row r="54" spans="1:36">
      <c r="A54" s="574"/>
      <c r="B54" s="1140" t="s">
        <v>1126</v>
      </c>
      <c r="C54" s="1142" t="s">
        <v>1127</v>
      </c>
      <c r="D54" s="1143"/>
      <c r="E54" s="1143"/>
      <c r="F54" s="1143"/>
      <c r="G54" s="1143"/>
      <c r="H54" s="1143"/>
      <c r="I54" s="1121" t="s">
        <v>1128</v>
      </c>
      <c r="J54" s="1123" t="s">
        <v>1129</v>
      </c>
      <c r="K54" s="1123" t="s">
        <v>1130</v>
      </c>
      <c r="L54" s="1125" t="s">
        <v>1131</v>
      </c>
      <c r="M54" s="1127" t="s">
        <v>1132</v>
      </c>
      <c r="N54" s="1129" t="s">
        <v>1133</v>
      </c>
      <c r="O54" s="1120" t="s">
        <v>1134</v>
      </c>
      <c r="P54" s="1112"/>
      <c r="Q54" s="1111" t="s">
        <v>1135</v>
      </c>
      <c r="R54" s="1112"/>
      <c r="S54" s="1111" t="s">
        <v>1136</v>
      </c>
      <c r="T54" s="1112"/>
      <c r="U54" s="1111" t="s">
        <v>1137</v>
      </c>
      <c r="V54" s="1112"/>
      <c r="W54" s="1111" t="s">
        <v>1138</v>
      </c>
      <c r="X54" s="1112"/>
      <c r="Y54" s="1111" t="s">
        <v>1139</v>
      </c>
      <c r="Z54" s="1112"/>
      <c r="AA54" s="1111" t="s">
        <v>1140</v>
      </c>
      <c r="AB54" s="1112"/>
      <c r="AC54" s="1111" t="s">
        <v>1141</v>
      </c>
      <c r="AD54" s="1112"/>
      <c r="AE54" s="1111" t="s">
        <v>1142</v>
      </c>
      <c r="AF54" s="1113"/>
      <c r="AG54" s="1114" t="s">
        <v>1143</v>
      </c>
      <c r="AH54" s="1116" t="s">
        <v>1144</v>
      </c>
      <c r="AI54" s="1118" t="s">
        <v>1145</v>
      </c>
      <c r="AJ54" s="1107" t="s">
        <v>1146</v>
      </c>
    </row>
    <row r="55" spans="1:36" ht="20.25" thickBot="1">
      <c r="A55" s="574"/>
      <c r="B55" s="1141"/>
      <c r="C55" s="1144"/>
      <c r="D55" s="1145"/>
      <c r="E55" s="1145"/>
      <c r="F55" s="1145"/>
      <c r="G55" s="1145"/>
      <c r="H55" s="1145"/>
      <c r="I55" s="1122"/>
      <c r="J55" s="1124" t="s">
        <v>1129</v>
      </c>
      <c r="K55" s="1124"/>
      <c r="L55" s="1126"/>
      <c r="M55" s="1128"/>
      <c r="N55" s="1130"/>
      <c r="O55" s="578" t="s">
        <v>1147</v>
      </c>
      <c r="P55" s="579" t="s">
        <v>1148</v>
      </c>
      <c r="Q55" s="580" t="s">
        <v>1147</v>
      </c>
      <c r="R55" s="579" t="s">
        <v>1148</v>
      </c>
      <c r="S55" s="580" t="s">
        <v>1147</v>
      </c>
      <c r="T55" s="579" t="s">
        <v>1148</v>
      </c>
      <c r="U55" s="580" t="s">
        <v>1147</v>
      </c>
      <c r="V55" s="579" t="s">
        <v>1148</v>
      </c>
      <c r="W55" s="580" t="s">
        <v>1147</v>
      </c>
      <c r="X55" s="579" t="s">
        <v>1148</v>
      </c>
      <c r="Y55" s="580" t="s">
        <v>1147</v>
      </c>
      <c r="Z55" s="579" t="s">
        <v>1148</v>
      </c>
      <c r="AA55" s="580" t="s">
        <v>1147</v>
      </c>
      <c r="AB55" s="579" t="s">
        <v>1149</v>
      </c>
      <c r="AC55" s="580" t="s">
        <v>1147</v>
      </c>
      <c r="AD55" s="579" t="s">
        <v>1149</v>
      </c>
      <c r="AE55" s="580" t="s">
        <v>1147</v>
      </c>
      <c r="AF55" s="581" t="s">
        <v>1149</v>
      </c>
      <c r="AG55" s="1115"/>
      <c r="AH55" s="1117"/>
      <c r="AI55" s="1119"/>
      <c r="AJ55" s="1108"/>
    </row>
    <row r="56" spans="1:36" ht="48.75" thickBot="1">
      <c r="A56" s="574"/>
      <c r="B56" s="582" t="s">
        <v>1150</v>
      </c>
      <c r="C56" s="1109" t="s">
        <v>1151</v>
      </c>
      <c r="D56" s="1110"/>
      <c r="E56" s="1110"/>
      <c r="F56" s="1110"/>
      <c r="G56" s="1110"/>
      <c r="H56" s="1110"/>
      <c r="I56" s="583" t="s">
        <v>1152</v>
      </c>
      <c r="J56" s="584"/>
      <c r="K56" s="585"/>
      <c r="L56" s="585"/>
      <c r="M56" s="586"/>
      <c r="N56" s="587"/>
      <c r="O56" s="588">
        <f t="shared" ref="O56:AD56" si="15">SUM(O58,O61,O64,O67)</f>
        <v>0</v>
      </c>
      <c r="P56" s="589">
        <f t="shared" si="15"/>
        <v>0</v>
      </c>
      <c r="Q56" s="589">
        <f t="shared" si="15"/>
        <v>0</v>
      </c>
      <c r="R56" s="589">
        <f t="shared" si="15"/>
        <v>0</v>
      </c>
      <c r="S56" s="589">
        <f t="shared" si="15"/>
        <v>0</v>
      </c>
      <c r="T56" s="589">
        <f t="shared" si="15"/>
        <v>0</v>
      </c>
      <c r="U56" s="589">
        <f t="shared" si="15"/>
        <v>0</v>
      </c>
      <c r="V56" s="589">
        <f t="shared" si="15"/>
        <v>0</v>
      </c>
      <c r="W56" s="589">
        <f t="shared" si="15"/>
        <v>0</v>
      </c>
      <c r="X56" s="589">
        <f t="shared" si="15"/>
        <v>0</v>
      </c>
      <c r="Y56" s="589">
        <f t="shared" si="15"/>
        <v>0</v>
      </c>
      <c r="Z56" s="589">
        <f t="shared" si="15"/>
        <v>0</v>
      </c>
      <c r="AA56" s="589">
        <f t="shared" si="15"/>
        <v>0</v>
      </c>
      <c r="AB56" s="589">
        <f t="shared" si="15"/>
        <v>0</v>
      </c>
      <c r="AC56" s="589">
        <f t="shared" si="15"/>
        <v>0</v>
      </c>
      <c r="AD56" s="589">
        <f t="shared" si="15"/>
        <v>0</v>
      </c>
      <c r="AE56" s="589">
        <f>SUM(O56,Q56,S56,U56,W56,Y56,AA56,AC56)</f>
        <v>0</v>
      </c>
      <c r="AF56" s="590">
        <f>SUM(P56,R56,T56,V56,X56,Z56,AB56,AD56)</f>
        <v>0</v>
      </c>
      <c r="AG56" s="591">
        <f>AG58+AG61</f>
        <v>0</v>
      </c>
      <c r="AH56" s="592"/>
      <c r="AI56" s="592"/>
      <c r="AJ56" s="593"/>
    </row>
    <row r="57" spans="1:36" ht="15.75" thickBot="1">
      <c r="A57" s="574"/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1:36" ht="36.75" thickBot="1">
      <c r="A58" s="574"/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6">SUM(O59:O59)</f>
        <v>0</v>
      </c>
      <c r="P58" s="601">
        <f t="shared" si="16"/>
        <v>0</v>
      </c>
      <c r="Q58" s="602">
        <f t="shared" si="16"/>
        <v>0</v>
      </c>
      <c r="R58" s="601">
        <f t="shared" si="16"/>
        <v>0</v>
      </c>
      <c r="S58" s="602">
        <f t="shared" si="16"/>
        <v>0</v>
      </c>
      <c r="T58" s="601">
        <f t="shared" si="16"/>
        <v>0</v>
      </c>
      <c r="U58" s="602">
        <f t="shared" si="16"/>
        <v>0</v>
      </c>
      <c r="V58" s="601">
        <f t="shared" si="16"/>
        <v>0</v>
      </c>
      <c r="W58" s="602">
        <f t="shared" si="16"/>
        <v>0</v>
      </c>
      <c r="X58" s="601">
        <f t="shared" si="16"/>
        <v>0</v>
      </c>
      <c r="Y58" s="602">
        <f t="shared" si="16"/>
        <v>0</v>
      </c>
      <c r="Z58" s="601">
        <f t="shared" si="16"/>
        <v>0</v>
      </c>
      <c r="AA58" s="602">
        <f t="shared" si="16"/>
        <v>0</v>
      </c>
      <c r="AB58" s="601">
        <f t="shared" si="16"/>
        <v>0</v>
      </c>
      <c r="AC58" s="602">
        <f t="shared" si="16"/>
        <v>0</v>
      </c>
      <c r="AD58" s="601">
        <f t="shared" si="16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1:36" ht="15.75" thickBot="1">
      <c r="A59" s="574"/>
      <c r="B59" s="606"/>
      <c r="C59" s="607"/>
      <c r="D59" s="608"/>
      <c r="E59" s="608"/>
      <c r="F59" s="609"/>
      <c r="G59" s="608"/>
      <c r="H59" s="610"/>
      <c r="I59" s="610"/>
      <c r="J59" s="610"/>
      <c r="K59" s="611"/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1:36" ht="15.75" thickBot="1">
      <c r="A60" s="574"/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15.75" thickBot="1">
      <c r="A62" s="574"/>
      <c r="B62" s="606"/>
      <c r="C62" s="607"/>
      <c r="D62" s="608"/>
      <c r="E62" s="608"/>
      <c r="F62" s="623"/>
      <c r="G62" s="608"/>
      <c r="H62" s="624"/>
      <c r="I62" s="625"/>
      <c r="J62" s="610"/>
      <c r="K62" s="626"/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15.75" thickBot="1">
      <c r="A70" s="574"/>
      <c r="B70" s="1131" t="s">
        <v>1122</v>
      </c>
      <c r="C70" s="1132"/>
      <c r="D70" s="1133"/>
      <c r="E70" s="577"/>
      <c r="F70" s="1132" t="s">
        <v>1123</v>
      </c>
      <c r="G70" s="1132"/>
      <c r="H70" s="1132"/>
      <c r="I70" s="1132"/>
      <c r="J70" s="1132"/>
      <c r="K70" s="1132"/>
      <c r="L70" s="1132"/>
      <c r="M70" s="1132"/>
      <c r="N70" s="1133"/>
      <c r="O70" s="1134" t="s">
        <v>1124</v>
      </c>
      <c r="P70" s="1135"/>
      <c r="Q70" s="1135"/>
      <c r="R70" s="1135"/>
      <c r="S70" s="1135"/>
      <c r="T70" s="1135"/>
      <c r="U70" s="1135"/>
      <c r="V70" s="1135"/>
      <c r="W70" s="1135"/>
      <c r="X70" s="1135"/>
      <c r="Y70" s="1135"/>
      <c r="Z70" s="1135"/>
      <c r="AA70" s="1135"/>
      <c r="AB70" s="1135"/>
      <c r="AC70" s="1135"/>
      <c r="AD70" s="1135"/>
      <c r="AE70" s="1135"/>
      <c r="AF70" s="1136"/>
      <c r="AG70" s="1137" t="s">
        <v>1125</v>
      </c>
      <c r="AH70" s="1138"/>
      <c r="AI70" s="1138"/>
      <c r="AJ70" s="1139"/>
    </row>
    <row r="71" spans="1:36">
      <c r="A71" s="574"/>
      <c r="B71" s="1140" t="s">
        <v>1126</v>
      </c>
      <c r="C71" s="1142" t="s">
        <v>1127</v>
      </c>
      <c r="D71" s="1143"/>
      <c r="E71" s="1143"/>
      <c r="F71" s="1143"/>
      <c r="G71" s="1143"/>
      <c r="H71" s="1143"/>
      <c r="I71" s="1121" t="s">
        <v>1128</v>
      </c>
      <c r="J71" s="1123" t="s">
        <v>1129</v>
      </c>
      <c r="K71" s="1123" t="s">
        <v>1130</v>
      </c>
      <c r="L71" s="1125" t="s">
        <v>1131</v>
      </c>
      <c r="M71" s="1127" t="s">
        <v>1132</v>
      </c>
      <c r="N71" s="1129" t="s">
        <v>1133</v>
      </c>
      <c r="O71" s="1120" t="s">
        <v>1134</v>
      </c>
      <c r="P71" s="1112"/>
      <c r="Q71" s="1111" t="s">
        <v>1135</v>
      </c>
      <c r="R71" s="1112"/>
      <c r="S71" s="1111" t="s">
        <v>1136</v>
      </c>
      <c r="T71" s="1112"/>
      <c r="U71" s="1111" t="s">
        <v>1137</v>
      </c>
      <c r="V71" s="1112"/>
      <c r="W71" s="1111" t="s">
        <v>1138</v>
      </c>
      <c r="X71" s="1112"/>
      <c r="Y71" s="1111" t="s">
        <v>1139</v>
      </c>
      <c r="Z71" s="1112"/>
      <c r="AA71" s="1111" t="s">
        <v>1140</v>
      </c>
      <c r="AB71" s="1112"/>
      <c r="AC71" s="1111" t="s">
        <v>1141</v>
      </c>
      <c r="AD71" s="1112"/>
      <c r="AE71" s="1111" t="s">
        <v>1142</v>
      </c>
      <c r="AF71" s="1113"/>
      <c r="AG71" s="1114" t="s">
        <v>1143</v>
      </c>
      <c r="AH71" s="1116" t="s">
        <v>1144</v>
      </c>
      <c r="AI71" s="1118" t="s">
        <v>1145</v>
      </c>
      <c r="AJ71" s="1107" t="s">
        <v>1146</v>
      </c>
    </row>
    <row r="72" spans="1:36" ht="20.25" thickBot="1">
      <c r="A72" s="574"/>
      <c r="B72" s="1141"/>
      <c r="C72" s="1144"/>
      <c r="D72" s="1145"/>
      <c r="E72" s="1145"/>
      <c r="F72" s="1145"/>
      <c r="G72" s="1145"/>
      <c r="H72" s="1145"/>
      <c r="I72" s="1122"/>
      <c r="J72" s="1124" t="s">
        <v>1129</v>
      </c>
      <c r="K72" s="1124"/>
      <c r="L72" s="1126"/>
      <c r="M72" s="1128"/>
      <c r="N72" s="1130"/>
      <c r="O72" s="578" t="s">
        <v>1147</v>
      </c>
      <c r="P72" s="579" t="s">
        <v>1148</v>
      </c>
      <c r="Q72" s="580" t="s">
        <v>1147</v>
      </c>
      <c r="R72" s="579" t="s">
        <v>1148</v>
      </c>
      <c r="S72" s="580" t="s">
        <v>1147</v>
      </c>
      <c r="T72" s="579" t="s">
        <v>1148</v>
      </c>
      <c r="U72" s="580" t="s">
        <v>1147</v>
      </c>
      <c r="V72" s="579" t="s">
        <v>1148</v>
      </c>
      <c r="W72" s="580" t="s">
        <v>1147</v>
      </c>
      <c r="X72" s="579" t="s">
        <v>1148</v>
      </c>
      <c r="Y72" s="580" t="s">
        <v>1147</v>
      </c>
      <c r="Z72" s="579" t="s">
        <v>1148</v>
      </c>
      <c r="AA72" s="580" t="s">
        <v>1147</v>
      </c>
      <c r="AB72" s="579" t="s">
        <v>1149</v>
      </c>
      <c r="AC72" s="580" t="s">
        <v>1147</v>
      </c>
      <c r="AD72" s="579" t="s">
        <v>1149</v>
      </c>
      <c r="AE72" s="580" t="s">
        <v>1147</v>
      </c>
      <c r="AF72" s="581" t="s">
        <v>1149</v>
      </c>
      <c r="AG72" s="1115"/>
      <c r="AH72" s="1117"/>
      <c r="AI72" s="1119"/>
      <c r="AJ72" s="1108"/>
    </row>
    <row r="73" spans="1:36" ht="48.75" thickBot="1">
      <c r="A73" s="574"/>
      <c r="B73" s="582" t="s">
        <v>1150</v>
      </c>
      <c r="C73" s="1109" t="s">
        <v>1151</v>
      </c>
      <c r="D73" s="1110"/>
      <c r="E73" s="1110"/>
      <c r="F73" s="1110"/>
      <c r="G73" s="1110"/>
      <c r="H73" s="1110"/>
      <c r="I73" s="583" t="s">
        <v>1152</v>
      </c>
      <c r="J73" s="584"/>
      <c r="K73" s="585"/>
      <c r="L73" s="585"/>
      <c r="M73" s="586"/>
      <c r="N73" s="587"/>
      <c r="O73" s="588">
        <f t="shared" ref="O73:AD73" si="20">SUM(O75,O78,O81)</f>
        <v>0</v>
      </c>
      <c r="P73" s="589">
        <f t="shared" si="20"/>
        <v>0</v>
      </c>
      <c r="Q73" s="589">
        <f t="shared" si="20"/>
        <v>0</v>
      </c>
      <c r="R73" s="589">
        <f t="shared" si="20"/>
        <v>0</v>
      </c>
      <c r="S73" s="589">
        <f t="shared" si="20"/>
        <v>0</v>
      </c>
      <c r="T73" s="589">
        <f t="shared" si="20"/>
        <v>0</v>
      </c>
      <c r="U73" s="589">
        <f t="shared" si="20"/>
        <v>0</v>
      </c>
      <c r="V73" s="589">
        <f t="shared" si="20"/>
        <v>0</v>
      </c>
      <c r="W73" s="589">
        <f t="shared" si="20"/>
        <v>0</v>
      </c>
      <c r="X73" s="589">
        <f t="shared" si="20"/>
        <v>0</v>
      </c>
      <c r="Y73" s="589">
        <f t="shared" si="20"/>
        <v>0</v>
      </c>
      <c r="Z73" s="589">
        <f t="shared" si="20"/>
        <v>0</v>
      </c>
      <c r="AA73" s="589">
        <f t="shared" si="20"/>
        <v>0</v>
      </c>
      <c r="AB73" s="589">
        <f t="shared" si="20"/>
        <v>0</v>
      </c>
      <c r="AC73" s="589">
        <f t="shared" si="20"/>
        <v>0</v>
      </c>
      <c r="AD73" s="589">
        <f t="shared" si="20"/>
        <v>0</v>
      </c>
      <c r="AE73" s="589">
        <f>SUM(O73,Q73,S73,U73,W73,Y73,AA73,AC73)</f>
        <v>0</v>
      </c>
      <c r="AF73" s="590">
        <f>SUM(P73,R73,T73,V73,X73,Z73,AB73,AD73)</f>
        <v>0</v>
      </c>
      <c r="AG73" s="591">
        <f>AG75+AG78</f>
        <v>0</v>
      </c>
      <c r="AH73" s="592"/>
      <c r="AI73" s="592"/>
      <c r="AJ73" s="593"/>
    </row>
    <row r="74" spans="1:36" ht="15.75" thickBot="1">
      <c r="A74" s="574"/>
      <c r="B74" s="1146"/>
      <c r="C74" s="1147"/>
      <c r="D74" s="1147"/>
      <c r="E74" s="1147"/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8"/>
    </row>
    <row r="75" spans="1:36" ht="36.75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1">SUM(O76:O76)</f>
        <v>0</v>
      </c>
      <c r="P75" s="601">
        <f t="shared" si="21"/>
        <v>0</v>
      </c>
      <c r="Q75" s="602">
        <f t="shared" si="21"/>
        <v>0</v>
      </c>
      <c r="R75" s="601">
        <f t="shared" si="21"/>
        <v>0</v>
      </c>
      <c r="S75" s="602">
        <f t="shared" si="21"/>
        <v>0</v>
      </c>
      <c r="T75" s="601">
        <f t="shared" si="21"/>
        <v>0</v>
      </c>
      <c r="U75" s="602">
        <f t="shared" si="21"/>
        <v>0</v>
      </c>
      <c r="V75" s="601">
        <f t="shared" si="21"/>
        <v>0</v>
      </c>
      <c r="W75" s="602">
        <f t="shared" si="21"/>
        <v>0</v>
      </c>
      <c r="X75" s="601">
        <f t="shared" si="21"/>
        <v>0</v>
      </c>
      <c r="Y75" s="602">
        <f t="shared" si="21"/>
        <v>0</v>
      </c>
      <c r="Z75" s="601">
        <f t="shared" si="21"/>
        <v>0</v>
      </c>
      <c r="AA75" s="602">
        <f t="shared" si="21"/>
        <v>0</v>
      </c>
      <c r="AB75" s="601">
        <f t="shared" si="21"/>
        <v>0</v>
      </c>
      <c r="AC75" s="602">
        <f t="shared" si="21"/>
        <v>0</v>
      </c>
      <c r="AD75" s="601">
        <f t="shared" si="21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ht="15.75" thickBot="1">
      <c r="A76" s="574"/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1:36" ht="15.75" thickBot="1">
      <c r="A77" s="574"/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1161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5"/>
      <c r="K78" s="622"/>
      <c r="L78" s="622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ht="15.75" thickBot="1">
      <c r="A79" s="574"/>
      <c r="B79" s="606"/>
      <c r="C79" s="607"/>
      <c r="D79" s="608"/>
      <c r="E79" s="608"/>
      <c r="F79" s="623"/>
      <c r="G79" s="608"/>
      <c r="H79" s="624"/>
      <c r="I79" s="625"/>
      <c r="J79" s="610"/>
      <c r="K79" s="626"/>
      <c r="L79" s="627"/>
      <c r="M79" s="628"/>
      <c r="N79" s="629"/>
      <c r="O79" s="630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618"/>
      <c r="AF79" s="618"/>
      <c r="AG79" s="631"/>
      <c r="AH79" s="620"/>
      <c r="AI79" s="628"/>
      <c r="AJ79" s="632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15.75" thickBot="1">
      <c r="A84" s="574"/>
      <c r="B84" s="1131" t="s">
        <v>1122</v>
      </c>
      <c r="C84" s="1132"/>
      <c r="D84" s="1133"/>
      <c r="E84" s="577"/>
      <c r="F84" s="1132" t="s">
        <v>1123</v>
      </c>
      <c r="G84" s="1132"/>
      <c r="H84" s="1132"/>
      <c r="I84" s="1132"/>
      <c r="J84" s="1132"/>
      <c r="K84" s="1132"/>
      <c r="L84" s="1132"/>
      <c r="M84" s="1132"/>
      <c r="N84" s="1133"/>
      <c r="O84" s="1134" t="s">
        <v>1124</v>
      </c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  <c r="Z84" s="1135"/>
      <c r="AA84" s="1135"/>
      <c r="AB84" s="1135"/>
      <c r="AC84" s="1135"/>
      <c r="AD84" s="1135"/>
      <c r="AE84" s="1135"/>
      <c r="AF84" s="1136"/>
      <c r="AG84" s="1137" t="s">
        <v>1125</v>
      </c>
      <c r="AH84" s="1138"/>
      <c r="AI84" s="1138"/>
      <c r="AJ84" s="1139"/>
    </row>
    <row r="85" spans="1:36">
      <c r="A85" s="574"/>
      <c r="B85" s="1140" t="s">
        <v>1126</v>
      </c>
      <c r="C85" s="1142" t="s">
        <v>1127</v>
      </c>
      <c r="D85" s="1143"/>
      <c r="E85" s="1143"/>
      <c r="F85" s="1143"/>
      <c r="G85" s="1143"/>
      <c r="H85" s="1143"/>
      <c r="I85" s="1121" t="s">
        <v>1128</v>
      </c>
      <c r="J85" s="1123" t="s">
        <v>1129</v>
      </c>
      <c r="K85" s="1123" t="s">
        <v>1130</v>
      </c>
      <c r="L85" s="1125" t="s">
        <v>1131</v>
      </c>
      <c r="M85" s="1127" t="s">
        <v>1132</v>
      </c>
      <c r="N85" s="1129" t="s">
        <v>1133</v>
      </c>
      <c r="O85" s="1120" t="s">
        <v>1134</v>
      </c>
      <c r="P85" s="1112"/>
      <c r="Q85" s="1111" t="s">
        <v>1135</v>
      </c>
      <c r="R85" s="1112"/>
      <c r="S85" s="1111" t="s">
        <v>1136</v>
      </c>
      <c r="T85" s="1112"/>
      <c r="U85" s="1111" t="s">
        <v>1137</v>
      </c>
      <c r="V85" s="1112"/>
      <c r="W85" s="1111" t="s">
        <v>1138</v>
      </c>
      <c r="X85" s="1112"/>
      <c r="Y85" s="1111" t="s">
        <v>1139</v>
      </c>
      <c r="Z85" s="1112"/>
      <c r="AA85" s="1111" t="s">
        <v>1140</v>
      </c>
      <c r="AB85" s="1112"/>
      <c r="AC85" s="1111" t="s">
        <v>1141</v>
      </c>
      <c r="AD85" s="1112"/>
      <c r="AE85" s="1111" t="s">
        <v>1142</v>
      </c>
      <c r="AF85" s="1113"/>
      <c r="AG85" s="1114" t="s">
        <v>1143</v>
      </c>
      <c r="AH85" s="1116" t="s">
        <v>1144</v>
      </c>
      <c r="AI85" s="1118" t="s">
        <v>1145</v>
      </c>
      <c r="AJ85" s="1107" t="s">
        <v>1146</v>
      </c>
    </row>
    <row r="86" spans="1:36" ht="20.25" thickBot="1">
      <c r="A86" s="574"/>
      <c r="B86" s="1141"/>
      <c r="C86" s="1144"/>
      <c r="D86" s="1145"/>
      <c r="E86" s="1145"/>
      <c r="F86" s="1145"/>
      <c r="G86" s="1145"/>
      <c r="H86" s="1145"/>
      <c r="I86" s="1122"/>
      <c r="J86" s="1124" t="s">
        <v>1129</v>
      </c>
      <c r="K86" s="1124"/>
      <c r="L86" s="1126"/>
      <c r="M86" s="1128"/>
      <c r="N86" s="1130"/>
      <c r="O86" s="578" t="s">
        <v>1147</v>
      </c>
      <c r="P86" s="579" t="s">
        <v>1148</v>
      </c>
      <c r="Q86" s="580" t="s">
        <v>1147</v>
      </c>
      <c r="R86" s="579" t="s">
        <v>1148</v>
      </c>
      <c r="S86" s="580" t="s">
        <v>1147</v>
      </c>
      <c r="T86" s="579" t="s">
        <v>1148</v>
      </c>
      <c r="U86" s="580" t="s">
        <v>1147</v>
      </c>
      <c r="V86" s="579" t="s">
        <v>1148</v>
      </c>
      <c r="W86" s="580" t="s">
        <v>1147</v>
      </c>
      <c r="X86" s="579" t="s">
        <v>1148</v>
      </c>
      <c r="Y86" s="580" t="s">
        <v>1147</v>
      </c>
      <c r="Z86" s="579" t="s">
        <v>1148</v>
      </c>
      <c r="AA86" s="580" t="s">
        <v>1147</v>
      </c>
      <c r="AB86" s="579" t="s">
        <v>1149</v>
      </c>
      <c r="AC86" s="580" t="s">
        <v>1147</v>
      </c>
      <c r="AD86" s="579" t="s">
        <v>1149</v>
      </c>
      <c r="AE86" s="580" t="s">
        <v>1147</v>
      </c>
      <c r="AF86" s="581" t="s">
        <v>1149</v>
      </c>
      <c r="AG86" s="1115"/>
      <c r="AH86" s="1117"/>
      <c r="AI86" s="1119"/>
      <c r="AJ86" s="1108"/>
    </row>
    <row r="87" spans="1:36" ht="48.75" thickBot="1">
      <c r="A87" s="574"/>
      <c r="B87" s="582" t="s">
        <v>1150</v>
      </c>
      <c r="C87" s="1109" t="s">
        <v>1151</v>
      </c>
      <c r="D87" s="1110"/>
      <c r="E87" s="1110"/>
      <c r="F87" s="1110"/>
      <c r="G87" s="1110"/>
      <c r="H87" s="1110"/>
      <c r="I87" s="583" t="s">
        <v>1152</v>
      </c>
      <c r="J87" s="584"/>
      <c r="K87" s="585"/>
      <c r="L87" s="585"/>
      <c r="M87" s="586"/>
      <c r="N87" s="587"/>
      <c r="O87" s="588">
        <f t="shared" ref="O87:AD87" si="24">SUM(O89,O92,O95)</f>
        <v>0</v>
      </c>
      <c r="P87" s="589">
        <f t="shared" si="24"/>
        <v>0</v>
      </c>
      <c r="Q87" s="589">
        <f t="shared" si="24"/>
        <v>0</v>
      </c>
      <c r="R87" s="589">
        <f t="shared" si="24"/>
        <v>0</v>
      </c>
      <c r="S87" s="589">
        <f t="shared" si="24"/>
        <v>0</v>
      </c>
      <c r="T87" s="589">
        <f t="shared" si="24"/>
        <v>0</v>
      </c>
      <c r="U87" s="589">
        <f t="shared" si="24"/>
        <v>0</v>
      </c>
      <c r="V87" s="589">
        <f t="shared" si="24"/>
        <v>0</v>
      </c>
      <c r="W87" s="589">
        <f t="shared" si="24"/>
        <v>0</v>
      </c>
      <c r="X87" s="589">
        <f t="shared" si="24"/>
        <v>0</v>
      </c>
      <c r="Y87" s="589">
        <f t="shared" si="24"/>
        <v>0</v>
      </c>
      <c r="Z87" s="589">
        <f t="shared" si="24"/>
        <v>0</v>
      </c>
      <c r="AA87" s="589">
        <f t="shared" si="24"/>
        <v>0</v>
      </c>
      <c r="AB87" s="589">
        <f t="shared" si="24"/>
        <v>0</v>
      </c>
      <c r="AC87" s="589">
        <f t="shared" si="24"/>
        <v>0</v>
      </c>
      <c r="AD87" s="589">
        <f t="shared" si="24"/>
        <v>0</v>
      </c>
      <c r="AE87" s="589">
        <f>SUM(O87,Q87,S87,U87,W87,Y87,AA87,AC87)</f>
        <v>0</v>
      </c>
      <c r="AF87" s="590">
        <f>SUM(P87,R87,T87,V87,X87,Z87,AB87,AD87)</f>
        <v>0</v>
      </c>
      <c r="AG87" s="591">
        <f>AG89+AG92</f>
        <v>0</v>
      </c>
      <c r="AH87" s="592"/>
      <c r="AI87" s="592"/>
      <c r="AJ87" s="593"/>
    </row>
    <row r="88" spans="1:36" ht="15.75" thickBot="1">
      <c r="A88" s="574"/>
      <c r="B88" s="1146"/>
      <c r="C88" s="1147"/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7"/>
      <c r="Q88" s="1147"/>
      <c r="R88" s="1147"/>
      <c r="S88" s="1147"/>
      <c r="T88" s="1147"/>
      <c r="U88" s="1147"/>
      <c r="V88" s="1147"/>
      <c r="W88" s="1147"/>
      <c r="X88" s="1147"/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8"/>
    </row>
    <row r="89" spans="1:36" ht="36.75" thickBot="1">
      <c r="A89" s="574"/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5">SUM(O90:O90)</f>
        <v>0</v>
      </c>
      <c r="P89" s="601">
        <f t="shared" si="25"/>
        <v>0</v>
      </c>
      <c r="Q89" s="602">
        <f t="shared" si="25"/>
        <v>0</v>
      </c>
      <c r="R89" s="601">
        <f t="shared" si="25"/>
        <v>0</v>
      </c>
      <c r="S89" s="602">
        <f t="shared" si="25"/>
        <v>0</v>
      </c>
      <c r="T89" s="601">
        <f t="shared" si="25"/>
        <v>0</v>
      </c>
      <c r="U89" s="602">
        <f t="shared" si="25"/>
        <v>0</v>
      </c>
      <c r="V89" s="601">
        <f t="shared" si="25"/>
        <v>0</v>
      </c>
      <c r="W89" s="602">
        <f t="shared" si="25"/>
        <v>0</v>
      </c>
      <c r="X89" s="601">
        <f t="shared" si="25"/>
        <v>0</v>
      </c>
      <c r="Y89" s="602">
        <f t="shared" si="25"/>
        <v>0</v>
      </c>
      <c r="Z89" s="601">
        <f t="shared" si="25"/>
        <v>0</v>
      </c>
      <c r="AA89" s="602">
        <f t="shared" si="25"/>
        <v>0</v>
      </c>
      <c r="AB89" s="601">
        <f t="shared" si="25"/>
        <v>0</v>
      </c>
      <c r="AC89" s="602">
        <f t="shared" si="25"/>
        <v>0</v>
      </c>
      <c r="AD89" s="601">
        <f t="shared" si="25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1:36" ht="15.75" thickBot="1">
      <c r="A90" s="574"/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1:36" ht="15.75" thickBot="1">
      <c r="A91" s="574"/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1161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5"/>
      <c r="K92" s="622"/>
      <c r="L92" s="622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23"/>
      <c r="G93" s="608"/>
      <c r="H93" s="624"/>
      <c r="I93" s="625"/>
      <c r="J93" s="610"/>
      <c r="K93" s="626"/>
      <c r="L93" s="627"/>
      <c r="M93" s="628"/>
      <c r="N93" s="629"/>
      <c r="O93" s="630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8"/>
      <c r="AD93" s="618"/>
      <c r="AE93" s="618"/>
      <c r="AF93" s="618"/>
      <c r="AG93" s="631"/>
      <c r="AH93" s="620"/>
      <c r="AI93" s="628"/>
      <c r="AJ93" s="632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15.75" thickBot="1">
      <c r="A98" s="574"/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1:36">
      <c r="A99" s="574"/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1:36" ht="20.25" thickBot="1">
      <c r="A100" s="574"/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1:36" ht="48.75" thickBot="1">
      <c r="A101" s="574"/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8">O103+O106</f>
        <v>0</v>
      </c>
      <c r="P101" s="589">
        <f t="shared" si="28"/>
        <v>0</v>
      </c>
      <c r="Q101" s="589">
        <f t="shared" si="28"/>
        <v>0</v>
      </c>
      <c r="R101" s="589">
        <f t="shared" si="28"/>
        <v>0</v>
      </c>
      <c r="S101" s="589">
        <f t="shared" si="28"/>
        <v>0</v>
      </c>
      <c r="T101" s="589">
        <f t="shared" si="28"/>
        <v>0</v>
      </c>
      <c r="U101" s="589">
        <f t="shared" si="28"/>
        <v>0</v>
      </c>
      <c r="V101" s="589">
        <f t="shared" si="28"/>
        <v>0</v>
      </c>
      <c r="W101" s="589">
        <f t="shared" si="28"/>
        <v>0</v>
      </c>
      <c r="X101" s="589">
        <f t="shared" si="28"/>
        <v>0</v>
      </c>
      <c r="Y101" s="589">
        <f t="shared" si="28"/>
        <v>0</v>
      </c>
      <c r="Z101" s="589">
        <f t="shared" si="28"/>
        <v>0</v>
      </c>
      <c r="AA101" s="589">
        <f t="shared" si="28"/>
        <v>0</v>
      </c>
      <c r="AB101" s="589">
        <f t="shared" si="28"/>
        <v>0</v>
      </c>
      <c r="AC101" s="589">
        <f t="shared" si="28"/>
        <v>0</v>
      </c>
      <c r="AD101" s="589">
        <f t="shared" si="28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1:36" ht="15.75" thickBot="1">
      <c r="A102" s="574"/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1:36" ht="36.75" thickBot="1">
      <c r="A103" s="574"/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29">SUM(O104:O104)</f>
        <v>0</v>
      </c>
      <c r="P103" s="601">
        <f t="shared" si="29"/>
        <v>0</v>
      </c>
      <c r="Q103" s="602">
        <f t="shared" si="29"/>
        <v>0</v>
      </c>
      <c r="R103" s="601">
        <f t="shared" si="29"/>
        <v>0</v>
      </c>
      <c r="S103" s="602">
        <f t="shared" si="29"/>
        <v>0</v>
      </c>
      <c r="T103" s="601">
        <f t="shared" si="29"/>
        <v>0</v>
      </c>
      <c r="U103" s="602">
        <f t="shared" si="29"/>
        <v>0</v>
      </c>
      <c r="V103" s="601">
        <f t="shared" si="29"/>
        <v>0</v>
      </c>
      <c r="W103" s="602">
        <f t="shared" si="29"/>
        <v>0</v>
      </c>
      <c r="X103" s="601">
        <f t="shared" si="29"/>
        <v>0</v>
      </c>
      <c r="Y103" s="602">
        <f t="shared" si="29"/>
        <v>0</v>
      </c>
      <c r="Z103" s="601">
        <f t="shared" si="29"/>
        <v>0</v>
      </c>
      <c r="AA103" s="602">
        <f t="shared" si="29"/>
        <v>0</v>
      </c>
      <c r="AB103" s="601">
        <f t="shared" si="29"/>
        <v>0</v>
      </c>
      <c r="AC103" s="602">
        <f t="shared" si="29"/>
        <v>0</v>
      </c>
      <c r="AD103" s="601">
        <f t="shared" si="29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1:36" ht="15.75" thickBot="1">
      <c r="A104" s="574"/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1:36" ht="15.75" thickBot="1">
      <c r="A105" s="574"/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15.75" thickBot="1">
      <c r="A109" s="574"/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1:36">
      <c r="A110" s="574"/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1:36" ht="20.25" thickBot="1">
      <c r="A111" s="574"/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1:36" ht="48.75" thickBot="1">
      <c r="A112" s="574"/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1">O114+O117</f>
        <v>0</v>
      </c>
      <c r="P112" s="589">
        <f t="shared" si="31"/>
        <v>0</v>
      </c>
      <c r="Q112" s="589">
        <f t="shared" si="31"/>
        <v>0</v>
      </c>
      <c r="R112" s="589">
        <f t="shared" si="31"/>
        <v>0</v>
      </c>
      <c r="S112" s="589">
        <f t="shared" si="31"/>
        <v>0</v>
      </c>
      <c r="T112" s="589">
        <f t="shared" si="31"/>
        <v>0</v>
      </c>
      <c r="U112" s="589">
        <f t="shared" si="31"/>
        <v>0</v>
      </c>
      <c r="V112" s="589">
        <f t="shared" si="31"/>
        <v>0</v>
      </c>
      <c r="W112" s="589">
        <f t="shared" si="31"/>
        <v>0</v>
      </c>
      <c r="X112" s="589">
        <f t="shared" si="31"/>
        <v>0</v>
      </c>
      <c r="Y112" s="589">
        <f t="shared" si="31"/>
        <v>0</v>
      </c>
      <c r="Z112" s="589">
        <f t="shared" si="31"/>
        <v>0</v>
      </c>
      <c r="AA112" s="589">
        <f t="shared" si="31"/>
        <v>0</v>
      </c>
      <c r="AB112" s="589">
        <f t="shared" si="31"/>
        <v>0</v>
      </c>
      <c r="AC112" s="589">
        <f t="shared" si="31"/>
        <v>0</v>
      </c>
      <c r="AD112" s="589">
        <f t="shared" si="31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AG114+AG117</f>
        <v>0</v>
      </c>
      <c r="AH112" s="592"/>
      <c r="AI112" s="592"/>
      <c r="AJ112" s="593"/>
    </row>
    <row r="113" spans="1:36" ht="15.75" thickBot="1">
      <c r="A113" s="574"/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1:36" ht="36.75" thickBot="1">
      <c r="A114" s="574"/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2">SUM(O115:O115)</f>
        <v>0</v>
      </c>
      <c r="P114" s="601">
        <f t="shared" si="32"/>
        <v>0</v>
      </c>
      <c r="Q114" s="602">
        <f t="shared" si="32"/>
        <v>0</v>
      </c>
      <c r="R114" s="601">
        <f t="shared" si="32"/>
        <v>0</v>
      </c>
      <c r="S114" s="602">
        <f t="shared" si="32"/>
        <v>0</v>
      </c>
      <c r="T114" s="601">
        <f t="shared" si="32"/>
        <v>0</v>
      </c>
      <c r="U114" s="602">
        <f t="shared" si="32"/>
        <v>0</v>
      </c>
      <c r="V114" s="601">
        <f t="shared" si="32"/>
        <v>0</v>
      </c>
      <c r="W114" s="602">
        <f t="shared" si="32"/>
        <v>0</v>
      </c>
      <c r="X114" s="601">
        <f t="shared" si="32"/>
        <v>0</v>
      </c>
      <c r="Y114" s="602">
        <f t="shared" si="32"/>
        <v>0</v>
      </c>
      <c r="Z114" s="601">
        <f t="shared" si="32"/>
        <v>0</v>
      </c>
      <c r="AA114" s="602">
        <f t="shared" si="32"/>
        <v>0</v>
      </c>
      <c r="AB114" s="601">
        <f t="shared" si="32"/>
        <v>0</v>
      </c>
      <c r="AC114" s="602">
        <f t="shared" si="32"/>
        <v>0</v>
      </c>
      <c r="AD114" s="601">
        <f t="shared" si="32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1:36" ht="15.75" thickBot="1">
      <c r="A115" s="574"/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1:36" ht="15.75" thickBot="1">
      <c r="A116" s="574"/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1161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5"/>
      <c r="K117" s="622"/>
      <c r="L117" s="622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23"/>
      <c r="G118" s="608"/>
      <c r="H118" s="624"/>
      <c r="I118" s="625"/>
      <c r="J118" s="610"/>
      <c r="K118" s="626"/>
      <c r="L118" s="627"/>
      <c r="M118" s="628"/>
      <c r="N118" s="629"/>
      <c r="O118" s="630"/>
      <c r="P118" s="618"/>
      <c r="Q118" s="618"/>
      <c r="R118" s="618"/>
      <c r="S118" s="618"/>
      <c r="T118" s="618"/>
      <c r="U118" s="618"/>
      <c r="V118" s="618"/>
      <c r="W118" s="618"/>
      <c r="X118" s="618"/>
      <c r="Y118" s="618"/>
      <c r="Z118" s="618"/>
      <c r="AA118" s="618"/>
      <c r="AB118" s="618"/>
      <c r="AC118" s="618"/>
      <c r="AD118" s="618"/>
      <c r="AE118" s="618"/>
      <c r="AF118" s="618"/>
      <c r="AG118" s="631"/>
      <c r="AH118" s="620"/>
      <c r="AI118" s="628"/>
      <c r="AJ118" s="632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 ht="15.75" thickBot="1">
      <c r="A120" s="574"/>
      <c r="B120" s="1131" t="s">
        <v>1122</v>
      </c>
      <c r="C120" s="1132"/>
      <c r="D120" s="1133"/>
      <c r="E120" s="577"/>
      <c r="F120" s="1132" t="s">
        <v>1123</v>
      </c>
      <c r="G120" s="1132"/>
      <c r="H120" s="1132"/>
      <c r="I120" s="1132"/>
      <c r="J120" s="1132"/>
      <c r="K120" s="1132"/>
      <c r="L120" s="1132"/>
      <c r="M120" s="1132"/>
      <c r="N120" s="1133"/>
      <c r="O120" s="1134" t="s">
        <v>1124</v>
      </c>
      <c r="P120" s="1135"/>
      <c r="Q120" s="1135"/>
      <c r="R120" s="1135"/>
      <c r="S120" s="1135"/>
      <c r="T120" s="1135"/>
      <c r="U120" s="1135"/>
      <c r="V120" s="1135"/>
      <c r="W120" s="1135"/>
      <c r="X120" s="1135"/>
      <c r="Y120" s="1135"/>
      <c r="Z120" s="1135"/>
      <c r="AA120" s="1135"/>
      <c r="AB120" s="1135"/>
      <c r="AC120" s="1135"/>
      <c r="AD120" s="1135"/>
      <c r="AE120" s="1135"/>
      <c r="AF120" s="1136"/>
      <c r="AG120" s="1137" t="s">
        <v>1125</v>
      </c>
      <c r="AH120" s="1138"/>
      <c r="AI120" s="1138"/>
      <c r="AJ120" s="1139"/>
    </row>
    <row r="121" spans="1:36">
      <c r="A121" s="574"/>
      <c r="B121" s="1140" t="s">
        <v>1126</v>
      </c>
      <c r="C121" s="1142" t="s">
        <v>1127</v>
      </c>
      <c r="D121" s="1143"/>
      <c r="E121" s="1143"/>
      <c r="F121" s="1143"/>
      <c r="G121" s="1143"/>
      <c r="H121" s="1143"/>
      <c r="I121" s="1121" t="s">
        <v>1128</v>
      </c>
      <c r="J121" s="1123" t="s">
        <v>1129</v>
      </c>
      <c r="K121" s="1123" t="s">
        <v>1130</v>
      </c>
      <c r="L121" s="1125" t="s">
        <v>1131</v>
      </c>
      <c r="M121" s="1127" t="s">
        <v>1132</v>
      </c>
      <c r="N121" s="1129" t="s">
        <v>1133</v>
      </c>
      <c r="O121" s="1120" t="s">
        <v>1134</v>
      </c>
      <c r="P121" s="1112"/>
      <c r="Q121" s="1111" t="s">
        <v>1135</v>
      </c>
      <c r="R121" s="1112"/>
      <c r="S121" s="1111" t="s">
        <v>1136</v>
      </c>
      <c r="T121" s="1112"/>
      <c r="U121" s="1111" t="s">
        <v>1137</v>
      </c>
      <c r="V121" s="1112"/>
      <c r="W121" s="1111" t="s">
        <v>1138</v>
      </c>
      <c r="X121" s="1112"/>
      <c r="Y121" s="1111" t="s">
        <v>1139</v>
      </c>
      <c r="Z121" s="1112"/>
      <c r="AA121" s="1111" t="s">
        <v>1140</v>
      </c>
      <c r="AB121" s="1112"/>
      <c r="AC121" s="1111" t="s">
        <v>1141</v>
      </c>
      <c r="AD121" s="1112"/>
      <c r="AE121" s="1111" t="s">
        <v>1142</v>
      </c>
      <c r="AF121" s="1113"/>
      <c r="AG121" s="1114" t="s">
        <v>1143</v>
      </c>
      <c r="AH121" s="1116" t="s">
        <v>1144</v>
      </c>
      <c r="AI121" s="1118" t="s">
        <v>1145</v>
      </c>
      <c r="AJ121" s="1107" t="s">
        <v>1146</v>
      </c>
    </row>
    <row r="122" spans="1:36" ht="20.25" thickBot="1">
      <c r="A122" s="574"/>
      <c r="B122" s="1141"/>
      <c r="C122" s="1144"/>
      <c r="D122" s="1145"/>
      <c r="E122" s="1145"/>
      <c r="F122" s="1145"/>
      <c r="G122" s="1145"/>
      <c r="H122" s="1145"/>
      <c r="I122" s="1122"/>
      <c r="J122" s="1124" t="s">
        <v>1129</v>
      </c>
      <c r="K122" s="1124"/>
      <c r="L122" s="1126"/>
      <c r="M122" s="1128"/>
      <c r="N122" s="1130"/>
      <c r="O122" s="578" t="s">
        <v>1147</v>
      </c>
      <c r="P122" s="579" t="s">
        <v>1148</v>
      </c>
      <c r="Q122" s="580" t="s">
        <v>1147</v>
      </c>
      <c r="R122" s="579" t="s">
        <v>1148</v>
      </c>
      <c r="S122" s="580" t="s">
        <v>1147</v>
      </c>
      <c r="T122" s="579" t="s">
        <v>1148</v>
      </c>
      <c r="U122" s="580" t="s">
        <v>1147</v>
      </c>
      <c r="V122" s="579" t="s">
        <v>1148</v>
      </c>
      <c r="W122" s="580" t="s">
        <v>1147</v>
      </c>
      <c r="X122" s="579" t="s">
        <v>1148</v>
      </c>
      <c r="Y122" s="580" t="s">
        <v>1147</v>
      </c>
      <c r="Z122" s="579" t="s">
        <v>1148</v>
      </c>
      <c r="AA122" s="580" t="s">
        <v>1147</v>
      </c>
      <c r="AB122" s="579" t="s">
        <v>1149</v>
      </c>
      <c r="AC122" s="580" t="s">
        <v>1147</v>
      </c>
      <c r="AD122" s="579" t="s">
        <v>1149</v>
      </c>
      <c r="AE122" s="580" t="s">
        <v>1147</v>
      </c>
      <c r="AF122" s="581" t="s">
        <v>1149</v>
      </c>
      <c r="AG122" s="1115"/>
      <c r="AH122" s="1117"/>
      <c r="AI122" s="1119"/>
      <c r="AJ122" s="1108"/>
    </row>
    <row r="123" spans="1:36" ht="48.75" thickBot="1">
      <c r="A123" s="574"/>
      <c r="B123" s="582" t="s">
        <v>1150</v>
      </c>
      <c r="C123" s="1109" t="s">
        <v>1151</v>
      </c>
      <c r="D123" s="1110"/>
      <c r="E123" s="1110"/>
      <c r="F123" s="1110"/>
      <c r="G123" s="1110"/>
      <c r="H123" s="1110"/>
      <c r="I123" s="583" t="s">
        <v>1152</v>
      </c>
      <c r="J123" s="584"/>
      <c r="K123" s="585"/>
      <c r="L123" s="585"/>
      <c r="M123" s="586"/>
      <c r="N123" s="587"/>
      <c r="O123" s="588">
        <f t="shared" ref="O123:AD123" si="34">O125</f>
        <v>0</v>
      </c>
      <c r="P123" s="589">
        <f t="shared" si="34"/>
        <v>0</v>
      </c>
      <c r="Q123" s="589">
        <f t="shared" si="34"/>
        <v>0</v>
      </c>
      <c r="R123" s="589">
        <f t="shared" si="34"/>
        <v>0</v>
      </c>
      <c r="S123" s="589">
        <f t="shared" si="34"/>
        <v>0</v>
      </c>
      <c r="T123" s="589">
        <f t="shared" si="34"/>
        <v>0</v>
      </c>
      <c r="U123" s="589">
        <f t="shared" si="34"/>
        <v>0</v>
      </c>
      <c r="V123" s="589">
        <f t="shared" si="34"/>
        <v>0</v>
      </c>
      <c r="W123" s="589">
        <f t="shared" si="34"/>
        <v>0</v>
      </c>
      <c r="X123" s="589">
        <f t="shared" si="34"/>
        <v>0</v>
      </c>
      <c r="Y123" s="589">
        <f t="shared" si="34"/>
        <v>0</v>
      </c>
      <c r="Z123" s="589">
        <f t="shared" si="34"/>
        <v>0</v>
      </c>
      <c r="AA123" s="589">
        <f t="shared" si="34"/>
        <v>0</v>
      </c>
      <c r="AB123" s="589">
        <f t="shared" si="34"/>
        <v>0</v>
      </c>
      <c r="AC123" s="589">
        <f t="shared" si="34"/>
        <v>0</v>
      </c>
      <c r="AD123" s="589">
        <f t="shared" si="34"/>
        <v>0</v>
      </c>
      <c r="AE123" s="589">
        <f>SUM(O123,Q123,S123,U123,W123,Y123,AA123,AC123)</f>
        <v>0</v>
      </c>
      <c r="AF123" s="590">
        <f>SUM(P123,R123,T123,V123,X123,Z123,AB123,AD123)</f>
        <v>0</v>
      </c>
      <c r="AG123" s="591">
        <f>AG125</f>
        <v>0</v>
      </c>
      <c r="AH123" s="592"/>
      <c r="AI123" s="592"/>
      <c r="AJ123" s="593"/>
    </row>
    <row r="124" spans="1:36" ht="15.75" thickBot="1">
      <c r="A124" s="574"/>
      <c r="B124" s="1146"/>
      <c r="C124" s="1147"/>
      <c r="D124" s="1147"/>
      <c r="E124" s="1147"/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8"/>
    </row>
    <row r="125" spans="1:36" ht="36.75" thickBot="1">
      <c r="A125" s="574"/>
      <c r="B125" s="594" t="s">
        <v>1153</v>
      </c>
      <c r="C125" s="595" t="s">
        <v>1154</v>
      </c>
      <c r="D125" s="595" t="s">
        <v>1155</v>
      </c>
      <c r="E125" s="595" t="s">
        <v>1156</v>
      </c>
      <c r="F125" s="595" t="s">
        <v>1157</v>
      </c>
      <c r="G125" s="595" t="s">
        <v>1158</v>
      </c>
      <c r="H125" s="596" t="s">
        <v>1159</v>
      </c>
      <c r="I125" s="597" t="s">
        <v>1160</v>
      </c>
      <c r="J125" s="598"/>
      <c r="K125" s="598"/>
      <c r="L125" s="598"/>
      <c r="M125" s="598"/>
      <c r="N125" s="599"/>
      <c r="O125" s="600">
        <f t="shared" ref="O125:AD125" si="35">SUM(O126:O126)</f>
        <v>0</v>
      </c>
      <c r="P125" s="601">
        <f t="shared" si="35"/>
        <v>0</v>
      </c>
      <c r="Q125" s="602">
        <f t="shared" si="35"/>
        <v>0</v>
      </c>
      <c r="R125" s="601">
        <f t="shared" si="35"/>
        <v>0</v>
      </c>
      <c r="S125" s="602">
        <f t="shared" si="35"/>
        <v>0</v>
      </c>
      <c r="T125" s="601">
        <f t="shared" si="35"/>
        <v>0</v>
      </c>
      <c r="U125" s="602">
        <f t="shared" si="35"/>
        <v>0</v>
      </c>
      <c r="V125" s="601">
        <f t="shared" si="35"/>
        <v>0</v>
      </c>
      <c r="W125" s="602">
        <f t="shared" si="35"/>
        <v>0</v>
      </c>
      <c r="X125" s="601">
        <f t="shared" si="35"/>
        <v>0</v>
      </c>
      <c r="Y125" s="602">
        <f t="shared" si="35"/>
        <v>0</v>
      </c>
      <c r="Z125" s="601">
        <f t="shared" si="35"/>
        <v>0</v>
      </c>
      <c r="AA125" s="602">
        <f t="shared" si="35"/>
        <v>0</v>
      </c>
      <c r="AB125" s="601">
        <f t="shared" si="35"/>
        <v>0</v>
      </c>
      <c r="AC125" s="602">
        <f t="shared" si="35"/>
        <v>0</v>
      </c>
      <c r="AD125" s="601">
        <f t="shared" si="35"/>
        <v>0</v>
      </c>
      <c r="AE125" s="602">
        <f>SUM(O125,Q125,S125,U125,W125,Y125,AA125,AC125)</f>
        <v>0</v>
      </c>
      <c r="AF125" s="601">
        <f>SUM(P125,R125,T125,V125,X125,Z125,AB125,AD125)</f>
        <v>0</v>
      </c>
      <c r="AG125" s="603">
        <f>SUM(AG126:AG126)</f>
        <v>0</v>
      </c>
      <c r="AH125" s="604"/>
      <c r="AI125" s="604"/>
      <c r="AJ125" s="605"/>
    </row>
    <row r="126" spans="1:36" ht="15.75" thickBot="1">
      <c r="A126" s="574"/>
      <c r="B126" s="606"/>
      <c r="C126" s="607"/>
      <c r="D126" s="608"/>
      <c r="E126" s="608"/>
      <c r="F126" s="609"/>
      <c r="G126" s="608"/>
      <c r="H126" s="610"/>
      <c r="I126" s="610"/>
      <c r="J126" s="610"/>
      <c r="K126" s="611"/>
      <c r="L126" s="612"/>
      <c r="M126" s="612"/>
      <c r="N126" s="613"/>
      <c r="O126" s="614"/>
      <c r="P126" s="615"/>
      <c r="Q126" s="616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8"/>
      <c r="AF126" s="618"/>
      <c r="AG126" s="619"/>
      <c r="AH126" s="620"/>
      <c r="AI126" s="620"/>
      <c r="AJ126" s="621"/>
    </row>
    <row r="127" spans="1:36" ht="15.75" thickBot="1">
      <c r="A127" s="574"/>
      <c r="B127" s="1149"/>
      <c r="C127" s="1150"/>
      <c r="D127" s="1150"/>
      <c r="E127" s="1150"/>
      <c r="F127" s="1150"/>
      <c r="G127" s="1150"/>
      <c r="H127" s="1150"/>
      <c r="I127" s="1150"/>
      <c r="J127" s="1150"/>
      <c r="K127" s="1150"/>
      <c r="L127" s="1150"/>
      <c r="M127" s="1150"/>
      <c r="N127" s="1150"/>
      <c r="O127" s="1150"/>
      <c r="P127" s="1150"/>
      <c r="Q127" s="1150"/>
      <c r="R127" s="1150"/>
      <c r="S127" s="1150"/>
      <c r="T127" s="1150"/>
      <c r="U127" s="1150"/>
      <c r="V127" s="1150"/>
      <c r="W127" s="1150"/>
      <c r="X127" s="1150"/>
      <c r="Y127" s="1150"/>
      <c r="Z127" s="1150"/>
      <c r="AA127" s="1150"/>
      <c r="AB127" s="1150"/>
      <c r="AC127" s="1150"/>
      <c r="AD127" s="1150"/>
      <c r="AE127" s="1150"/>
      <c r="AF127" s="1150"/>
      <c r="AG127" s="1150"/>
      <c r="AH127" s="1150"/>
      <c r="AI127" s="1150"/>
      <c r="AJ127" s="1151"/>
    </row>
    <row r="128" spans="1:36">
      <c r="A128" s="574"/>
      <c r="B128" s="633"/>
      <c r="C128" s="633"/>
      <c r="D128" s="574"/>
      <c r="E128" s="574"/>
      <c r="F128" s="574"/>
      <c r="G128" s="574"/>
      <c r="H128" s="634"/>
      <c r="I128" s="634"/>
      <c r="J128" s="63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633"/>
      <c r="AH128" s="574"/>
      <c r="AI128" s="574"/>
      <c r="AJ128" s="574"/>
    </row>
  </sheetData>
  <mergeCells count="27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Q19:R19"/>
    <mergeCell ref="S19:T19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B25:AJ25"/>
    <mergeCell ref="B28:AJ28"/>
    <mergeCell ref="B37:AJ37"/>
    <mergeCell ref="B40:AJ40"/>
    <mergeCell ref="B31:D31"/>
    <mergeCell ref="F31:N31"/>
    <mergeCell ref="O31:AF31"/>
    <mergeCell ref="AG31:AJ31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U54:V54"/>
    <mergeCell ref="B54:B55"/>
    <mergeCell ref="C54:H55"/>
    <mergeCell ref="I54:I55"/>
    <mergeCell ref="J54:J55"/>
    <mergeCell ref="K54:K55"/>
    <mergeCell ref="L54:L55"/>
    <mergeCell ref="B43:AJ43"/>
    <mergeCell ref="B46:AJ46"/>
    <mergeCell ref="B49:AJ49"/>
    <mergeCell ref="B52:AJ52"/>
    <mergeCell ref="B53:D53"/>
    <mergeCell ref="F53:N53"/>
    <mergeCell ref="O53:AF53"/>
    <mergeCell ref="AG53:AJ53"/>
    <mergeCell ref="B63:AJ63"/>
    <mergeCell ref="B66:AJ66"/>
    <mergeCell ref="B69:AJ69"/>
    <mergeCell ref="B70:D70"/>
    <mergeCell ref="F70:N70"/>
    <mergeCell ref="O70:AF70"/>
    <mergeCell ref="AG70:AJ70"/>
    <mergeCell ref="AH54:AH55"/>
    <mergeCell ref="AI54:AI55"/>
    <mergeCell ref="AJ54:AJ55"/>
    <mergeCell ref="C56:H56"/>
    <mergeCell ref="B57:AJ57"/>
    <mergeCell ref="B60:AJ60"/>
    <mergeCell ref="W54:X54"/>
    <mergeCell ref="Y54:Z54"/>
    <mergeCell ref="AA54:AB54"/>
    <mergeCell ref="AC54:AD54"/>
    <mergeCell ref="AE54:AF54"/>
    <mergeCell ref="AG54:AG55"/>
    <mergeCell ref="M54:M55"/>
    <mergeCell ref="N54:N55"/>
    <mergeCell ref="O54:P54"/>
    <mergeCell ref="Q54:R54"/>
    <mergeCell ref="S54:T54"/>
    <mergeCell ref="AH71:AH72"/>
    <mergeCell ref="AI71:AI72"/>
    <mergeCell ref="AJ71:AJ72"/>
    <mergeCell ref="C73:H73"/>
    <mergeCell ref="B74:AJ74"/>
    <mergeCell ref="B77:AJ77"/>
    <mergeCell ref="W71:X71"/>
    <mergeCell ref="Y71:Z71"/>
    <mergeCell ref="AA71:AB71"/>
    <mergeCell ref="AC71:AD71"/>
    <mergeCell ref="AE71:AF71"/>
    <mergeCell ref="AG71:AG72"/>
    <mergeCell ref="M71:M72"/>
    <mergeCell ref="N71:N72"/>
    <mergeCell ref="O71:P71"/>
    <mergeCell ref="Q71:R71"/>
    <mergeCell ref="S71:T71"/>
    <mergeCell ref="U71:V71"/>
    <mergeCell ref="B71:B72"/>
    <mergeCell ref="C71:H72"/>
    <mergeCell ref="I71:I72"/>
    <mergeCell ref="J71:J72"/>
    <mergeCell ref="K71:K72"/>
    <mergeCell ref="L71:L72"/>
    <mergeCell ref="B85:B86"/>
    <mergeCell ref="C85:H86"/>
    <mergeCell ref="I85:I86"/>
    <mergeCell ref="J85:J86"/>
    <mergeCell ref="K85:K86"/>
    <mergeCell ref="L85:L86"/>
    <mergeCell ref="B80:AJ80"/>
    <mergeCell ref="B83:AJ83"/>
    <mergeCell ref="B84:D84"/>
    <mergeCell ref="F84:N84"/>
    <mergeCell ref="O84:AF84"/>
    <mergeCell ref="AG84:AJ84"/>
    <mergeCell ref="B94:AJ94"/>
    <mergeCell ref="B97:AJ97"/>
    <mergeCell ref="B98:D98"/>
    <mergeCell ref="F98:N98"/>
    <mergeCell ref="O98:AF98"/>
    <mergeCell ref="AG98:AJ98"/>
    <mergeCell ref="AH85:AH86"/>
    <mergeCell ref="AI85:AI86"/>
    <mergeCell ref="AJ85:AJ86"/>
    <mergeCell ref="C87:H87"/>
    <mergeCell ref="B88:AJ88"/>
    <mergeCell ref="B91:AJ91"/>
    <mergeCell ref="W85:X85"/>
    <mergeCell ref="Y85:Z85"/>
    <mergeCell ref="AA85:AB85"/>
    <mergeCell ref="AC85:AD85"/>
    <mergeCell ref="AE85:AF85"/>
    <mergeCell ref="AG85:AG86"/>
    <mergeCell ref="M85:M86"/>
    <mergeCell ref="N85:N86"/>
    <mergeCell ref="O85:P85"/>
    <mergeCell ref="Q85:R85"/>
    <mergeCell ref="S85:T85"/>
    <mergeCell ref="U85:V85"/>
    <mergeCell ref="AH99:AH100"/>
    <mergeCell ref="AI99:AI100"/>
    <mergeCell ref="AJ99:AJ100"/>
    <mergeCell ref="C101:H101"/>
    <mergeCell ref="B102:AJ102"/>
    <mergeCell ref="B105:AJ105"/>
    <mergeCell ref="W99:X99"/>
    <mergeCell ref="Y99:Z99"/>
    <mergeCell ref="AA99:AB99"/>
    <mergeCell ref="AC99:AD99"/>
    <mergeCell ref="AE99:AF99"/>
    <mergeCell ref="AG99:AG100"/>
    <mergeCell ref="M99:M100"/>
    <mergeCell ref="N99:N100"/>
    <mergeCell ref="O99:P99"/>
    <mergeCell ref="Q99:R99"/>
    <mergeCell ref="S99:T99"/>
    <mergeCell ref="U99:V99"/>
    <mergeCell ref="B99:B100"/>
    <mergeCell ref="C99:H100"/>
    <mergeCell ref="I99:I100"/>
    <mergeCell ref="J99:J100"/>
    <mergeCell ref="K99:K100"/>
    <mergeCell ref="L99:L100"/>
    <mergeCell ref="B108:AJ108"/>
    <mergeCell ref="B109:D109"/>
    <mergeCell ref="F109:N109"/>
    <mergeCell ref="O109:AF109"/>
    <mergeCell ref="AG109:AJ109"/>
    <mergeCell ref="B110:B111"/>
    <mergeCell ref="C110:H111"/>
    <mergeCell ref="I110:I111"/>
    <mergeCell ref="J110:J111"/>
    <mergeCell ref="K110:K111"/>
    <mergeCell ref="AA110:AB110"/>
    <mergeCell ref="AC110:AD110"/>
    <mergeCell ref="AE110:AF110"/>
    <mergeCell ref="L110:L111"/>
    <mergeCell ref="M110:M111"/>
    <mergeCell ref="N110:N111"/>
    <mergeCell ref="O110:P110"/>
    <mergeCell ref="Q110:R110"/>
    <mergeCell ref="S110:T110"/>
    <mergeCell ref="C123:H123"/>
    <mergeCell ref="B124:AJ124"/>
    <mergeCell ref="B127:AJ127"/>
    <mergeCell ref="W121:X121"/>
    <mergeCell ref="Y121:Z121"/>
    <mergeCell ref="AA121:AB121"/>
    <mergeCell ref="AC121:AD121"/>
    <mergeCell ref="AE121:AF121"/>
    <mergeCell ref="AG121:AG122"/>
    <mergeCell ref="M121:M122"/>
    <mergeCell ref="N121:N122"/>
    <mergeCell ref="O121:P121"/>
    <mergeCell ref="Q121:R121"/>
    <mergeCell ref="S121:T121"/>
    <mergeCell ref="U121:V121"/>
    <mergeCell ref="B121:B122"/>
    <mergeCell ref="C121:H122"/>
    <mergeCell ref="I121:I122"/>
    <mergeCell ref="J121:J122"/>
    <mergeCell ref="K121:K122"/>
    <mergeCell ref="L121:L122"/>
    <mergeCell ref="B32:B33"/>
    <mergeCell ref="C32:H33"/>
    <mergeCell ref="I32:I33"/>
    <mergeCell ref="J32:J33"/>
    <mergeCell ref="K32:K33"/>
    <mergeCell ref="L32:L33"/>
    <mergeCell ref="AH121:AH122"/>
    <mergeCell ref="AI121:AI122"/>
    <mergeCell ref="AJ121:AJ122"/>
    <mergeCell ref="B116:AJ116"/>
    <mergeCell ref="B119:AJ119"/>
    <mergeCell ref="B120:D120"/>
    <mergeCell ref="F120:N120"/>
    <mergeCell ref="O120:AF120"/>
    <mergeCell ref="AG120:AJ120"/>
    <mergeCell ref="AG110:AG111"/>
    <mergeCell ref="AH110:AH111"/>
    <mergeCell ref="AI110:AI111"/>
    <mergeCell ref="AJ110:AJ111"/>
    <mergeCell ref="C112:H112"/>
    <mergeCell ref="B113:AJ113"/>
    <mergeCell ref="U110:V110"/>
    <mergeCell ref="W110:X110"/>
    <mergeCell ref="Y110:Z110"/>
    <mergeCell ref="AH32:AH33"/>
    <mergeCell ref="AI32:AI33"/>
    <mergeCell ref="AJ32:AJ33"/>
    <mergeCell ref="C34:H34"/>
    <mergeCell ref="W32:X32"/>
    <mergeCell ref="Y32:Z32"/>
    <mergeCell ref="AA32:AB32"/>
    <mergeCell ref="AC32:AD32"/>
    <mergeCell ref="AE32:AF32"/>
    <mergeCell ref="AG32:AG33"/>
    <mergeCell ref="M32:M33"/>
    <mergeCell ref="N32:N33"/>
    <mergeCell ref="O32:P32"/>
    <mergeCell ref="Q32:R32"/>
    <mergeCell ref="S32:T32"/>
    <mergeCell ref="U32:V32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0"/>
  <sheetViews>
    <sheetView zoomScale="20" zoomScaleNormal="2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1679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8.25" customHeight="1" thickBot="1">
      <c r="A5" s="574"/>
      <c r="B5" s="1131" t="s">
        <v>1680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1681</v>
      </c>
      <c r="D8" s="1110"/>
      <c r="E8" s="1110"/>
      <c r="F8" s="1110"/>
      <c r="G8" s="1110"/>
      <c r="H8" s="1110"/>
      <c r="I8" s="583" t="s">
        <v>1682</v>
      </c>
      <c r="J8" s="584">
        <v>0</v>
      </c>
      <c r="K8" s="693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51</v>
      </c>
      <c r="C11" s="648"/>
      <c r="D11" s="649"/>
      <c r="E11" s="649"/>
      <c r="F11" s="650"/>
      <c r="G11" s="649"/>
      <c r="H11" s="678" t="s">
        <v>1683</v>
      </c>
      <c r="I11" s="687" t="s">
        <v>1684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32.75" thickBot="1">
      <c r="A14" s="646"/>
      <c r="B14" s="647" t="s">
        <v>47</v>
      </c>
      <c r="C14" s="648"/>
      <c r="D14" s="649"/>
      <c r="E14" s="649"/>
      <c r="F14" s="650"/>
      <c r="G14" s="649"/>
      <c r="H14" s="678" t="s">
        <v>1685</v>
      </c>
      <c r="I14" s="687" t="s">
        <v>1686</v>
      </c>
      <c r="J14" s="649">
        <v>1</v>
      </c>
      <c r="K14" s="668">
        <v>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20.75" thickBot="1">
      <c r="A16" s="646"/>
      <c r="B16" s="647" t="s">
        <v>42</v>
      </c>
      <c r="C16" s="648"/>
      <c r="D16" s="649"/>
      <c r="E16" s="649"/>
      <c r="F16" s="650"/>
      <c r="G16" s="649"/>
      <c r="H16" s="678" t="s">
        <v>1687</v>
      </c>
      <c r="I16" s="687" t="s">
        <v>1688</v>
      </c>
      <c r="J16" s="649">
        <v>1</v>
      </c>
      <c r="K16" s="665">
        <v>1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36.75" thickBot="1">
      <c r="A18" s="574"/>
      <c r="B18" s="594" t="s">
        <v>1153</v>
      </c>
      <c r="C18" s="595" t="s">
        <v>1154</v>
      </c>
      <c r="D18" s="595" t="s">
        <v>1155</v>
      </c>
      <c r="E18" s="595" t="s">
        <v>1161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5"/>
      <c r="K18" s="622"/>
      <c r="L18" s="622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1:36" s="662" customFormat="1" ht="72.75" thickBot="1">
      <c r="A19" s="646"/>
      <c r="B19" s="647" t="s">
        <v>42</v>
      </c>
      <c r="C19" s="648"/>
      <c r="D19" s="649"/>
      <c r="E19" s="649"/>
      <c r="F19" s="650"/>
      <c r="G19" s="649"/>
      <c r="H19" s="678" t="s">
        <v>1689</v>
      </c>
      <c r="I19" s="687" t="s">
        <v>1690</v>
      </c>
      <c r="J19" s="649">
        <v>0</v>
      </c>
      <c r="K19" s="668">
        <v>1</v>
      </c>
      <c r="L19" s="665"/>
      <c r="M19" s="660"/>
      <c r="N19" s="666"/>
      <c r="O19" s="667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9"/>
      <c r="AH19" s="660"/>
      <c r="AI19" s="660"/>
      <c r="AJ19" s="661"/>
    </row>
    <row r="20" spans="1:36" ht="15.75" thickBot="1">
      <c r="A20" s="574"/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96.75" thickBot="1">
      <c r="A22" s="646"/>
      <c r="B22" s="647" t="s">
        <v>51</v>
      </c>
      <c r="C22" s="648"/>
      <c r="D22" s="649"/>
      <c r="E22" s="649"/>
      <c r="F22" s="650"/>
      <c r="G22" s="649"/>
      <c r="H22" s="702" t="s">
        <v>1691</v>
      </c>
      <c r="I22" s="703" t="s">
        <v>1692</v>
      </c>
      <c r="J22" s="649">
        <v>0</v>
      </c>
      <c r="K22" s="665">
        <v>3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6">SUM(O25:O25)</f>
        <v>0</v>
      </c>
      <c r="P24" s="601">
        <f t="shared" si="6"/>
        <v>0</v>
      </c>
      <c r="Q24" s="602">
        <f t="shared" si="6"/>
        <v>0</v>
      </c>
      <c r="R24" s="601">
        <f t="shared" si="6"/>
        <v>0</v>
      </c>
      <c r="S24" s="602">
        <f t="shared" si="6"/>
        <v>0</v>
      </c>
      <c r="T24" s="601">
        <f t="shared" si="6"/>
        <v>0</v>
      </c>
      <c r="U24" s="602">
        <f t="shared" si="6"/>
        <v>0</v>
      </c>
      <c r="V24" s="601">
        <f t="shared" si="6"/>
        <v>0</v>
      </c>
      <c r="W24" s="602">
        <f t="shared" si="6"/>
        <v>0</v>
      </c>
      <c r="X24" s="601">
        <f t="shared" si="6"/>
        <v>0</v>
      </c>
      <c r="Y24" s="602">
        <f t="shared" si="6"/>
        <v>0</v>
      </c>
      <c r="Z24" s="601">
        <f t="shared" si="6"/>
        <v>0</v>
      </c>
      <c r="AA24" s="602">
        <f t="shared" si="6"/>
        <v>0</v>
      </c>
      <c r="AB24" s="601">
        <f t="shared" si="6"/>
        <v>0</v>
      </c>
      <c r="AC24" s="602">
        <f t="shared" si="6"/>
        <v>0</v>
      </c>
      <c r="AD24" s="601">
        <f t="shared" si="6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108.75" thickBot="1">
      <c r="A25" s="646"/>
      <c r="B25" s="647" t="s">
        <v>51</v>
      </c>
      <c r="C25" s="648"/>
      <c r="D25" s="649"/>
      <c r="E25" s="649"/>
      <c r="F25" s="650"/>
      <c r="G25" s="649"/>
      <c r="H25" s="678" t="s">
        <v>1693</v>
      </c>
      <c r="I25" s="687" t="s">
        <v>1694</v>
      </c>
      <c r="J25" s="649">
        <v>0</v>
      </c>
      <c r="K25" s="668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15.75" thickBot="1">
      <c r="A26" s="574"/>
      <c r="B26" s="1149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1"/>
    </row>
    <row r="27" spans="1:36" ht="36.75" thickBot="1">
      <c r="A27" s="574"/>
      <c r="B27" s="594" t="s">
        <v>1153</v>
      </c>
      <c r="C27" s="595" t="s">
        <v>1154</v>
      </c>
      <c r="D27" s="595" t="s">
        <v>1155</v>
      </c>
      <c r="E27" s="595" t="s">
        <v>1156</v>
      </c>
      <c r="F27" s="595" t="s">
        <v>1157</v>
      </c>
      <c r="G27" s="595" t="s">
        <v>1158</v>
      </c>
      <c r="H27" s="596" t="s">
        <v>1159</v>
      </c>
      <c r="I27" s="597" t="s">
        <v>1160</v>
      </c>
      <c r="J27" s="598"/>
      <c r="K27" s="598"/>
      <c r="L27" s="598"/>
      <c r="M27" s="598"/>
      <c r="N27" s="599"/>
      <c r="O27" s="600">
        <f t="shared" ref="O27:AD27" si="7">SUM(O28:O28)</f>
        <v>0</v>
      </c>
      <c r="P27" s="601">
        <f t="shared" si="7"/>
        <v>0</v>
      </c>
      <c r="Q27" s="602">
        <f t="shared" si="7"/>
        <v>0</v>
      </c>
      <c r="R27" s="601">
        <f t="shared" si="7"/>
        <v>0</v>
      </c>
      <c r="S27" s="602">
        <f t="shared" si="7"/>
        <v>0</v>
      </c>
      <c r="T27" s="601">
        <f t="shared" si="7"/>
        <v>0</v>
      </c>
      <c r="U27" s="602">
        <f t="shared" si="7"/>
        <v>0</v>
      </c>
      <c r="V27" s="601">
        <f t="shared" si="7"/>
        <v>0</v>
      </c>
      <c r="W27" s="602">
        <f t="shared" si="7"/>
        <v>0</v>
      </c>
      <c r="X27" s="601">
        <f t="shared" si="7"/>
        <v>0</v>
      </c>
      <c r="Y27" s="602">
        <f t="shared" si="7"/>
        <v>0</v>
      </c>
      <c r="Z27" s="601">
        <f t="shared" si="7"/>
        <v>0</v>
      </c>
      <c r="AA27" s="602">
        <f t="shared" si="7"/>
        <v>0</v>
      </c>
      <c r="AB27" s="601">
        <f t="shared" si="7"/>
        <v>0</v>
      </c>
      <c r="AC27" s="602">
        <f t="shared" si="7"/>
        <v>0</v>
      </c>
      <c r="AD27" s="601">
        <f t="shared" si="7"/>
        <v>0</v>
      </c>
      <c r="AE27" s="602">
        <f>SUM(O27,Q27,S27,U27,W27,Y27,AA27,AC27)</f>
        <v>0</v>
      </c>
      <c r="AF27" s="601">
        <f>SUM(P27,R27,T27,V27,X27,Z27,AB27,AD27)</f>
        <v>0</v>
      </c>
      <c r="AG27" s="603">
        <f>SUM(AG28:AG28)</f>
        <v>0</v>
      </c>
      <c r="AH27" s="604"/>
      <c r="AI27" s="604"/>
      <c r="AJ27" s="605"/>
    </row>
    <row r="28" spans="1:36" s="662" customFormat="1" ht="132.75" thickBot="1">
      <c r="A28" s="646"/>
      <c r="B28" s="647" t="s">
        <v>47</v>
      </c>
      <c r="C28" s="648"/>
      <c r="D28" s="649"/>
      <c r="E28" s="649"/>
      <c r="F28" s="650"/>
      <c r="G28" s="649"/>
      <c r="H28" s="678" t="s">
        <v>1695</v>
      </c>
      <c r="I28" s="687" t="s">
        <v>1686</v>
      </c>
      <c r="J28" s="649">
        <v>0</v>
      </c>
      <c r="K28" s="665">
        <v>2</v>
      </c>
      <c r="L28" s="653"/>
      <c r="M28" s="653"/>
      <c r="N28" s="654"/>
      <c r="O28" s="655"/>
      <c r="P28" s="656"/>
      <c r="Q28" s="657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6"/>
      <c r="AF28" s="656"/>
      <c r="AG28" s="659"/>
      <c r="AH28" s="660"/>
      <c r="AI28" s="660"/>
      <c r="AJ28" s="661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8">SUM(O31:O31)</f>
        <v>0</v>
      </c>
      <c r="P30" s="601">
        <f t="shared" si="8"/>
        <v>0</v>
      </c>
      <c r="Q30" s="602">
        <f t="shared" si="8"/>
        <v>0</v>
      </c>
      <c r="R30" s="601">
        <f t="shared" si="8"/>
        <v>0</v>
      </c>
      <c r="S30" s="602">
        <f t="shared" si="8"/>
        <v>0</v>
      </c>
      <c r="T30" s="601">
        <f t="shared" si="8"/>
        <v>0</v>
      </c>
      <c r="U30" s="602">
        <f t="shared" si="8"/>
        <v>0</v>
      </c>
      <c r="V30" s="601">
        <f t="shared" si="8"/>
        <v>0</v>
      </c>
      <c r="W30" s="602">
        <f t="shared" si="8"/>
        <v>0</v>
      </c>
      <c r="X30" s="601">
        <f t="shared" si="8"/>
        <v>0</v>
      </c>
      <c r="Y30" s="602">
        <f t="shared" si="8"/>
        <v>0</v>
      </c>
      <c r="Z30" s="601">
        <f t="shared" si="8"/>
        <v>0</v>
      </c>
      <c r="AA30" s="602">
        <f t="shared" si="8"/>
        <v>0</v>
      </c>
      <c r="AB30" s="601">
        <f t="shared" si="8"/>
        <v>0</v>
      </c>
      <c r="AC30" s="602">
        <f t="shared" si="8"/>
        <v>0</v>
      </c>
      <c r="AD30" s="601">
        <f t="shared" si="8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s="662" customFormat="1" ht="72.75" thickBot="1">
      <c r="A31" s="646"/>
      <c r="B31" s="647" t="s">
        <v>42</v>
      </c>
      <c r="C31" s="648"/>
      <c r="D31" s="649"/>
      <c r="E31" s="649"/>
      <c r="F31" s="650"/>
      <c r="G31" s="649"/>
      <c r="H31" s="678" t="s">
        <v>1696</v>
      </c>
      <c r="I31" s="687" t="s">
        <v>1697</v>
      </c>
      <c r="J31" s="649">
        <v>0</v>
      </c>
      <c r="K31" s="684">
        <v>1</v>
      </c>
      <c r="L31" s="665"/>
      <c r="M31" s="660"/>
      <c r="N31" s="666"/>
      <c r="O31" s="667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9"/>
      <c r="AH31" s="660"/>
      <c r="AI31" s="660"/>
      <c r="AJ31" s="661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9">SUM(O34:O34)</f>
        <v>0</v>
      </c>
      <c r="P33" s="601">
        <f t="shared" si="9"/>
        <v>0</v>
      </c>
      <c r="Q33" s="602">
        <f t="shared" si="9"/>
        <v>0</v>
      </c>
      <c r="R33" s="601">
        <f t="shared" si="9"/>
        <v>0</v>
      </c>
      <c r="S33" s="602">
        <f t="shared" si="9"/>
        <v>0</v>
      </c>
      <c r="T33" s="601">
        <f t="shared" si="9"/>
        <v>0</v>
      </c>
      <c r="U33" s="602">
        <f t="shared" si="9"/>
        <v>0</v>
      </c>
      <c r="V33" s="601">
        <f t="shared" si="9"/>
        <v>0</v>
      </c>
      <c r="W33" s="602">
        <f t="shared" si="9"/>
        <v>0</v>
      </c>
      <c r="X33" s="601">
        <f t="shared" si="9"/>
        <v>0</v>
      </c>
      <c r="Y33" s="602">
        <f t="shared" si="9"/>
        <v>0</v>
      </c>
      <c r="Z33" s="601">
        <f t="shared" si="9"/>
        <v>0</v>
      </c>
      <c r="AA33" s="602">
        <f t="shared" si="9"/>
        <v>0</v>
      </c>
      <c r="AB33" s="601">
        <f t="shared" si="9"/>
        <v>0</v>
      </c>
      <c r="AC33" s="602">
        <f t="shared" si="9"/>
        <v>0</v>
      </c>
      <c r="AD33" s="601">
        <f t="shared" si="9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s="662" customFormat="1" ht="96.75" thickBot="1">
      <c r="A34" s="646"/>
      <c r="B34" s="647" t="s">
        <v>37</v>
      </c>
      <c r="C34" s="648"/>
      <c r="D34" s="649"/>
      <c r="E34" s="649"/>
      <c r="F34" s="650"/>
      <c r="G34" s="649"/>
      <c r="H34" s="678" t="s">
        <v>1698</v>
      </c>
      <c r="I34" s="687" t="s">
        <v>1699</v>
      </c>
      <c r="J34" s="649">
        <v>0</v>
      </c>
      <c r="K34" s="686">
        <v>1</v>
      </c>
      <c r="L34" s="653"/>
      <c r="M34" s="653"/>
      <c r="N34" s="654"/>
      <c r="O34" s="655"/>
      <c r="P34" s="656"/>
      <c r="Q34" s="657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6"/>
      <c r="AF34" s="656"/>
      <c r="AG34" s="659"/>
      <c r="AH34" s="660"/>
      <c r="AI34" s="660"/>
      <c r="AJ34" s="66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10">SUM(O37:O37)</f>
        <v>0</v>
      </c>
      <c r="P36" s="601">
        <f t="shared" si="10"/>
        <v>0</v>
      </c>
      <c r="Q36" s="602">
        <f t="shared" si="10"/>
        <v>0</v>
      </c>
      <c r="R36" s="601">
        <f t="shared" si="10"/>
        <v>0</v>
      </c>
      <c r="S36" s="602">
        <f t="shared" si="10"/>
        <v>0</v>
      </c>
      <c r="T36" s="601">
        <f t="shared" si="10"/>
        <v>0</v>
      </c>
      <c r="U36" s="602">
        <f t="shared" si="10"/>
        <v>0</v>
      </c>
      <c r="V36" s="601">
        <f t="shared" si="10"/>
        <v>0</v>
      </c>
      <c r="W36" s="602">
        <f t="shared" si="10"/>
        <v>0</v>
      </c>
      <c r="X36" s="601">
        <f t="shared" si="10"/>
        <v>0</v>
      </c>
      <c r="Y36" s="602">
        <f t="shared" si="10"/>
        <v>0</v>
      </c>
      <c r="Z36" s="601">
        <f t="shared" si="10"/>
        <v>0</v>
      </c>
      <c r="AA36" s="602">
        <f t="shared" si="10"/>
        <v>0</v>
      </c>
      <c r="AB36" s="601">
        <f t="shared" si="10"/>
        <v>0</v>
      </c>
      <c r="AC36" s="602">
        <f t="shared" si="10"/>
        <v>0</v>
      </c>
      <c r="AD36" s="601">
        <f t="shared" si="10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11">SUM(O40:O40)</f>
        <v>0</v>
      </c>
      <c r="P39" s="601">
        <f t="shared" si="11"/>
        <v>0</v>
      </c>
      <c r="Q39" s="602">
        <f t="shared" si="11"/>
        <v>0</v>
      </c>
      <c r="R39" s="601">
        <f t="shared" si="11"/>
        <v>0</v>
      </c>
      <c r="S39" s="602">
        <f t="shared" si="11"/>
        <v>0</v>
      </c>
      <c r="T39" s="601">
        <f t="shared" si="11"/>
        <v>0</v>
      </c>
      <c r="U39" s="602">
        <f t="shared" si="11"/>
        <v>0</v>
      </c>
      <c r="V39" s="601">
        <f t="shared" si="11"/>
        <v>0</v>
      </c>
      <c r="W39" s="602">
        <f t="shared" si="11"/>
        <v>0</v>
      </c>
      <c r="X39" s="601">
        <f t="shared" si="11"/>
        <v>0</v>
      </c>
      <c r="Y39" s="602">
        <f t="shared" si="11"/>
        <v>0</v>
      </c>
      <c r="Z39" s="601">
        <f t="shared" si="11"/>
        <v>0</v>
      </c>
      <c r="AA39" s="602">
        <f t="shared" si="11"/>
        <v>0</v>
      </c>
      <c r="AB39" s="601">
        <f t="shared" si="11"/>
        <v>0</v>
      </c>
      <c r="AC39" s="602">
        <f t="shared" si="11"/>
        <v>0</v>
      </c>
      <c r="AD39" s="601">
        <f t="shared" si="11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2">SUM(O43:O43)</f>
        <v>0</v>
      </c>
      <c r="P42" s="601">
        <f t="shared" si="12"/>
        <v>0</v>
      </c>
      <c r="Q42" s="602">
        <f t="shared" si="12"/>
        <v>0</v>
      </c>
      <c r="R42" s="601">
        <f t="shared" si="12"/>
        <v>0</v>
      </c>
      <c r="S42" s="602">
        <f t="shared" si="12"/>
        <v>0</v>
      </c>
      <c r="T42" s="601">
        <f t="shared" si="12"/>
        <v>0</v>
      </c>
      <c r="U42" s="602">
        <f t="shared" si="12"/>
        <v>0</v>
      </c>
      <c r="V42" s="601">
        <f t="shared" si="12"/>
        <v>0</v>
      </c>
      <c r="W42" s="602">
        <f t="shared" si="12"/>
        <v>0</v>
      </c>
      <c r="X42" s="601">
        <f t="shared" si="12"/>
        <v>0</v>
      </c>
      <c r="Y42" s="602">
        <f t="shared" si="12"/>
        <v>0</v>
      </c>
      <c r="Z42" s="601">
        <f t="shared" si="12"/>
        <v>0</v>
      </c>
      <c r="AA42" s="602">
        <f t="shared" si="12"/>
        <v>0</v>
      </c>
      <c r="AB42" s="601">
        <f t="shared" si="12"/>
        <v>0</v>
      </c>
      <c r="AC42" s="602">
        <f t="shared" si="12"/>
        <v>0</v>
      </c>
      <c r="AD42" s="601">
        <f t="shared" si="12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15.75" thickBot="1">
      <c r="A45" s="574"/>
      <c r="B45" s="1131" t="s">
        <v>1122</v>
      </c>
      <c r="C45" s="1132"/>
      <c r="D45" s="1133"/>
      <c r="E45" s="577"/>
      <c r="F45" s="1132" t="s">
        <v>1123</v>
      </c>
      <c r="G45" s="1132"/>
      <c r="H45" s="1132"/>
      <c r="I45" s="1132"/>
      <c r="J45" s="1132"/>
      <c r="K45" s="1132"/>
      <c r="L45" s="1132"/>
      <c r="M45" s="1132"/>
      <c r="N45" s="1133"/>
      <c r="O45" s="1134" t="s">
        <v>1124</v>
      </c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6"/>
      <c r="AG45" s="1137" t="s">
        <v>1125</v>
      </c>
      <c r="AH45" s="1138"/>
      <c r="AI45" s="1138"/>
      <c r="AJ45" s="1139"/>
    </row>
    <row r="46" spans="1:36">
      <c r="A46" s="574"/>
      <c r="B46" s="1140" t="s">
        <v>1126</v>
      </c>
      <c r="C46" s="1142" t="s">
        <v>1127</v>
      </c>
      <c r="D46" s="1143"/>
      <c r="E46" s="1143"/>
      <c r="F46" s="1143"/>
      <c r="G46" s="1143"/>
      <c r="H46" s="1143"/>
      <c r="I46" s="1121" t="s">
        <v>1128</v>
      </c>
      <c r="J46" s="1123" t="s">
        <v>1129</v>
      </c>
      <c r="K46" s="1123" t="s">
        <v>1130</v>
      </c>
      <c r="L46" s="1125" t="s">
        <v>1131</v>
      </c>
      <c r="M46" s="1127" t="s">
        <v>1132</v>
      </c>
      <c r="N46" s="1129" t="s">
        <v>1133</v>
      </c>
      <c r="O46" s="1120" t="s">
        <v>1134</v>
      </c>
      <c r="P46" s="1112"/>
      <c r="Q46" s="1111" t="s">
        <v>1135</v>
      </c>
      <c r="R46" s="1112"/>
      <c r="S46" s="1111" t="s">
        <v>1136</v>
      </c>
      <c r="T46" s="1112"/>
      <c r="U46" s="1111" t="s">
        <v>1137</v>
      </c>
      <c r="V46" s="1112"/>
      <c r="W46" s="1111" t="s">
        <v>1138</v>
      </c>
      <c r="X46" s="1112"/>
      <c r="Y46" s="1111" t="s">
        <v>1139</v>
      </c>
      <c r="Z46" s="1112"/>
      <c r="AA46" s="1111" t="s">
        <v>1140</v>
      </c>
      <c r="AB46" s="1112"/>
      <c r="AC46" s="1111" t="s">
        <v>1141</v>
      </c>
      <c r="AD46" s="1112"/>
      <c r="AE46" s="1111" t="s">
        <v>1142</v>
      </c>
      <c r="AF46" s="1113"/>
      <c r="AG46" s="1114" t="s">
        <v>1143</v>
      </c>
      <c r="AH46" s="1116" t="s">
        <v>1144</v>
      </c>
      <c r="AI46" s="1118" t="s">
        <v>1145</v>
      </c>
      <c r="AJ46" s="1107" t="s">
        <v>1146</v>
      </c>
    </row>
    <row r="47" spans="1:36" ht="20.25" thickBot="1">
      <c r="A47" s="574"/>
      <c r="B47" s="1141"/>
      <c r="C47" s="1144"/>
      <c r="D47" s="1145"/>
      <c r="E47" s="1145"/>
      <c r="F47" s="1145"/>
      <c r="G47" s="1145"/>
      <c r="H47" s="1145"/>
      <c r="I47" s="1122"/>
      <c r="J47" s="1124" t="s">
        <v>1129</v>
      </c>
      <c r="K47" s="1124"/>
      <c r="L47" s="1126"/>
      <c r="M47" s="1128"/>
      <c r="N47" s="1130"/>
      <c r="O47" s="578" t="s">
        <v>1147</v>
      </c>
      <c r="P47" s="579" t="s">
        <v>1148</v>
      </c>
      <c r="Q47" s="580" t="s">
        <v>1147</v>
      </c>
      <c r="R47" s="579" t="s">
        <v>1148</v>
      </c>
      <c r="S47" s="580" t="s">
        <v>1147</v>
      </c>
      <c r="T47" s="579" t="s">
        <v>1148</v>
      </c>
      <c r="U47" s="580" t="s">
        <v>1147</v>
      </c>
      <c r="V47" s="579" t="s">
        <v>1148</v>
      </c>
      <c r="W47" s="580" t="s">
        <v>1147</v>
      </c>
      <c r="X47" s="579" t="s">
        <v>1148</v>
      </c>
      <c r="Y47" s="580" t="s">
        <v>1147</v>
      </c>
      <c r="Z47" s="579" t="s">
        <v>1148</v>
      </c>
      <c r="AA47" s="580" t="s">
        <v>1147</v>
      </c>
      <c r="AB47" s="579" t="s">
        <v>1149</v>
      </c>
      <c r="AC47" s="580" t="s">
        <v>1147</v>
      </c>
      <c r="AD47" s="579" t="s">
        <v>1149</v>
      </c>
      <c r="AE47" s="580" t="s">
        <v>1147</v>
      </c>
      <c r="AF47" s="581" t="s">
        <v>1149</v>
      </c>
      <c r="AG47" s="1115"/>
      <c r="AH47" s="1117"/>
      <c r="AI47" s="1119"/>
      <c r="AJ47" s="1108"/>
    </row>
    <row r="48" spans="1:36" ht="48.75" thickBot="1">
      <c r="A48" s="574"/>
      <c r="B48" s="582" t="s">
        <v>1150</v>
      </c>
      <c r="C48" s="1109" t="s">
        <v>1151</v>
      </c>
      <c r="D48" s="1110"/>
      <c r="E48" s="1110"/>
      <c r="F48" s="1110"/>
      <c r="G48" s="1110"/>
      <c r="H48" s="1110"/>
      <c r="I48" s="583" t="s">
        <v>1152</v>
      </c>
      <c r="J48" s="584"/>
      <c r="K48" s="585"/>
      <c r="L48" s="585"/>
      <c r="M48" s="586"/>
      <c r="N48" s="587"/>
      <c r="O48" s="588">
        <f t="shared" ref="O48:AD48" si="13">SUM(O50,O53,O56,O59)</f>
        <v>0</v>
      </c>
      <c r="P48" s="589">
        <f t="shared" si="13"/>
        <v>0</v>
      </c>
      <c r="Q48" s="589">
        <f t="shared" si="13"/>
        <v>0</v>
      </c>
      <c r="R48" s="589">
        <f t="shared" si="13"/>
        <v>0</v>
      </c>
      <c r="S48" s="589">
        <f t="shared" si="13"/>
        <v>0</v>
      </c>
      <c r="T48" s="589">
        <f t="shared" si="13"/>
        <v>0</v>
      </c>
      <c r="U48" s="589">
        <f t="shared" si="13"/>
        <v>0</v>
      </c>
      <c r="V48" s="589">
        <f t="shared" si="13"/>
        <v>0</v>
      </c>
      <c r="W48" s="589">
        <f t="shared" si="13"/>
        <v>0</v>
      </c>
      <c r="X48" s="589">
        <f t="shared" si="13"/>
        <v>0</v>
      </c>
      <c r="Y48" s="589">
        <f t="shared" si="13"/>
        <v>0</v>
      </c>
      <c r="Z48" s="589">
        <f t="shared" si="13"/>
        <v>0</v>
      </c>
      <c r="AA48" s="589">
        <f t="shared" si="13"/>
        <v>0</v>
      </c>
      <c r="AB48" s="589">
        <f t="shared" si="13"/>
        <v>0</v>
      </c>
      <c r="AC48" s="589">
        <f t="shared" si="13"/>
        <v>0</v>
      </c>
      <c r="AD48" s="589">
        <f t="shared" si="13"/>
        <v>0</v>
      </c>
      <c r="AE48" s="589">
        <f>SUM(O48,Q48,S48,U48,W48,Y48,AA48,AC48)</f>
        <v>0</v>
      </c>
      <c r="AF48" s="590">
        <f>SUM(P48,R48,T48,V48,X48,Z48,AB48,AD48)</f>
        <v>0</v>
      </c>
      <c r="AG48" s="591">
        <f>AG50+AG53</f>
        <v>0</v>
      </c>
      <c r="AH48" s="592"/>
      <c r="AI48" s="592"/>
      <c r="AJ48" s="593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09"/>
      <c r="G51" s="608"/>
      <c r="H51" s="610"/>
      <c r="I51" s="610"/>
      <c r="J51" s="610"/>
      <c r="K51" s="611"/>
      <c r="L51" s="612"/>
      <c r="M51" s="612"/>
      <c r="N51" s="613"/>
      <c r="O51" s="614"/>
      <c r="P51" s="615"/>
      <c r="Q51" s="616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8"/>
      <c r="AF51" s="618"/>
      <c r="AG51" s="619"/>
      <c r="AH51" s="620"/>
      <c r="AI51" s="620"/>
      <c r="AJ51" s="62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23"/>
      <c r="G54" s="608"/>
      <c r="H54" s="624"/>
      <c r="I54" s="625"/>
      <c r="J54" s="610"/>
      <c r="K54" s="626"/>
      <c r="L54" s="627"/>
      <c r="M54" s="628"/>
      <c r="N54" s="629"/>
      <c r="O54" s="630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31"/>
      <c r="AH54" s="620"/>
      <c r="AI54" s="628"/>
      <c r="AJ54" s="632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09"/>
      <c r="G57" s="608"/>
      <c r="H57" s="610"/>
      <c r="I57" s="610"/>
      <c r="J57" s="610"/>
      <c r="K57" s="611"/>
      <c r="L57" s="612"/>
      <c r="M57" s="612"/>
      <c r="N57" s="613"/>
      <c r="O57" s="614"/>
      <c r="P57" s="615"/>
      <c r="Q57" s="616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8"/>
      <c r="AF57" s="618"/>
      <c r="AG57" s="619"/>
      <c r="AH57" s="620"/>
      <c r="AI57" s="620"/>
      <c r="AJ57" s="62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7">SUM(O60:O60)</f>
        <v>0</v>
      </c>
      <c r="P59" s="601">
        <f t="shared" si="17"/>
        <v>0</v>
      </c>
      <c r="Q59" s="602">
        <f t="shared" si="17"/>
        <v>0</v>
      </c>
      <c r="R59" s="601">
        <f t="shared" si="17"/>
        <v>0</v>
      </c>
      <c r="S59" s="602">
        <f t="shared" si="17"/>
        <v>0</v>
      </c>
      <c r="T59" s="601">
        <f t="shared" si="17"/>
        <v>0</v>
      </c>
      <c r="U59" s="602">
        <f t="shared" si="17"/>
        <v>0</v>
      </c>
      <c r="V59" s="601">
        <f t="shared" si="17"/>
        <v>0</v>
      </c>
      <c r="W59" s="602">
        <f t="shared" si="17"/>
        <v>0</v>
      </c>
      <c r="X59" s="601">
        <f t="shared" si="17"/>
        <v>0</v>
      </c>
      <c r="Y59" s="602">
        <f t="shared" si="17"/>
        <v>0</v>
      </c>
      <c r="Z59" s="601">
        <f t="shared" si="17"/>
        <v>0</v>
      </c>
      <c r="AA59" s="602">
        <f t="shared" si="17"/>
        <v>0</v>
      </c>
      <c r="AB59" s="601">
        <f t="shared" si="17"/>
        <v>0</v>
      </c>
      <c r="AC59" s="602">
        <f t="shared" si="17"/>
        <v>0</v>
      </c>
      <c r="AD59" s="601">
        <f t="shared" si="17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23"/>
      <c r="G60" s="608"/>
      <c r="H60" s="624"/>
      <c r="I60" s="625"/>
      <c r="J60" s="610"/>
      <c r="K60" s="626"/>
      <c r="L60" s="627"/>
      <c r="M60" s="628"/>
      <c r="N60" s="629"/>
      <c r="O60" s="630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31"/>
      <c r="AH60" s="620"/>
      <c r="AI60" s="628"/>
      <c r="AJ60" s="632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15.75" thickBot="1">
      <c r="A62" s="574"/>
      <c r="B62" s="1131" t="s">
        <v>1122</v>
      </c>
      <c r="C62" s="1132"/>
      <c r="D62" s="1133"/>
      <c r="E62" s="577"/>
      <c r="F62" s="1132" t="s">
        <v>1123</v>
      </c>
      <c r="G62" s="1132"/>
      <c r="H62" s="1132"/>
      <c r="I62" s="1132"/>
      <c r="J62" s="1132"/>
      <c r="K62" s="1132"/>
      <c r="L62" s="1132"/>
      <c r="M62" s="1132"/>
      <c r="N62" s="1133"/>
      <c r="O62" s="1134" t="s">
        <v>1124</v>
      </c>
      <c r="P62" s="1135"/>
      <c r="Q62" s="1135"/>
      <c r="R62" s="1135"/>
      <c r="S62" s="1135"/>
      <c r="T62" s="1135"/>
      <c r="U62" s="1135"/>
      <c r="V62" s="1135"/>
      <c r="W62" s="1135"/>
      <c r="X62" s="1135"/>
      <c r="Y62" s="1135"/>
      <c r="Z62" s="1135"/>
      <c r="AA62" s="1135"/>
      <c r="AB62" s="1135"/>
      <c r="AC62" s="1135"/>
      <c r="AD62" s="1135"/>
      <c r="AE62" s="1135"/>
      <c r="AF62" s="1136"/>
      <c r="AG62" s="1137" t="s">
        <v>1125</v>
      </c>
      <c r="AH62" s="1138"/>
      <c r="AI62" s="1138"/>
      <c r="AJ62" s="1139"/>
    </row>
    <row r="63" spans="1:36">
      <c r="A63" s="574"/>
      <c r="B63" s="1140" t="s">
        <v>1126</v>
      </c>
      <c r="C63" s="1142" t="s">
        <v>1127</v>
      </c>
      <c r="D63" s="1143"/>
      <c r="E63" s="1143"/>
      <c r="F63" s="1143"/>
      <c r="G63" s="1143"/>
      <c r="H63" s="1143"/>
      <c r="I63" s="1121" t="s">
        <v>1128</v>
      </c>
      <c r="J63" s="1123" t="s">
        <v>1129</v>
      </c>
      <c r="K63" s="1123" t="s">
        <v>1130</v>
      </c>
      <c r="L63" s="1125" t="s">
        <v>1131</v>
      </c>
      <c r="M63" s="1127" t="s">
        <v>1132</v>
      </c>
      <c r="N63" s="1129" t="s">
        <v>1133</v>
      </c>
      <c r="O63" s="1120" t="s">
        <v>1134</v>
      </c>
      <c r="P63" s="1112"/>
      <c r="Q63" s="1111" t="s">
        <v>1135</v>
      </c>
      <c r="R63" s="1112"/>
      <c r="S63" s="1111" t="s">
        <v>1136</v>
      </c>
      <c r="T63" s="1112"/>
      <c r="U63" s="1111" t="s">
        <v>1137</v>
      </c>
      <c r="V63" s="1112"/>
      <c r="W63" s="1111" t="s">
        <v>1138</v>
      </c>
      <c r="X63" s="1112"/>
      <c r="Y63" s="1111" t="s">
        <v>1139</v>
      </c>
      <c r="Z63" s="1112"/>
      <c r="AA63" s="1111" t="s">
        <v>1140</v>
      </c>
      <c r="AB63" s="1112"/>
      <c r="AC63" s="1111" t="s">
        <v>1141</v>
      </c>
      <c r="AD63" s="1112"/>
      <c r="AE63" s="1111" t="s">
        <v>1142</v>
      </c>
      <c r="AF63" s="1113"/>
      <c r="AG63" s="1114" t="s">
        <v>1143</v>
      </c>
      <c r="AH63" s="1116" t="s">
        <v>1144</v>
      </c>
      <c r="AI63" s="1118" t="s">
        <v>1145</v>
      </c>
      <c r="AJ63" s="1107" t="s">
        <v>1146</v>
      </c>
    </row>
    <row r="64" spans="1:36" ht="20.25" thickBot="1">
      <c r="A64" s="574"/>
      <c r="B64" s="1141"/>
      <c r="C64" s="1144"/>
      <c r="D64" s="1145"/>
      <c r="E64" s="1145"/>
      <c r="F64" s="1145"/>
      <c r="G64" s="1145"/>
      <c r="H64" s="1145"/>
      <c r="I64" s="1122"/>
      <c r="J64" s="1124" t="s">
        <v>1129</v>
      </c>
      <c r="K64" s="1124"/>
      <c r="L64" s="1126"/>
      <c r="M64" s="1128"/>
      <c r="N64" s="1130"/>
      <c r="O64" s="578" t="s">
        <v>1147</v>
      </c>
      <c r="P64" s="579" t="s">
        <v>1148</v>
      </c>
      <c r="Q64" s="580" t="s">
        <v>1147</v>
      </c>
      <c r="R64" s="579" t="s">
        <v>1148</v>
      </c>
      <c r="S64" s="580" t="s">
        <v>1147</v>
      </c>
      <c r="T64" s="579" t="s">
        <v>1148</v>
      </c>
      <c r="U64" s="580" t="s">
        <v>1147</v>
      </c>
      <c r="V64" s="579" t="s">
        <v>1148</v>
      </c>
      <c r="W64" s="580" t="s">
        <v>1147</v>
      </c>
      <c r="X64" s="579" t="s">
        <v>1148</v>
      </c>
      <c r="Y64" s="580" t="s">
        <v>1147</v>
      </c>
      <c r="Z64" s="579" t="s">
        <v>1148</v>
      </c>
      <c r="AA64" s="580" t="s">
        <v>1147</v>
      </c>
      <c r="AB64" s="579" t="s">
        <v>1149</v>
      </c>
      <c r="AC64" s="580" t="s">
        <v>1147</v>
      </c>
      <c r="AD64" s="579" t="s">
        <v>1149</v>
      </c>
      <c r="AE64" s="580" t="s">
        <v>1147</v>
      </c>
      <c r="AF64" s="581" t="s">
        <v>1149</v>
      </c>
      <c r="AG64" s="1115"/>
      <c r="AH64" s="1117"/>
      <c r="AI64" s="1119"/>
      <c r="AJ64" s="1108"/>
    </row>
    <row r="65" spans="1:36" ht="48.75" thickBot="1">
      <c r="A65" s="574"/>
      <c r="B65" s="582" t="s">
        <v>1150</v>
      </c>
      <c r="C65" s="1109" t="s">
        <v>1151</v>
      </c>
      <c r="D65" s="1110"/>
      <c r="E65" s="1110"/>
      <c r="F65" s="1110"/>
      <c r="G65" s="1110"/>
      <c r="H65" s="1110"/>
      <c r="I65" s="583" t="s">
        <v>1152</v>
      </c>
      <c r="J65" s="584"/>
      <c r="K65" s="585"/>
      <c r="L65" s="585"/>
      <c r="M65" s="586"/>
      <c r="N65" s="587"/>
      <c r="O65" s="588">
        <f t="shared" ref="O65:AD65" si="18">SUM(O67,O70,O73)</f>
        <v>0</v>
      </c>
      <c r="P65" s="589">
        <f t="shared" si="18"/>
        <v>0</v>
      </c>
      <c r="Q65" s="589">
        <f t="shared" si="18"/>
        <v>0</v>
      </c>
      <c r="R65" s="589">
        <f t="shared" si="18"/>
        <v>0</v>
      </c>
      <c r="S65" s="589">
        <f t="shared" si="18"/>
        <v>0</v>
      </c>
      <c r="T65" s="589">
        <f t="shared" si="18"/>
        <v>0</v>
      </c>
      <c r="U65" s="589">
        <f t="shared" si="18"/>
        <v>0</v>
      </c>
      <c r="V65" s="589">
        <f t="shared" si="18"/>
        <v>0</v>
      </c>
      <c r="W65" s="589">
        <f t="shared" si="18"/>
        <v>0</v>
      </c>
      <c r="X65" s="589">
        <f t="shared" si="18"/>
        <v>0</v>
      </c>
      <c r="Y65" s="589">
        <f t="shared" si="18"/>
        <v>0</v>
      </c>
      <c r="Z65" s="589">
        <f t="shared" si="18"/>
        <v>0</v>
      </c>
      <c r="AA65" s="589">
        <f t="shared" si="18"/>
        <v>0</v>
      </c>
      <c r="AB65" s="589">
        <f t="shared" si="18"/>
        <v>0</v>
      </c>
      <c r="AC65" s="589">
        <f t="shared" si="18"/>
        <v>0</v>
      </c>
      <c r="AD65" s="589">
        <f t="shared" si="18"/>
        <v>0</v>
      </c>
      <c r="AE65" s="589">
        <f>SUM(O65,Q65,S65,U65,W65,Y65,AA65,AC65)</f>
        <v>0</v>
      </c>
      <c r="AF65" s="590">
        <f>SUM(P65,R65,T65,V65,X65,Z65,AB65,AD65)</f>
        <v>0</v>
      </c>
      <c r="AG65" s="591">
        <f>AG67+AG70</f>
        <v>0</v>
      </c>
      <c r="AH65" s="592"/>
      <c r="AI65" s="592"/>
      <c r="AJ65" s="593"/>
    </row>
    <row r="66" spans="1:36" ht="15.75" thickBot="1">
      <c r="A66" s="574"/>
      <c r="B66" s="1146"/>
      <c r="C66" s="1147"/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7"/>
      <c r="AI66" s="1147"/>
      <c r="AJ66" s="1148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1156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8"/>
      <c r="K67" s="598"/>
      <c r="L67" s="598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09"/>
      <c r="G68" s="608"/>
      <c r="H68" s="610"/>
      <c r="I68" s="610"/>
      <c r="J68" s="610"/>
      <c r="K68" s="611"/>
      <c r="L68" s="612"/>
      <c r="M68" s="612"/>
      <c r="N68" s="613"/>
      <c r="O68" s="614"/>
      <c r="P68" s="615"/>
      <c r="Q68" s="616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8"/>
      <c r="AF68" s="618"/>
      <c r="AG68" s="619"/>
      <c r="AH68" s="620"/>
      <c r="AI68" s="620"/>
      <c r="AJ68" s="621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1161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5"/>
      <c r="K70" s="622"/>
      <c r="L70" s="622"/>
      <c r="M70" s="598"/>
      <c r="N70" s="599"/>
      <c r="O70" s="600">
        <f t="shared" ref="O70:AD70" si="20">SUM(O71:O71)</f>
        <v>0</v>
      </c>
      <c r="P70" s="601">
        <f t="shared" si="20"/>
        <v>0</v>
      </c>
      <c r="Q70" s="602">
        <f t="shared" si="20"/>
        <v>0</v>
      </c>
      <c r="R70" s="601">
        <f t="shared" si="20"/>
        <v>0</v>
      </c>
      <c r="S70" s="602">
        <f t="shared" si="20"/>
        <v>0</v>
      </c>
      <c r="T70" s="601">
        <f t="shared" si="20"/>
        <v>0</v>
      </c>
      <c r="U70" s="602">
        <f t="shared" si="20"/>
        <v>0</v>
      </c>
      <c r="V70" s="601">
        <f t="shared" si="20"/>
        <v>0</v>
      </c>
      <c r="W70" s="602">
        <f t="shared" si="20"/>
        <v>0</v>
      </c>
      <c r="X70" s="601">
        <f t="shared" si="20"/>
        <v>0</v>
      </c>
      <c r="Y70" s="602">
        <f t="shared" si="20"/>
        <v>0</v>
      </c>
      <c r="Z70" s="601">
        <f t="shared" si="20"/>
        <v>0</v>
      </c>
      <c r="AA70" s="602">
        <f t="shared" si="20"/>
        <v>0</v>
      </c>
      <c r="AB70" s="601">
        <f t="shared" si="20"/>
        <v>0</v>
      </c>
      <c r="AC70" s="602">
        <f t="shared" si="20"/>
        <v>0</v>
      </c>
      <c r="AD70" s="601">
        <f t="shared" si="20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23"/>
      <c r="G71" s="608"/>
      <c r="H71" s="624"/>
      <c r="I71" s="625"/>
      <c r="J71" s="610"/>
      <c r="K71" s="626"/>
      <c r="L71" s="627"/>
      <c r="M71" s="628"/>
      <c r="N71" s="629"/>
      <c r="O71" s="630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31"/>
      <c r="AH71" s="620"/>
      <c r="AI71" s="628"/>
      <c r="AJ71" s="632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21">SUM(O74:O74)</f>
        <v>0</v>
      </c>
      <c r="P73" s="601">
        <f t="shared" si="21"/>
        <v>0</v>
      </c>
      <c r="Q73" s="602">
        <f t="shared" si="21"/>
        <v>0</v>
      </c>
      <c r="R73" s="601">
        <f t="shared" si="21"/>
        <v>0</v>
      </c>
      <c r="S73" s="602">
        <f t="shared" si="21"/>
        <v>0</v>
      </c>
      <c r="T73" s="601">
        <f t="shared" si="21"/>
        <v>0</v>
      </c>
      <c r="U73" s="602">
        <f t="shared" si="21"/>
        <v>0</v>
      </c>
      <c r="V73" s="601">
        <f t="shared" si="21"/>
        <v>0</v>
      </c>
      <c r="W73" s="602">
        <f t="shared" si="21"/>
        <v>0</v>
      </c>
      <c r="X73" s="601">
        <f t="shared" si="21"/>
        <v>0</v>
      </c>
      <c r="Y73" s="602">
        <f t="shared" si="21"/>
        <v>0</v>
      </c>
      <c r="Z73" s="601">
        <f t="shared" si="21"/>
        <v>0</v>
      </c>
      <c r="AA73" s="602">
        <f t="shared" si="21"/>
        <v>0</v>
      </c>
      <c r="AB73" s="601">
        <f t="shared" si="21"/>
        <v>0</v>
      </c>
      <c r="AC73" s="602">
        <f t="shared" si="21"/>
        <v>0</v>
      </c>
      <c r="AD73" s="601">
        <f t="shared" si="21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15.75" thickBot="1">
      <c r="A76" s="574"/>
      <c r="B76" s="1131" t="s">
        <v>1122</v>
      </c>
      <c r="C76" s="1132"/>
      <c r="D76" s="1133"/>
      <c r="E76" s="577"/>
      <c r="F76" s="1132" t="s">
        <v>1123</v>
      </c>
      <c r="G76" s="1132"/>
      <c r="H76" s="1132"/>
      <c r="I76" s="1132"/>
      <c r="J76" s="1132"/>
      <c r="K76" s="1132"/>
      <c r="L76" s="1132"/>
      <c r="M76" s="1132"/>
      <c r="N76" s="1133"/>
      <c r="O76" s="1134" t="s">
        <v>1124</v>
      </c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6"/>
      <c r="AG76" s="1137" t="s">
        <v>1125</v>
      </c>
      <c r="AH76" s="1138"/>
      <c r="AI76" s="1138"/>
      <c r="AJ76" s="1139"/>
    </row>
    <row r="77" spans="1:36">
      <c r="A77" s="574"/>
      <c r="B77" s="1140" t="s">
        <v>1126</v>
      </c>
      <c r="C77" s="1142" t="s">
        <v>1127</v>
      </c>
      <c r="D77" s="1143"/>
      <c r="E77" s="1143"/>
      <c r="F77" s="1143"/>
      <c r="G77" s="1143"/>
      <c r="H77" s="1143"/>
      <c r="I77" s="1121" t="s">
        <v>1128</v>
      </c>
      <c r="J77" s="1123" t="s">
        <v>1129</v>
      </c>
      <c r="K77" s="1123" t="s">
        <v>1130</v>
      </c>
      <c r="L77" s="1125" t="s">
        <v>1131</v>
      </c>
      <c r="M77" s="1127" t="s">
        <v>1132</v>
      </c>
      <c r="N77" s="1129" t="s">
        <v>1133</v>
      </c>
      <c r="O77" s="1120" t="s">
        <v>1134</v>
      </c>
      <c r="P77" s="1112"/>
      <c r="Q77" s="1111" t="s">
        <v>1135</v>
      </c>
      <c r="R77" s="1112"/>
      <c r="S77" s="1111" t="s">
        <v>1136</v>
      </c>
      <c r="T77" s="1112"/>
      <c r="U77" s="1111" t="s">
        <v>1137</v>
      </c>
      <c r="V77" s="1112"/>
      <c r="W77" s="1111" t="s">
        <v>1138</v>
      </c>
      <c r="X77" s="1112"/>
      <c r="Y77" s="1111" t="s">
        <v>1139</v>
      </c>
      <c r="Z77" s="1112"/>
      <c r="AA77" s="1111" t="s">
        <v>1140</v>
      </c>
      <c r="AB77" s="1112"/>
      <c r="AC77" s="1111" t="s">
        <v>1141</v>
      </c>
      <c r="AD77" s="1112"/>
      <c r="AE77" s="1111" t="s">
        <v>1142</v>
      </c>
      <c r="AF77" s="1113"/>
      <c r="AG77" s="1114" t="s">
        <v>1143</v>
      </c>
      <c r="AH77" s="1116" t="s">
        <v>1144</v>
      </c>
      <c r="AI77" s="1118" t="s">
        <v>1145</v>
      </c>
      <c r="AJ77" s="1107" t="s">
        <v>1146</v>
      </c>
    </row>
    <row r="78" spans="1:36" ht="20.25" thickBot="1">
      <c r="A78" s="574"/>
      <c r="B78" s="1141"/>
      <c r="C78" s="1144"/>
      <c r="D78" s="1145"/>
      <c r="E78" s="1145"/>
      <c r="F78" s="1145"/>
      <c r="G78" s="1145"/>
      <c r="H78" s="1145"/>
      <c r="I78" s="1122"/>
      <c r="J78" s="1124" t="s">
        <v>1129</v>
      </c>
      <c r="K78" s="1124"/>
      <c r="L78" s="1126"/>
      <c r="M78" s="1128"/>
      <c r="N78" s="1130"/>
      <c r="O78" s="578" t="s">
        <v>1147</v>
      </c>
      <c r="P78" s="579" t="s">
        <v>1148</v>
      </c>
      <c r="Q78" s="580" t="s">
        <v>1147</v>
      </c>
      <c r="R78" s="579" t="s">
        <v>1148</v>
      </c>
      <c r="S78" s="580" t="s">
        <v>1147</v>
      </c>
      <c r="T78" s="579" t="s">
        <v>1148</v>
      </c>
      <c r="U78" s="580" t="s">
        <v>1147</v>
      </c>
      <c r="V78" s="579" t="s">
        <v>1148</v>
      </c>
      <c r="W78" s="580" t="s">
        <v>1147</v>
      </c>
      <c r="X78" s="579" t="s">
        <v>1148</v>
      </c>
      <c r="Y78" s="580" t="s">
        <v>1147</v>
      </c>
      <c r="Z78" s="579" t="s">
        <v>1148</v>
      </c>
      <c r="AA78" s="580" t="s">
        <v>1147</v>
      </c>
      <c r="AB78" s="579" t="s">
        <v>1149</v>
      </c>
      <c r="AC78" s="580" t="s">
        <v>1147</v>
      </c>
      <c r="AD78" s="579" t="s">
        <v>1149</v>
      </c>
      <c r="AE78" s="580" t="s">
        <v>1147</v>
      </c>
      <c r="AF78" s="581" t="s">
        <v>1149</v>
      </c>
      <c r="AG78" s="1115"/>
      <c r="AH78" s="1117"/>
      <c r="AI78" s="1119"/>
      <c r="AJ78" s="1108"/>
    </row>
    <row r="79" spans="1:36" ht="48.75" thickBot="1">
      <c r="A79" s="574"/>
      <c r="B79" s="582" t="s">
        <v>1150</v>
      </c>
      <c r="C79" s="1109" t="s">
        <v>1151</v>
      </c>
      <c r="D79" s="1110"/>
      <c r="E79" s="1110"/>
      <c r="F79" s="1110"/>
      <c r="G79" s="1110"/>
      <c r="H79" s="1110"/>
      <c r="I79" s="583" t="s">
        <v>1152</v>
      </c>
      <c r="J79" s="584"/>
      <c r="K79" s="585"/>
      <c r="L79" s="585"/>
      <c r="M79" s="586"/>
      <c r="N79" s="587"/>
      <c r="O79" s="588">
        <f t="shared" ref="O79:AD79" si="22">SUM(O81,O84,O87)</f>
        <v>0</v>
      </c>
      <c r="P79" s="589">
        <f t="shared" si="22"/>
        <v>0</v>
      </c>
      <c r="Q79" s="589">
        <f t="shared" si="22"/>
        <v>0</v>
      </c>
      <c r="R79" s="589">
        <f t="shared" si="22"/>
        <v>0</v>
      </c>
      <c r="S79" s="589">
        <f t="shared" si="22"/>
        <v>0</v>
      </c>
      <c r="T79" s="589">
        <f t="shared" si="22"/>
        <v>0</v>
      </c>
      <c r="U79" s="589">
        <f t="shared" si="22"/>
        <v>0</v>
      </c>
      <c r="V79" s="589">
        <f t="shared" si="22"/>
        <v>0</v>
      </c>
      <c r="W79" s="589">
        <f t="shared" si="22"/>
        <v>0</v>
      </c>
      <c r="X79" s="589">
        <f t="shared" si="22"/>
        <v>0</v>
      </c>
      <c r="Y79" s="589">
        <f t="shared" si="22"/>
        <v>0</v>
      </c>
      <c r="Z79" s="589">
        <f t="shared" si="22"/>
        <v>0</v>
      </c>
      <c r="AA79" s="589">
        <f t="shared" si="22"/>
        <v>0</v>
      </c>
      <c r="AB79" s="589">
        <f t="shared" si="22"/>
        <v>0</v>
      </c>
      <c r="AC79" s="589">
        <f t="shared" si="22"/>
        <v>0</v>
      </c>
      <c r="AD79" s="589">
        <f t="shared" si="22"/>
        <v>0</v>
      </c>
      <c r="AE79" s="589">
        <f>SUM(O79,Q79,S79,U79,W79,Y79,AA79,AC79)</f>
        <v>0</v>
      </c>
      <c r="AF79" s="590">
        <f>SUM(P79,R79,T79,V79,X79,Z79,AB79,AD79)</f>
        <v>0</v>
      </c>
      <c r="AG79" s="591">
        <f>AG81+AG84</f>
        <v>0</v>
      </c>
      <c r="AH79" s="592"/>
      <c r="AI79" s="592"/>
      <c r="AJ79" s="593"/>
    </row>
    <row r="80" spans="1:36" ht="15.75" thickBot="1">
      <c r="A80" s="574"/>
      <c r="B80" s="1146"/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8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1161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5"/>
      <c r="K84" s="622"/>
      <c r="L84" s="622"/>
      <c r="M84" s="598"/>
      <c r="N84" s="599"/>
      <c r="O84" s="600">
        <f t="shared" ref="O84:AD84" si="24">SUM(O85:O85)</f>
        <v>0</v>
      </c>
      <c r="P84" s="601">
        <f t="shared" si="24"/>
        <v>0</v>
      </c>
      <c r="Q84" s="602">
        <f t="shared" si="24"/>
        <v>0</v>
      </c>
      <c r="R84" s="601">
        <f t="shared" si="24"/>
        <v>0</v>
      </c>
      <c r="S84" s="602">
        <f t="shared" si="24"/>
        <v>0</v>
      </c>
      <c r="T84" s="601">
        <f t="shared" si="24"/>
        <v>0</v>
      </c>
      <c r="U84" s="602">
        <f t="shared" si="24"/>
        <v>0</v>
      </c>
      <c r="V84" s="601">
        <f t="shared" si="24"/>
        <v>0</v>
      </c>
      <c r="W84" s="602">
        <f t="shared" si="24"/>
        <v>0</v>
      </c>
      <c r="X84" s="601">
        <f t="shared" si="24"/>
        <v>0</v>
      </c>
      <c r="Y84" s="602">
        <f t="shared" si="24"/>
        <v>0</v>
      </c>
      <c r="Z84" s="601">
        <f t="shared" si="24"/>
        <v>0</v>
      </c>
      <c r="AA84" s="602">
        <f t="shared" si="24"/>
        <v>0</v>
      </c>
      <c r="AB84" s="601">
        <f t="shared" si="24"/>
        <v>0</v>
      </c>
      <c r="AC84" s="602">
        <f t="shared" si="24"/>
        <v>0</v>
      </c>
      <c r="AD84" s="601">
        <f t="shared" si="24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23"/>
      <c r="G85" s="608"/>
      <c r="H85" s="624"/>
      <c r="I85" s="625"/>
      <c r="J85" s="610"/>
      <c r="K85" s="626"/>
      <c r="L85" s="627"/>
      <c r="M85" s="628"/>
      <c r="N85" s="629"/>
      <c r="O85" s="630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618"/>
      <c r="AF85" s="618"/>
      <c r="AG85" s="631"/>
      <c r="AH85" s="620"/>
      <c r="AI85" s="628"/>
      <c r="AJ85" s="632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5">SUM(O88:O88)</f>
        <v>0</v>
      </c>
      <c r="P87" s="601">
        <f t="shared" si="25"/>
        <v>0</v>
      </c>
      <c r="Q87" s="602">
        <f t="shared" si="25"/>
        <v>0</v>
      </c>
      <c r="R87" s="601">
        <f t="shared" si="25"/>
        <v>0</v>
      </c>
      <c r="S87" s="602">
        <f t="shared" si="25"/>
        <v>0</v>
      </c>
      <c r="T87" s="601">
        <f t="shared" si="25"/>
        <v>0</v>
      </c>
      <c r="U87" s="602">
        <f t="shared" si="25"/>
        <v>0</v>
      </c>
      <c r="V87" s="601">
        <f t="shared" si="25"/>
        <v>0</v>
      </c>
      <c r="W87" s="602">
        <f t="shared" si="25"/>
        <v>0</v>
      </c>
      <c r="X87" s="601">
        <f t="shared" si="25"/>
        <v>0</v>
      </c>
      <c r="Y87" s="602">
        <f t="shared" si="25"/>
        <v>0</v>
      </c>
      <c r="Z87" s="601">
        <f t="shared" si="25"/>
        <v>0</v>
      </c>
      <c r="AA87" s="602">
        <f t="shared" si="25"/>
        <v>0</v>
      </c>
      <c r="AB87" s="601">
        <f t="shared" si="25"/>
        <v>0</v>
      </c>
      <c r="AC87" s="602">
        <f t="shared" si="25"/>
        <v>0</v>
      </c>
      <c r="AD87" s="601">
        <f t="shared" si="25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15.75" thickBot="1">
      <c r="A90" s="574"/>
      <c r="B90" s="1131" t="s">
        <v>1122</v>
      </c>
      <c r="C90" s="1132"/>
      <c r="D90" s="1133"/>
      <c r="E90" s="577"/>
      <c r="F90" s="1132" t="s">
        <v>1123</v>
      </c>
      <c r="G90" s="1132"/>
      <c r="H90" s="1132"/>
      <c r="I90" s="1132"/>
      <c r="J90" s="1132"/>
      <c r="K90" s="1132"/>
      <c r="L90" s="1132"/>
      <c r="M90" s="1132"/>
      <c r="N90" s="1133"/>
      <c r="O90" s="1134" t="s">
        <v>1124</v>
      </c>
      <c r="P90" s="1135"/>
      <c r="Q90" s="1135"/>
      <c r="R90" s="1135"/>
      <c r="S90" s="1135"/>
      <c r="T90" s="1135"/>
      <c r="U90" s="1135"/>
      <c r="V90" s="1135"/>
      <c r="W90" s="1135"/>
      <c r="X90" s="1135"/>
      <c r="Y90" s="1135"/>
      <c r="Z90" s="1135"/>
      <c r="AA90" s="1135"/>
      <c r="AB90" s="1135"/>
      <c r="AC90" s="1135"/>
      <c r="AD90" s="1135"/>
      <c r="AE90" s="1135"/>
      <c r="AF90" s="1136"/>
      <c r="AG90" s="1137" t="s">
        <v>1125</v>
      </c>
      <c r="AH90" s="1138"/>
      <c r="AI90" s="1138"/>
      <c r="AJ90" s="1139"/>
    </row>
    <row r="91" spans="1:36">
      <c r="A91" s="574"/>
      <c r="B91" s="1140" t="s">
        <v>1126</v>
      </c>
      <c r="C91" s="1142" t="s">
        <v>1127</v>
      </c>
      <c r="D91" s="1143"/>
      <c r="E91" s="1143"/>
      <c r="F91" s="1143"/>
      <c r="G91" s="1143"/>
      <c r="H91" s="1143"/>
      <c r="I91" s="1121" t="s">
        <v>1128</v>
      </c>
      <c r="J91" s="1123" t="s">
        <v>1129</v>
      </c>
      <c r="K91" s="1123" t="s">
        <v>1130</v>
      </c>
      <c r="L91" s="1125" t="s">
        <v>1131</v>
      </c>
      <c r="M91" s="1127" t="s">
        <v>1132</v>
      </c>
      <c r="N91" s="1129" t="s">
        <v>1133</v>
      </c>
      <c r="O91" s="1120" t="s">
        <v>1134</v>
      </c>
      <c r="P91" s="1112"/>
      <c r="Q91" s="1111" t="s">
        <v>1135</v>
      </c>
      <c r="R91" s="1112"/>
      <c r="S91" s="1111" t="s">
        <v>1136</v>
      </c>
      <c r="T91" s="1112"/>
      <c r="U91" s="1111" t="s">
        <v>1137</v>
      </c>
      <c r="V91" s="1112"/>
      <c r="W91" s="1111" t="s">
        <v>1138</v>
      </c>
      <c r="X91" s="1112"/>
      <c r="Y91" s="1111" t="s">
        <v>1139</v>
      </c>
      <c r="Z91" s="1112"/>
      <c r="AA91" s="1111" t="s">
        <v>1140</v>
      </c>
      <c r="AB91" s="1112"/>
      <c r="AC91" s="1111" t="s">
        <v>1141</v>
      </c>
      <c r="AD91" s="1112"/>
      <c r="AE91" s="1111" t="s">
        <v>1142</v>
      </c>
      <c r="AF91" s="1113"/>
      <c r="AG91" s="1114" t="s">
        <v>1143</v>
      </c>
      <c r="AH91" s="1116" t="s">
        <v>1144</v>
      </c>
      <c r="AI91" s="1118" t="s">
        <v>1145</v>
      </c>
      <c r="AJ91" s="1107" t="s">
        <v>1146</v>
      </c>
    </row>
    <row r="92" spans="1:36" ht="20.25" thickBot="1">
      <c r="A92" s="574"/>
      <c r="B92" s="1141"/>
      <c r="C92" s="1144"/>
      <c r="D92" s="1145"/>
      <c r="E92" s="1145"/>
      <c r="F92" s="1145"/>
      <c r="G92" s="1145"/>
      <c r="H92" s="1145"/>
      <c r="I92" s="1122"/>
      <c r="J92" s="1124" t="s">
        <v>1129</v>
      </c>
      <c r="K92" s="1124"/>
      <c r="L92" s="1126"/>
      <c r="M92" s="1128"/>
      <c r="N92" s="1130"/>
      <c r="O92" s="578" t="s">
        <v>1147</v>
      </c>
      <c r="P92" s="579" t="s">
        <v>1148</v>
      </c>
      <c r="Q92" s="580" t="s">
        <v>1147</v>
      </c>
      <c r="R92" s="579" t="s">
        <v>1148</v>
      </c>
      <c r="S92" s="580" t="s">
        <v>1147</v>
      </c>
      <c r="T92" s="579" t="s">
        <v>1148</v>
      </c>
      <c r="U92" s="580" t="s">
        <v>1147</v>
      </c>
      <c r="V92" s="579" t="s">
        <v>1148</v>
      </c>
      <c r="W92" s="580" t="s">
        <v>1147</v>
      </c>
      <c r="X92" s="579" t="s">
        <v>1148</v>
      </c>
      <c r="Y92" s="580" t="s">
        <v>1147</v>
      </c>
      <c r="Z92" s="579" t="s">
        <v>1148</v>
      </c>
      <c r="AA92" s="580" t="s">
        <v>1147</v>
      </c>
      <c r="AB92" s="579" t="s">
        <v>1149</v>
      </c>
      <c r="AC92" s="580" t="s">
        <v>1147</v>
      </c>
      <c r="AD92" s="579" t="s">
        <v>1149</v>
      </c>
      <c r="AE92" s="580" t="s">
        <v>1147</v>
      </c>
      <c r="AF92" s="581" t="s">
        <v>1149</v>
      </c>
      <c r="AG92" s="1115"/>
      <c r="AH92" s="1117"/>
      <c r="AI92" s="1119"/>
      <c r="AJ92" s="1108"/>
    </row>
    <row r="93" spans="1:36" ht="48.75" thickBot="1">
      <c r="A93" s="574"/>
      <c r="B93" s="582" t="s">
        <v>1150</v>
      </c>
      <c r="C93" s="1109" t="s">
        <v>1151</v>
      </c>
      <c r="D93" s="1110"/>
      <c r="E93" s="1110"/>
      <c r="F93" s="1110"/>
      <c r="G93" s="1110"/>
      <c r="H93" s="1110"/>
      <c r="I93" s="583" t="s">
        <v>1152</v>
      </c>
      <c r="J93" s="584"/>
      <c r="K93" s="585"/>
      <c r="L93" s="585"/>
      <c r="M93" s="586"/>
      <c r="N93" s="587"/>
      <c r="O93" s="588">
        <f t="shared" ref="O93:AD93" si="26">O95+O98</f>
        <v>0</v>
      </c>
      <c r="P93" s="589">
        <f t="shared" si="26"/>
        <v>0</v>
      </c>
      <c r="Q93" s="589">
        <f t="shared" si="26"/>
        <v>0</v>
      </c>
      <c r="R93" s="589">
        <f t="shared" si="26"/>
        <v>0</v>
      </c>
      <c r="S93" s="589">
        <f t="shared" si="26"/>
        <v>0</v>
      </c>
      <c r="T93" s="589">
        <f t="shared" si="26"/>
        <v>0</v>
      </c>
      <c r="U93" s="589">
        <f t="shared" si="26"/>
        <v>0</v>
      </c>
      <c r="V93" s="589">
        <f t="shared" si="26"/>
        <v>0</v>
      </c>
      <c r="W93" s="589">
        <f t="shared" si="26"/>
        <v>0</v>
      </c>
      <c r="X93" s="589">
        <f t="shared" si="26"/>
        <v>0</v>
      </c>
      <c r="Y93" s="589">
        <f t="shared" si="26"/>
        <v>0</v>
      </c>
      <c r="Z93" s="589">
        <f t="shared" si="26"/>
        <v>0</v>
      </c>
      <c r="AA93" s="589">
        <f t="shared" si="26"/>
        <v>0</v>
      </c>
      <c r="AB93" s="589">
        <f t="shared" si="26"/>
        <v>0</v>
      </c>
      <c r="AC93" s="589">
        <f t="shared" si="26"/>
        <v>0</v>
      </c>
      <c r="AD93" s="589">
        <f t="shared" si="26"/>
        <v>0</v>
      </c>
      <c r="AE93" s="589">
        <f>SUM(O93,Q93,S93,U93,W93,Y93,AA93,AC93)</f>
        <v>0</v>
      </c>
      <c r="AF93" s="590">
        <f>SUM(P93,R93,T93,V93,X93,Z93,AB93,AD93)</f>
        <v>0</v>
      </c>
      <c r="AG93" s="591">
        <f>AG95+AG98</f>
        <v>0</v>
      </c>
      <c r="AH93" s="592"/>
      <c r="AI93" s="592"/>
      <c r="AJ93" s="593"/>
    </row>
    <row r="94" spans="1:36" ht="15.75" thickBot="1">
      <c r="A94" s="574"/>
      <c r="B94" s="1146"/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8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1161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5"/>
      <c r="K98" s="622"/>
      <c r="L98" s="622"/>
      <c r="M98" s="598"/>
      <c r="N98" s="599"/>
      <c r="O98" s="600">
        <f t="shared" ref="O98:AD98" si="28">SUM(O99:O99)</f>
        <v>0</v>
      </c>
      <c r="P98" s="601">
        <f t="shared" si="28"/>
        <v>0</v>
      </c>
      <c r="Q98" s="602">
        <f t="shared" si="28"/>
        <v>0</v>
      </c>
      <c r="R98" s="601">
        <f t="shared" si="28"/>
        <v>0</v>
      </c>
      <c r="S98" s="602">
        <f t="shared" si="28"/>
        <v>0</v>
      </c>
      <c r="T98" s="601">
        <f t="shared" si="28"/>
        <v>0</v>
      </c>
      <c r="U98" s="602">
        <f t="shared" si="28"/>
        <v>0</v>
      </c>
      <c r="V98" s="601">
        <f t="shared" si="28"/>
        <v>0</v>
      </c>
      <c r="W98" s="602">
        <f t="shared" si="28"/>
        <v>0</v>
      </c>
      <c r="X98" s="601">
        <f t="shared" si="28"/>
        <v>0</v>
      </c>
      <c r="Y98" s="602">
        <f t="shared" si="28"/>
        <v>0</v>
      </c>
      <c r="Z98" s="601">
        <f t="shared" si="28"/>
        <v>0</v>
      </c>
      <c r="AA98" s="602">
        <f t="shared" si="28"/>
        <v>0</v>
      </c>
      <c r="AB98" s="601">
        <f t="shared" si="28"/>
        <v>0</v>
      </c>
      <c r="AC98" s="602">
        <f t="shared" si="28"/>
        <v>0</v>
      </c>
      <c r="AD98" s="601">
        <f t="shared" si="28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23"/>
      <c r="G99" s="608"/>
      <c r="H99" s="624"/>
      <c r="I99" s="625"/>
      <c r="J99" s="610"/>
      <c r="K99" s="626"/>
      <c r="L99" s="627"/>
      <c r="M99" s="628"/>
      <c r="N99" s="629"/>
      <c r="O99" s="630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618"/>
      <c r="AF99" s="618"/>
      <c r="AG99" s="631"/>
      <c r="AH99" s="620"/>
      <c r="AI99" s="628"/>
      <c r="AJ99" s="632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15.75" thickBot="1">
      <c r="A101" s="574"/>
      <c r="B101" s="1131" t="s">
        <v>1122</v>
      </c>
      <c r="C101" s="1132"/>
      <c r="D101" s="1133"/>
      <c r="E101" s="577"/>
      <c r="F101" s="1132" t="s">
        <v>1123</v>
      </c>
      <c r="G101" s="1132"/>
      <c r="H101" s="1132"/>
      <c r="I101" s="1132"/>
      <c r="J101" s="1132"/>
      <c r="K101" s="1132"/>
      <c r="L101" s="1132"/>
      <c r="M101" s="1132"/>
      <c r="N101" s="1133"/>
      <c r="O101" s="1134" t="s">
        <v>1124</v>
      </c>
      <c r="P101" s="1135"/>
      <c r="Q101" s="1135"/>
      <c r="R101" s="1135"/>
      <c r="S101" s="1135"/>
      <c r="T101" s="1135"/>
      <c r="U101" s="1135"/>
      <c r="V101" s="1135"/>
      <c r="W101" s="1135"/>
      <c r="X101" s="1135"/>
      <c r="Y101" s="1135"/>
      <c r="Z101" s="1135"/>
      <c r="AA101" s="1135"/>
      <c r="AB101" s="1135"/>
      <c r="AC101" s="1135"/>
      <c r="AD101" s="1135"/>
      <c r="AE101" s="1135"/>
      <c r="AF101" s="1136"/>
      <c r="AG101" s="1137" t="s">
        <v>1125</v>
      </c>
      <c r="AH101" s="1138"/>
      <c r="AI101" s="1138"/>
      <c r="AJ101" s="1139"/>
    </row>
    <row r="102" spans="1:36">
      <c r="A102" s="574"/>
      <c r="B102" s="1140" t="s">
        <v>1126</v>
      </c>
      <c r="C102" s="1142" t="s">
        <v>1127</v>
      </c>
      <c r="D102" s="1143"/>
      <c r="E102" s="1143"/>
      <c r="F102" s="1143"/>
      <c r="G102" s="1143"/>
      <c r="H102" s="1143"/>
      <c r="I102" s="1121" t="s">
        <v>1128</v>
      </c>
      <c r="J102" s="1123" t="s">
        <v>1129</v>
      </c>
      <c r="K102" s="1123" t="s">
        <v>1130</v>
      </c>
      <c r="L102" s="1125" t="s">
        <v>1131</v>
      </c>
      <c r="M102" s="1127" t="s">
        <v>1132</v>
      </c>
      <c r="N102" s="1129" t="s">
        <v>1133</v>
      </c>
      <c r="O102" s="1120" t="s">
        <v>1134</v>
      </c>
      <c r="P102" s="1112"/>
      <c r="Q102" s="1111" t="s">
        <v>1135</v>
      </c>
      <c r="R102" s="1112"/>
      <c r="S102" s="1111" t="s">
        <v>1136</v>
      </c>
      <c r="T102" s="1112"/>
      <c r="U102" s="1111" t="s">
        <v>1137</v>
      </c>
      <c r="V102" s="1112"/>
      <c r="W102" s="1111" t="s">
        <v>1138</v>
      </c>
      <c r="X102" s="1112"/>
      <c r="Y102" s="1111" t="s">
        <v>1139</v>
      </c>
      <c r="Z102" s="1112"/>
      <c r="AA102" s="1111" t="s">
        <v>1140</v>
      </c>
      <c r="AB102" s="1112"/>
      <c r="AC102" s="1111" t="s">
        <v>1141</v>
      </c>
      <c r="AD102" s="1112"/>
      <c r="AE102" s="1111" t="s">
        <v>1142</v>
      </c>
      <c r="AF102" s="1113"/>
      <c r="AG102" s="1114" t="s">
        <v>1143</v>
      </c>
      <c r="AH102" s="1116" t="s">
        <v>1144</v>
      </c>
      <c r="AI102" s="1118" t="s">
        <v>1145</v>
      </c>
      <c r="AJ102" s="1107" t="s">
        <v>1146</v>
      </c>
    </row>
    <row r="103" spans="1:36" ht="20.25" thickBot="1">
      <c r="A103" s="574"/>
      <c r="B103" s="1141"/>
      <c r="C103" s="1144"/>
      <c r="D103" s="1145"/>
      <c r="E103" s="1145"/>
      <c r="F103" s="1145"/>
      <c r="G103" s="1145"/>
      <c r="H103" s="1145"/>
      <c r="I103" s="1122"/>
      <c r="J103" s="1124" t="s">
        <v>1129</v>
      </c>
      <c r="K103" s="1124"/>
      <c r="L103" s="1126"/>
      <c r="M103" s="1128"/>
      <c r="N103" s="1130"/>
      <c r="O103" s="578" t="s">
        <v>1147</v>
      </c>
      <c r="P103" s="579" t="s">
        <v>1148</v>
      </c>
      <c r="Q103" s="580" t="s">
        <v>1147</v>
      </c>
      <c r="R103" s="579" t="s">
        <v>1148</v>
      </c>
      <c r="S103" s="580" t="s">
        <v>1147</v>
      </c>
      <c r="T103" s="579" t="s">
        <v>1148</v>
      </c>
      <c r="U103" s="580" t="s">
        <v>1147</v>
      </c>
      <c r="V103" s="579" t="s">
        <v>1148</v>
      </c>
      <c r="W103" s="580" t="s">
        <v>1147</v>
      </c>
      <c r="X103" s="579" t="s">
        <v>1148</v>
      </c>
      <c r="Y103" s="580" t="s">
        <v>1147</v>
      </c>
      <c r="Z103" s="579" t="s">
        <v>1148</v>
      </c>
      <c r="AA103" s="580" t="s">
        <v>1147</v>
      </c>
      <c r="AB103" s="579" t="s">
        <v>1149</v>
      </c>
      <c r="AC103" s="580" t="s">
        <v>1147</v>
      </c>
      <c r="AD103" s="579" t="s">
        <v>1149</v>
      </c>
      <c r="AE103" s="580" t="s">
        <v>1147</v>
      </c>
      <c r="AF103" s="581" t="s">
        <v>1149</v>
      </c>
      <c r="AG103" s="1115"/>
      <c r="AH103" s="1117"/>
      <c r="AI103" s="1119"/>
      <c r="AJ103" s="1108"/>
    </row>
    <row r="104" spans="1:36" ht="48.75" thickBot="1">
      <c r="A104" s="574"/>
      <c r="B104" s="582" t="s">
        <v>1150</v>
      </c>
      <c r="C104" s="1109" t="s">
        <v>1151</v>
      </c>
      <c r="D104" s="1110"/>
      <c r="E104" s="1110"/>
      <c r="F104" s="1110"/>
      <c r="G104" s="1110"/>
      <c r="H104" s="1110"/>
      <c r="I104" s="583" t="s">
        <v>1152</v>
      </c>
      <c r="J104" s="584"/>
      <c r="K104" s="585"/>
      <c r="L104" s="585"/>
      <c r="M104" s="586"/>
      <c r="N104" s="587"/>
      <c r="O104" s="588">
        <f t="shared" ref="O104:AD104" si="29">O106+O109</f>
        <v>0</v>
      </c>
      <c r="P104" s="589">
        <f t="shared" si="29"/>
        <v>0</v>
      </c>
      <c r="Q104" s="589">
        <f t="shared" si="29"/>
        <v>0</v>
      </c>
      <c r="R104" s="589">
        <f t="shared" si="29"/>
        <v>0</v>
      </c>
      <c r="S104" s="589">
        <f t="shared" si="29"/>
        <v>0</v>
      </c>
      <c r="T104" s="589">
        <f t="shared" si="29"/>
        <v>0</v>
      </c>
      <c r="U104" s="589">
        <f t="shared" si="29"/>
        <v>0</v>
      </c>
      <c r="V104" s="589">
        <f t="shared" si="29"/>
        <v>0</v>
      </c>
      <c r="W104" s="589">
        <f t="shared" si="29"/>
        <v>0</v>
      </c>
      <c r="X104" s="589">
        <f t="shared" si="29"/>
        <v>0</v>
      </c>
      <c r="Y104" s="589">
        <f t="shared" si="29"/>
        <v>0</v>
      </c>
      <c r="Z104" s="589">
        <f t="shared" si="29"/>
        <v>0</v>
      </c>
      <c r="AA104" s="589">
        <f t="shared" si="29"/>
        <v>0</v>
      </c>
      <c r="AB104" s="589">
        <f t="shared" si="29"/>
        <v>0</v>
      </c>
      <c r="AC104" s="589">
        <f t="shared" si="29"/>
        <v>0</v>
      </c>
      <c r="AD104" s="589">
        <f t="shared" si="29"/>
        <v>0</v>
      </c>
      <c r="AE104" s="589">
        <f>SUM(O104,Q104,S104,U104,W104,Y104,AA104,AC104)</f>
        <v>0</v>
      </c>
      <c r="AF104" s="590">
        <f>SUM(P104,R104,T104,V104,X104,Z104,AB104,AD104)</f>
        <v>0</v>
      </c>
      <c r="AG104" s="591">
        <f>AG106+AG109</f>
        <v>0</v>
      </c>
      <c r="AH104" s="592"/>
      <c r="AI104" s="592"/>
      <c r="AJ104" s="593"/>
    </row>
    <row r="105" spans="1:36" ht="15.75" thickBot="1">
      <c r="A105" s="574"/>
      <c r="B105" s="1146"/>
      <c r="C105" s="1147"/>
      <c r="D105" s="1147"/>
      <c r="E105" s="1147"/>
      <c r="F105" s="1147"/>
      <c r="G105" s="1147"/>
      <c r="H105" s="1147"/>
      <c r="I105" s="1147"/>
      <c r="J105" s="1147"/>
      <c r="K105" s="1147"/>
      <c r="L105" s="1147"/>
      <c r="M105" s="1147"/>
      <c r="N105" s="1147"/>
      <c r="O105" s="1147"/>
      <c r="P105" s="1147"/>
      <c r="Q105" s="1147"/>
      <c r="R105" s="1147"/>
      <c r="S105" s="1147"/>
      <c r="T105" s="1147"/>
      <c r="U105" s="1147"/>
      <c r="V105" s="1147"/>
      <c r="W105" s="1147"/>
      <c r="X105" s="1147"/>
      <c r="Y105" s="1147"/>
      <c r="Z105" s="1147"/>
      <c r="AA105" s="1147"/>
      <c r="AB105" s="1147"/>
      <c r="AC105" s="1147"/>
      <c r="AD105" s="1147"/>
      <c r="AE105" s="1147"/>
      <c r="AF105" s="1147"/>
      <c r="AG105" s="1147"/>
      <c r="AH105" s="1147"/>
      <c r="AI105" s="1147"/>
      <c r="AJ105" s="1148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1156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8"/>
      <c r="K106" s="598"/>
      <c r="L106" s="598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09"/>
      <c r="G107" s="608"/>
      <c r="H107" s="610"/>
      <c r="I107" s="610"/>
      <c r="J107" s="610"/>
      <c r="K107" s="611"/>
      <c r="L107" s="612"/>
      <c r="M107" s="612"/>
      <c r="N107" s="613"/>
      <c r="O107" s="614"/>
      <c r="P107" s="615"/>
      <c r="Q107" s="616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7"/>
      <c r="AC107" s="617"/>
      <c r="AD107" s="617"/>
      <c r="AE107" s="618"/>
      <c r="AF107" s="618"/>
      <c r="AG107" s="619"/>
      <c r="AH107" s="620"/>
      <c r="AI107" s="620"/>
      <c r="AJ107" s="621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1161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5"/>
      <c r="K109" s="622"/>
      <c r="L109" s="622"/>
      <c r="M109" s="598"/>
      <c r="N109" s="599"/>
      <c r="O109" s="600">
        <f t="shared" ref="O109:AD109" si="31">SUM(O110:O110)</f>
        <v>0</v>
      </c>
      <c r="P109" s="601">
        <f t="shared" si="31"/>
        <v>0</v>
      </c>
      <c r="Q109" s="602">
        <f t="shared" si="31"/>
        <v>0</v>
      </c>
      <c r="R109" s="601">
        <f t="shared" si="31"/>
        <v>0</v>
      </c>
      <c r="S109" s="602">
        <f t="shared" si="31"/>
        <v>0</v>
      </c>
      <c r="T109" s="601">
        <f t="shared" si="31"/>
        <v>0</v>
      </c>
      <c r="U109" s="602">
        <f t="shared" si="31"/>
        <v>0</v>
      </c>
      <c r="V109" s="601">
        <f t="shared" si="31"/>
        <v>0</v>
      </c>
      <c r="W109" s="602">
        <f t="shared" si="31"/>
        <v>0</v>
      </c>
      <c r="X109" s="601">
        <f t="shared" si="31"/>
        <v>0</v>
      </c>
      <c r="Y109" s="602">
        <f t="shared" si="31"/>
        <v>0</v>
      </c>
      <c r="Z109" s="601">
        <f t="shared" si="31"/>
        <v>0</v>
      </c>
      <c r="AA109" s="602">
        <f t="shared" si="31"/>
        <v>0</v>
      </c>
      <c r="AB109" s="601">
        <f t="shared" si="31"/>
        <v>0</v>
      </c>
      <c r="AC109" s="602">
        <f t="shared" si="31"/>
        <v>0</v>
      </c>
      <c r="AD109" s="601">
        <f t="shared" si="31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23"/>
      <c r="G110" s="608"/>
      <c r="H110" s="624"/>
      <c r="I110" s="625"/>
      <c r="J110" s="610"/>
      <c r="K110" s="626"/>
      <c r="L110" s="627"/>
      <c r="M110" s="628"/>
      <c r="N110" s="629"/>
      <c r="O110" s="630"/>
      <c r="P110" s="618"/>
      <c r="Q110" s="618"/>
      <c r="R110" s="618"/>
      <c r="S110" s="618"/>
      <c r="T110" s="618"/>
      <c r="U110" s="618"/>
      <c r="V110" s="618"/>
      <c r="W110" s="618"/>
      <c r="X110" s="618"/>
      <c r="Y110" s="618"/>
      <c r="Z110" s="618"/>
      <c r="AA110" s="618"/>
      <c r="AB110" s="618"/>
      <c r="AC110" s="618"/>
      <c r="AD110" s="618"/>
      <c r="AE110" s="618"/>
      <c r="AF110" s="618"/>
      <c r="AG110" s="631"/>
      <c r="AH110" s="620"/>
      <c r="AI110" s="628"/>
      <c r="AJ110" s="632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15.75" thickBot="1">
      <c r="A112" s="574"/>
      <c r="B112" s="1131" t="s">
        <v>1122</v>
      </c>
      <c r="C112" s="1132"/>
      <c r="D112" s="1133"/>
      <c r="E112" s="577"/>
      <c r="F112" s="1132" t="s">
        <v>1123</v>
      </c>
      <c r="G112" s="1132"/>
      <c r="H112" s="1132"/>
      <c r="I112" s="1132"/>
      <c r="J112" s="1132"/>
      <c r="K112" s="1132"/>
      <c r="L112" s="1132"/>
      <c r="M112" s="1132"/>
      <c r="N112" s="1133"/>
      <c r="O112" s="1134" t="s">
        <v>1124</v>
      </c>
      <c r="P112" s="1135"/>
      <c r="Q112" s="1135"/>
      <c r="R112" s="1135"/>
      <c r="S112" s="1135"/>
      <c r="T112" s="1135"/>
      <c r="U112" s="1135"/>
      <c r="V112" s="1135"/>
      <c r="W112" s="1135"/>
      <c r="X112" s="1135"/>
      <c r="Y112" s="1135"/>
      <c r="Z112" s="1135"/>
      <c r="AA112" s="1135"/>
      <c r="AB112" s="1135"/>
      <c r="AC112" s="1135"/>
      <c r="AD112" s="1135"/>
      <c r="AE112" s="1135"/>
      <c r="AF112" s="1136"/>
      <c r="AG112" s="1137" t="s">
        <v>1125</v>
      </c>
      <c r="AH112" s="1138"/>
      <c r="AI112" s="1138"/>
      <c r="AJ112" s="1139"/>
    </row>
    <row r="113" spans="1:36">
      <c r="A113" s="574"/>
      <c r="B113" s="1140" t="s">
        <v>1126</v>
      </c>
      <c r="C113" s="1142" t="s">
        <v>1127</v>
      </c>
      <c r="D113" s="1143"/>
      <c r="E113" s="1143"/>
      <c r="F113" s="1143"/>
      <c r="G113" s="1143"/>
      <c r="H113" s="1143"/>
      <c r="I113" s="1121" t="s">
        <v>1128</v>
      </c>
      <c r="J113" s="1123" t="s">
        <v>1129</v>
      </c>
      <c r="K113" s="1123" t="s">
        <v>1130</v>
      </c>
      <c r="L113" s="1125" t="s">
        <v>1131</v>
      </c>
      <c r="M113" s="1127" t="s">
        <v>1132</v>
      </c>
      <c r="N113" s="1129" t="s">
        <v>1133</v>
      </c>
      <c r="O113" s="1120" t="s">
        <v>1134</v>
      </c>
      <c r="P113" s="1112"/>
      <c r="Q113" s="1111" t="s">
        <v>1135</v>
      </c>
      <c r="R113" s="1112"/>
      <c r="S113" s="1111" t="s">
        <v>1136</v>
      </c>
      <c r="T113" s="1112"/>
      <c r="U113" s="1111" t="s">
        <v>1137</v>
      </c>
      <c r="V113" s="1112"/>
      <c r="W113" s="1111" t="s">
        <v>1138</v>
      </c>
      <c r="X113" s="1112"/>
      <c r="Y113" s="1111" t="s">
        <v>1139</v>
      </c>
      <c r="Z113" s="1112"/>
      <c r="AA113" s="1111" t="s">
        <v>1140</v>
      </c>
      <c r="AB113" s="1112"/>
      <c r="AC113" s="1111" t="s">
        <v>1141</v>
      </c>
      <c r="AD113" s="1112"/>
      <c r="AE113" s="1111" t="s">
        <v>1142</v>
      </c>
      <c r="AF113" s="1113"/>
      <c r="AG113" s="1114" t="s">
        <v>1143</v>
      </c>
      <c r="AH113" s="1116" t="s">
        <v>1144</v>
      </c>
      <c r="AI113" s="1118" t="s">
        <v>1145</v>
      </c>
      <c r="AJ113" s="1107" t="s">
        <v>1146</v>
      </c>
    </row>
    <row r="114" spans="1:36" ht="20.25" thickBot="1">
      <c r="A114" s="574"/>
      <c r="B114" s="1141"/>
      <c r="C114" s="1144"/>
      <c r="D114" s="1145"/>
      <c r="E114" s="1145"/>
      <c r="F114" s="1145"/>
      <c r="G114" s="1145"/>
      <c r="H114" s="1145"/>
      <c r="I114" s="1122"/>
      <c r="J114" s="1124" t="s">
        <v>1129</v>
      </c>
      <c r="K114" s="1124"/>
      <c r="L114" s="1126"/>
      <c r="M114" s="1128"/>
      <c r="N114" s="1130"/>
      <c r="O114" s="578" t="s">
        <v>1147</v>
      </c>
      <c r="P114" s="579" t="s">
        <v>1148</v>
      </c>
      <c r="Q114" s="580" t="s">
        <v>1147</v>
      </c>
      <c r="R114" s="579" t="s">
        <v>1148</v>
      </c>
      <c r="S114" s="580" t="s">
        <v>1147</v>
      </c>
      <c r="T114" s="579" t="s">
        <v>1148</v>
      </c>
      <c r="U114" s="580" t="s">
        <v>1147</v>
      </c>
      <c r="V114" s="579" t="s">
        <v>1148</v>
      </c>
      <c r="W114" s="580" t="s">
        <v>1147</v>
      </c>
      <c r="X114" s="579" t="s">
        <v>1148</v>
      </c>
      <c r="Y114" s="580" t="s">
        <v>1147</v>
      </c>
      <c r="Z114" s="579" t="s">
        <v>1148</v>
      </c>
      <c r="AA114" s="580" t="s">
        <v>1147</v>
      </c>
      <c r="AB114" s="579" t="s">
        <v>1149</v>
      </c>
      <c r="AC114" s="580" t="s">
        <v>1147</v>
      </c>
      <c r="AD114" s="579" t="s">
        <v>1149</v>
      </c>
      <c r="AE114" s="580" t="s">
        <v>1147</v>
      </c>
      <c r="AF114" s="581" t="s">
        <v>1149</v>
      </c>
      <c r="AG114" s="1115"/>
      <c r="AH114" s="1117"/>
      <c r="AI114" s="1119"/>
      <c r="AJ114" s="1108"/>
    </row>
    <row r="115" spans="1:36" ht="48.75" thickBot="1">
      <c r="A115" s="574"/>
      <c r="B115" s="582" t="s">
        <v>1150</v>
      </c>
      <c r="C115" s="1109" t="s">
        <v>1151</v>
      </c>
      <c r="D115" s="1110"/>
      <c r="E115" s="1110"/>
      <c r="F115" s="1110"/>
      <c r="G115" s="1110"/>
      <c r="H115" s="1110"/>
      <c r="I115" s="583" t="s">
        <v>1152</v>
      </c>
      <c r="J115" s="584"/>
      <c r="K115" s="585"/>
      <c r="L115" s="585"/>
      <c r="M115" s="586"/>
      <c r="N115" s="587"/>
      <c r="O115" s="588">
        <f t="shared" ref="O115:AD115" si="32">O117</f>
        <v>0</v>
      </c>
      <c r="P115" s="589">
        <f t="shared" si="32"/>
        <v>0</v>
      </c>
      <c r="Q115" s="589">
        <f t="shared" si="32"/>
        <v>0</v>
      </c>
      <c r="R115" s="589">
        <f t="shared" si="32"/>
        <v>0</v>
      </c>
      <c r="S115" s="589">
        <f t="shared" si="32"/>
        <v>0</v>
      </c>
      <c r="T115" s="589">
        <f t="shared" si="32"/>
        <v>0</v>
      </c>
      <c r="U115" s="589">
        <f t="shared" si="32"/>
        <v>0</v>
      </c>
      <c r="V115" s="589">
        <f t="shared" si="32"/>
        <v>0</v>
      </c>
      <c r="W115" s="589">
        <f t="shared" si="32"/>
        <v>0</v>
      </c>
      <c r="X115" s="589">
        <f t="shared" si="32"/>
        <v>0</v>
      </c>
      <c r="Y115" s="589">
        <f t="shared" si="32"/>
        <v>0</v>
      </c>
      <c r="Z115" s="589">
        <f t="shared" si="32"/>
        <v>0</v>
      </c>
      <c r="AA115" s="589">
        <f t="shared" si="32"/>
        <v>0</v>
      </c>
      <c r="AB115" s="589">
        <f t="shared" si="32"/>
        <v>0</v>
      </c>
      <c r="AC115" s="589">
        <f t="shared" si="32"/>
        <v>0</v>
      </c>
      <c r="AD115" s="589">
        <f t="shared" si="32"/>
        <v>0</v>
      </c>
      <c r="AE115" s="589">
        <f>SUM(O115,Q115,S115,U115,W115,Y115,AA115,AC115)</f>
        <v>0</v>
      </c>
      <c r="AF115" s="590">
        <f>SUM(P115,R115,T115,V115,X115,Z115,AB115,AD115)</f>
        <v>0</v>
      </c>
      <c r="AG115" s="591">
        <f>AG117</f>
        <v>0</v>
      </c>
      <c r="AH115" s="592"/>
      <c r="AI115" s="592"/>
      <c r="AJ115" s="593"/>
    </row>
    <row r="116" spans="1:36" ht="15.75" thickBot="1">
      <c r="A116" s="574"/>
      <c r="B116" s="1146"/>
      <c r="C116" s="1147"/>
      <c r="D116" s="1147"/>
      <c r="E116" s="1147"/>
      <c r="F116" s="1147"/>
      <c r="G116" s="1147"/>
      <c r="H116" s="1147"/>
      <c r="I116" s="1147"/>
      <c r="J116" s="1147"/>
      <c r="K116" s="1147"/>
      <c r="L116" s="1147"/>
      <c r="M116" s="1147"/>
      <c r="N116" s="1147"/>
      <c r="O116" s="1147"/>
      <c r="P116" s="1147"/>
      <c r="Q116" s="1147"/>
      <c r="R116" s="1147"/>
      <c r="S116" s="1147"/>
      <c r="T116" s="1147"/>
      <c r="U116" s="1147"/>
      <c r="V116" s="1147"/>
      <c r="W116" s="1147"/>
      <c r="X116" s="1147"/>
      <c r="Y116" s="1147"/>
      <c r="Z116" s="1147"/>
      <c r="AA116" s="1147"/>
      <c r="AB116" s="1147"/>
      <c r="AC116" s="1147"/>
      <c r="AD116" s="1147"/>
      <c r="AE116" s="1147"/>
      <c r="AF116" s="1147"/>
      <c r="AG116" s="1147"/>
      <c r="AH116" s="1147"/>
      <c r="AI116" s="1147"/>
      <c r="AJ116" s="1148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1156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8"/>
      <c r="K117" s="598"/>
      <c r="L117" s="598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09"/>
      <c r="G118" s="608"/>
      <c r="H118" s="610"/>
      <c r="I118" s="610"/>
      <c r="J118" s="610"/>
      <c r="K118" s="611"/>
      <c r="L118" s="612"/>
      <c r="M118" s="612"/>
      <c r="N118" s="613"/>
      <c r="O118" s="614"/>
      <c r="P118" s="615"/>
      <c r="Q118" s="616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8"/>
      <c r="AF118" s="618"/>
      <c r="AG118" s="619"/>
      <c r="AH118" s="620"/>
      <c r="AI118" s="620"/>
      <c r="AJ118" s="621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>
      <c r="A120" s="574"/>
      <c r="B120" s="633"/>
      <c r="C120" s="633"/>
      <c r="D120" s="574"/>
      <c r="E120" s="574"/>
      <c r="F120" s="574"/>
      <c r="G120" s="574"/>
      <c r="H120" s="634"/>
      <c r="I120" s="634"/>
      <c r="J120" s="634"/>
      <c r="K120" s="574"/>
      <c r="L120" s="574"/>
      <c r="M120" s="574"/>
      <c r="N120" s="574"/>
      <c r="O120" s="574"/>
      <c r="P120" s="574"/>
      <c r="Q120" s="574"/>
      <c r="R120" s="574"/>
      <c r="S120" s="574"/>
      <c r="T120" s="574"/>
      <c r="U120" s="574"/>
      <c r="V120" s="574"/>
      <c r="W120" s="574"/>
      <c r="X120" s="574"/>
      <c r="Y120" s="574"/>
      <c r="Z120" s="574"/>
      <c r="AA120" s="574"/>
      <c r="AB120" s="574"/>
      <c r="AC120" s="574"/>
      <c r="AD120" s="574"/>
      <c r="AE120" s="574"/>
      <c r="AF120" s="574"/>
      <c r="AG120" s="633"/>
      <c r="AH120" s="574"/>
      <c r="AI120" s="574"/>
      <c r="AJ120" s="574"/>
    </row>
  </sheetData>
  <mergeCells count="222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7:AJ17"/>
    <mergeCell ref="B20:AJ20"/>
    <mergeCell ref="B23:AJ23"/>
    <mergeCell ref="B26:AJ26"/>
    <mergeCell ref="B29:AJ29"/>
    <mergeCell ref="B32:AJ32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U46:V46"/>
    <mergeCell ref="B46:B47"/>
    <mergeCell ref="C46:H47"/>
    <mergeCell ref="I46:I47"/>
    <mergeCell ref="J46:J47"/>
    <mergeCell ref="K46:K47"/>
    <mergeCell ref="L46:L47"/>
    <mergeCell ref="B35:AJ35"/>
    <mergeCell ref="B38:AJ38"/>
    <mergeCell ref="B41:AJ41"/>
    <mergeCell ref="B44:AJ44"/>
    <mergeCell ref="B45:D45"/>
    <mergeCell ref="F45:N45"/>
    <mergeCell ref="O45:AF45"/>
    <mergeCell ref="AG45:AJ45"/>
    <mergeCell ref="B55:AJ55"/>
    <mergeCell ref="B58:AJ58"/>
    <mergeCell ref="B61:AJ61"/>
    <mergeCell ref="B62:D62"/>
    <mergeCell ref="F62:N62"/>
    <mergeCell ref="O62:AF62"/>
    <mergeCell ref="AG62:AJ62"/>
    <mergeCell ref="AH46:AH47"/>
    <mergeCell ref="AI46:AI47"/>
    <mergeCell ref="AJ46:AJ47"/>
    <mergeCell ref="C48:H48"/>
    <mergeCell ref="B49:AJ49"/>
    <mergeCell ref="B52:AJ52"/>
    <mergeCell ref="W46:X46"/>
    <mergeCell ref="Y46:Z46"/>
    <mergeCell ref="AA46:AB46"/>
    <mergeCell ref="AC46:AD46"/>
    <mergeCell ref="AE46:AF46"/>
    <mergeCell ref="AG46:AG47"/>
    <mergeCell ref="M46:M47"/>
    <mergeCell ref="N46:N47"/>
    <mergeCell ref="O46:P46"/>
    <mergeCell ref="Q46:R46"/>
    <mergeCell ref="S46:T46"/>
    <mergeCell ref="AH63:AH64"/>
    <mergeCell ref="AI63:AI64"/>
    <mergeCell ref="AJ63:AJ64"/>
    <mergeCell ref="C65:H65"/>
    <mergeCell ref="B66:AJ66"/>
    <mergeCell ref="B69:AJ69"/>
    <mergeCell ref="W63:X63"/>
    <mergeCell ref="Y63:Z63"/>
    <mergeCell ref="AA63:AB63"/>
    <mergeCell ref="AC63:AD63"/>
    <mergeCell ref="AE63:AF63"/>
    <mergeCell ref="AG63:AG64"/>
    <mergeCell ref="M63:M64"/>
    <mergeCell ref="N63:N64"/>
    <mergeCell ref="O63:P63"/>
    <mergeCell ref="Q63:R63"/>
    <mergeCell ref="S63:T63"/>
    <mergeCell ref="U63:V63"/>
    <mergeCell ref="B63:B64"/>
    <mergeCell ref="C63:H64"/>
    <mergeCell ref="I63:I64"/>
    <mergeCell ref="J63:J64"/>
    <mergeCell ref="K63:K64"/>
    <mergeCell ref="L63:L64"/>
    <mergeCell ref="B77:B78"/>
    <mergeCell ref="C77:H78"/>
    <mergeCell ref="I77:I78"/>
    <mergeCell ref="J77:J78"/>
    <mergeCell ref="K77:K78"/>
    <mergeCell ref="L77:L78"/>
    <mergeCell ref="B72:AJ72"/>
    <mergeCell ref="B75:AJ75"/>
    <mergeCell ref="B76:D76"/>
    <mergeCell ref="F76:N76"/>
    <mergeCell ref="O76:AF76"/>
    <mergeCell ref="AG76:AJ76"/>
    <mergeCell ref="B86:AJ86"/>
    <mergeCell ref="B89:AJ89"/>
    <mergeCell ref="B90:D90"/>
    <mergeCell ref="F90:N90"/>
    <mergeCell ref="O90:AF90"/>
    <mergeCell ref="AG90:AJ90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AH91:AH92"/>
    <mergeCell ref="AI91:AI92"/>
    <mergeCell ref="AJ91:AJ92"/>
    <mergeCell ref="C93:H93"/>
    <mergeCell ref="B94:AJ94"/>
    <mergeCell ref="B97:AJ97"/>
    <mergeCell ref="W91:X91"/>
    <mergeCell ref="Y91:Z91"/>
    <mergeCell ref="AA91:AB91"/>
    <mergeCell ref="AC91:AD91"/>
    <mergeCell ref="AE91:AF91"/>
    <mergeCell ref="AG91:AG92"/>
    <mergeCell ref="M91:M92"/>
    <mergeCell ref="N91:N92"/>
    <mergeCell ref="O91:P91"/>
    <mergeCell ref="Q91:R91"/>
    <mergeCell ref="S91:T91"/>
    <mergeCell ref="U91:V91"/>
    <mergeCell ref="B91:B92"/>
    <mergeCell ref="C91:H92"/>
    <mergeCell ref="I91:I92"/>
    <mergeCell ref="J91:J92"/>
    <mergeCell ref="K91:K92"/>
    <mergeCell ref="L91:L92"/>
    <mergeCell ref="B100:AJ100"/>
    <mergeCell ref="B101:D101"/>
    <mergeCell ref="F101:N101"/>
    <mergeCell ref="O101:AF101"/>
    <mergeCell ref="AG101:AJ101"/>
    <mergeCell ref="B102:B103"/>
    <mergeCell ref="C102:H103"/>
    <mergeCell ref="I102:I103"/>
    <mergeCell ref="J102:J103"/>
    <mergeCell ref="K102:K103"/>
    <mergeCell ref="B108:AJ108"/>
    <mergeCell ref="B111:AJ111"/>
    <mergeCell ref="B112:D112"/>
    <mergeCell ref="F112:N112"/>
    <mergeCell ref="O112:AF112"/>
    <mergeCell ref="AG112:AJ112"/>
    <mergeCell ref="AG102:AG103"/>
    <mergeCell ref="AH102:AH103"/>
    <mergeCell ref="AI102:AI103"/>
    <mergeCell ref="AJ102:AJ103"/>
    <mergeCell ref="C104:H104"/>
    <mergeCell ref="B105:AJ105"/>
    <mergeCell ref="U102:V102"/>
    <mergeCell ref="W102:X102"/>
    <mergeCell ref="Y102:Z102"/>
    <mergeCell ref="AA102:AB102"/>
    <mergeCell ref="AC102:AD102"/>
    <mergeCell ref="AE102:AF102"/>
    <mergeCell ref="L102:L103"/>
    <mergeCell ref="M102:M103"/>
    <mergeCell ref="N102:N103"/>
    <mergeCell ref="O102:P102"/>
    <mergeCell ref="Q102:R102"/>
    <mergeCell ref="S102:T102"/>
    <mergeCell ref="AH113:AH114"/>
    <mergeCell ref="AI113:AI114"/>
    <mergeCell ref="AJ113:AJ114"/>
    <mergeCell ref="C115:H115"/>
    <mergeCell ref="B116:AJ116"/>
    <mergeCell ref="B119:AJ119"/>
    <mergeCell ref="W113:X113"/>
    <mergeCell ref="Y113:Z113"/>
    <mergeCell ref="AA113:AB113"/>
    <mergeCell ref="AC113:AD113"/>
    <mergeCell ref="AE113:AF113"/>
    <mergeCell ref="AG113:AG114"/>
    <mergeCell ref="M113:M114"/>
    <mergeCell ref="N113:N114"/>
    <mergeCell ref="O113:P113"/>
    <mergeCell ref="Q113:R113"/>
    <mergeCell ref="S113:T113"/>
    <mergeCell ref="U113:V113"/>
    <mergeCell ref="B113:B114"/>
    <mergeCell ref="C113:H114"/>
    <mergeCell ref="I113:I114"/>
    <mergeCell ref="J113:J114"/>
    <mergeCell ref="K113:K114"/>
    <mergeCell ref="L113:L11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32"/>
  <sheetViews>
    <sheetView zoomScale="10" zoomScaleNormal="10" workbookViewId="0">
      <selection activeCell="AY86" sqref="AY86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1700</v>
      </c>
      <c r="C4" s="1159"/>
      <c r="D4" s="1159"/>
      <c r="E4" s="1159"/>
      <c r="F4" s="1159"/>
      <c r="G4" s="1159"/>
      <c r="H4" s="1160"/>
      <c r="I4" s="1161" t="s">
        <v>1702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1701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56.75" thickBot="1">
      <c r="A8" s="574"/>
      <c r="B8" s="582" t="s">
        <v>1150</v>
      </c>
      <c r="C8" s="1109" t="s">
        <v>1703</v>
      </c>
      <c r="D8" s="1110"/>
      <c r="E8" s="1110"/>
      <c r="F8" s="1110"/>
      <c r="G8" s="1110"/>
      <c r="H8" s="1110"/>
      <c r="I8" s="583" t="s">
        <v>1704</v>
      </c>
      <c r="J8" s="584">
        <v>0</v>
      </c>
      <c r="K8" s="693">
        <v>0.15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5</v>
      </c>
      <c r="C11" s="648"/>
      <c r="D11" s="649"/>
      <c r="E11" s="649"/>
      <c r="F11" s="650"/>
      <c r="G11" s="649"/>
      <c r="H11" s="678" t="s">
        <v>1705</v>
      </c>
      <c r="I11" s="687" t="s">
        <v>1706</v>
      </c>
      <c r="J11" s="649">
        <v>17</v>
      </c>
      <c r="K11" s="665">
        <v>10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5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5</v>
      </c>
      <c r="C14" s="648"/>
      <c r="D14" s="649"/>
      <c r="E14" s="649"/>
      <c r="F14" s="650"/>
      <c r="G14" s="649"/>
      <c r="H14" s="678" t="s">
        <v>1707</v>
      </c>
      <c r="I14" s="687" t="s">
        <v>1708</v>
      </c>
      <c r="J14" s="683">
        <v>0.7</v>
      </c>
      <c r="K14" s="684">
        <v>0.12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1161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5"/>
      <c r="K15" s="622"/>
      <c r="L15" s="622"/>
      <c r="M15" s="598"/>
      <c r="N15" s="599"/>
      <c r="O15" s="600">
        <f t="shared" si="2"/>
        <v>0</v>
      </c>
      <c r="P15" s="601">
        <f t="shared" si="2"/>
        <v>0</v>
      </c>
      <c r="Q15" s="602">
        <f t="shared" si="2"/>
        <v>0</v>
      </c>
      <c r="R15" s="601">
        <f t="shared" si="2"/>
        <v>0</v>
      </c>
      <c r="S15" s="602">
        <f t="shared" si="2"/>
        <v>0</v>
      </c>
      <c r="T15" s="601">
        <f t="shared" si="2"/>
        <v>0</v>
      </c>
      <c r="U15" s="602">
        <f t="shared" si="2"/>
        <v>0</v>
      </c>
      <c r="V15" s="601">
        <f t="shared" si="2"/>
        <v>0</v>
      </c>
      <c r="W15" s="602">
        <f t="shared" si="2"/>
        <v>0</v>
      </c>
      <c r="X15" s="601">
        <f t="shared" si="2"/>
        <v>0</v>
      </c>
      <c r="Y15" s="602">
        <f t="shared" si="2"/>
        <v>0</v>
      </c>
      <c r="Z15" s="601">
        <f t="shared" si="2"/>
        <v>0</v>
      </c>
      <c r="AA15" s="602">
        <f t="shared" si="2"/>
        <v>0</v>
      </c>
      <c r="AB15" s="601">
        <f t="shared" si="2"/>
        <v>0</v>
      </c>
      <c r="AC15" s="602">
        <f t="shared" si="2"/>
        <v>0</v>
      </c>
      <c r="AD15" s="601">
        <f t="shared" si="2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44.75" thickBot="1">
      <c r="A16" s="646"/>
      <c r="B16" s="647" t="s">
        <v>5</v>
      </c>
      <c r="C16" s="648"/>
      <c r="D16" s="649"/>
      <c r="E16" s="649"/>
      <c r="F16" s="650"/>
      <c r="G16" s="649"/>
      <c r="H16" s="678" t="s">
        <v>1709</v>
      </c>
      <c r="I16" s="687" t="s">
        <v>1710</v>
      </c>
      <c r="J16" s="683">
        <v>0</v>
      </c>
      <c r="K16" s="684">
        <v>0.7</v>
      </c>
      <c r="L16" s="665"/>
      <c r="M16" s="660"/>
      <c r="N16" s="666"/>
      <c r="O16" s="667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15.75" thickBot="1">
      <c r="A18" s="574"/>
      <c r="B18" s="1131" t="s">
        <v>1701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20.25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180.75" thickBot="1">
      <c r="A21" s="574"/>
      <c r="B21" s="582" t="s">
        <v>1150</v>
      </c>
      <c r="C21" s="1109" t="s">
        <v>1711</v>
      </c>
      <c r="D21" s="1110"/>
      <c r="E21" s="1110"/>
      <c r="F21" s="1110"/>
      <c r="G21" s="1110"/>
      <c r="H21" s="1110"/>
      <c r="I21" s="583" t="s">
        <v>1712</v>
      </c>
      <c r="J21" s="584">
        <v>0</v>
      </c>
      <c r="K21" s="693">
        <v>0.7</v>
      </c>
      <c r="L21" s="585"/>
      <c r="M21" s="586"/>
      <c r="N21" s="587"/>
      <c r="O21" s="588">
        <f t="shared" ref="O21:AD21" si="3">SUM(O23+O30+O33,O36,O39,O42,O45,O48,O51,O54)</f>
        <v>0</v>
      </c>
      <c r="P21" s="589">
        <f t="shared" si="3"/>
        <v>0</v>
      </c>
      <c r="Q21" s="589">
        <f t="shared" si="3"/>
        <v>0</v>
      </c>
      <c r="R21" s="589">
        <f t="shared" si="3"/>
        <v>0</v>
      </c>
      <c r="S21" s="589">
        <f t="shared" si="3"/>
        <v>0</v>
      </c>
      <c r="T21" s="589">
        <f t="shared" si="3"/>
        <v>0</v>
      </c>
      <c r="U21" s="589">
        <f t="shared" si="3"/>
        <v>0</v>
      </c>
      <c r="V21" s="589">
        <f t="shared" si="3"/>
        <v>0</v>
      </c>
      <c r="W21" s="589">
        <f t="shared" si="3"/>
        <v>0</v>
      </c>
      <c r="X21" s="589">
        <f t="shared" si="3"/>
        <v>0</v>
      </c>
      <c r="Y21" s="589">
        <f t="shared" si="3"/>
        <v>0</v>
      </c>
      <c r="Z21" s="589">
        <f t="shared" si="3"/>
        <v>0</v>
      </c>
      <c r="AA21" s="589">
        <f t="shared" si="3"/>
        <v>0</v>
      </c>
      <c r="AB21" s="589">
        <f t="shared" si="3"/>
        <v>0</v>
      </c>
      <c r="AC21" s="589">
        <f t="shared" si="3"/>
        <v>0</v>
      </c>
      <c r="AD21" s="589">
        <f t="shared" si="3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AG23+AG30</f>
        <v>0</v>
      </c>
      <c r="AH21" s="592"/>
      <c r="AI21" s="592"/>
      <c r="AJ21" s="593"/>
    </row>
    <row r="22" spans="1:36" ht="15.75" thickBot="1">
      <c r="A22" s="574"/>
      <c r="B22" s="1146"/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8"/>
    </row>
    <row r="23" spans="1:36" ht="36.75" thickBot="1">
      <c r="A23" s="574"/>
      <c r="B23" s="594" t="s">
        <v>1153</v>
      </c>
      <c r="C23" s="595" t="s">
        <v>1154</v>
      </c>
      <c r="D23" s="595" t="s">
        <v>1155</v>
      </c>
      <c r="E23" s="595" t="s">
        <v>1156</v>
      </c>
      <c r="F23" s="595" t="s">
        <v>1157</v>
      </c>
      <c r="G23" s="595" t="s">
        <v>1158</v>
      </c>
      <c r="H23" s="596" t="s">
        <v>1159</v>
      </c>
      <c r="I23" s="597" t="s">
        <v>1160</v>
      </c>
      <c r="J23" s="598"/>
      <c r="K23" s="598"/>
      <c r="L23" s="598"/>
      <c r="M23" s="598"/>
      <c r="N23" s="599"/>
      <c r="O23" s="600">
        <f t="shared" ref="O23:AD23" si="4">SUM(O24:O24)</f>
        <v>0</v>
      </c>
      <c r="P23" s="601">
        <f t="shared" si="4"/>
        <v>0</v>
      </c>
      <c r="Q23" s="602">
        <f t="shared" si="4"/>
        <v>0</v>
      </c>
      <c r="R23" s="601">
        <f t="shared" si="4"/>
        <v>0</v>
      </c>
      <c r="S23" s="602">
        <f t="shared" si="4"/>
        <v>0</v>
      </c>
      <c r="T23" s="601">
        <f t="shared" si="4"/>
        <v>0</v>
      </c>
      <c r="U23" s="602">
        <f t="shared" si="4"/>
        <v>0</v>
      </c>
      <c r="V23" s="601">
        <f t="shared" si="4"/>
        <v>0</v>
      </c>
      <c r="W23" s="602">
        <f t="shared" si="4"/>
        <v>0</v>
      </c>
      <c r="X23" s="601">
        <f t="shared" si="4"/>
        <v>0</v>
      </c>
      <c r="Y23" s="602">
        <f t="shared" si="4"/>
        <v>0</v>
      </c>
      <c r="Z23" s="601">
        <f t="shared" si="4"/>
        <v>0</v>
      </c>
      <c r="AA23" s="602">
        <f t="shared" si="4"/>
        <v>0</v>
      </c>
      <c r="AB23" s="601">
        <f t="shared" si="4"/>
        <v>0</v>
      </c>
      <c r="AC23" s="602">
        <f t="shared" si="4"/>
        <v>0</v>
      </c>
      <c r="AD23" s="601">
        <f t="shared" si="4"/>
        <v>0</v>
      </c>
      <c r="AE23" s="602">
        <f>SUM(O23,Q23,S23,U23,W23,Y23,AA23,AC23)</f>
        <v>0</v>
      </c>
      <c r="AF23" s="601">
        <f>SUM(P23,R23,T23,V23,X23,Z23,AB23,AD23)</f>
        <v>0</v>
      </c>
      <c r="AG23" s="603">
        <f>SUM(AG24:AG24)</f>
        <v>0</v>
      </c>
      <c r="AH23" s="604"/>
      <c r="AI23" s="604"/>
      <c r="AJ23" s="605"/>
    </row>
    <row r="24" spans="1:36" s="662" customFormat="1" ht="168.75" thickBot="1">
      <c r="A24" s="646"/>
      <c r="B24" s="647" t="s">
        <v>5</v>
      </c>
      <c r="C24" s="648"/>
      <c r="D24" s="649"/>
      <c r="E24" s="649"/>
      <c r="F24" s="650"/>
      <c r="G24" s="649"/>
      <c r="H24" s="678" t="s">
        <v>1713</v>
      </c>
      <c r="I24" s="678" t="s">
        <v>1714</v>
      </c>
      <c r="J24" s="649">
        <v>0</v>
      </c>
      <c r="K24" s="686">
        <v>0.15</v>
      </c>
      <c r="L24" s="653"/>
      <c r="M24" s="653"/>
      <c r="N24" s="654"/>
      <c r="O24" s="655"/>
      <c r="P24" s="656"/>
      <c r="Q24" s="657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6"/>
      <c r="AF24" s="656"/>
      <c r="AG24" s="659"/>
      <c r="AH24" s="660"/>
      <c r="AI24" s="660"/>
      <c r="AJ24" s="661"/>
    </row>
    <row r="25" spans="1:36" ht="15.75" thickBot="1">
      <c r="A25" s="574"/>
      <c r="B25" s="1131" t="s">
        <v>1715</v>
      </c>
      <c r="C25" s="1132"/>
      <c r="D25" s="1133"/>
      <c r="E25" s="577"/>
      <c r="F25" s="1132" t="s">
        <v>1123</v>
      </c>
      <c r="G25" s="1132"/>
      <c r="H25" s="1132"/>
      <c r="I25" s="1132"/>
      <c r="J25" s="1132"/>
      <c r="K25" s="1132"/>
      <c r="L25" s="1132"/>
      <c r="M25" s="1132"/>
      <c r="N25" s="1133"/>
      <c r="O25" s="1134" t="s">
        <v>1124</v>
      </c>
      <c r="P25" s="1135"/>
      <c r="Q25" s="1135"/>
      <c r="R25" s="1135"/>
      <c r="S25" s="1135"/>
      <c r="T25" s="1135"/>
      <c r="U25" s="1135"/>
      <c r="V25" s="1135"/>
      <c r="W25" s="1135"/>
      <c r="X25" s="1135"/>
      <c r="Y25" s="1135"/>
      <c r="Z25" s="1135"/>
      <c r="AA25" s="1135"/>
      <c r="AB25" s="1135"/>
      <c r="AC25" s="1135"/>
      <c r="AD25" s="1135"/>
      <c r="AE25" s="1135"/>
      <c r="AF25" s="1136"/>
      <c r="AG25" s="1137" t="s">
        <v>1125</v>
      </c>
      <c r="AH25" s="1138"/>
      <c r="AI25" s="1138"/>
      <c r="AJ25" s="1139"/>
    </row>
    <row r="26" spans="1:36">
      <c r="A26" s="574"/>
      <c r="B26" s="1140" t="s">
        <v>1126</v>
      </c>
      <c r="C26" s="1142" t="s">
        <v>1127</v>
      </c>
      <c r="D26" s="1143"/>
      <c r="E26" s="1143"/>
      <c r="F26" s="1143"/>
      <c r="G26" s="1143"/>
      <c r="H26" s="1143"/>
      <c r="I26" s="1121" t="s">
        <v>1128</v>
      </c>
      <c r="J26" s="1123" t="s">
        <v>1129</v>
      </c>
      <c r="K26" s="1123" t="s">
        <v>1130</v>
      </c>
      <c r="L26" s="1125" t="s">
        <v>1131</v>
      </c>
      <c r="M26" s="1127" t="s">
        <v>1132</v>
      </c>
      <c r="N26" s="1129" t="s">
        <v>1133</v>
      </c>
      <c r="O26" s="1120" t="s">
        <v>1134</v>
      </c>
      <c r="P26" s="1112"/>
      <c r="Q26" s="1111" t="s">
        <v>1135</v>
      </c>
      <c r="R26" s="1112"/>
      <c r="S26" s="1111" t="s">
        <v>1136</v>
      </c>
      <c r="T26" s="1112"/>
      <c r="U26" s="1111" t="s">
        <v>1137</v>
      </c>
      <c r="V26" s="1112"/>
      <c r="W26" s="1111" t="s">
        <v>1138</v>
      </c>
      <c r="X26" s="1112"/>
      <c r="Y26" s="1111" t="s">
        <v>1139</v>
      </c>
      <c r="Z26" s="1112"/>
      <c r="AA26" s="1111" t="s">
        <v>1140</v>
      </c>
      <c r="AB26" s="1112"/>
      <c r="AC26" s="1111" t="s">
        <v>1141</v>
      </c>
      <c r="AD26" s="1112"/>
      <c r="AE26" s="1111" t="s">
        <v>1142</v>
      </c>
      <c r="AF26" s="1113"/>
      <c r="AG26" s="1114" t="s">
        <v>1143</v>
      </c>
      <c r="AH26" s="1116" t="s">
        <v>1144</v>
      </c>
      <c r="AI26" s="1118" t="s">
        <v>1145</v>
      </c>
      <c r="AJ26" s="1107" t="s">
        <v>1146</v>
      </c>
    </row>
    <row r="27" spans="1:36" ht="20.25" thickBot="1">
      <c r="A27" s="574"/>
      <c r="B27" s="1141"/>
      <c r="C27" s="1144"/>
      <c r="D27" s="1145"/>
      <c r="E27" s="1145"/>
      <c r="F27" s="1145"/>
      <c r="G27" s="1145"/>
      <c r="H27" s="1145"/>
      <c r="I27" s="1122"/>
      <c r="J27" s="1124" t="s">
        <v>1129</v>
      </c>
      <c r="K27" s="1124"/>
      <c r="L27" s="1126"/>
      <c r="M27" s="1128"/>
      <c r="N27" s="1130"/>
      <c r="O27" s="578" t="s">
        <v>1147</v>
      </c>
      <c r="P27" s="579" t="s">
        <v>1148</v>
      </c>
      <c r="Q27" s="580" t="s">
        <v>1147</v>
      </c>
      <c r="R27" s="579" t="s">
        <v>1148</v>
      </c>
      <c r="S27" s="580" t="s">
        <v>1147</v>
      </c>
      <c r="T27" s="579" t="s">
        <v>1148</v>
      </c>
      <c r="U27" s="580" t="s">
        <v>1147</v>
      </c>
      <c r="V27" s="579" t="s">
        <v>1148</v>
      </c>
      <c r="W27" s="580" t="s">
        <v>1147</v>
      </c>
      <c r="X27" s="579" t="s">
        <v>1148</v>
      </c>
      <c r="Y27" s="580" t="s">
        <v>1147</v>
      </c>
      <c r="Z27" s="579" t="s">
        <v>1148</v>
      </c>
      <c r="AA27" s="580" t="s">
        <v>1147</v>
      </c>
      <c r="AB27" s="579" t="s">
        <v>1149</v>
      </c>
      <c r="AC27" s="580" t="s">
        <v>1147</v>
      </c>
      <c r="AD27" s="579" t="s">
        <v>1149</v>
      </c>
      <c r="AE27" s="580" t="s">
        <v>1147</v>
      </c>
      <c r="AF27" s="581" t="s">
        <v>1149</v>
      </c>
      <c r="AG27" s="1115"/>
      <c r="AH27" s="1117"/>
      <c r="AI27" s="1119"/>
      <c r="AJ27" s="1108"/>
    </row>
    <row r="28" spans="1:36" ht="168.75" thickBot="1">
      <c r="A28" s="574"/>
      <c r="B28" s="582" t="s">
        <v>1150</v>
      </c>
      <c r="C28" s="1109" t="s">
        <v>1716</v>
      </c>
      <c r="D28" s="1110"/>
      <c r="E28" s="1110"/>
      <c r="F28" s="1110"/>
      <c r="G28" s="1110"/>
      <c r="H28" s="1110"/>
      <c r="I28" s="583" t="s">
        <v>1717</v>
      </c>
      <c r="J28" s="584">
        <v>0</v>
      </c>
      <c r="K28" s="693">
        <v>0.3</v>
      </c>
      <c r="L28" s="585"/>
      <c r="M28" s="586"/>
      <c r="N28" s="587"/>
      <c r="O28" s="588">
        <f t="shared" ref="O28:AD28" si="5">SUM(O30,O33,O36,O39)</f>
        <v>0</v>
      </c>
      <c r="P28" s="589">
        <f t="shared" si="5"/>
        <v>0</v>
      </c>
      <c r="Q28" s="589">
        <f t="shared" si="5"/>
        <v>0</v>
      </c>
      <c r="R28" s="589">
        <f t="shared" si="5"/>
        <v>0</v>
      </c>
      <c r="S28" s="589">
        <f t="shared" si="5"/>
        <v>0</v>
      </c>
      <c r="T28" s="589">
        <f t="shared" si="5"/>
        <v>0</v>
      </c>
      <c r="U28" s="589">
        <f t="shared" si="5"/>
        <v>0</v>
      </c>
      <c r="V28" s="589">
        <f t="shared" si="5"/>
        <v>0</v>
      </c>
      <c r="W28" s="589">
        <f t="shared" si="5"/>
        <v>0</v>
      </c>
      <c r="X28" s="589">
        <f t="shared" si="5"/>
        <v>0</v>
      </c>
      <c r="Y28" s="589">
        <f t="shared" si="5"/>
        <v>0</v>
      </c>
      <c r="Z28" s="589">
        <f t="shared" si="5"/>
        <v>0</v>
      </c>
      <c r="AA28" s="589">
        <f t="shared" si="5"/>
        <v>0</v>
      </c>
      <c r="AB28" s="589">
        <f t="shared" si="5"/>
        <v>0</v>
      </c>
      <c r="AC28" s="589">
        <f t="shared" si="5"/>
        <v>0</v>
      </c>
      <c r="AD28" s="589">
        <f t="shared" si="5"/>
        <v>0</v>
      </c>
      <c r="AE28" s="589">
        <f>SUM(O28,Q28,S28,U28,W28,Y28,AA28,AC28)</f>
        <v>0</v>
      </c>
      <c r="AF28" s="590">
        <f>SUM(P28,R28,T28,V28,X28,Z28,AB28,AD28)</f>
        <v>0</v>
      </c>
      <c r="AG28" s="591">
        <f>AG30+AG33</f>
        <v>0</v>
      </c>
      <c r="AH28" s="592"/>
      <c r="AI28" s="592"/>
      <c r="AJ28" s="593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6">SUM(O31:O31)</f>
        <v>0</v>
      </c>
      <c r="P30" s="601">
        <f t="shared" si="6"/>
        <v>0</v>
      </c>
      <c r="Q30" s="602">
        <f t="shared" si="6"/>
        <v>0</v>
      </c>
      <c r="R30" s="601">
        <f t="shared" si="6"/>
        <v>0</v>
      </c>
      <c r="S30" s="602">
        <f t="shared" si="6"/>
        <v>0</v>
      </c>
      <c r="T30" s="601">
        <f t="shared" si="6"/>
        <v>0</v>
      </c>
      <c r="U30" s="602">
        <f t="shared" si="6"/>
        <v>0</v>
      </c>
      <c r="V30" s="601">
        <f t="shared" si="6"/>
        <v>0</v>
      </c>
      <c r="W30" s="602">
        <f t="shared" si="6"/>
        <v>0</v>
      </c>
      <c r="X30" s="601">
        <f t="shared" si="6"/>
        <v>0</v>
      </c>
      <c r="Y30" s="602">
        <f t="shared" si="6"/>
        <v>0</v>
      </c>
      <c r="Z30" s="601">
        <f t="shared" si="6"/>
        <v>0</v>
      </c>
      <c r="AA30" s="602">
        <f t="shared" si="6"/>
        <v>0</v>
      </c>
      <c r="AB30" s="601">
        <f t="shared" si="6"/>
        <v>0</v>
      </c>
      <c r="AC30" s="602">
        <f t="shared" si="6"/>
        <v>0</v>
      </c>
      <c r="AD30" s="601">
        <f t="shared" si="6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s="662" customFormat="1" ht="108.75" thickBot="1">
      <c r="A31" s="646"/>
      <c r="B31" s="647" t="s">
        <v>1720</v>
      </c>
      <c r="C31" s="648"/>
      <c r="D31" s="649"/>
      <c r="E31" s="649"/>
      <c r="F31" s="650"/>
      <c r="G31" s="649"/>
      <c r="H31" s="663" t="s">
        <v>1718</v>
      </c>
      <c r="I31" s="663" t="s">
        <v>1719</v>
      </c>
      <c r="J31" s="649">
        <v>0</v>
      </c>
      <c r="K31" s="684">
        <v>0.25</v>
      </c>
      <c r="L31" s="665"/>
      <c r="M31" s="660"/>
      <c r="N31" s="666"/>
      <c r="O31" s="667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9"/>
      <c r="AH31" s="660"/>
      <c r="AI31" s="660"/>
      <c r="AJ31" s="661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7">SUM(O34:O34)</f>
        <v>0</v>
      </c>
      <c r="P33" s="601">
        <f t="shared" si="7"/>
        <v>0</v>
      </c>
      <c r="Q33" s="602">
        <f t="shared" si="7"/>
        <v>0</v>
      </c>
      <c r="R33" s="601">
        <f t="shared" si="7"/>
        <v>0</v>
      </c>
      <c r="S33" s="602">
        <f t="shared" si="7"/>
        <v>0</v>
      </c>
      <c r="T33" s="601">
        <f t="shared" si="7"/>
        <v>0</v>
      </c>
      <c r="U33" s="602">
        <f t="shared" si="7"/>
        <v>0</v>
      </c>
      <c r="V33" s="601">
        <f t="shared" si="7"/>
        <v>0</v>
      </c>
      <c r="W33" s="602">
        <f t="shared" si="7"/>
        <v>0</v>
      </c>
      <c r="X33" s="601">
        <f t="shared" si="7"/>
        <v>0</v>
      </c>
      <c r="Y33" s="602">
        <f t="shared" si="7"/>
        <v>0</v>
      </c>
      <c r="Z33" s="601">
        <f t="shared" si="7"/>
        <v>0</v>
      </c>
      <c r="AA33" s="602">
        <f t="shared" si="7"/>
        <v>0</v>
      </c>
      <c r="AB33" s="601">
        <f t="shared" si="7"/>
        <v>0</v>
      </c>
      <c r="AC33" s="602">
        <f t="shared" si="7"/>
        <v>0</v>
      </c>
      <c r="AD33" s="601">
        <f t="shared" si="7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ht="15.75" thickBot="1">
      <c r="A34" s="574"/>
      <c r="B34" s="606"/>
      <c r="C34" s="607"/>
      <c r="D34" s="608"/>
      <c r="E34" s="608"/>
      <c r="F34" s="609"/>
      <c r="G34" s="608"/>
      <c r="H34" s="610"/>
      <c r="I34" s="610"/>
      <c r="J34" s="610"/>
      <c r="K34" s="611"/>
      <c r="L34" s="612"/>
      <c r="M34" s="612"/>
      <c r="N34" s="613"/>
      <c r="O34" s="614"/>
      <c r="P34" s="615"/>
      <c r="Q34" s="616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8"/>
      <c r="AF34" s="618"/>
      <c r="AG34" s="619"/>
      <c r="AH34" s="620"/>
      <c r="AI34" s="620"/>
      <c r="AJ34" s="62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8">SUM(O37:O37)</f>
        <v>0</v>
      </c>
      <c r="P36" s="601">
        <f t="shared" si="8"/>
        <v>0</v>
      </c>
      <c r="Q36" s="602">
        <f t="shared" si="8"/>
        <v>0</v>
      </c>
      <c r="R36" s="601">
        <f t="shared" si="8"/>
        <v>0</v>
      </c>
      <c r="S36" s="602">
        <f t="shared" si="8"/>
        <v>0</v>
      </c>
      <c r="T36" s="601">
        <f t="shared" si="8"/>
        <v>0</v>
      </c>
      <c r="U36" s="602">
        <f t="shared" si="8"/>
        <v>0</v>
      </c>
      <c r="V36" s="601">
        <f t="shared" si="8"/>
        <v>0</v>
      </c>
      <c r="W36" s="602">
        <f t="shared" si="8"/>
        <v>0</v>
      </c>
      <c r="X36" s="601">
        <f t="shared" si="8"/>
        <v>0</v>
      </c>
      <c r="Y36" s="602">
        <f t="shared" si="8"/>
        <v>0</v>
      </c>
      <c r="Z36" s="601">
        <f t="shared" si="8"/>
        <v>0</v>
      </c>
      <c r="AA36" s="602">
        <f t="shared" si="8"/>
        <v>0</v>
      </c>
      <c r="AB36" s="601">
        <f t="shared" si="8"/>
        <v>0</v>
      </c>
      <c r="AC36" s="602">
        <f t="shared" si="8"/>
        <v>0</v>
      </c>
      <c r="AD36" s="601">
        <f t="shared" si="8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9">SUM(O40:O40)</f>
        <v>0</v>
      </c>
      <c r="P39" s="601">
        <f t="shared" si="9"/>
        <v>0</v>
      </c>
      <c r="Q39" s="602">
        <f t="shared" si="9"/>
        <v>0</v>
      </c>
      <c r="R39" s="601">
        <f t="shared" si="9"/>
        <v>0</v>
      </c>
      <c r="S39" s="602">
        <f t="shared" si="9"/>
        <v>0</v>
      </c>
      <c r="T39" s="601">
        <f t="shared" si="9"/>
        <v>0</v>
      </c>
      <c r="U39" s="602">
        <f t="shared" si="9"/>
        <v>0</v>
      </c>
      <c r="V39" s="601">
        <f t="shared" si="9"/>
        <v>0</v>
      </c>
      <c r="W39" s="602">
        <f t="shared" si="9"/>
        <v>0</v>
      </c>
      <c r="X39" s="601">
        <f t="shared" si="9"/>
        <v>0</v>
      </c>
      <c r="Y39" s="602">
        <f t="shared" si="9"/>
        <v>0</v>
      </c>
      <c r="Z39" s="601">
        <f t="shared" si="9"/>
        <v>0</v>
      </c>
      <c r="AA39" s="602">
        <f t="shared" si="9"/>
        <v>0</v>
      </c>
      <c r="AB39" s="601">
        <f t="shared" si="9"/>
        <v>0</v>
      </c>
      <c r="AC39" s="602">
        <f t="shared" si="9"/>
        <v>0</v>
      </c>
      <c r="AD39" s="601">
        <f t="shared" si="9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0">SUM(O43:O43)</f>
        <v>0</v>
      </c>
      <c r="P42" s="601">
        <f t="shared" si="10"/>
        <v>0</v>
      </c>
      <c r="Q42" s="602">
        <f t="shared" si="10"/>
        <v>0</v>
      </c>
      <c r="R42" s="601">
        <f t="shared" si="10"/>
        <v>0</v>
      </c>
      <c r="S42" s="602">
        <f t="shared" si="10"/>
        <v>0</v>
      </c>
      <c r="T42" s="601">
        <f t="shared" si="10"/>
        <v>0</v>
      </c>
      <c r="U42" s="602">
        <f t="shared" si="10"/>
        <v>0</v>
      </c>
      <c r="V42" s="601">
        <f t="shared" si="10"/>
        <v>0</v>
      </c>
      <c r="W42" s="602">
        <f t="shared" si="10"/>
        <v>0</v>
      </c>
      <c r="X42" s="601">
        <f t="shared" si="10"/>
        <v>0</v>
      </c>
      <c r="Y42" s="602">
        <f t="shared" si="10"/>
        <v>0</v>
      </c>
      <c r="Z42" s="601">
        <f t="shared" si="10"/>
        <v>0</v>
      </c>
      <c r="AA42" s="602">
        <f t="shared" si="10"/>
        <v>0</v>
      </c>
      <c r="AB42" s="601">
        <f t="shared" si="10"/>
        <v>0</v>
      </c>
      <c r="AC42" s="602">
        <f t="shared" si="10"/>
        <v>0</v>
      </c>
      <c r="AD42" s="601">
        <f t="shared" si="10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1156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8"/>
      <c r="K45" s="598"/>
      <c r="L45" s="598"/>
      <c r="M45" s="598"/>
      <c r="N45" s="599"/>
      <c r="O45" s="600">
        <f t="shared" ref="O45:AD45" si="11">SUM(O46:O46)</f>
        <v>0</v>
      </c>
      <c r="P45" s="601">
        <f t="shared" si="11"/>
        <v>0</v>
      </c>
      <c r="Q45" s="602">
        <f t="shared" si="11"/>
        <v>0</v>
      </c>
      <c r="R45" s="601">
        <f t="shared" si="11"/>
        <v>0</v>
      </c>
      <c r="S45" s="602">
        <f t="shared" si="11"/>
        <v>0</v>
      </c>
      <c r="T45" s="601">
        <f t="shared" si="11"/>
        <v>0</v>
      </c>
      <c r="U45" s="602">
        <f t="shared" si="11"/>
        <v>0</v>
      </c>
      <c r="V45" s="601">
        <f t="shared" si="11"/>
        <v>0</v>
      </c>
      <c r="W45" s="602">
        <f t="shared" si="11"/>
        <v>0</v>
      </c>
      <c r="X45" s="601">
        <f t="shared" si="11"/>
        <v>0</v>
      </c>
      <c r="Y45" s="602">
        <f t="shared" si="11"/>
        <v>0</v>
      </c>
      <c r="Z45" s="601">
        <f t="shared" si="11"/>
        <v>0</v>
      </c>
      <c r="AA45" s="602">
        <f t="shared" si="11"/>
        <v>0</v>
      </c>
      <c r="AB45" s="601">
        <f t="shared" si="11"/>
        <v>0</v>
      </c>
      <c r="AC45" s="602">
        <f t="shared" si="11"/>
        <v>0</v>
      </c>
      <c r="AD45" s="601">
        <f t="shared" si="11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09"/>
      <c r="G46" s="608"/>
      <c r="H46" s="610"/>
      <c r="I46" s="610"/>
      <c r="J46" s="610"/>
      <c r="K46" s="611"/>
      <c r="L46" s="612"/>
      <c r="M46" s="612"/>
      <c r="N46" s="613"/>
      <c r="O46" s="614"/>
      <c r="P46" s="615"/>
      <c r="Q46" s="616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8"/>
      <c r="AF46" s="618"/>
      <c r="AG46" s="619"/>
      <c r="AH46" s="620"/>
      <c r="AI46" s="620"/>
      <c r="AJ46" s="621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1161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5"/>
      <c r="K48" s="622"/>
      <c r="L48" s="622"/>
      <c r="M48" s="598"/>
      <c r="N48" s="599"/>
      <c r="O48" s="600">
        <f t="shared" ref="O48:AD48" si="12">SUM(O49:O49)</f>
        <v>0</v>
      </c>
      <c r="P48" s="601">
        <f t="shared" si="12"/>
        <v>0</v>
      </c>
      <c r="Q48" s="602">
        <f t="shared" si="12"/>
        <v>0</v>
      </c>
      <c r="R48" s="601">
        <f t="shared" si="12"/>
        <v>0</v>
      </c>
      <c r="S48" s="602">
        <f t="shared" si="12"/>
        <v>0</v>
      </c>
      <c r="T48" s="601">
        <f t="shared" si="12"/>
        <v>0</v>
      </c>
      <c r="U48" s="602">
        <f t="shared" si="12"/>
        <v>0</v>
      </c>
      <c r="V48" s="601">
        <f t="shared" si="12"/>
        <v>0</v>
      </c>
      <c r="W48" s="602">
        <f t="shared" si="12"/>
        <v>0</v>
      </c>
      <c r="X48" s="601">
        <f t="shared" si="12"/>
        <v>0</v>
      </c>
      <c r="Y48" s="602">
        <f t="shared" si="12"/>
        <v>0</v>
      </c>
      <c r="Z48" s="601">
        <f t="shared" si="12"/>
        <v>0</v>
      </c>
      <c r="AA48" s="602">
        <f t="shared" si="12"/>
        <v>0</v>
      </c>
      <c r="AB48" s="601">
        <f t="shared" si="12"/>
        <v>0</v>
      </c>
      <c r="AC48" s="602">
        <f t="shared" si="12"/>
        <v>0</v>
      </c>
      <c r="AD48" s="601">
        <f t="shared" si="12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23"/>
      <c r="G49" s="608"/>
      <c r="H49" s="624"/>
      <c r="I49" s="625"/>
      <c r="J49" s="610"/>
      <c r="K49" s="626"/>
      <c r="L49" s="627"/>
      <c r="M49" s="628"/>
      <c r="N49" s="629"/>
      <c r="O49" s="630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31"/>
      <c r="AH49" s="620"/>
      <c r="AI49" s="628"/>
      <c r="AJ49" s="632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3">SUM(O52:O52)</f>
        <v>0</v>
      </c>
      <c r="P51" s="601">
        <f t="shared" si="13"/>
        <v>0</v>
      </c>
      <c r="Q51" s="602">
        <f t="shared" si="13"/>
        <v>0</v>
      </c>
      <c r="R51" s="601">
        <f t="shared" si="13"/>
        <v>0</v>
      </c>
      <c r="S51" s="602">
        <f t="shared" si="13"/>
        <v>0</v>
      </c>
      <c r="T51" s="601">
        <f t="shared" si="13"/>
        <v>0</v>
      </c>
      <c r="U51" s="602">
        <f t="shared" si="13"/>
        <v>0</v>
      </c>
      <c r="V51" s="601">
        <f t="shared" si="13"/>
        <v>0</v>
      </c>
      <c r="W51" s="602">
        <f t="shared" si="13"/>
        <v>0</v>
      </c>
      <c r="X51" s="601">
        <f t="shared" si="13"/>
        <v>0</v>
      </c>
      <c r="Y51" s="602">
        <f t="shared" si="13"/>
        <v>0</v>
      </c>
      <c r="Z51" s="601">
        <f t="shared" si="13"/>
        <v>0</v>
      </c>
      <c r="AA51" s="602">
        <f t="shared" si="13"/>
        <v>0</v>
      </c>
      <c r="AB51" s="601">
        <f t="shared" si="13"/>
        <v>0</v>
      </c>
      <c r="AC51" s="602">
        <f t="shared" si="13"/>
        <v>0</v>
      </c>
      <c r="AD51" s="601">
        <f t="shared" si="13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4">SUM(O55:O55)</f>
        <v>0</v>
      </c>
      <c r="P54" s="601">
        <f t="shared" si="14"/>
        <v>0</v>
      </c>
      <c r="Q54" s="602">
        <f t="shared" si="14"/>
        <v>0</v>
      </c>
      <c r="R54" s="601">
        <f t="shared" si="14"/>
        <v>0</v>
      </c>
      <c r="S54" s="602">
        <f t="shared" si="14"/>
        <v>0</v>
      </c>
      <c r="T54" s="601">
        <f t="shared" si="14"/>
        <v>0</v>
      </c>
      <c r="U54" s="602">
        <f t="shared" si="14"/>
        <v>0</v>
      </c>
      <c r="V54" s="601">
        <f t="shared" si="14"/>
        <v>0</v>
      </c>
      <c r="W54" s="602">
        <f t="shared" si="14"/>
        <v>0</v>
      </c>
      <c r="X54" s="601">
        <f t="shared" si="14"/>
        <v>0</v>
      </c>
      <c r="Y54" s="602">
        <f t="shared" si="14"/>
        <v>0</v>
      </c>
      <c r="Z54" s="601">
        <f t="shared" si="14"/>
        <v>0</v>
      </c>
      <c r="AA54" s="602">
        <f t="shared" si="14"/>
        <v>0</v>
      </c>
      <c r="AB54" s="601">
        <f t="shared" si="14"/>
        <v>0</v>
      </c>
      <c r="AC54" s="602">
        <f t="shared" si="14"/>
        <v>0</v>
      </c>
      <c r="AD54" s="601">
        <f t="shared" si="14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15.75" thickBot="1">
      <c r="A57" s="574"/>
      <c r="B57" s="1131" t="s">
        <v>1122</v>
      </c>
      <c r="C57" s="1132"/>
      <c r="D57" s="1133"/>
      <c r="E57" s="577"/>
      <c r="F57" s="1132" t="s">
        <v>1123</v>
      </c>
      <c r="G57" s="1132"/>
      <c r="H57" s="1132"/>
      <c r="I57" s="1132"/>
      <c r="J57" s="1132"/>
      <c r="K57" s="1132"/>
      <c r="L57" s="1132"/>
      <c r="M57" s="1132"/>
      <c r="N57" s="1133"/>
      <c r="O57" s="1134" t="s">
        <v>1124</v>
      </c>
      <c r="P57" s="1135"/>
      <c r="Q57" s="1135"/>
      <c r="R57" s="1135"/>
      <c r="S57" s="1135"/>
      <c r="T57" s="1135"/>
      <c r="U57" s="1135"/>
      <c r="V57" s="1135"/>
      <c r="W57" s="1135"/>
      <c r="X57" s="1135"/>
      <c r="Y57" s="1135"/>
      <c r="Z57" s="1135"/>
      <c r="AA57" s="1135"/>
      <c r="AB57" s="1135"/>
      <c r="AC57" s="1135"/>
      <c r="AD57" s="1135"/>
      <c r="AE57" s="1135"/>
      <c r="AF57" s="1136"/>
      <c r="AG57" s="1137" t="s">
        <v>1125</v>
      </c>
      <c r="AH57" s="1138"/>
      <c r="AI57" s="1138"/>
      <c r="AJ57" s="1139"/>
    </row>
    <row r="58" spans="1:36">
      <c r="A58" s="574"/>
      <c r="B58" s="1140" t="s">
        <v>1126</v>
      </c>
      <c r="C58" s="1142" t="s">
        <v>1127</v>
      </c>
      <c r="D58" s="1143"/>
      <c r="E58" s="1143"/>
      <c r="F58" s="1143"/>
      <c r="G58" s="1143"/>
      <c r="H58" s="1143"/>
      <c r="I58" s="1121" t="s">
        <v>1128</v>
      </c>
      <c r="J58" s="1123" t="s">
        <v>1129</v>
      </c>
      <c r="K58" s="1123" t="s">
        <v>1130</v>
      </c>
      <c r="L58" s="1125" t="s">
        <v>1131</v>
      </c>
      <c r="M58" s="1127" t="s">
        <v>1132</v>
      </c>
      <c r="N58" s="1129" t="s">
        <v>1133</v>
      </c>
      <c r="O58" s="1120" t="s">
        <v>1134</v>
      </c>
      <c r="P58" s="1112"/>
      <c r="Q58" s="1111" t="s">
        <v>1135</v>
      </c>
      <c r="R58" s="1112"/>
      <c r="S58" s="1111" t="s">
        <v>1136</v>
      </c>
      <c r="T58" s="1112"/>
      <c r="U58" s="1111" t="s">
        <v>1137</v>
      </c>
      <c r="V58" s="1112"/>
      <c r="W58" s="1111" t="s">
        <v>1138</v>
      </c>
      <c r="X58" s="1112"/>
      <c r="Y58" s="1111" t="s">
        <v>1139</v>
      </c>
      <c r="Z58" s="1112"/>
      <c r="AA58" s="1111" t="s">
        <v>1140</v>
      </c>
      <c r="AB58" s="1112"/>
      <c r="AC58" s="1111" t="s">
        <v>1141</v>
      </c>
      <c r="AD58" s="1112"/>
      <c r="AE58" s="1111" t="s">
        <v>1142</v>
      </c>
      <c r="AF58" s="1113"/>
      <c r="AG58" s="1114" t="s">
        <v>1143</v>
      </c>
      <c r="AH58" s="1116" t="s">
        <v>1144</v>
      </c>
      <c r="AI58" s="1118" t="s">
        <v>1145</v>
      </c>
      <c r="AJ58" s="1107" t="s">
        <v>1146</v>
      </c>
    </row>
    <row r="59" spans="1:36" ht="20.25" thickBot="1">
      <c r="A59" s="574"/>
      <c r="B59" s="1141"/>
      <c r="C59" s="1144"/>
      <c r="D59" s="1145"/>
      <c r="E59" s="1145"/>
      <c r="F59" s="1145"/>
      <c r="G59" s="1145"/>
      <c r="H59" s="1145"/>
      <c r="I59" s="1122"/>
      <c r="J59" s="1124" t="s">
        <v>1129</v>
      </c>
      <c r="K59" s="1124"/>
      <c r="L59" s="1126"/>
      <c r="M59" s="1128"/>
      <c r="N59" s="1130"/>
      <c r="O59" s="578" t="s">
        <v>1147</v>
      </c>
      <c r="P59" s="579" t="s">
        <v>1148</v>
      </c>
      <c r="Q59" s="580" t="s">
        <v>1147</v>
      </c>
      <c r="R59" s="579" t="s">
        <v>1148</v>
      </c>
      <c r="S59" s="580" t="s">
        <v>1147</v>
      </c>
      <c r="T59" s="579" t="s">
        <v>1148</v>
      </c>
      <c r="U59" s="580" t="s">
        <v>1147</v>
      </c>
      <c r="V59" s="579" t="s">
        <v>1148</v>
      </c>
      <c r="W59" s="580" t="s">
        <v>1147</v>
      </c>
      <c r="X59" s="579" t="s">
        <v>1148</v>
      </c>
      <c r="Y59" s="580" t="s">
        <v>1147</v>
      </c>
      <c r="Z59" s="579" t="s">
        <v>1148</v>
      </c>
      <c r="AA59" s="580" t="s">
        <v>1147</v>
      </c>
      <c r="AB59" s="579" t="s">
        <v>1149</v>
      </c>
      <c r="AC59" s="580" t="s">
        <v>1147</v>
      </c>
      <c r="AD59" s="579" t="s">
        <v>1149</v>
      </c>
      <c r="AE59" s="580" t="s">
        <v>1147</v>
      </c>
      <c r="AF59" s="581" t="s">
        <v>1149</v>
      </c>
      <c r="AG59" s="1115"/>
      <c r="AH59" s="1117"/>
      <c r="AI59" s="1119"/>
      <c r="AJ59" s="1108"/>
    </row>
    <row r="60" spans="1:36" ht="48.75" thickBot="1">
      <c r="A60" s="574"/>
      <c r="B60" s="582" t="s">
        <v>1150</v>
      </c>
      <c r="C60" s="1109" t="s">
        <v>1151</v>
      </c>
      <c r="D60" s="1110"/>
      <c r="E60" s="1110"/>
      <c r="F60" s="1110"/>
      <c r="G60" s="1110"/>
      <c r="H60" s="1110"/>
      <c r="I60" s="583" t="s">
        <v>1152</v>
      </c>
      <c r="J60" s="584"/>
      <c r="K60" s="585"/>
      <c r="L60" s="585"/>
      <c r="M60" s="586"/>
      <c r="N60" s="587"/>
      <c r="O60" s="588">
        <f t="shared" ref="O60:AD60" si="15">SUM(O62,O65,O68,O71)</f>
        <v>0</v>
      </c>
      <c r="P60" s="589">
        <f t="shared" si="15"/>
        <v>0</v>
      </c>
      <c r="Q60" s="589">
        <f t="shared" si="15"/>
        <v>0</v>
      </c>
      <c r="R60" s="589">
        <f t="shared" si="15"/>
        <v>0</v>
      </c>
      <c r="S60" s="589">
        <f t="shared" si="15"/>
        <v>0</v>
      </c>
      <c r="T60" s="589">
        <f t="shared" si="15"/>
        <v>0</v>
      </c>
      <c r="U60" s="589">
        <f t="shared" si="15"/>
        <v>0</v>
      </c>
      <c r="V60" s="589">
        <f t="shared" si="15"/>
        <v>0</v>
      </c>
      <c r="W60" s="589">
        <f t="shared" si="15"/>
        <v>0</v>
      </c>
      <c r="X60" s="589">
        <f t="shared" si="15"/>
        <v>0</v>
      </c>
      <c r="Y60" s="589">
        <f t="shared" si="15"/>
        <v>0</v>
      </c>
      <c r="Z60" s="589">
        <f t="shared" si="15"/>
        <v>0</v>
      </c>
      <c r="AA60" s="589">
        <f t="shared" si="15"/>
        <v>0</v>
      </c>
      <c r="AB60" s="589">
        <f t="shared" si="15"/>
        <v>0</v>
      </c>
      <c r="AC60" s="589">
        <f t="shared" si="15"/>
        <v>0</v>
      </c>
      <c r="AD60" s="589">
        <f t="shared" si="15"/>
        <v>0</v>
      </c>
      <c r="AE60" s="589">
        <f>SUM(O60,Q60,S60,U60,W60,Y60,AA60,AC60)</f>
        <v>0</v>
      </c>
      <c r="AF60" s="590">
        <f>SUM(P60,R60,T60,V60,X60,Z60,AB60,AD60)</f>
        <v>0</v>
      </c>
      <c r="AG60" s="591">
        <f>AG62+AG65</f>
        <v>0</v>
      </c>
      <c r="AH60" s="592"/>
      <c r="AI60" s="592"/>
      <c r="AJ60" s="593"/>
    </row>
    <row r="61" spans="1:36" ht="15.75" thickBot="1">
      <c r="A61" s="574"/>
      <c r="B61" s="1146"/>
      <c r="C61" s="1147"/>
      <c r="D61" s="1147"/>
      <c r="E61" s="1147"/>
      <c r="F61" s="1147"/>
      <c r="G61" s="1147"/>
      <c r="H61" s="1147"/>
      <c r="I61" s="1147"/>
      <c r="J61" s="1147"/>
      <c r="K61" s="1147"/>
      <c r="L61" s="1147"/>
      <c r="M61" s="1147"/>
      <c r="N61" s="1147"/>
      <c r="O61" s="1147"/>
      <c r="P61" s="1147"/>
      <c r="Q61" s="1147"/>
      <c r="R61" s="1147"/>
      <c r="S61" s="1147"/>
      <c r="T61" s="1147"/>
      <c r="U61" s="1147"/>
      <c r="V61" s="1147"/>
      <c r="W61" s="1147"/>
      <c r="X61" s="1147"/>
      <c r="Y61" s="1147"/>
      <c r="Z61" s="1147"/>
      <c r="AA61" s="1147"/>
      <c r="AB61" s="1147"/>
      <c r="AC61" s="1147"/>
      <c r="AD61" s="1147"/>
      <c r="AE61" s="1147"/>
      <c r="AF61" s="1147"/>
      <c r="AG61" s="1147"/>
      <c r="AH61" s="1147"/>
      <c r="AI61" s="1147"/>
      <c r="AJ61" s="1148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1156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8"/>
      <c r="K62" s="598"/>
      <c r="L62" s="598"/>
      <c r="M62" s="598"/>
      <c r="N62" s="599"/>
      <c r="O62" s="600">
        <f t="shared" ref="O62:AD62" si="16">SUM(O63:O63)</f>
        <v>0</v>
      </c>
      <c r="P62" s="601">
        <f t="shared" si="16"/>
        <v>0</v>
      </c>
      <c r="Q62" s="602">
        <f t="shared" si="16"/>
        <v>0</v>
      </c>
      <c r="R62" s="601">
        <f t="shared" si="16"/>
        <v>0</v>
      </c>
      <c r="S62" s="602">
        <f t="shared" si="16"/>
        <v>0</v>
      </c>
      <c r="T62" s="601">
        <f t="shared" si="16"/>
        <v>0</v>
      </c>
      <c r="U62" s="602">
        <f t="shared" si="16"/>
        <v>0</v>
      </c>
      <c r="V62" s="601">
        <f t="shared" si="16"/>
        <v>0</v>
      </c>
      <c r="W62" s="602">
        <f t="shared" si="16"/>
        <v>0</v>
      </c>
      <c r="X62" s="601">
        <f t="shared" si="16"/>
        <v>0</v>
      </c>
      <c r="Y62" s="602">
        <f t="shared" si="16"/>
        <v>0</v>
      </c>
      <c r="Z62" s="601">
        <f t="shared" si="16"/>
        <v>0</v>
      </c>
      <c r="AA62" s="602">
        <f t="shared" si="16"/>
        <v>0</v>
      </c>
      <c r="AB62" s="601">
        <f t="shared" si="16"/>
        <v>0</v>
      </c>
      <c r="AC62" s="602">
        <f t="shared" si="16"/>
        <v>0</v>
      </c>
      <c r="AD62" s="601">
        <f t="shared" si="16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09"/>
      <c r="G63" s="608"/>
      <c r="H63" s="610"/>
      <c r="I63" s="610"/>
      <c r="J63" s="610"/>
      <c r="K63" s="611"/>
      <c r="L63" s="612"/>
      <c r="M63" s="612"/>
      <c r="N63" s="613"/>
      <c r="O63" s="614"/>
      <c r="P63" s="615"/>
      <c r="Q63" s="616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8"/>
      <c r="AF63" s="618"/>
      <c r="AG63" s="619"/>
      <c r="AH63" s="620"/>
      <c r="AI63" s="620"/>
      <c r="AJ63" s="621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1161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5"/>
      <c r="K65" s="622"/>
      <c r="L65" s="622"/>
      <c r="M65" s="598"/>
      <c r="N65" s="599"/>
      <c r="O65" s="600">
        <f t="shared" ref="O65:AD65" si="17">SUM(O66:O66)</f>
        <v>0</v>
      </c>
      <c r="P65" s="601">
        <f t="shared" si="17"/>
        <v>0</v>
      </c>
      <c r="Q65" s="602">
        <f t="shared" si="17"/>
        <v>0</v>
      </c>
      <c r="R65" s="601">
        <f t="shared" si="17"/>
        <v>0</v>
      </c>
      <c r="S65" s="602">
        <f t="shared" si="17"/>
        <v>0</v>
      </c>
      <c r="T65" s="601">
        <f t="shared" si="17"/>
        <v>0</v>
      </c>
      <c r="U65" s="602">
        <f t="shared" si="17"/>
        <v>0</v>
      </c>
      <c r="V65" s="601">
        <f t="shared" si="17"/>
        <v>0</v>
      </c>
      <c r="W65" s="602">
        <f t="shared" si="17"/>
        <v>0</v>
      </c>
      <c r="X65" s="601">
        <f t="shared" si="17"/>
        <v>0</v>
      </c>
      <c r="Y65" s="602">
        <f t="shared" si="17"/>
        <v>0</v>
      </c>
      <c r="Z65" s="601">
        <f t="shared" si="17"/>
        <v>0</v>
      </c>
      <c r="AA65" s="602">
        <f t="shared" si="17"/>
        <v>0</v>
      </c>
      <c r="AB65" s="601">
        <f t="shared" si="17"/>
        <v>0</v>
      </c>
      <c r="AC65" s="602">
        <f t="shared" si="17"/>
        <v>0</v>
      </c>
      <c r="AD65" s="601">
        <f t="shared" si="17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23"/>
      <c r="G66" s="608"/>
      <c r="H66" s="624"/>
      <c r="I66" s="625"/>
      <c r="J66" s="610"/>
      <c r="K66" s="626"/>
      <c r="L66" s="627"/>
      <c r="M66" s="628"/>
      <c r="N66" s="629"/>
      <c r="O66" s="630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31"/>
      <c r="AH66" s="620"/>
      <c r="AI66" s="628"/>
      <c r="AJ66" s="632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8">SUM(O69:O69)</f>
        <v>0</v>
      </c>
      <c r="P68" s="601">
        <f t="shared" si="18"/>
        <v>0</v>
      </c>
      <c r="Q68" s="602">
        <f t="shared" si="18"/>
        <v>0</v>
      </c>
      <c r="R68" s="601">
        <f t="shared" si="18"/>
        <v>0</v>
      </c>
      <c r="S68" s="602">
        <f t="shared" si="18"/>
        <v>0</v>
      </c>
      <c r="T68" s="601">
        <f t="shared" si="18"/>
        <v>0</v>
      </c>
      <c r="U68" s="602">
        <f t="shared" si="18"/>
        <v>0</v>
      </c>
      <c r="V68" s="601">
        <f t="shared" si="18"/>
        <v>0</v>
      </c>
      <c r="W68" s="602">
        <f t="shared" si="18"/>
        <v>0</v>
      </c>
      <c r="X68" s="601">
        <f t="shared" si="18"/>
        <v>0</v>
      </c>
      <c r="Y68" s="602">
        <f t="shared" si="18"/>
        <v>0</v>
      </c>
      <c r="Z68" s="601">
        <f t="shared" si="18"/>
        <v>0</v>
      </c>
      <c r="AA68" s="602">
        <f t="shared" si="18"/>
        <v>0</v>
      </c>
      <c r="AB68" s="601">
        <f t="shared" si="18"/>
        <v>0</v>
      </c>
      <c r="AC68" s="602">
        <f t="shared" si="18"/>
        <v>0</v>
      </c>
      <c r="AD68" s="601">
        <f t="shared" si="18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19">SUM(O72:O72)</f>
        <v>0</v>
      </c>
      <c r="P71" s="601">
        <f t="shared" si="19"/>
        <v>0</v>
      </c>
      <c r="Q71" s="602">
        <f t="shared" si="19"/>
        <v>0</v>
      </c>
      <c r="R71" s="601">
        <f t="shared" si="19"/>
        <v>0</v>
      </c>
      <c r="S71" s="602">
        <f t="shared" si="19"/>
        <v>0</v>
      </c>
      <c r="T71" s="601">
        <f t="shared" si="19"/>
        <v>0</v>
      </c>
      <c r="U71" s="602">
        <f t="shared" si="19"/>
        <v>0</v>
      </c>
      <c r="V71" s="601">
        <f t="shared" si="19"/>
        <v>0</v>
      </c>
      <c r="W71" s="602">
        <f t="shared" si="19"/>
        <v>0</v>
      </c>
      <c r="X71" s="601">
        <f t="shared" si="19"/>
        <v>0</v>
      </c>
      <c r="Y71" s="602">
        <f t="shared" si="19"/>
        <v>0</v>
      </c>
      <c r="Z71" s="601">
        <f t="shared" si="19"/>
        <v>0</v>
      </c>
      <c r="AA71" s="602">
        <f t="shared" si="19"/>
        <v>0</v>
      </c>
      <c r="AB71" s="601">
        <f t="shared" si="19"/>
        <v>0</v>
      </c>
      <c r="AC71" s="602">
        <f t="shared" si="19"/>
        <v>0</v>
      </c>
      <c r="AD71" s="601">
        <f t="shared" si="19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0">SUM(O79,O82,O85)</f>
        <v>0</v>
      </c>
      <c r="P77" s="589">
        <f t="shared" si="20"/>
        <v>0</v>
      </c>
      <c r="Q77" s="589">
        <f t="shared" si="20"/>
        <v>0</v>
      </c>
      <c r="R77" s="589">
        <f t="shared" si="20"/>
        <v>0</v>
      </c>
      <c r="S77" s="589">
        <f t="shared" si="20"/>
        <v>0</v>
      </c>
      <c r="T77" s="589">
        <f t="shared" si="20"/>
        <v>0</v>
      </c>
      <c r="U77" s="589">
        <f t="shared" si="20"/>
        <v>0</v>
      </c>
      <c r="V77" s="589">
        <f t="shared" si="20"/>
        <v>0</v>
      </c>
      <c r="W77" s="589">
        <f t="shared" si="20"/>
        <v>0</v>
      </c>
      <c r="X77" s="589">
        <f t="shared" si="20"/>
        <v>0</v>
      </c>
      <c r="Y77" s="589">
        <f t="shared" si="20"/>
        <v>0</v>
      </c>
      <c r="Z77" s="589">
        <f t="shared" si="20"/>
        <v>0</v>
      </c>
      <c r="AA77" s="589">
        <f t="shared" si="20"/>
        <v>0</v>
      </c>
      <c r="AB77" s="589">
        <f t="shared" si="20"/>
        <v>0</v>
      </c>
      <c r="AC77" s="589">
        <f t="shared" si="20"/>
        <v>0</v>
      </c>
      <c r="AD77" s="589">
        <f t="shared" si="20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1">SUM(O80:O80)</f>
        <v>0</v>
      </c>
      <c r="P79" s="601">
        <f t="shared" si="21"/>
        <v>0</v>
      </c>
      <c r="Q79" s="602">
        <f t="shared" si="21"/>
        <v>0</v>
      </c>
      <c r="R79" s="601">
        <f t="shared" si="21"/>
        <v>0</v>
      </c>
      <c r="S79" s="602">
        <f t="shared" si="21"/>
        <v>0</v>
      </c>
      <c r="T79" s="601">
        <f t="shared" si="21"/>
        <v>0</v>
      </c>
      <c r="U79" s="602">
        <f t="shared" si="21"/>
        <v>0</v>
      </c>
      <c r="V79" s="601">
        <f t="shared" si="21"/>
        <v>0</v>
      </c>
      <c r="W79" s="602">
        <f t="shared" si="21"/>
        <v>0</v>
      </c>
      <c r="X79" s="601">
        <f t="shared" si="21"/>
        <v>0</v>
      </c>
      <c r="Y79" s="602">
        <f t="shared" si="21"/>
        <v>0</v>
      </c>
      <c r="Z79" s="601">
        <f t="shared" si="21"/>
        <v>0</v>
      </c>
      <c r="AA79" s="602">
        <f t="shared" si="21"/>
        <v>0</v>
      </c>
      <c r="AB79" s="601">
        <f t="shared" si="21"/>
        <v>0</v>
      </c>
      <c r="AC79" s="602">
        <f t="shared" si="21"/>
        <v>0</v>
      </c>
      <c r="AD79" s="601">
        <f t="shared" si="21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2">SUM(O83:O83)</f>
        <v>0</v>
      </c>
      <c r="P82" s="601">
        <f t="shared" si="22"/>
        <v>0</v>
      </c>
      <c r="Q82" s="602">
        <f t="shared" si="22"/>
        <v>0</v>
      </c>
      <c r="R82" s="601">
        <f t="shared" si="22"/>
        <v>0</v>
      </c>
      <c r="S82" s="602">
        <f t="shared" si="22"/>
        <v>0</v>
      </c>
      <c r="T82" s="601">
        <f t="shared" si="22"/>
        <v>0</v>
      </c>
      <c r="U82" s="602">
        <f t="shared" si="22"/>
        <v>0</v>
      </c>
      <c r="V82" s="601">
        <f t="shared" si="22"/>
        <v>0</v>
      </c>
      <c r="W82" s="602">
        <f t="shared" si="22"/>
        <v>0</v>
      </c>
      <c r="X82" s="601">
        <f t="shared" si="22"/>
        <v>0</v>
      </c>
      <c r="Y82" s="602">
        <f t="shared" si="22"/>
        <v>0</v>
      </c>
      <c r="Z82" s="601">
        <f t="shared" si="22"/>
        <v>0</v>
      </c>
      <c r="AA82" s="602">
        <f t="shared" si="22"/>
        <v>0</v>
      </c>
      <c r="AB82" s="601">
        <f t="shared" si="22"/>
        <v>0</v>
      </c>
      <c r="AC82" s="602">
        <f t="shared" si="22"/>
        <v>0</v>
      </c>
      <c r="AD82" s="601">
        <f t="shared" si="22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3">SUM(O86:O86)</f>
        <v>0</v>
      </c>
      <c r="P85" s="601">
        <f t="shared" si="23"/>
        <v>0</v>
      </c>
      <c r="Q85" s="602">
        <f t="shared" si="23"/>
        <v>0</v>
      </c>
      <c r="R85" s="601">
        <f t="shared" si="23"/>
        <v>0</v>
      </c>
      <c r="S85" s="602">
        <f t="shared" si="23"/>
        <v>0</v>
      </c>
      <c r="T85" s="601">
        <f t="shared" si="23"/>
        <v>0</v>
      </c>
      <c r="U85" s="602">
        <f t="shared" si="23"/>
        <v>0</v>
      </c>
      <c r="V85" s="601">
        <f t="shared" si="23"/>
        <v>0</v>
      </c>
      <c r="W85" s="602">
        <f t="shared" si="23"/>
        <v>0</v>
      </c>
      <c r="X85" s="601">
        <f t="shared" si="23"/>
        <v>0</v>
      </c>
      <c r="Y85" s="602">
        <f t="shared" si="23"/>
        <v>0</v>
      </c>
      <c r="Z85" s="601">
        <f t="shared" si="23"/>
        <v>0</v>
      </c>
      <c r="AA85" s="602">
        <f t="shared" si="23"/>
        <v>0</v>
      </c>
      <c r="AB85" s="601">
        <f t="shared" si="23"/>
        <v>0</v>
      </c>
      <c r="AC85" s="602">
        <f t="shared" si="23"/>
        <v>0</v>
      </c>
      <c r="AD85" s="601">
        <f t="shared" si="23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4">SUM(O93,O96,O99)</f>
        <v>0</v>
      </c>
      <c r="P91" s="589">
        <f t="shared" si="24"/>
        <v>0</v>
      </c>
      <c r="Q91" s="589">
        <f t="shared" si="24"/>
        <v>0</v>
      </c>
      <c r="R91" s="589">
        <f t="shared" si="24"/>
        <v>0</v>
      </c>
      <c r="S91" s="589">
        <f t="shared" si="24"/>
        <v>0</v>
      </c>
      <c r="T91" s="589">
        <f t="shared" si="24"/>
        <v>0</v>
      </c>
      <c r="U91" s="589">
        <f t="shared" si="24"/>
        <v>0</v>
      </c>
      <c r="V91" s="589">
        <f t="shared" si="24"/>
        <v>0</v>
      </c>
      <c r="W91" s="589">
        <f t="shared" si="24"/>
        <v>0</v>
      </c>
      <c r="X91" s="589">
        <f t="shared" si="24"/>
        <v>0</v>
      </c>
      <c r="Y91" s="589">
        <f t="shared" si="24"/>
        <v>0</v>
      </c>
      <c r="Z91" s="589">
        <f t="shared" si="24"/>
        <v>0</v>
      </c>
      <c r="AA91" s="589">
        <f t="shared" si="24"/>
        <v>0</v>
      </c>
      <c r="AB91" s="589">
        <f t="shared" si="24"/>
        <v>0</v>
      </c>
      <c r="AC91" s="589">
        <f t="shared" si="24"/>
        <v>0</v>
      </c>
      <c r="AD91" s="589">
        <f t="shared" si="24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5">SUM(O94:O94)</f>
        <v>0</v>
      </c>
      <c r="P93" s="601">
        <f t="shared" si="25"/>
        <v>0</v>
      </c>
      <c r="Q93" s="602">
        <f t="shared" si="25"/>
        <v>0</v>
      </c>
      <c r="R93" s="601">
        <f t="shared" si="25"/>
        <v>0</v>
      </c>
      <c r="S93" s="602">
        <f t="shared" si="25"/>
        <v>0</v>
      </c>
      <c r="T93" s="601">
        <f t="shared" si="25"/>
        <v>0</v>
      </c>
      <c r="U93" s="602">
        <f t="shared" si="25"/>
        <v>0</v>
      </c>
      <c r="V93" s="601">
        <f t="shared" si="25"/>
        <v>0</v>
      </c>
      <c r="W93" s="602">
        <f t="shared" si="25"/>
        <v>0</v>
      </c>
      <c r="X93" s="601">
        <f t="shared" si="25"/>
        <v>0</v>
      </c>
      <c r="Y93" s="602">
        <f t="shared" si="25"/>
        <v>0</v>
      </c>
      <c r="Z93" s="601">
        <f t="shared" si="25"/>
        <v>0</v>
      </c>
      <c r="AA93" s="602">
        <f t="shared" si="25"/>
        <v>0</v>
      </c>
      <c r="AB93" s="601">
        <f t="shared" si="25"/>
        <v>0</v>
      </c>
      <c r="AC93" s="602">
        <f t="shared" si="25"/>
        <v>0</v>
      </c>
      <c r="AD93" s="601">
        <f t="shared" si="25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6">SUM(O97:O97)</f>
        <v>0</v>
      </c>
      <c r="P96" s="601">
        <f t="shared" si="26"/>
        <v>0</v>
      </c>
      <c r="Q96" s="602">
        <f t="shared" si="26"/>
        <v>0</v>
      </c>
      <c r="R96" s="601">
        <f t="shared" si="26"/>
        <v>0</v>
      </c>
      <c r="S96" s="602">
        <f t="shared" si="26"/>
        <v>0</v>
      </c>
      <c r="T96" s="601">
        <f t="shared" si="26"/>
        <v>0</v>
      </c>
      <c r="U96" s="602">
        <f t="shared" si="26"/>
        <v>0</v>
      </c>
      <c r="V96" s="601">
        <f t="shared" si="26"/>
        <v>0</v>
      </c>
      <c r="W96" s="602">
        <f t="shared" si="26"/>
        <v>0</v>
      </c>
      <c r="X96" s="601">
        <f t="shared" si="26"/>
        <v>0</v>
      </c>
      <c r="Y96" s="602">
        <f t="shared" si="26"/>
        <v>0</v>
      </c>
      <c r="Z96" s="601">
        <f t="shared" si="26"/>
        <v>0</v>
      </c>
      <c r="AA96" s="602">
        <f t="shared" si="26"/>
        <v>0</v>
      </c>
      <c r="AB96" s="601">
        <f t="shared" si="26"/>
        <v>0</v>
      </c>
      <c r="AC96" s="602">
        <f t="shared" si="26"/>
        <v>0</v>
      </c>
      <c r="AD96" s="601">
        <f t="shared" si="26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1156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8"/>
      <c r="K99" s="598"/>
      <c r="L99" s="598"/>
      <c r="M99" s="598"/>
      <c r="N99" s="599"/>
      <c r="O99" s="600">
        <f t="shared" ref="O99:AD99" si="27">SUM(O100:O100)</f>
        <v>0</v>
      </c>
      <c r="P99" s="601">
        <f t="shared" si="27"/>
        <v>0</v>
      </c>
      <c r="Q99" s="602">
        <f t="shared" si="27"/>
        <v>0</v>
      </c>
      <c r="R99" s="601">
        <f t="shared" si="27"/>
        <v>0</v>
      </c>
      <c r="S99" s="602">
        <f t="shared" si="27"/>
        <v>0</v>
      </c>
      <c r="T99" s="601">
        <f t="shared" si="27"/>
        <v>0</v>
      </c>
      <c r="U99" s="602">
        <f t="shared" si="27"/>
        <v>0</v>
      </c>
      <c r="V99" s="601">
        <f t="shared" si="27"/>
        <v>0</v>
      </c>
      <c r="W99" s="602">
        <f t="shared" si="27"/>
        <v>0</v>
      </c>
      <c r="X99" s="601">
        <f t="shared" si="27"/>
        <v>0</v>
      </c>
      <c r="Y99" s="602">
        <f t="shared" si="27"/>
        <v>0</v>
      </c>
      <c r="Z99" s="601">
        <f t="shared" si="27"/>
        <v>0</v>
      </c>
      <c r="AA99" s="602">
        <f t="shared" si="27"/>
        <v>0</v>
      </c>
      <c r="AB99" s="601">
        <f t="shared" si="27"/>
        <v>0</v>
      </c>
      <c r="AC99" s="602">
        <f t="shared" si="27"/>
        <v>0</v>
      </c>
      <c r="AD99" s="601">
        <f t="shared" si="27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09"/>
      <c r="G100" s="608"/>
      <c r="H100" s="610"/>
      <c r="I100" s="610"/>
      <c r="J100" s="610"/>
      <c r="K100" s="611"/>
      <c r="L100" s="612"/>
      <c r="M100" s="612"/>
      <c r="N100" s="613"/>
      <c r="O100" s="614"/>
      <c r="P100" s="615"/>
      <c r="Q100" s="616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8"/>
      <c r="AF100" s="618"/>
      <c r="AG100" s="619"/>
      <c r="AH100" s="620"/>
      <c r="AI100" s="620"/>
      <c r="AJ100" s="621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8">O107+O110</f>
        <v>0</v>
      </c>
      <c r="P105" s="589">
        <f t="shared" si="28"/>
        <v>0</v>
      </c>
      <c r="Q105" s="589">
        <f t="shared" si="28"/>
        <v>0</v>
      </c>
      <c r="R105" s="589">
        <f t="shared" si="28"/>
        <v>0</v>
      </c>
      <c r="S105" s="589">
        <f t="shared" si="28"/>
        <v>0</v>
      </c>
      <c r="T105" s="589">
        <f t="shared" si="28"/>
        <v>0</v>
      </c>
      <c r="U105" s="589">
        <f t="shared" si="28"/>
        <v>0</v>
      </c>
      <c r="V105" s="589">
        <f t="shared" si="28"/>
        <v>0</v>
      </c>
      <c r="W105" s="589">
        <f t="shared" si="28"/>
        <v>0</v>
      </c>
      <c r="X105" s="589">
        <f t="shared" si="28"/>
        <v>0</v>
      </c>
      <c r="Y105" s="589">
        <f t="shared" si="28"/>
        <v>0</v>
      </c>
      <c r="Z105" s="589">
        <f t="shared" si="28"/>
        <v>0</v>
      </c>
      <c r="AA105" s="589">
        <f t="shared" si="28"/>
        <v>0</v>
      </c>
      <c r="AB105" s="589">
        <f t="shared" si="28"/>
        <v>0</v>
      </c>
      <c r="AC105" s="589">
        <f t="shared" si="28"/>
        <v>0</v>
      </c>
      <c r="AD105" s="589">
        <f t="shared" si="28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29">SUM(O108:O108)</f>
        <v>0</v>
      </c>
      <c r="P107" s="601">
        <f t="shared" si="29"/>
        <v>0</v>
      </c>
      <c r="Q107" s="602">
        <f t="shared" si="29"/>
        <v>0</v>
      </c>
      <c r="R107" s="601">
        <f t="shared" si="29"/>
        <v>0</v>
      </c>
      <c r="S107" s="602">
        <f t="shared" si="29"/>
        <v>0</v>
      </c>
      <c r="T107" s="601">
        <f t="shared" si="29"/>
        <v>0</v>
      </c>
      <c r="U107" s="602">
        <f t="shared" si="29"/>
        <v>0</v>
      </c>
      <c r="V107" s="601">
        <f t="shared" si="29"/>
        <v>0</v>
      </c>
      <c r="W107" s="602">
        <f t="shared" si="29"/>
        <v>0</v>
      </c>
      <c r="X107" s="601">
        <f t="shared" si="29"/>
        <v>0</v>
      </c>
      <c r="Y107" s="602">
        <f t="shared" si="29"/>
        <v>0</v>
      </c>
      <c r="Z107" s="601">
        <f t="shared" si="29"/>
        <v>0</v>
      </c>
      <c r="AA107" s="602">
        <f t="shared" si="29"/>
        <v>0</v>
      </c>
      <c r="AB107" s="601">
        <f t="shared" si="29"/>
        <v>0</v>
      </c>
      <c r="AC107" s="602">
        <f t="shared" si="29"/>
        <v>0</v>
      </c>
      <c r="AD107" s="601">
        <f t="shared" si="29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0">SUM(O111:O111)</f>
        <v>0</v>
      </c>
      <c r="P110" s="601">
        <f t="shared" si="30"/>
        <v>0</v>
      </c>
      <c r="Q110" s="602">
        <f t="shared" si="30"/>
        <v>0</v>
      </c>
      <c r="R110" s="601">
        <f t="shared" si="30"/>
        <v>0</v>
      </c>
      <c r="S110" s="602">
        <f t="shared" si="30"/>
        <v>0</v>
      </c>
      <c r="T110" s="601">
        <f t="shared" si="30"/>
        <v>0</v>
      </c>
      <c r="U110" s="602">
        <f t="shared" si="30"/>
        <v>0</v>
      </c>
      <c r="V110" s="601">
        <f t="shared" si="30"/>
        <v>0</v>
      </c>
      <c r="W110" s="602">
        <f t="shared" si="30"/>
        <v>0</v>
      </c>
      <c r="X110" s="601">
        <f t="shared" si="30"/>
        <v>0</v>
      </c>
      <c r="Y110" s="602">
        <f t="shared" si="30"/>
        <v>0</v>
      </c>
      <c r="Z110" s="601">
        <f t="shared" si="30"/>
        <v>0</v>
      </c>
      <c r="AA110" s="602">
        <f t="shared" si="30"/>
        <v>0</v>
      </c>
      <c r="AB110" s="601">
        <f t="shared" si="30"/>
        <v>0</v>
      </c>
      <c r="AC110" s="602">
        <f t="shared" si="30"/>
        <v>0</v>
      </c>
      <c r="AD110" s="601">
        <f t="shared" si="30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1">O118+O121</f>
        <v>0</v>
      </c>
      <c r="P116" s="589">
        <f t="shared" si="31"/>
        <v>0</v>
      </c>
      <c r="Q116" s="589">
        <f t="shared" si="31"/>
        <v>0</v>
      </c>
      <c r="R116" s="589">
        <f t="shared" si="31"/>
        <v>0</v>
      </c>
      <c r="S116" s="589">
        <f t="shared" si="31"/>
        <v>0</v>
      </c>
      <c r="T116" s="589">
        <f t="shared" si="31"/>
        <v>0</v>
      </c>
      <c r="U116" s="589">
        <f t="shared" si="31"/>
        <v>0</v>
      </c>
      <c r="V116" s="589">
        <f t="shared" si="31"/>
        <v>0</v>
      </c>
      <c r="W116" s="589">
        <f t="shared" si="31"/>
        <v>0</v>
      </c>
      <c r="X116" s="589">
        <f t="shared" si="31"/>
        <v>0</v>
      </c>
      <c r="Y116" s="589">
        <f t="shared" si="31"/>
        <v>0</v>
      </c>
      <c r="Z116" s="589">
        <f t="shared" si="31"/>
        <v>0</v>
      </c>
      <c r="AA116" s="589">
        <f t="shared" si="31"/>
        <v>0</v>
      </c>
      <c r="AB116" s="589">
        <f t="shared" si="31"/>
        <v>0</v>
      </c>
      <c r="AC116" s="589">
        <f t="shared" si="31"/>
        <v>0</v>
      </c>
      <c r="AD116" s="589">
        <f t="shared" si="31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AG118+AG121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2">SUM(O119:O119)</f>
        <v>0</v>
      </c>
      <c r="P118" s="601">
        <f t="shared" si="32"/>
        <v>0</v>
      </c>
      <c r="Q118" s="602">
        <f t="shared" si="32"/>
        <v>0</v>
      </c>
      <c r="R118" s="601">
        <f t="shared" si="32"/>
        <v>0</v>
      </c>
      <c r="S118" s="602">
        <f t="shared" si="32"/>
        <v>0</v>
      </c>
      <c r="T118" s="601">
        <f t="shared" si="32"/>
        <v>0</v>
      </c>
      <c r="U118" s="602">
        <f t="shared" si="32"/>
        <v>0</v>
      </c>
      <c r="V118" s="601">
        <f t="shared" si="32"/>
        <v>0</v>
      </c>
      <c r="W118" s="602">
        <f t="shared" si="32"/>
        <v>0</v>
      </c>
      <c r="X118" s="601">
        <f t="shared" si="32"/>
        <v>0</v>
      </c>
      <c r="Y118" s="602">
        <f t="shared" si="32"/>
        <v>0</v>
      </c>
      <c r="Z118" s="601">
        <f t="shared" si="32"/>
        <v>0</v>
      </c>
      <c r="AA118" s="602">
        <f t="shared" si="32"/>
        <v>0</v>
      </c>
      <c r="AB118" s="601">
        <f t="shared" si="32"/>
        <v>0</v>
      </c>
      <c r="AC118" s="602">
        <f t="shared" si="32"/>
        <v>0</v>
      </c>
      <c r="AD118" s="601">
        <f t="shared" si="32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 ht="36.75" thickBot="1">
      <c r="A121" s="574"/>
      <c r="B121" s="594" t="s">
        <v>1153</v>
      </c>
      <c r="C121" s="595" t="s">
        <v>1154</v>
      </c>
      <c r="D121" s="595" t="s">
        <v>1155</v>
      </c>
      <c r="E121" s="595" t="s">
        <v>1161</v>
      </c>
      <c r="F121" s="595" t="s">
        <v>1157</v>
      </c>
      <c r="G121" s="595" t="s">
        <v>1158</v>
      </c>
      <c r="H121" s="596" t="s">
        <v>1159</v>
      </c>
      <c r="I121" s="597" t="s">
        <v>1160</v>
      </c>
      <c r="J121" s="595"/>
      <c r="K121" s="622"/>
      <c r="L121" s="622"/>
      <c r="M121" s="598"/>
      <c r="N121" s="599"/>
      <c r="O121" s="600">
        <f t="shared" ref="O121:AD121" si="33">SUM(O122:O122)</f>
        <v>0</v>
      </c>
      <c r="P121" s="601">
        <f t="shared" si="33"/>
        <v>0</v>
      </c>
      <c r="Q121" s="602">
        <f t="shared" si="33"/>
        <v>0</v>
      </c>
      <c r="R121" s="601">
        <f t="shared" si="33"/>
        <v>0</v>
      </c>
      <c r="S121" s="602">
        <f t="shared" si="33"/>
        <v>0</v>
      </c>
      <c r="T121" s="601">
        <f t="shared" si="33"/>
        <v>0</v>
      </c>
      <c r="U121" s="602">
        <f t="shared" si="33"/>
        <v>0</v>
      </c>
      <c r="V121" s="601">
        <f t="shared" si="33"/>
        <v>0</v>
      </c>
      <c r="W121" s="602">
        <f t="shared" si="33"/>
        <v>0</v>
      </c>
      <c r="X121" s="601">
        <f t="shared" si="33"/>
        <v>0</v>
      </c>
      <c r="Y121" s="602">
        <f t="shared" si="33"/>
        <v>0</v>
      </c>
      <c r="Z121" s="601">
        <f t="shared" si="33"/>
        <v>0</v>
      </c>
      <c r="AA121" s="602">
        <f t="shared" si="33"/>
        <v>0</v>
      </c>
      <c r="AB121" s="601">
        <f t="shared" si="33"/>
        <v>0</v>
      </c>
      <c r="AC121" s="602">
        <f t="shared" si="33"/>
        <v>0</v>
      </c>
      <c r="AD121" s="601">
        <f t="shared" si="33"/>
        <v>0</v>
      </c>
      <c r="AE121" s="602">
        <f>SUM(O121,Q121,S121,U121,W121,Y121,AA121,AC121)</f>
        <v>0</v>
      </c>
      <c r="AF121" s="601">
        <f>SUM(P121,R121,T121,V121,X121,Z121,AB121,AD121)</f>
        <v>0</v>
      </c>
      <c r="AG121" s="603">
        <f>SUM(AG122:AG122)</f>
        <v>0</v>
      </c>
      <c r="AH121" s="604"/>
      <c r="AI121" s="604"/>
      <c r="AJ121" s="605"/>
    </row>
    <row r="122" spans="1:36" ht="15.75" thickBot="1">
      <c r="A122" s="574"/>
      <c r="B122" s="606"/>
      <c r="C122" s="607"/>
      <c r="D122" s="608"/>
      <c r="E122" s="608"/>
      <c r="F122" s="623"/>
      <c r="G122" s="608"/>
      <c r="H122" s="624"/>
      <c r="I122" s="625"/>
      <c r="J122" s="610"/>
      <c r="K122" s="626"/>
      <c r="L122" s="627"/>
      <c r="M122" s="628"/>
      <c r="N122" s="629"/>
      <c r="O122" s="630"/>
      <c r="P122" s="618"/>
      <c r="Q122" s="618"/>
      <c r="R122" s="618"/>
      <c r="S122" s="618"/>
      <c r="T122" s="618"/>
      <c r="U122" s="618"/>
      <c r="V122" s="618"/>
      <c r="W122" s="618"/>
      <c r="X122" s="618"/>
      <c r="Y122" s="618"/>
      <c r="Z122" s="618"/>
      <c r="AA122" s="618"/>
      <c r="AB122" s="618"/>
      <c r="AC122" s="618"/>
      <c r="AD122" s="618"/>
      <c r="AE122" s="618"/>
      <c r="AF122" s="618"/>
      <c r="AG122" s="631"/>
      <c r="AH122" s="620"/>
      <c r="AI122" s="628"/>
      <c r="AJ122" s="632"/>
    </row>
    <row r="123" spans="1:36" ht="15.75" thickBot="1">
      <c r="A123" s="574"/>
      <c r="B123" s="1149"/>
      <c r="C123" s="1150"/>
      <c r="D123" s="1150"/>
      <c r="E123" s="1150"/>
      <c r="F123" s="1150"/>
      <c r="G123" s="1150"/>
      <c r="H123" s="1150"/>
      <c r="I123" s="1150"/>
      <c r="J123" s="1150"/>
      <c r="K123" s="1150"/>
      <c r="L123" s="1150"/>
      <c r="M123" s="1150"/>
      <c r="N123" s="1150"/>
      <c r="O123" s="1150"/>
      <c r="P123" s="1150"/>
      <c r="Q123" s="1150"/>
      <c r="R123" s="1150"/>
      <c r="S123" s="1150"/>
      <c r="T123" s="1150"/>
      <c r="U123" s="1150"/>
      <c r="V123" s="1150"/>
      <c r="W123" s="1150"/>
      <c r="X123" s="1150"/>
      <c r="Y123" s="1150"/>
      <c r="Z123" s="1150"/>
      <c r="AA123" s="1150"/>
      <c r="AB123" s="1150"/>
      <c r="AC123" s="1150"/>
      <c r="AD123" s="1150"/>
      <c r="AE123" s="1150"/>
      <c r="AF123" s="1150"/>
      <c r="AG123" s="1150"/>
      <c r="AH123" s="1150"/>
      <c r="AI123" s="1150"/>
      <c r="AJ123" s="1151"/>
    </row>
    <row r="124" spans="1:36" ht="15.75" thickBot="1">
      <c r="A124" s="574"/>
      <c r="B124" s="1131" t="s">
        <v>1122</v>
      </c>
      <c r="C124" s="1132"/>
      <c r="D124" s="1133"/>
      <c r="E124" s="577"/>
      <c r="F124" s="1132" t="s">
        <v>1123</v>
      </c>
      <c r="G124" s="1132"/>
      <c r="H124" s="1132"/>
      <c r="I124" s="1132"/>
      <c r="J124" s="1132"/>
      <c r="K124" s="1132"/>
      <c r="L124" s="1132"/>
      <c r="M124" s="1132"/>
      <c r="N124" s="1133"/>
      <c r="O124" s="1134" t="s">
        <v>1124</v>
      </c>
      <c r="P124" s="1135"/>
      <c r="Q124" s="1135"/>
      <c r="R124" s="1135"/>
      <c r="S124" s="1135"/>
      <c r="T124" s="1135"/>
      <c r="U124" s="1135"/>
      <c r="V124" s="1135"/>
      <c r="W124" s="1135"/>
      <c r="X124" s="1135"/>
      <c r="Y124" s="1135"/>
      <c r="Z124" s="1135"/>
      <c r="AA124" s="1135"/>
      <c r="AB124" s="1135"/>
      <c r="AC124" s="1135"/>
      <c r="AD124" s="1135"/>
      <c r="AE124" s="1135"/>
      <c r="AF124" s="1136"/>
      <c r="AG124" s="1137" t="s">
        <v>1125</v>
      </c>
      <c r="AH124" s="1138"/>
      <c r="AI124" s="1138"/>
      <c r="AJ124" s="1139"/>
    </row>
    <row r="125" spans="1:36">
      <c r="A125" s="574"/>
      <c r="B125" s="1140" t="s">
        <v>1126</v>
      </c>
      <c r="C125" s="1142" t="s">
        <v>1127</v>
      </c>
      <c r="D125" s="1143"/>
      <c r="E125" s="1143"/>
      <c r="F125" s="1143"/>
      <c r="G125" s="1143"/>
      <c r="H125" s="1143"/>
      <c r="I125" s="1121" t="s">
        <v>1128</v>
      </c>
      <c r="J125" s="1123" t="s">
        <v>1129</v>
      </c>
      <c r="K125" s="1123" t="s">
        <v>1130</v>
      </c>
      <c r="L125" s="1125" t="s">
        <v>1131</v>
      </c>
      <c r="M125" s="1127" t="s">
        <v>1132</v>
      </c>
      <c r="N125" s="1129" t="s">
        <v>1133</v>
      </c>
      <c r="O125" s="1120" t="s">
        <v>1134</v>
      </c>
      <c r="P125" s="1112"/>
      <c r="Q125" s="1111" t="s">
        <v>1135</v>
      </c>
      <c r="R125" s="1112"/>
      <c r="S125" s="1111" t="s">
        <v>1136</v>
      </c>
      <c r="T125" s="1112"/>
      <c r="U125" s="1111" t="s">
        <v>1137</v>
      </c>
      <c r="V125" s="1112"/>
      <c r="W125" s="1111" t="s">
        <v>1138</v>
      </c>
      <c r="X125" s="1112"/>
      <c r="Y125" s="1111" t="s">
        <v>1139</v>
      </c>
      <c r="Z125" s="1112"/>
      <c r="AA125" s="1111" t="s">
        <v>1140</v>
      </c>
      <c r="AB125" s="1112"/>
      <c r="AC125" s="1111" t="s">
        <v>1141</v>
      </c>
      <c r="AD125" s="1112"/>
      <c r="AE125" s="1111" t="s">
        <v>1142</v>
      </c>
      <c r="AF125" s="1113"/>
      <c r="AG125" s="1114" t="s">
        <v>1143</v>
      </c>
      <c r="AH125" s="1116" t="s">
        <v>1144</v>
      </c>
      <c r="AI125" s="1118" t="s">
        <v>1145</v>
      </c>
      <c r="AJ125" s="1107" t="s">
        <v>1146</v>
      </c>
    </row>
    <row r="126" spans="1:36" ht="20.25" thickBot="1">
      <c r="A126" s="574"/>
      <c r="B126" s="1141"/>
      <c r="C126" s="1144"/>
      <c r="D126" s="1145"/>
      <c r="E126" s="1145"/>
      <c r="F126" s="1145"/>
      <c r="G126" s="1145"/>
      <c r="H126" s="1145"/>
      <c r="I126" s="1122"/>
      <c r="J126" s="1124" t="s">
        <v>1129</v>
      </c>
      <c r="K126" s="1124"/>
      <c r="L126" s="1126"/>
      <c r="M126" s="1128"/>
      <c r="N126" s="1130"/>
      <c r="O126" s="578" t="s">
        <v>1147</v>
      </c>
      <c r="P126" s="579" t="s">
        <v>1148</v>
      </c>
      <c r="Q126" s="580" t="s">
        <v>1147</v>
      </c>
      <c r="R126" s="579" t="s">
        <v>1148</v>
      </c>
      <c r="S126" s="580" t="s">
        <v>1147</v>
      </c>
      <c r="T126" s="579" t="s">
        <v>1148</v>
      </c>
      <c r="U126" s="580" t="s">
        <v>1147</v>
      </c>
      <c r="V126" s="579" t="s">
        <v>1148</v>
      </c>
      <c r="W126" s="580" t="s">
        <v>1147</v>
      </c>
      <c r="X126" s="579" t="s">
        <v>1148</v>
      </c>
      <c r="Y126" s="580" t="s">
        <v>1147</v>
      </c>
      <c r="Z126" s="579" t="s">
        <v>1148</v>
      </c>
      <c r="AA126" s="580" t="s">
        <v>1147</v>
      </c>
      <c r="AB126" s="579" t="s">
        <v>1149</v>
      </c>
      <c r="AC126" s="580" t="s">
        <v>1147</v>
      </c>
      <c r="AD126" s="579" t="s">
        <v>1149</v>
      </c>
      <c r="AE126" s="580" t="s">
        <v>1147</v>
      </c>
      <c r="AF126" s="581" t="s">
        <v>1149</v>
      </c>
      <c r="AG126" s="1115"/>
      <c r="AH126" s="1117"/>
      <c r="AI126" s="1119"/>
      <c r="AJ126" s="1108"/>
    </row>
    <row r="127" spans="1:36" ht="48.75" thickBot="1">
      <c r="A127" s="574"/>
      <c r="B127" s="582" t="s">
        <v>1150</v>
      </c>
      <c r="C127" s="1109" t="s">
        <v>1151</v>
      </c>
      <c r="D127" s="1110"/>
      <c r="E127" s="1110"/>
      <c r="F127" s="1110"/>
      <c r="G127" s="1110"/>
      <c r="H127" s="1110"/>
      <c r="I127" s="583" t="s">
        <v>1152</v>
      </c>
      <c r="J127" s="584"/>
      <c r="K127" s="585"/>
      <c r="L127" s="585"/>
      <c r="M127" s="586"/>
      <c r="N127" s="587"/>
      <c r="O127" s="588">
        <f t="shared" ref="O127:AD127" si="34">O129</f>
        <v>0</v>
      </c>
      <c r="P127" s="589">
        <f t="shared" si="34"/>
        <v>0</v>
      </c>
      <c r="Q127" s="589">
        <f t="shared" si="34"/>
        <v>0</v>
      </c>
      <c r="R127" s="589">
        <f t="shared" si="34"/>
        <v>0</v>
      </c>
      <c r="S127" s="589">
        <f t="shared" si="34"/>
        <v>0</v>
      </c>
      <c r="T127" s="589">
        <f t="shared" si="34"/>
        <v>0</v>
      </c>
      <c r="U127" s="589">
        <f t="shared" si="34"/>
        <v>0</v>
      </c>
      <c r="V127" s="589">
        <f t="shared" si="34"/>
        <v>0</v>
      </c>
      <c r="W127" s="589">
        <f t="shared" si="34"/>
        <v>0</v>
      </c>
      <c r="X127" s="589">
        <f t="shared" si="34"/>
        <v>0</v>
      </c>
      <c r="Y127" s="589">
        <f t="shared" si="34"/>
        <v>0</v>
      </c>
      <c r="Z127" s="589">
        <f t="shared" si="34"/>
        <v>0</v>
      </c>
      <c r="AA127" s="589">
        <f t="shared" si="34"/>
        <v>0</v>
      </c>
      <c r="AB127" s="589">
        <f t="shared" si="34"/>
        <v>0</v>
      </c>
      <c r="AC127" s="589">
        <f t="shared" si="34"/>
        <v>0</v>
      </c>
      <c r="AD127" s="589">
        <f t="shared" si="34"/>
        <v>0</v>
      </c>
      <c r="AE127" s="589">
        <f>SUM(O127,Q127,S127,U127,W127,Y127,AA127,AC127)</f>
        <v>0</v>
      </c>
      <c r="AF127" s="590">
        <f>SUM(P127,R127,T127,V127,X127,Z127,AB127,AD127)</f>
        <v>0</v>
      </c>
      <c r="AG127" s="591">
        <f>AG129</f>
        <v>0</v>
      </c>
      <c r="AH127" s="592"/>
      <c r="AI127" s="592"/>
      <c r="AJ127" s="593"/>
    </row>
    <row r="128" spans="1:36" ht="15.75" thickBot="1">
      <c r="A128" s="574"/>
      <c r="B128" s="1146"/>
      <c r="C128" s="1147"/>
      <c r="D128" s="1147"/>
      <c r="E128" s="1147"/>
      <c r="F128" s="1147"/>
      <c r="G128" s="1147"/>
      <c r="H128" s="1147"/>
      <c r="I128" s="1147"/>
      <c r="J128" s="1147"/>
      <c r="K128" s="1147"/>
      <c r="L128" s="1147"/>
      <c r="M128" s="1147"/>
      <c r="N128" s="1147"/>
      <c r="O128" s="1147"/>
      <c r="P128" s="1147"/>
      <c r="Q128" s="1147"/>
      <c r="R128" s="1147"/>
      <c r="S128" s="1147"/>
      <c r="T128" s="1147"/>
      <c r="U128" s="1147"/>
      <c r="V128" s="1147"/>
      <c r="W128" s="1147"/>
      <c r="X128" s="1147"/>
      <c r="Y128" s="1147"/>
      <c r="Z128" s="1147"/>
      <c r="AA128" s="1147"/>
      <c r="AB128" s="1147"/>
      <c r="AC128" s="1147"/>
      <c r="AD128" s="1147"/>
      <c r="AE128" s="1147"/>
      <c r="AF128" s="1147"/>
      <c r="AG128" s="1147"/>
      <c r="AH128" s="1147"/>
      <c r="AI128" s="1147"/>
      <c r="AJ128" s="1148"/>
    </row>
    <row r="129" spans="1:36" ht="36.75" thickBot="1">
      <c r="A129" s="574"/>
      <c r="B129" s="594" t="s">
        <v>1153</v>
      </c>
      <c r="C129" s="595" t="s">
        <v>1154</v>
      </c>
      <c r="D129" s="595" t="s">
        <v>1155</v>
      </c>
      <c r="E129" s="595" t="s">
        <v>1156</v>
      </c>
      <c r="F129" s="595" t="s">
        <v>1157</v>
      </c>
      <c r="G129" s="595" t="s">
        <v>1158</v>
      </c>
      <c r="H129" s="596" t="s">
        <v>1159</v>
      </c>
      <c r="I129" s="597" t="s">
        <v>1160</v>
      </c>
      <c r="J129" s="598"/>
      <c r="K129" s="598"/>
      <c r="L129" s="598"/>
      <c r="M129" s="598"/>
      <c r="N129" s="599"/>
      <c r="O129" s="600">
        <f t="shared" ref="O129:AD129" si="35">SUM(O130:O130)</f>
        <v>0</v>
      </c>
      <c r="P129" s="601">
        <f t="shared" si="35"/>
        <v>0</v>
      </c>
      <c r="Q129" s="602">
        <f t="shared" si="35"/>
        <v>0</v>
      </c>
      <c r="R129" s="601">
        <f t="shared" si="35"/>
        <v>0</v>
      </c>
      <c r="S129" s="602">
        <f t="shared" si="35"/>
        <v>0</v>
      </c>
      <c r="T129" s="601">
        <f t="shared" si="35"/>
        <v>0</v>
      </c>
      <c r="U129" s="602">
        <f t="shared" si="35"/>
        <v>0</v>
      </c>
      <c r="V129" s="601">
        <f t="shared" si="35"/>
        <v>0</v>
      </c>
      <c r="W129" s="602">
        <f t="shared" si="35"/>
        <v>0</v>
      </c>
      <c r="X129" s="601">
        <f t="shared" si="35"/>
        <v>0</v>
      </c>
      <c r="Y129" s="602">
        <f t="shared" si="35"/>
        <v>0</v>
      </c>
      <c r="Z129" s="601">
        <f t="shared" si="35"/>
        <v>0</v>
      </c>
      <c r="AA129" s="602">
        <f t="shared" si="35"/>
        <v>0</v>
      </c>
      <c r="AB129" s="601">
        <f t="shared" si="35"/>
        <v>0</v>
      </c>
      <c r="AC129" s="602">
        <f t="shared" si="35"/>
        <v>0</v>
      </c>
      <c r="AD129" s="601">
        <f t="shared" si="35"/>
        <v>0</v>
      </c>
      <c r="AE129" s="602">
        <f>SUM(O129,Q129,S129,U129,W129,Y129,AA129,AC129)</f>
        <v>0</v>
      </c>
      <c r="AF129" s="601">
        <f>SUM(P129,R129,T129,V129,X129,Z129,AB129,AD129)</f>
        <v>0</v>
      </c>
      <c r="AG129" s="603">
        <f>SUM(AG130:AG130)</f>
        <v>0</v>
      </c>
      <c r="AH129" s="604"/>
      <c r="AI129" s="604"/>
      <c r="AJ129" s="605"/>
    </row>
    <row r="130" spans="1:36" ht="15.75" thickBot="1">
      <c r="A130" s="574"/>
      <c r="B130" s="606"/>
      <c r="C130" s="607"/>
      <c r="D130" s="608"/>
      <c r="E130" s="608"/>
      <c r="F130" s="609"/>
      <c r="G130" s="608"/>
      <c r="H130" s="610"/>
      <c r="I130" s="610"/>
      <c r="J130" s="610"/>
      <c r="K130" s="611"/>
      <c r="L130" s="612"/>
      <c r="M130" s="612"/>
      <c r="N130" s="613"/>
      <c r="O130" s="614"/>
      <c r="P130" s="615"/>
      <c r="Q130" s="616"/>
      <c r="R130" s="617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  <c r="AC130" s="617"/>
      <c r="AD130" s="617"/>
      <c r="AE130" s="618"/>
      <c r="AF130" s="618"/>
      <c r="AG130" s="619"/>
      <c r="AH130" s="620"/>
      <c r="AI130" s="620"/>
      <c r="AJ130" s="621"/>
    </row>
    <row r="131" spans="1:36" ht="15.75" thickBot="1">
      <c r="A131" s="574"/>
      <c r="B131" s="1149"/>
      <c r="C131" s="1150"/>
      <c r="D131" s="1150"/>
      <c r="E131" s="1150"/>
      <c r="F131" s="1150"/>
      <c r="G131" s="1150"/>
      <c r="H131" s="1150"/>
      <c r="I131" s="1150"/>
      <c r="J131" s="1150"/>
      <c r="K131" s="1150"/>
      <c r="L131" s="1150"/>
      <c r="M131" s="1150"/>
      <c r="N131" s="1150"/>
      <c r="O131" s="1150"/>
      <c r="P131" s="1150"/>
      <c r="Q131" s="1150"/>
      <c r="R131" s="1150"/>
      <c r="S131" s="1150"/>
      <c r="T131" s="1150"/>
      <c r="U131" s="1150"/>
      <c r="V131" s="1150"/>
      <c r="W131" s="1150"/>
      <c r="X131" s="1150"/>
      <c r="Y131" s="1150"/>
      <c r="Z131" s="1150"/>
      <c r="AA131" s="1150"/>
      <c r="AB131" s="1150"/>
      <c r="AC131" s="1150"/>
      <c r="AD131" s="1150"/>
      <c r="AE131" s="1150"/>
      <c r="AF131" s="1150"/>
      <c r="AG131" s="1150"/>
      <c r="AH131" s="1150"/>
      <c r="AI131" s="1150"/>
      <c r="AJ131" s="1151"/>
    </row>
    <row r="132" spans="1:36">
      <c r="A132" s="574"/>
      <c r="B132" s="633"/>
      <c r="C132" s="633"/>
      <c r="D132" s="574"/>
      <c r="E132" s="574"/>
      <c r="F132" s="574"/>
      <c r="G132" s="574"/>
      <c r="H132" s="634"/>
      <c r="I132" s="634"/>
      <c r="J132" s="63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4"/>
      <c r="AF132" s="574"/>
      <c r="AG132" s="633"/>
      <c r="AH132" s="574"/>
      <c r="AI132" s="574"/>
      <c r="AJ132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B29:AJ29"/>
    <mergeCell ref="B32:AJ32"/>
    <mergeCell ref="B35:AJ35"/>
    <mergeCell ref="B38:AJ38"/>
    <mergeCell ref="B41:AJ41"/>
    <mergeCell ref="B44:AJ44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Q19:R19"/>
    <mergeCell ref="S19:T19"/>
    <mergeCell ref="U58:V58"/>
    <mergeCell ref="B58:B59"/>
    <mergeCell ref="C58:H59"/>
    <mergeCell ref="I58:I59"/>
    <mergeCell ref="J58:J59"/>
    <mergeCell ref="K58:K59"/>
    <mergeCell ref="L58:L59"/>
    <mergeCell ref="B47:AJ47"/>
    <mergeCell ref="B50:AJ50"/>
    <mergeCell ref="B53:AJ53"/>
    <mergeCell ref="B56:AJ56"/>
    <mergeCell ref="B57:D57"/>
    <mergeCell ref="F57:N57"/>
    <mergeCell ref="O57:AF57"/>
    <mergeCell ref="AG57:AJ57"/>
    <mergeCell ref="B67:AJ67"/>
    <mergeCell ref="B70:AJ70"/>
    <mergeCell ref="B73:AJ73"/>
    <mergeCell ref="B74:D74"/>
    <mergeCell ref="F74:N74"/>
    <mergeCell ref="O74:AF74"/>
    <mergeCell ref="AG74:AJ74"/>
    <mergeCell ref="AH58:AH59"/>
    <mergeCell ref="AI58:AI59"/>
    <mergeCell ref="AJ58:AJ59"/>
    <mergeCell ref="C60:H60"/>
    <mergeCell ref="B61:AJ61"/>
    <mergeCell ref="B64:AJ64"/>
    <mergeCell ref="W58:X58"/>
    <mergeCell ref="Y58:Z58"/>
    <mergeCell ref="AA58:AB58"/>
    <mergeCell ref="AC58:AD58"/>
    <mergeCell ref="AE58:AF58"/>
    <mergeCell ref="AG58:AG59"/>
    <mergeCell ref="M58:M59"/>
    <mergeCell ref="N58:N59"/>
    <mergeCell ref="O58:P58"/>
    <mergeCell ref="Q58:R58"/>
    <mergeCell ref="S58:T5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B75:B76"/>
    <mergeCell ref="C75:H76"/>
    <mergeCell ref="I75:I76"/>
    <mergeCell ref="J75:J76"/>
    <mergeCell ref="K75:K76"/>
    <mergeCell ref="L75:L76"/>
    <mergeCell ref="B89:B90"/>
    <mergeCell ref="C89:H90"/>
    <mergeCell ref="I89:I90"/>
    <mergeCell ref="J89:J90"/>
    <mergeCell ref="K89:K90"/>
    <mergeCell ref="L89:L90"/>
    <mergeCell ref="B84:AJ84"/>
    <mergeCell ref="B87:AJ87"/>
    <mergeCell ref="B88:D88"/>
    <mergeCell ref="F88:N88"/>
    <mergeCell ref="O88:AF88"/>
    <mergeCell ref="AG88:AJ88"/>
    <mergeCell ref="B98:AJ98"/>
    <mergeCell ref="B101:AJ101"/>
    <mergeCell ref="B102:D102"/>
    <mergeCell ref="F102:N102"/>
    <mergeCell ref="O102:AF102"/>
    <mergeCell ref="AG102:AJ102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AH103:AH104"/>
    <mergeCell ref="AI103:AI104"/>
    <mergeCell ref="AJ103:AJ104"/>
    <mergeCell ref="C105:H105"/>
    <mergeCell ref="B106:AJ106"/>
    <mergeCell ref="B109:AJ109"/>
    <mergeCell ref="W103:X103"/>
    <mergeCell ref="Y103:Z103"/>
    <mergeCell ref="AA103:AB103"/>
    <mergeCell ref="AC103:AD103"/>
    <mergeCell ref="AE103:AF103"/>
    <mergeCell ref="AG103:AG104"/>
    <mergeCell ref="M103:M104"/>
    <mergeCell ref="N103:N104"/>
    <mergeCell ref="O103:P103"/>
    <mergeCell ref="Q103:R103"/>
    <mergeCell ref="S103:T103"/>
    <mergeCell ref="U103:V103"/>
    <mergeCell ref="B103:B104"/>
    <mergeCell ref="C103:H104"/>
    <mergeCell ref="I103:I104"/>
    <mergeCell ref="J103:J104"/>
    <mergeCell ref="K103:K104"/>
    <mergeCell ref="L103:L104"/>
    <mergeCell ref="B112:AJ112"/>
    <mergeCell ref="B113:D113"/>
    <mergeCell ref="F113:N113"/>
    <mergeCell ref="O113:AF113"/>
    <mergeCell ref="AG113:AJ113"/>
    <mergeCell ref="B114:B115"/>
    <mergeCell ref="C114:H115"/>
    <mergeCell ref="I114:I115"/>
    <mergeCell ref="J114:J115"/>
    <mergeCell ref="K114:K115"/>
    <mergeCell ref="B120:AJ120"/>
    <mergeCell ref="B123:AJ123"/>
    <mergeCell ref="B124:D124"/>
    <mergeCell ref="F124:N124"/>
    <mergeCell ref="O124:AF124"/>
    <mergeCell ref="AG124:AJ124"/>
    <mergeCell ref="AG114:AG115"/>
    <mergeCell ref="AH114:AH115"/>
    <mergeCell ref="AI114:AI115"/>
    <mergeCell ref="AJ114:AJ115"/>
    <mergeCell ref="C116:H116"/>
    <mergeCell ref="B117:AJ117"/>
    <mergeCell ref="U114:V114"/>
    <mergeCell ref="W114:X114"/>
    <mergeCell ref="Y114:Z114"/>
    <mergeCell ref="AA114:AB114"/>
    <mergeCell ref="AC114:AD114"/>
    <mergeCell ref="AE114:AF114"/>
    <mergeCell ref="L114:L115"/>
    <mergeCell ref="M114:M115"/>
    <mergeCell ref="N114:N115"/>
    <mergeCell ref="O114:P114"/>
    <mergeCell ref="Q114:R114"/>
    <mergeCell ref="S114:T114"/>
    <mergeCell ref="AH125:AH126"/>
    <mergeCell ref="AI125:AI126"/>
    <mergeCell ref="AJ125:AJ126"/>
    <mergeCell ref="C127:H127"/>
    <mergeCell ref="B128:AJ128"/>
    <mergeCell ref="B131:AJ131"/>
    <mergeCell ref="W125:X125"/>
    <mergeCell ref="Y125:Z125"/>
    <mergeCell ref="AA125:AB125"/>
    <mergeCell ref="AC125:AD125"/>
    <mergeCell ref="AE125:AF125"/>
    <mergeCell ref="AG125:AG126"/>
    <mergeCell ref="M125:M126"/>
    <mergeCell ref="N125:N126"/>
    <mergeCell ref="O125:P125"/>
    <mergeCell ref="Q125:R125"/>
    <mergeCell ref="S125:T125"/>
    <mergeCell ref="U125:V125"/>
    <mergeCell ref="B125:B126"/>
    <mergeCell ref="C125:H126"/>
    <mergeCell ref="I125:I126"/>
    <mergeCell ref="J125:J126"/>
    <mergeCell ref="K125:K126"/>
    <mergeCell ref="L125:L126"/>
    <mergeCell ref="B25:D25"/>
    <mergeCell ref="F25:N25"/>
    <mergeCell ref="O25:AF25"/>
    <mergeCell ref="AG25:AJ25"/>
    <mergeCell ref="B26:B27"/>
    <mergeCell ref="C26:H27"/>
    <mergeCell ref="I26:I27"/>
    <mergeCell ref="J26:J27"/>
    <mergeCell ref="K26:K27"/>
    <mergeCell ref="L26:L27"/>
    <mergeCell ref="AH26:AH27"/>
    <mergeCell ref="AI26:AI27"/>
    <mergeCell ref="AJ26:AJ27"/>
    <mergeCell ref="C28:H28"/>
    <mergeCell ref="W26:X26"/>
    <mergeCell ref="Y26:Z26"/>
    <mergeCell ref="AA26:AB26"/>
    <mergeCell ref="AC26:AD26"/>
    <mergeCell ref="AE26:AF26"/>
    <mergeCell ref="AG26:AG27"/>
    <mergeCell ref="M26:M27"/>
    <mergeCell ref="N26:N27"/>
    <mergeCell ref="O26:P26"/>
    <mergeCell ref="Q26:R26"/>
    <mergeCell ref="S26:T26"/>
    <mergeCell ref="U26:V2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2"/>
  <sheetViews>
    <sheetView topLeftCell="B3" zoomScale="60" zoomScaleNormal="60" workbookViewId="0">
      <selection activeCell="B3" sqref="B3:AJ3"/>
    </sheetView>
  </sheetViews>
  <sheetFormatPr baseColWidth="10" defaultRowHeight="42" customHeight="1"/>
  <cols>
    <col min="1" max="1" width="4.28515625" customWidth="1"/>
  </cols>
  <sheetData>
    <row r="1" spans="1:36" ht="42" customHeight="1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 ht="42" customHeight="1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42" customHeight="1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 ht="42" customHeight="1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1163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42" customHeight="1" thickBot="1">
      <c r="A5" s="574"/>
      <c r="B5" s="1131" t="s">
        <v>1174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 ht="42" customHeight="1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42" customHeight="1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2" customHeight="1" thickBot="1">
      <c r="A8" s="574"/>
      <c r="B8" s="582" t="s">
        <v>1150</v>
      </c>
      <c r="C8" s="1109" t="s">
        <v>1164</v>
      </c>
      <c r="D8" s="1110"/>
      <c r="E8" s="1110"/>
      <c r="F8" s="1110"/>
      <c r="G8" s="1110"/>
      <c r="H8" s="1110"/>
      <c r="I8" s="635" t="s">
        <v>1165</v>
      </c>
      <c r="J8" s="636">
        <v>867</v>
      </c>
      <c r="K8" s="585">
        <v>1167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42" customHeight="1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42" customHeight="1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42" customHeight="1" thickBot="1">
      <c r="A11" s="646"/>
      <c r="B11" s="647" t="s">
        <v>830</v>
      </c>
      <c r="C11" s="648"/>
      <c r="D11" s="649"/>
      <c r="E11" s="649"/>
      <c r="F11" s="650"/>
      <c r="G11" s="649"/>
      <c r="H11" s="649" t="s">
        <v>1166</v>
      </c>
      <c r="I11" s="651" t="s">
        <v>1167</v>
      </c>
      <c r="J11" s="652">
        <v>0.999</v>
      </c>
      <c r="K11" s="652">
        <v>0.999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42" customHeight="1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42" customHeight="1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57" customHeight="1" thickBot="1">
      <c r="A14" s="646"/>
      <c r="B14" s="647" t="s">
        <v>1170</v>
      </c>
      <c r="C14" s="648"/>
      <c r="D14" s="649"/>
      <c r="E14" s="649"/>
      <c r="F14" s="650"/>
      <c r="G14" s="649"/>
      <c r="H14" s="663" t="s">
        <v>1168</v>
      </c>
      <c r="I14" s="651" t="s">
        <v>1169</v>
      </c>
      <c r="J14" s="649">
        <v>1434</v>
      </c>
      <c r="K14" s="664">
        <v>40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42" customHeight="1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42" customHeight="1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37.5" customHeight="1" thickBot="1">
      <c r="A17" s="574"/>
      <c r="B17" s="641"/>
      <c r="C17" s="607"/>
      <c r="D17" s="608"/>
      <c r="E17" s="608"/>
      <c r="F17" s="609"/>
      <c r="G17" s="608"/>
      <c r="H17" s="610" t="s">
        <v>1171</v>
      </c>
      <c r="I17" s="638" t="s">
        <v>1172</v>
      </c>
      <c r="J17" s="639">
        <v>0.5</v>
      </c>
      <c r="K17" s="640">
        <v>0.4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42" customHeight="1" thickBot="1">
      <c r="A18" s="574"/>
      <c r="B18" s="1131" t="s">
        <v>1174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 ht="42" customHeight="1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42" customHeight="1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42" customHeight="1" thickBot="1">
      <c r="A21" s="574"/>
      <c r="B21" s="582" t="s">
        <v>1150</v>
      </c>
      <c r="C21" s="1109" t="s">
        <v>1173</v>
      </c>
      <c r="D21" s="1110"/>
      <c r="E21" s="1110"/>
      <c r="F21" s="1110"/>
      <c r="G21" s="1110"/>
      <c r="H21" s="1110"/>
      <c r="I21" s="642" t="s">
        <v>1175</v>
      </c>
      <c r="J21" s="643">
        <v>0.64349999999999996</v>
      </c>
      <c r="K21" s="644">
        <v>0.1</v>
      </c>
      <c r="L21" s="585"/>
      <c r="M21" s="586"/>
      <c r="N21" s="587"/>
      <c r="O21" s="588">
        <f t="shared" ref="O21:AD21" si="4">SUM(O23,O26,O33,O40)</f>
        <v>0</v>
      </c>
      <c r="P21" s="589">
        <f t="shared" si="4"/>
        <v>0</v>
      </c>
      <c r="Q21" s="589">
        <f t="shared" si="4"/>
        <v>0</v>
      </c>
      <c r="R21" s="589">
        <f t="shared" si="4"/>
        <v>0</v>
      </c>
      <c r="S21" s="589">
        <f t="shared" si="4"/>
        <v>0</v>
      </c>
      <c r="T21" s="589">
        <f t="shared" si="4"/>
        <v>0</v>
      </c>
      <c r="U21" s="589">
        <f t="shared" si="4"/>
        <v>0</v>
      </c>
      <c r="V21" s="589">
        <f t="shared" si="4"/>
        <v>0</v>
      </c>
      <c r="W21" s="589">
        <f t="shared" si="4"/>
        <v>0</v>
      </c>
      <c r="X21" s="589">
        <f t="shared" si="4"/>
        <v>0</v>
      </c>
      <c r="Y21" s="589">
        <f t="shared" si="4"/>
        <v>0</v>
      </c>
      <c r="Z21" s="589">
        <f t="shared" si="4"/>
        <v>0</v>
      </c>
      <c r="AA21" s="589">
        <f t="shared" si="4"/>
        <v>0</v>
      </c>
      <c r="AB21" s="589">
        <f t="shared" si="4"/>
        <v>0</v>
      </c>
      <c r="AC21" s="589">
        <f t="shared" si="4"/>
        <v>0</v>
      </c>
      <c r="AD21" s="589">
        <f t="shared" si="4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AG23+AG26</f>
        <v>0</v>
      </c>
      <c r="AH21" s="592"/>
      <c r="AI21" s="592"/>
      <c r="AJ21" s="593"/>
    </row>
    <row r="22" spans="1:36" ht="42" customHeight="1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42" customHeight="1" thickBot="1">
      <c r="A23" s="646"/>
      <c r="B23" s="647" t="s">
        <v>821</v>
      </c>
      <c r="C23" s="648"/>
      <c r="D23" s="649"/>
      <c r="E23" s="649"/>
      <c r="F23" s="650"/>
      <c r="G23" s="649"/>
      <c r="H23" s="663" t="s">
        <v>1176</v>
      </c>
      <c r="I23" s="651" t="s">
        <v>1177</v>
      </c>
      <c r="J23" s="649">
        <v>7</v>
      </c>
      <c r="K23" s="665">
        <v>9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42" customHeight="1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42" customHeight="1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42" customHeight="1" thickBot="1">
      <c r="A26" s="646"/>
      <c r="B26" s="647" t="s">
        <v>817</v>
      </c>
      <c r="C26" s="648"/>
      <c r="D26" s="649"/>
      <c r="E26" s="649"/>
      <c r="F26" s="650"/>
      <c r="G26" s="649"/>
      <c r="H26" s="663" t="s">
        <v>1178</v>
      </c>
      <c r="I26" s="651" t="s">
        <v>1179</v>
      </c>
      <c r="J26" s="649">
        <v>7</v>
      </c>
      <c r="K26" s="668">
        <v>9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42" customHeight="1" thickBot="1">
      <c r="A27" s="574"/>
      <c r="B27" s="1131" t="s">
        <v>1174</v>
      </c>
      <c r="C27" s="1132"/>
      <c r="D27" s="1133"/>
      <c r="E27" s="577"/>
      <c r="F27" s="1132" t="s">
        <v>1123</v>
      </c>
      <c r="G27" s="1132"/>
      <c r="H27" s="1132"/>
      <c r="I27" s="1132"/>
      <c r="J27" s="1132"/>
      <c r="K27" s="1132"/>
      <c r="L27" s="1132"/>
      <c r="M27" s="1132"/>
      <c r="N27" s="1133"/>
      <c r="O27" s="1134" t="s">
        <v>1124</v>
      </c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35"/>
      <c r="AC27" s="1135"/>
      <c r="AD27" s="1135"/>
      <c r="AE27" s="1135"/>
      <c r="AF27" s="1136"/>
      <c r="AG27" s="1137" t="s">
        <v>1125</v>
      </c>
      <c r="AH27" s="1138"/>
      <c r="AI27" s="1138"/>
      <c r="AJ27" s="1139"/>
    </row>
    <row r="28" spans="1:36" ht="42" customHeight="1">
      <c r="A28" s="574"/>
      <c r="B28" s="1140" t="s">
        <v>1126</v>
      </c>
      <c r="C28" s="1142" t="s">
        <v>1127</v>
      </c>
      <c r="D28" s="1143"/>
      <c r="E28" s="1143"/>
      <c r="F28" s="1143"/>
      <c r="G28" s="1143"/>
      <c r="H28" s="1143"/>
      <c r="I28" s="1121" t="s">
        <v>1128</v>
      </c>
      <c r="J28" s="1123" t="s">
        <v>1129</v>
      </c>
      <c r="K28" s="1123" t="s">
        <v>1130</v>
      </c>
      <c r="L28" s="1125" t="s">
        <v>1131</v>
      </c>
      <c r="M28" s="1127" t="s">
        <v>1132</v>
      </c>
      <c r="N28" s="1129" t="s">
        <v>1133</v>
      </c>
      <c r="O28" s="1120" t="s">
        <v>1134</v>
      </c>
      <c r="P28" s="1112"/>
      <c r="Q28" s="1111" t="s">
        <v>1135</v>
      </c>
      <c r="R28" s="1112"/>
      <c r="S28" s="1111" t="s">
        <v>1136</v>
      </c>
      <c r="T28" s="1112"/>
      <c r="U28" s="1111" t="s">
        <v>1137</v>
      </c>
      <c r="V28" s="1112"/>
      <c r="W28" s="1111" t="s">
        <v>1138</v>
      </c>
      <c r="X28" s="1112"/>
      <c r="Y28" s="1111" t="s">
        <v>1139</v>
      </c>
      <c r="Z28" s="1112"/>
      <c r="AA28" s="1111" t="s">
        <v>1140</v>
      </c>
      <c r="AB28" s="1112"/>
      <c r="AC28" s="1111" t="s">
        <v>1141</v>
      </c>
      <c r="AD28" s="1112"/>
      <c r="AE28" s="1111" t="s">
        <v>1142</v>
      </c>
      <c r="AF28" s="1113"/>
      <c r="AG28" s="1114" t="s">
        <v>1143</v>
      </c>
      <c r="AH28" s="1116" t="s">
        <v>1144</v>
      </c>
      <c r="AI28" s="1118" t="s">
        <v>1145</v>
      </c>
      <c r="AJ28" s="1107" t="s">
        <v>1146</v>
      </c>
    </row>
    <row r="29" spans="1:36" ht="42" customHeight="1" thickBot="1">
      <c r="A29" s="574"/>
      <c r="B29" s="1141"/>
      <c r="C29" s="1144"/>
      <c r="D29" s="1145"/>
      <c r="E29" s="1145"/>
      <c r="F29" s="1145"/>
      <c r="G29" s="1145"/>
      <c r="H29" s="1145"/>
      <c r="I29" s="1122"/>
      <c r="J29" s="1124" t="s">
        <v>1129</v>
      </c>
      <c r="K29" s="1124"/>
      <c r="L29" s="1126"/>
      <c r="M29" s="1128"/>
      <c r="N29" s="1130"/>
      <c r="O29" s="578" t="s">
        <v>1147</v>
      </c>
      <c r="P29" s="579" t="s">
        <v>1148</v>
      </c>
      <c r="Q29" s="580" t="s">
        <v>1147</v>
      </c>
      <c r="R29" s="579" t="s">
        <v>1148</v>
      </c>
      <c r="S29" s="580" t="s">
        <v>1147</v>
      </c>
      <c r="T29" s="579" t="s">
        <v>1148</v>
      </c>
      <c r="U29" s="580" t="s">
        <v>1147</v>
      </c>
      <c r="V29" s="579" t="s">
        <v>1148</v>
      </c>
      <c r="W29" s="580" t="s">
        <v>1147</v>
      </c>
      <c r="X29" s="579" t="s">
        <v>1148</v>
      </c>
      <c r="Y29" s="580" t="s">
        <v>1147</v>
      </c>
      <c r="Z29" s="579" t="s">
        <v>1148</v>
      </c>
      <c r="AA29" s="580" t="s">
        <v>1147</v>
      </c>
      <c r="AB29" s="579" t="s">
        <v>1149</v>
      </c>
      <c r="AC29" s="580" t="s">
        <v>1147</v>
      </c>
      <c r="AD29" s="579" t="s">
        <v>1149</v>
      </c>
      <c r="AE29" s="580" t="s">
        <v>1147</v>
      </c>
      <c r="AF29" s="581" t="s">
        <v>1149</v>
      </c>
      <c r="AG29" s="1115"/>
      <c r="AH29" s="1117"/>
      <c r="AI29" s="1119"/>
      <c r="AJ29" s="1108"/>
    </row>
    <row r="30" spans="1:36" ht="42" customHeight="1" thickBot="1">
      <c r="A30" s="574"/>
      <c r="B30" s="582" t="s">
        <v>1150</v>
      </c>
      <c r="C30" s="1109" t="s">
        <v>1180</v>
      </c>
      <c r="D30" s="1110"/>
      <c r="E30" s="1110"/>
      <c r="F30" s="1110"/>
      <c r="G30" s="1110"/>
      <c r="H30" s="1110"/>
      <c r="I30" s="635" t="s">
        <v>1181</v>
      </c>
      <c r="J30" s="584">
        <v>77</v>
      </c>
      <c r="K30" s="585">
        <v>38</v>
      </c>
      <c r="L30" s="585"/>
      <c r="M30" s="586"/>
      <c r="N30" s="587"/>
      <c r="O30" s="588">
        <f t="shared" ref="O30:AD30" si="7">SUM(O32,O39,O42,O45)</f>
        <v>0</v>
      </c>
      <c r="P30" s="589">
        <f t="shared" si="7"/>
        <v>0</v>
      </c>
      <c r="Q30" s="589">
        <f t="shared" si="7"/>
        <v>0</v>
      </c>
      <c r="R30" s="589">
        <f t="shared" si="7"/>
        <v>0</v>
      </c>
      <c r="S30" s="589">
        <f t="shared" si="7"/>
        <v>0</v>
      </c>
      <c r="T30" s="589">
        <f t="shared" si="7"/>
        <v>0</v>
      </c>
      <c r="U30" s="589">
        <f t="shared" si="7"/>
        <v>0</v>
      </c>
      <c r="V30" s="589">
        <f t="shared" si="7"/>
        <v>0</v>
      </c>
      <c r="W30" s="589">
        <f t="shared" si="7"/>
        <v>0</v>
      </c>
      <c r="X30" s="589">
        <f t="shared" si="7"/>
        <v>0</v>
      </c>
      <c r="Y30" s="589">
        <f t="shared" si="7"/>
        <v>0</v>
      </c>
      <c r="Z30" s="589">
        <f t="shared" si="7"/>
        <v>0</v>
      </c>
      <c r="AA30" s="589">
        <f t="shared" si="7"/>
        <v>0</v>
      </c>
      <c r="AB30" s="589">
        <f t="shared" si="7"/>
        <v>0</v>
      </c>
      <c r="AC30" s="589">
        <f t="shared" si="7"/>
        <v>0</v>
      </c>
      <c r="AD30" s="589">
        <f t="shared" si="7"/>
        <v>0</v>
      </c>
      <c r="AE30" s="589">
        <f>SUM(O30,Q30,S30,U30,W30,Y30,AA30,AC30)</f>
        <v>0</v>
      </c>
      <c r="AF30" s="590">
        <f>SUM(P30,R30,T30,V30,X30,Z30,AB30,AD30)</f>
        <v>0</v>
      </c>
      <c r="AG30" s="591">
        <f>AG32+AG39</f>
        <v>0</v>
      </c>
      <c r="AH30" s="592"/>
      <c r="AI30" s="592"/>
      <c r="AJ30" s="593"/>
    </row>
    <row r="31" spans="1:36" ht="42" customHeight="1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42" customHeight="1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s="662" customFormat="1" ht="63" customHeight="1" thickBot="1">
      <c r="A33" s="646"/>
      <c r="B33" s="647" t="s">
        <v>774</v>
      </c>
      <c r="C33" s="648"/>
      <c r="D33" s="649"/>
      <c r="E33" s="649"/>
      <c r="F33" s="650"/>
      <c r="G33" s="649"/>
      <c r="H33" s="663" t="s">
        <v>1182</v>
      </c>
      <c r="I33" s="651" t="s">
        <v>1183</v>
      </c>
      <c r="J33" s="649">
        <v>0</v>
      </c>
      <c r="K33" s="665">
        <v>4</v>
      </c>
      <c r="L33" s="653"/>
      <c r="M33" s="653"/>
      <c r="N33" s="654"/>
      <c r="O33" s="655"/>
      <c r="P33" s="656"/>
      <c r="Q33" s="657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6"/>
      <c r="AF33" s="656"/>
      <c r="AG33" s="659"/>
      <c r="AH33" s="660"/>
      <c r="AI33" s="660"/>
      <c r="AJ33" s="661"/>
    </row>
    <row r="34" spans="1:36" ht="7.5" customHeight="1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42" customHeight="1" thickBot="1">
      <c r="A35" s="574"/>
      <c r="B35" s="1131" t="s">
        <v>1184</v>
      </c>
      <c r="C35" s="1132"/>
      <c r="D35" s="1133"/>
      <c r="E35" s="577"/>
      <c r="F35" s="1132" t="s">
        <v>1123</v>
      </c>
      <c r="G35" s="1132"/>
      <c r="H35" s="1132"/>
      <c r="I35" s="1132"/>
      <c r="J35" s="1132"/>
      <c r="K35" s="1132"/>
      <c r="L35" s="1132"/>
      <c r="M35" s="1132"/>
      <c r="N35" s="1133"/>
      <c r="O35" s="1134" t="s">
        <v>1124</v>
      </c>
      <c r="P35" s="1135"/>
      <c r="Q35" s="1135"/>
      <c r="R35" s="1135"/>
      <c r="S35" s="1135"/>
      <c r="T35" s="1135"/>
      <c r="U35" s="1135"/>
      <c r="V35" s="1135"/>
      <c r="W35" s="1135"/>
      <c r="X35" s="1135"/>
      <c r="Y35" s="1135"/>
      <c r="Z35" s="1135"/>
      <c r="AA35" s="1135"/>
      <c r="AB35" s="1135"/>
      <c r="AC35" s="1135"/>
      <c r="AD35" s="1135"/>
      <c r="AE35" s="1135"/>
      <c r="AF35" s="1136"/>
      <c r="AG35" s="1137" t="s">
        <v>1125</v>
      </c>
      <c r="AH35" s="1138"/>
      <c r="AI35" s="1138"/>
      <c r="AJ35" s="1139"/>
    </row>
    <row r="36" spans="1:36" ht="42" customHeight="1">
      <c r="A36" s="574"/>
      <c r="B36" s="1140" t="s">
        <v>1126</v>
      </c>
      <c r="C36" s="1142" t="s">
        <v>1127</v>
      </c>
      <c r="D36" s="1143"/>
      <c r="E36" s="1143"/>
      <c r="F36" s="1143"/>
      <c r="G36" s="1143"/>
      <c r="H36" s="1143"/>
      <c r="I36" s="1121" t="s">
        <v>1128</v>
      </c>
      <c r="J36" s="1123" t="s">
        <v>1129</v>
      </c>
      <c r="K36" s="1123" t="s">
        <v>1130</v>
      </c>
      <c r="L36" s="1125" t="s">
        <v>1131</v>
      </c>
      <c r="M36" s="1127" t="s">
        <v>1132</v>
      </c>
      <c r="N36" s="1129" t="s">
        <v>1133</v>
      </c>
      <c r="O36" s="1120" t="s">
        <v>1134</v>
      </c>
      <c r="P36" s="1112"/>
      <c r="Q36" s="1111" t="s">
        <v>1135</v>
      </c>
      <c r="R36" s="1112"/>
      <c r="S36" s="1111" t="s">
        <v>1136</v>
      </c>
      <c r="T36" s="1112"/>
      <c r="U36" s="1111" t="s">
        <v>1137</v>
      </c>
      <c r="V36" s="1112"/>
      <c r="W36" s="1111" t="s">
        <v>1138</v>
      </c>
      <c r="X36" s="1112"/>
      <c r="Y36" s="1111" t="s">
        <v>1139</v>
      </c>
      <c r="Z36" s="1112"/>
      <c r="AA36" s="1111" t="s">
        <v>1140</v>
      </c>
      <c r="AB36" s="1112"/>
      <c r="AC36" s="1111" t="s">
        <v>1141</v>
      </c>
      <c r="AD36" s="1112"/>
      <c r="AE36" s="1111" t="s">
        <v>1142</v>
      </c>
      <c r="AF36" s="1113"/>
      <c r="AG36" s="1114" t="s">
        <v>1143</v>
      </c>
      <c r="AH36" s="1116" t="s">
        <v>1144</v>
      </c>
      <c r="AI36" s="1118" t="s">
        <v>1145</v>
      </c>
      <c r="AJ36" s="1107" t="s">
        <v>1146</v>
      </c>
    </row>
    <row r="37" spans="1:36" ht="42" customHeight="1" thickBot="1">
      <c r="A37" s="574"/>
      <c r="B37" s="1141"/>
      <c r="C37" s="1144"/>
      <c r="D37" s="1145"/>
      <c r="E37" s="1145"/>
      <c r="F37" s="1145"/>
      <c r="G37" s="1145"/>
      <c r="H37" s="1145"/>
      <c r="I37" s="1122"/>
      <c r="J37" s="1124" t="s">
        <v>1129</v>
      </c>
      <c r="K37" s="1124"/>
      <c r="L37" s="1126"/>
      <c r="M37" s="1128"/>
      <c r="N37" s="1130"/>
      <c r="O37" s="578" t="s">
        <v>1147</v>
      </c>
      <c r="P37" s="579" t="s">
        <v>1148</v>
      </c>
      <c r="Q37" s="580" t="s">
        <v>1147</v>
      </c>
      <c r="R37" s="579" t="s">
        <v>1148</v>
      </c>
      <c r="S37" s="580" t="s">
        <v>1147</v>
      </c>
      <c r="T37" s="579" t="s">
        <v>1148</v>
      </c>
      <c r="U37" s="580" t="s">
        <v>1147</v>
      </c>
      <c r="V37" s="579" t="s">
        <v>1148</v>
      </c>
      <c r="W37" s="580" t="s">
        <v>1147</v>
      </c>
      <c r="X37" s="579" t="s">
        <v>1148</v>
      </c>
      <c r="Y37" s="580" t="s">
        <v>1147</v>
      </c>
      <c r="Z37" s="579" t="s">
        <v>1148</v>
      </c>
      <c r="AA37" s="580" t="s">
        <v>1147</v>
      </c>
      <c r="AB37" s="579" t="s">
        <v>1149</v>
      </c>
      <c r="AC37" s="580" t="s">
        <v>1147</v>
      </c>
      <c r="AD37" s="579" t="s">
        <v>1149</v>
      </c>
      <c r="AE37" s="580" t="s">
        <v>1147</v>
      </c>
      <c r="AF37" s="581" t="s">
        <v>1149</v>
      </c>
      <c r="AG37" s="1115"/>
      <c r="AH37" s="1117"/>
      <c r="AI37" s="1119"/>
      <c r="AJ37" s="1108"/>
    </row>
    <row r="38" spans="1:36" ht="42" customHeight="1" thickBot="1">
      <c r="A38" s="574"/>
      <c r="B38" s="582" t="s">
        <v>1150</v>
      </c>
      <c r="C38" s="1109" t="s">
        <v>1185</v>
      </c>
      <c r="D38" s="1110"/>
      <c r="E38" s="1110"/>
      <c r="F38" s="1110"/>
      <c r="G38" s="1110"/>
      <c r="H38" s="1110"/>
      <c r="I38" s="635" t="s">
        <v>1186</v>
      </c>
      <c r="J38" s="584">
        <v>30</v>
      </c>
      <c r="K38" s="585">
        <v>30</v>
      </c>
      <c r="L38" s="585"/>
      <c r="M38" s="586"/>
      <c r="N38" s="587"/>
      <c r="O38" s="588">
        <f t="shared" ref="O38:AD38" si="9">SUM(O40,O43,O46,O53)</f>
        <v>0</v>
      </c>
      <c r="P38" s="589">
        <f t="shared" si="9"/>
        <v>0</v>
      </c>
      <c r="Q38" s="589">
        <f t="shared" si="9"/>
        <v>0</v>
      </c>
      <c r="R38" s="589">
        <f t="shared" si="9"/>
        <v>0</v>
      </c>
      <c r="S38" s="589">
        <f t="shared" si="9"/>
        <v>0</v>
      </c>
      <c r="T38" s="589">
        <f t="shared" si="9"/>
        <v>0</v>
      </c>
      <c r="U38" s="589">
        <f t="shared" si="9"/>
        <v>0</v>
      </c>
      <c r="V38" s="589">
        <f t="shared" si="9"/>
        <v>0</v>
      </c>
      <c r="W38" s="589">
        <f t="shared" si="9"/>
        <v>0</v>
      </c>
      <c r="X38" s="589">
        <f t="shared" si="9"/>
        <v>0</v>
      </c>
      <c r="Y38" s="589">
        <f t="shared" si="9"/>
        <v>0</v>
      </c>
      <c r="Z38" s="589">
        <f t="shared" si="9"/>
        <v>0</v>
      </c>
      <c r="AA38" s="589">
        <f t="shared" si="9"/>
        <v>0</v>
      </c>
      <c r="AB38" s="589">
        <f t="shared" si="9"/>
        <v>0</v>
      </c>
      <c r="AC38" s="589">
        <f t="shared" si="9"/>
        <v>0</v>
      </c>
      <c r="AD38" s="589">
        <f t="shared" si="9"/>
        <v>0</v>
      </c>
      <c r="AE38" s="589">
        <f>SUM(O38,Q38,S38,U38,W38,Y38,AA38,AC38)</f>
        <v>0</v>
      </c>
      <c r="AF38" s="590">
        <f>SUM(P38,R38,T38,V38,X38,Z38,AB38,AD38)</f>
        <v>0</v>
      </c>
      <c r="AG38" s="591">
        <f>AG40+AG43</f>
        <v>0</v>
      </c>
      <c r="AH38" s="592"/>
      <c r="AI38" s="592"/>
      <c r="AJ38" s="593"/>
    </row>
    <row r="39" spans="1:36" ht="42" customHeight="1" thickBot="1">
      <c r="A39" s="574"/>
      <c r="B39" s="594" t="s">
        <v>1153</v>
      </c>
      <c r="C39" s="595" t="s">
        <v>1154</v>
      </c>
      <c r="D39" s="595" t="s">
        <v>1155</v>
      </c>
      <c r="E39" s="595" t="s">
        <v>1161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5"/>
      <c r="K39" s="622"/>
      <c r="L39" s="622"/>
      <c r="M39" s="598"/>
      <c r="N39" s="599"/>
      <c r="O39" s="600">
        <f t="shared" ref="O39:AD39" si="10">SUM(O40:O40)</f>
        <v>0</v>
      </c>
      <c r="P39" s="601">
        <f t="shared" si="10"/>
        <v>0</v>
      </c>
      <c r="Q39" s="602">
        <f t="shared" si="10"/>
        <v>0</v>
      </c>
      <c r="R39" s="601">
        <f t="shared" si="10"/>
        <v>0</v>
      </c>
      <c r="S39" s="602">
        <f t="shared" si="10"/>
        <v>0</v>
      </c>
      <c r="T39" s="601">
        <f t="shared" si="10"/>
        <v>0</v>
      </c>
      <c r="U39" s="602">
        <f t="shared" si="10"/>
        <v>0</v>
      </c>
      <c r="V39" s="601">
        <f t="shared" si="10"/>
        <v>0</v>
      </c>
      <c r="W39" s="602">
        <f t="shared" si="10"/>
        <v>0</v>
      </c>
      <c r="X39" s="601">
        <f t="shared" si="10"/>
        <v>0</v>
      </c>
      <c r="Y39" s="602">
        <f t="shared" si="10"/>
        <v>0</v>
      </c>
      <c r="Z39" s="601">
        <f t="shared" si="10"/>
        <v>0</v>
      </c>
      <c r="AA39" s="602">
        <f t="shared" si="10"/>
        <v>0</v>
      </c>
      <c r="AB39" s="601">
        <f t="shared" si="10"/>
        <v>0</v>
      </c>
      <c r="AC39" s="602">
        <f t="shared" si="10"/>
        <v>0</v>
      </c>
      <c r="AD39" s="601">
        <f t="shared" si="10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s="662" customFormat="1" ht="42" customHeight="1" thickBot="1">
      <c r="A40" s="646"/>
      <c r="B40" s="669" t="s">
        <v>797</v>
      </c>
      <c r="C40" s="648"/>
      <c r="D40" s="649"/>
      <c r="E40" s="649"/>
      <c r="F40" s="650"/>
      <c r="G40" s="649"/>
      <c r="H40" s="663" t="s">
        <v>1187</v>
      </c>
      <c r="I40" s="651" t="s">
        <v>1188</v>
      </c>
      <c r="J40" s="649">
        <v>30</v>
      </c>
      <c r="K40" s="668">
        <v>30</v>
      </c>
      <c r="L40" s="665"/>
      <c r="M40" s="660"/>
      <c r="N40" s="666"/>
      <c r="O40" s="667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9"/>
      <c r="AH40" s="660"/>
      <c r="AI40" s="660"/>
      <c r="AJ40" s="661"/>
    </row>
    <row r="41" spans="1:36" ht="42" customHeight="1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42" customHeight="1" thickBot="1">
      <c r="A42" s="574"/>
      <c r="B42" s="594" t="s">
        <v>1153</v>
      </c>
      <c r="C42" s="595" t="s">
        <v>1154</v>
      </c>
      <c r="D42" s="595" t="s">
        <v>1155</v>
      </c>
      <c r="E42" s="595" t="s">
        <v>1156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8"/>
      <c r="K42" s="598"/>
      <c r="L42" s="598"/>
      <c r="M42" s="598"/>
      <c r="N42" s="599"/>
      <c r="O42" s="600">
        <f t="shared" ref="O42:AD42" si="11">SUM(O43:O43)</f>
        <v>0</v>
      </c>
      <c r="P42" s="601">
        <f t="shared" si="11"/>
        <v>0</v>
      </c>
      <c r="Q42" s="602">
        <f t="shared" si="11"/>
        <v>0</v>
      </c>
      <c r="R42" s="601">
        <f t="shared" si="11"/>
        <v>0</v>
      </c>
      <c r="S42" s="602">
        <f t="shared" si="11"/>
        <v>0</v>
      </c>
      <c r="T42" s="601">
        <f t="shared" si="11"/>
        <v>0</v>
      </c>
      <c r="U42" s="602">
        <f t="shared" si="11"/>
        <v>0</v>
      </c>
      <c r="V42" s="601">
        <f t="shared" si="11"/>
        <v>0</v>
      </c>
      <c r="W42" s="602">
        <f t="shared" si="11"/>
        <v>0</v>
      </c>
      <c r="X42" s="601">
        <f t="shared" si="11"/>
        <v>0</v>
      </c>
      <c r="Y42" s="602">
        <f t="shared" si="11"/>
        <v>0</v>
      </c>
      <c r="Z42" s="601">
        <f t="shared" si="11"/>
        <v>0</v>
      </c>
      <c r="AA42" s="602">
        <f t="shared" si="11"/>
        <v>0</v>
      </c>
      <c r="AB42" s="601">
        <f t="shared" si="11"/>
        <v>0</v>
      </c>
      <c r="AC42" s="602">
        <f t="shared" si="11"/>
        <v>0</v>
      </c>
      <c r="AD42" s="601">
        <f t="shared" si="11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s="662" customFormat="1" ht="42" customHeight="1" thickBot="1">
      <c r="A43" s="646"/>
      <c r="B43" s="669" t="s">
        <v>792</v>
      </c>
      <c r="C43" s="648"/>
      <c r="D43" s="649"/>
      <c r="E43" s="649"/>
      <c r="F43" s="650"/>
      <c r="G43" s="649"/>
      <c r="H43" s="663" t="s">
        <v>1189</v>
      </c>
      <c r="I43" s="651" t="s">
        <v>1190</v>
      </c>
      <c r="J43" s="649">
        <v>102</v>
      </c>
      <c r="K43" s="665">
        <v>70</v>
      </c>
      <c r="L43" s="653"/>
      <c r="M43" s="653"/>
      <c r="N43" s="654"/>
      <c r="O43" s="655"/>
      <c r="P43" s="656"/>
      <c r="Q43" s="657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6"/>
      <c r="AF43" s="656"/>
      <c r="AG43" s="659"/>
      <c r="AH43" s="660"/>
      <c r="AI43" s="660"/>
      <c r="AJ43" s="661"/>
    </row>
    <row r="44" spans="1:36" ht="42" customHeight="1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42" customHeight="1" thickBot="1">
      <c r="A45" s="574"/>
      <c r="B45" s="594" t="s">
        <v>1153</v>
      </c>
      <c r="C45" s="595" t="s">
        <v>1154</v>
      </c>
      <c r="D45" s="595" t="s">
        <v>1155</v>
      </c>
      <c r="E45" s="595" t="s">
        <v>1161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5"/>
      <c r="K45" s="622"/>
      <c r="L45" s="622"/>
      <c r="M45" s="598"/>
      <c r="N45" s="599"/>
      <c r="O45" s="600">
        <f t="shared" ref="O45:AD45" si="12">SUM(O46:O46)</f>
        <v>0</v>
      </c>
      <c r="P45" s="601">
        <f t="shared" si="12"/>
        <v>0</v>
      </c>
      <c r="Q45" s="602">
        <f t="shared" si="12"/>
        <v>0</v>
      </c>
      <c r="R45" s="601">
        <f t="shared" si="12"/>
        <v>0</v>
      </c>
      <c r="S45" s="602">
        <f t="shared" si="12"/>
        <v>0</v>
      </c>
      <c r="T45" s="601">
        <f t="shared" si="12"/>
        <v>0</v>
      </c>
      <c r="U45" s="602">
        <f t="shared" si="12"/>
        <v>0</v>
      </c>
      <c r="V45" s="601">
        <f t="shared" si="12"/>
        <v>0</v>
      </c>
      <c r="W45" s="602">
        <f t="shared" si="12"/>
        <v>0</v>
      </c>
      <c r="X45" s="601">
        <f t="shared" si="12"/>
        <v>0</v>
      </c>
      <c r="Y45" s="602">
        <f t="shared" si="12"/>
        <v>0</v>
      </c>
      <c r="Z45" s="601">
        <f t="shared" si="12"/>
        <v>0</v>
      </c>
      <c r="AA45" s="602">
        <f t="shared" si="12"/>
        <v>0</v>
      </c>
      <c r="AB45" s="601">
        <f t="shared" si="12"/>
        <v>0</v>
      </c>
      <c r="AC45" s="602">
        <f t="shared" si="12"/>
        <v>0</v>
      </c>
      <c r="AD45" s="601">
        <f t="shared" si="12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s="662" customFormat="1" ht="42" customHeight="1" thickBot="1">
      <c r="A46" s="646"/>
      <c r="B46" s="669" t="s">
        <v>792</v>
      </c>
      <c r="C46" s="648"/>
      <c r="D46" s="649"/>
      <c r="E46" s="649"/>
      <c r="F46" s="650"/>
      <c r="G46" s="649"/>
      <c r="H46" s="670" t="s">
        <v>1191</v>
      </c>
      <c r="I46" s="651" t="s">
        <v>1192</v>
      </c>
      <c r="J46" s="649">
        <v>30</v>
      </c>
      <c r="K46" s="671">
        <v>0.7</v>
      </c>
      <c r="L46" s="665"/>
      <c r="M46" s="660"/>
      <c r="N46" s="666"/>
      <c r="O46" s="667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9"/>
      <c r="AH46" s="660"/>
      <c r="AI46" s="660"/>
      <c r="AJ46" s="661"/>
    </row>
    <row r="47" spans="1:36" ht="42" customHeight="1" thickBot="1">
      <c r="A47" s="574"/>
      <c r="B47" s="1131" t="s">
        <v>1193</v>
      </c>
      <c r="C47" s="1132"/>
      <c r="D47" s="1133"/>
      <c r="E47" s="577"/>
      <c r="F47" s="1132" t="s">
        <v>1123</v>
      </c>
      <c r="G47" s="1132"/>
      <c r="H47" s="1132"/>
      <c r="I47" s="1132"/>
      <c r="J47" s="1132"/>
      <c r="K47" s="1132"/>
      <c r="L47" s="1132"/>
      <c r="M47" s="1132"/>
      <c r="N47" s="1133"/>
      <c r="O47" s="1134" t="s">
        <v>1124</v>
      </c>
      <c r="P47" s="1135"/>
      <c r="Q47" s="1135"/>
      <c r="R47" s="1135"/>
      <c r="S47" s="1135"/>
      <c r="T47" s="1135"/>
      <c r="U47" s="1135"/>
      <c r="V47" s="1135"/>
      <c r="W47" s="1135"/>
      <c r="X47" s="1135"/>
      <c r="Y47" s="1135"/>
      <c r="Z47" s="1135"/>
      <c r="AA47" s="1135"/>
      <c r="AB47" s="1135"/>
      <c r="AC47" s="1135"/>
      <c r="AD47" s="1135"/>
      <c r="AE47" s="1135"/>
      <c r="AF47" s="1136"/>
      <c r="AG47" s="1137" t="s">
        <v>1125</v>
      </c>
      <c r="AH47" s="1138"/>
      <c r="AI47" s="1138"/>
      <c r="AJ47" s="1139"/>
    </row>
    <row r="48" spans="1:36" ht="42" customHeight="1">
      <c r="A48" s="574"/>
      <c r="B48" s="1140" t="s">
        <v>1126</v>
      </c>
      <c r="C48" s="1142" t="s">
        <v>1127</v>
      </c>
      <c r="D48" s="1143"/>
      <c r="E48" s="1143"/>
      <c r="F48" s="1143"/>
      <c r="G48" s="1143"/>
      <c r="H48" s="1143"/>
      <c r="I48" s="1121" t="s">
        <v>1128</v>
      </c>
      <c r="J48" s="1123" t="s">
        <v>1129</v>
      </c>
      <c r="K48" s="1123" t="s">
        <v>1130</v>
      </c>
      <c r="L48" s="1125" t="s">
        <v>1131</v>
      </c>
      <c r="M48" s="1127" t="s">
        <v>1132</v>
      </c>
      <c r="N48" s="1129" t="s">
        <v>1133</v>
      </c>
      <c r="O48" s="1120" t="s">
        <v>1134</v>
      </c>
      <c r="P48" s="1112"/>
      <c r="Q48" s="1111" t="s">
        <v>1135</v>
      </c>
      <c r="R48" s="1112"/>
      <c r="S48" s="1111" t="s">
        <v>1136</v>
      </c>
      <c r="T48" s="1112"/>
      <c r="U48" s="1111" t="s">
        <v>1137</v>
      </c>
      <c r="V48" s="1112"/>
      <c r="W48" s="1111" t="s">
        <v>1138</v>
      </c>
      <c r="X48" s="1112"/>
      <c r="Y48" s="1111" t="s">
        <v>1139</v>
      </c>
      <c r="Z48" s="1112"/>
      <c r="AA48" s="1111" t="s">
        <v>1140</v>
      </c>
      <c r="AB48" s="1112"/>
      <c r="AC48" s="1111" t="s">
        <v>1141</v>
      </c>
      <c r="AD48" s="1112"/>
      <c r="AE48" s="1111" t="s">
        <v>1142</v>
      </c>
      <c r="AF48" s="1113"/>
      <c r="AG48" s="1114" t="s">
        <v>1143</v>
      </c>
      <c r="AH48" s="1116" t="s">
        <v>1144</v>
      </c>
      <c r="AI48" s="1118" t="s">
        <v>1145</v>
      </c>
      <c r="AJ48" s="1107" t="s">
        <v>1146</v>
      </c>
    </row>
    <row r="49" spans="1:36" ht="42" customHeight="1" thickBot="1">
      <c r="A49" s="574"/>
      <c r="B49" s="1141"/>
      <c r="C49" s="1144"/>
      <c r="D49" s="1145"/>
      <c r="E49" s="1145"/>
      <c r="F49" s="1145"/>
      <c r="G49" s="1145"/>
      <c r="H49" s="1145"/>
      <c r="I49" s="1122"/>
      <c r="J49" s="1124" t="s">
        <v>1129</v>
      </c>
      <c r="K49" s="1124"/>
      <c r="L49" s="1126"/>
      <c r="M49" s="1128"/>
      <c r="N49" s="1130"/>
      <c r="O49" s="578" t="s">
        <v>1147</v>
      </c>
      <c r="P49" s="579" t="s">
        <v>1148</v>
      </c>
      <c r="Q49" s="580" t="s">
        <v>1147</v>
      </c>
      <c r="R49" s="579" t="s">
        <v>1148</v>
      </c>
      <c r="S49" s="580" t="s">
        <v>1147</v>
      </c>
      <c r="T49" s="579" t="s">
        <v>1148</v>
      </c>
      <c r="U49" s="580" t="s">
        <v>1147</v>
      </c>
      <c r="V49" s="579" t="s">
        <v>1148</v>
      </c>
      <c r="W49" s="580" t="s">
        <v>1147</v>
      </c>
      <c r="X49" s="579" t="s">
        <v>1148</v>
      </c>
      <c r="Y49" s="580" t="s">
        <v>1147</v>
      </c>
      <c r="Z49" s="579" t="s">
        <v>1148</v>
      </c>
      <c r="AA49" s="580" t="s">
        <v>1147</v>
      </c>
      <c r="AB49" s="579" t="s">
        <v>1149</v>
      </c>
      <c r="AC49" s="580" t="s">
        <v>1147</v>
      </c>
      <c r="AD49" s="579" t="s">
        <v>1149</v>
      </c>
      <c r="AE49" s="580" t="s">
        <v>1147</v>
      </c>
      <c r="AF49" s="581" t="s">
        <v>1149</v>
      </c>
      <c r="AG49" s="1115"/>
      <c r="AH49" s="1117"/>
      <c r="AI49" s="1119"/>
      <c r="AJ49" s="1108"/>
    </row>
    <row r="50" spans="1:36" ht="42" customHeight="1" thickBot="1">
      <c r="A50" s="574"/>
      <c r="B50" s="582" t="s">
        <v>1150</v>
      </c>
      <c r="C50" s="1109" t="s">
        <v>1194</v>
      </c>
      <c r="D50" s="1110"/>
      <c r="E50" s="1110"/>
      <c r="F50" s="1110"/>
      <c r="G50" s="1110"/>
      <c r="H50" s="1110"/>
      <c r="I50" s="645" t="s">
        <v>1195</v>
      </c>
      <c r="J50" s="584">
        <v>0</v>
      </c>
      <c r="K50" s="585">
        <v>350</v>
      </c>
      <c r="L50" s="585"/>
      <c r="M50" s="586"/>
      <c r="N50" s="587"/>
      <c r="O50" s="588" t="e">
        <f>SUM(O52,O55,#REF!,#REF!)</f>
        <v>#REF!</v>
      </c>
      <c r="P50" s="589" t="e">
        <f>SUM(P52,P55,#REF!,#REF!)</f>
        <v>#REF!</v>
      </c>
      <c r="Q50" s="589" t="e">
        <f>SUM(Q52,Q55,#REF!,#REF!)</f>
        <v>#REF!</v>
      </c>
      <c r="R50" s="589" t="e">
        <f>SUM(R52,R55,#REF!,#REF!)</f>
        <v>#REF!</v>
      </c>
      <c r="S50" s="589" t="e">
        <f>SUM(S52,S55,#REF!,#REF!)</f>
        <v>#REF!</v>
      </c>
      <c r="T50" s="589" t="e">
        <f>SUM(T52,T55,#REF!,#REF!)</f>
        <v>#REF!</v>
      </c>
      <c r="U50" s="589" t="e">
        <f>SUM(U52,U55,#REF!,#REF!)</f>
        <v>#REF!</v>
      </c>
      <c r="V50" s="589" t="e">
        <f>SUM(V52,V55,#REF!,#REF!)</f>
        <v>#REF!</v>
      </c>
      <c r="W50" s="589" t="e">
        <f>SUM(W52,W55,#REF!,#REF!)</f>
        <v>#REF!</v>
      </c>
      <c r="X50" s="589" t="e">
        <f>SUM(X52,X55,#REF!,#REF!)</f>
        <v>#REF!</v>
      </c>
      <c r="Y50" s="589" t="e">
        <f>SUM(Y52,Y55,#REF!,#REF!)</f>
        <v>#REF!</v>
      </c>
      <c r="Z50" s="589" t="e">
        <f>SUM(Z52,Z55,#REF!,#REF!)</f>
        <v>#REF!</v>
      </c>
      <c r="AA50" s="589" t="e">
        <f>SUM(AA52,AA55,#REF!,#REF!)</f>
        <v>#REF!</v>
      </c>
      <c r="AB50" s="589" t="e">
        <f>SUM(AB52,AB55,#REF!,#REF!)</f>
        <v>#REF!</v>
      </c>
      <c r="AC50" s="589" t="e">
        <f>SUM(AC52,AC55,#REF!,#REF!)</f>
        <v>#REF!</v>
      </c>
      <c r="AD50" s="589" t="e">
        <f>SUM(AD52,AD55,#REF!,#REF!)</f>
        <v>#REF!</v>
      </c>
      <c r="AE50" s="589" t="e">
        <f>SUM(O50,Q50,S50,U50,W50,Y50,AA50,AC50)</f>
        <v>#REF!</v>
      </c>
      <c r="AF50" s="590" t="e">
        <f>SUM(P50,R50,T50,V50,X50,Z50,AB50,AD50)</f>
        <v>#REF!</v>
      </c>
      <c r="AG50" s="591">
        <f>AG52+AG55</f>
        <v>0</v>
      </c>
      <c r="AH50" s="592"/>
      <c r="AI50" s="592"/>
      <c r="AJ50" s="593"/>
    </row>
    <row r="51" spans="1:36" ht="42" customHeight="1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42" customHeight="1" thickBot="1">
      <c r="A52" s="574"/>
      <c r="B52" s="594" t="s">
        <v>1153</v>
      </c>
      <c r="C52" s="595" t="s">
        <v>1154</v>
      </c>
      <c r="D52" s="595" t="s">
        <v>1155</v>
      </c>
      <c r="E52" s="595" t="s">
        <v>1156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8"/>
      <c r="K52" s="598"/>
      <c r="L52" s="598"/>
      <c r="M52" s="598"/>
      <c r="N52" s="599"/>
      <c r="O52" s="600">
        <f t="shared" ref="O52:AD52" si="13">SUM(O53:O53)</f>
        <v>0</v>
      </c>
      <c r="P52" s="601">
        <f t="shared" si="13"/>
        <v>0</v>
      </c>
      <c r="Q52" s="602">
        <f t="shared" si="13"/>
        <v>0</v>
      </c>
      <c r="R52" s="601">
        <f t="shared" si="13"/>
        <v>0</v>
      </c>
      <c r="S52" s="602">
        <f t="shared" si="13"/>
        <v>0</v>
      </c>
      <c r="T52" s="601">
        <f t="shared" si="13"/>
        <v>0</v>
      </c>
      <c r="U52" s="602">
        <f t="shared" si="13"/>
        <v>0</v>
      </c>
      <c r="V52" s="601">
        <f t="shared" si="13"/>
        <v>0</v>
      </c>
      <c r="W52" s="602">
        <f t="shared" si="13"/>
        <v>0</v>
      </c>
      <c r="X52" s="601">
        <f t="shared" si="13"/>
        <v>0</v>
      </c>
      <c r="Y52" s="602">
        <f t="shared" si="13"/>
        <v>0</v>
      </c>
      <c r="Z52" s="601">
        <f t="shared" si="13"/>
        <v>0</v>
      </c>
      <c r="AA52" s="602">
        <f t="shared" si="13"/>
        <v>0</v>
      </c>
      <c r="AB52" s="601">
        <f t="shared" si="13"/>
        <v>0</v>
      </c>
      <c r="AC52" s="602">
        <f t="shared" si="13"/>
        <v>0</v>
      </c>
      <c r="AD52" s="601">
        <f t="shared" si="13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ht="42" customHeight="1" thickBot="1">
      <c r="A53" s="574"/>
      <c r="B53" s="606" t="s">
        <v>774</v>
      </c>
      <c r="C53" s="607"/>
      <c r="D53" s="608"/>
      <c r="E53" s="608"/>
      <c r="F53" s="609"/>
      <c r="G53" s="608"/>
      <c r="H53" s="637" t="s">
        <v>1196</v>
      </c>
      <c r="I53" s="610" t="s">
        <v>1197</v>
      </c>
      <c r="J53" s="610">
        <v>0</v>
      </c>
      <c r="K53" s="640">
        <v>0.1</v>
      </c>
      <c r="L53" s="612"/>
      <c r="M53" s="612"/>
      <c r="N53" s="613"/>
      <c r="O53" s="614"/>
      <c r="P53" s="615"/>
      <c r="Q53" s="616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8"/>
      <c r="AF53" s="618"/>
      <c r="AG53" s="619"/>
      <c r="AH53" s="620"/>
      <c r="AI53" s="620"/>
      <c r="AJ53" s="621"/>
    </row>
    <row r="54" spans="1:36" ht="42" customHeight="1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42" customHeight="1" thickBot="1">
      <c r="A55" s="574"/>
      <c r="B55" s="594" t="s">
        <v>1153</v>
      </c>
      <c r="C55" s="595" t="s">
        <v>1154</v>
      </c>
      <c r="D55" s="595" t="s">
        <v>1155</v>
      </c>
      <c r="E55" s="595" t="s">
        <v>1161</v>
      </c>
      <c r="F55" s="595" t="s">
        <v>1157</v>
      </c>
      <c r="G55" s="595" t="s">
        <v>1158</v>
      </c>
      <c r="H55" s="596" t="s">
        <v>1159</v>
      </c>
      <c r="I55" s="597" t="s">
        <v>1160</v>
      </c>
      <c r="J55" s="595"/>
      <c r="K55" s="622"/>
      <c r="L55" s="622"/>
      <c r="M55" s="598"/>
      <c r="N55" s="599"/>
      <c r="O55" s="600">
        <f t="shared" ref="O55:AD55" si="14">SUM(O56:O56)</f>
        <v>0</v>
      </c>
      <c r="P55" s="601">
        <f t="shared" si="14"/>
        <v>0</v>
      </c>
      <c r="Q55" s="602">
        <f t="shared" si="14"/>
        <v>0</v>
      </c>
      <c r="R55" s="601">
        <f t="shared" si="14"/>
        <v>0</v>
      </c>
      <c r="S55" s="602">
        <f t="shared" si="14"/>
        <v>0</v>
      </c>
      <c r="T55" s="601">
        <f t="shared" si="14"/>
        <v>0</v>
      </c>
      <c r="U55" s="602">
        <f t="shared" si="14"/>
        <v>0</v>
      </c>
      <c r="V55" s="601">
        <f t="shared" si="14"/>
        <v>0</v>
      </c>
      <c r="W55" s="602">
        <f t="shared" si="14"/>
        <v>0</v>
      </c>
      <c r="X55" s="601">
        <f t="shared" si="14"/>
        <v>0</v>
      </c>
      <c r="Y55" s="602">
        <f t="shared" si="14"/>
        <v>0</v>
      </c>
      <c r="Z55" s="601">
        <f t="shared" si="14"/>
        <v>0</v>
      </c>
      <c r="AA55" s="602">
        <f t="shared" si="14"/>
        <v>0</v>
      </c>
      <c r="AB55" s="601">
        <f t="shared" si="14"/>
        <v>0</v>
      </c>
      <c r="AC55" s="602">
        <f t="shared" si="14"/>
        <v>0</v>
      </c>
      <c r="AD55" s="601">
        <f t="shared" si="14"/>
        <v>0</v>
      </c>
      <c r="AE55" s="602">
        <f>SUM(O55,Q55,S55,U55,W55,Y55,AA55,AC55)</f>
        <v>0</v>
      </c>
      <c r="AF55" s="601">
        <f>SUM(P55,R55,T55,V55,X55,Z55,AB55,AD55)</f>
        <v>0</v>
      </c>
      <c r="AG55" s="603">
        <f>SUM(AG56:AG56)</f>
        <v>0</v>
      </c>
      <c r="AH55" s="604"/>
      <c r="AI55" s="604"/>
      <c r="AJ55" s="605"/>
    </row>
    <row r="56" spans="1:36" ht="63.75" customHeight="1" thickBot="1">
      <c r="A56" s="574"/>
      <c r="B56" s="606" t="s">
        <v>774</v>
      </c>
      <c r="C56" s="607"/>
      <c r="D56" s="608"/>
      <c r="E56" s="608"/>
      <c r="F56" s="623"/>
      <c r="G56" s="608"/>
      <c r="H56" s="637" t="s">
        <v>1198</v>
      </c>
      <c r="I56" s="638" t="s">
        <v>1199</v>
      </c>
      <c r="J56" s="610">
        <v>0</v>
      </c>
      <c r="K56" s="626">
        <v>1</v>
      </c>
      <c r="L56" s="627"/>
      <c r="M56" s="628"/>
      <c r="N56" s="629"/>
      <c r="O56" s="630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31"/>
      <c r="AH56" s="620"/>
      <c r="AI56" s="628"/>
      <c r="AJ56" s="632"/>
    </row>
    <row r="57" spans="1:36" ht="42" customHeight="1" thickBot="1">
      <c r="A57" s="574"/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1:36" ht="42" customHeight="1" thickBot="1">
      <c r="A58" s="574"/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5">SUM(O59:O59)</f>
        <v>0</v>
      </c>
      <c r="P58" s="601">
        <f t="shared" si="15"/>
        <v>0</v>
      </c>
      <c r="Q58" s="602">
        <f t="shared" si="15"/>
        <v>0</v>
      </c>
      <c r="R58" s="601">
        <f t="shared" si="15"/>
        <v>0</v>
      </c>
      <c r="S58" s="602">
        <f t="shared" si="15"/>
        <v>0</v>
      </c>
      <c r="T58" s="601">
        <f t="shared" si="15"/>
        <v>0</v>
      </c>
      <c r="U58" s="602">
        <f t="shared" si="15"/>
        <v>0</v>
      </c>
      <c r="V58" s="601">
        <f t="shared" si="15"/>
        <v>0</v>
      </c>
      <c r="W58" s="602">
        <f t="shared" si="15"/>
        <v>0</v>
      </c>
      <c r="X58" s="601">
        <f t="shared" si="15"/>
        <v>0</v>
      </c>
      <c r="Y58" s="602">
        <f t="shared" si="15"/>
        <v>0</v>
      </c>
      <c r="Z58" s="601">
        <f t="shared" si="15"/>
        <v>0</v>
      </c>
      <c r="AA58" s="602">
        <f t="shared" si="15"/>
        <v>0</v>
      </c>
      <c r="AB58" s="601">
        <f t="shared" si="15"/>
        <v>0</v>
      </c>
      <c r="AC58" s="602">
        <f t="shared" si="15"/>
        <v>0</v>
      </c>
      <c r="AD58" s="601">
        <f t="shared" si="15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1:36" ht="42" customHeight="1" thickBot="1">
      <c r="A59" s="574"/>
      <c r="B59" s="641"/>
      <c r="C59" s="607"/>
      <c r="D59" s="608"/>
      <c r="E59" s="608"/>
      <c r="F59" s="609"/>
      <c r="G59" s="608"/>
      <c r="H59" s="637" t="s">
        <v>1200</v>
      </c>
      <c r="I59" s="638" t="s">
        <v>1201</v>
      </c>
      <c r="J59" s="610">
        <v>0</v>
      </c>
      <c r="K59" s="640">
        <v>0.8</v>
      </c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1:36" ht="42" customHeight="1" thickBot="1">
      <c r="A60" s="574"/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1:36" ht="42" customHeight="1" thickBot="1">
      <c r="A61" s="574"/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6">SUM(O62:O62)</f>
        <v>0</v>
      </c>
      <c r="P61" s="601">
        <f t="shared" si="16"/>
        <v>0</v>
      </c>
      <c r="Q61" s="602">
        <f t="shared" si="16"/>
        <v>0</v>
      </c>
      <c r="R61" s="601">
        <f t="shared" si="16"/>
        <v>0</v>
      </c>
      <c r="S61" s="602">
        <f t="shared" si="16"/>
        <v>0</v>
      </c>
      <c r="T61" s="601">
        <f t="shared" si="16"/>
        <v>0</v>
      </c>
      <c r="U61" s="602">
        <f t="shared" si="16"/>
        <v>0</v>
      </c>
      <c r="V61" s="601">
        <f t="shared" si="16"/>
        <v>0</v>
      </c>
      <c r="W61" s="602">
        <f t="shared" si="16"/>
        <v>0</v>
      </c>
      <c r="X61" s="601">
        <f t="shared" si="16"/>
        <v>0</v>
      </c>
      <c r="Y61" s="602">
        <f t="shared" si="16"/>
        <v>0</v>
      </c>
      <c r="Z61" s="601">
        <f t="shared" si="16"/>
        <v>0</v>
      </c>
      <c r="AA61" s="602">
        <f t="shared" si="16"/>
        <v>0</v>
      </c>
      <c r="AB61" s="601">
        <f t="shared" si="16"/>
        <v>0</v>
      </c>
      <c r="AC61" s="602">
        <f t="shared" si="16"/>
        <v>0</v>
      </c>
      <c r="AD61" s="601">
        <f t="shared" si="16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42" customHeight="1" thickBot="1">
      <c r="A62" s="574"/>
      <c r="B62" s="606" t="s">
        <v>774</v>
      </c>
      <c r="C62" s="607"/>
      <c r="D62" s="608"/>
      <c r="E62" s="608"/>
      <c r="F62" s="623"/>
      <c r="G62" s="608"/>
      <c r="H62" s="637" t="s">
        <v>1202</v>
      </c>
      <c r="I62" s="638" t="s">
        <v>1203</v>
      </c>
      <c r="J62" s="610">
        <v>0</v>
      </c>
      <c r="K62" s="626">
        <v>1</v>
      </c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1:36" ht="42" customHeight="1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42" customHeight="1" thickBot="1">
      <c r="A64" s="574"/>
      <c r="B64" s="1131" t="s">
        <v>1122</v>
      </c>
      <c r="C64" s="1132"/>
      <c r="D64" s="1133"/>
      <c r="E64" s="577"/>
      <c r="F64" s="1132" t="s">
        <v>1123</v>
      </c>
      <c r="G64" s="1132"/>
      <c r="H64" s="1132"/>
      <c r="I64" s="1132"/>
      <c r="J64" s="1132"/>
      <c r="K64" s="1132"/>
      <c r="L64" s="1132"/>
      <c r="M64" s="1132"/>
      <c r="N64" s="1133"/>
      <c r="O64" s="1134" t="s">
        <v>1124</v>
      </c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6"/>
      <c r="AG64" s="1137" t="s">
        <v>1125</v>
      </c>
      <c r="AH64" s="1138"/>
      <c r="AI64" s="1138"/>
      <c r="AJ64" s="1139"/>
    </row>
    <row r="65" spans="1:36" ht="42" customHeight="1">
      <c r="A65" s="574"/>
      <c r="B65" s="1140" t="s">
        <v>1126</v>
      </c>
      <c r="C65" s="1142" t="s">
        <v>1127</v>
      </c>
      <c r="D65" s="1143"/>
      <c r="E65" s="1143"/>
      <c r="F65" s="1143"/>
      <c r="G65" s="1143"/>
      <c r="H65" s="1143"/>
      <c r="I65" s="1121" t="s">
        <v>1128</v>
      </c>
      <c r="J65" s="1123" t="s">
        <v>1129</v>
      </c>
      <c r="K65" s="1123" t="s">
        <v>1130</v>
      </c>
      <c r="L65" s="1125" t="s">
        <v>1131</v>
      </c>
      <c r="M65" s="1127" t="s">
        <v>1132</v>
      </c>
      <c r="N65" s="1129" t="s">
        <v>1133</v>
      </c>
      <c r="O65" s="1120" t="s">
        <v>1134</v>
      </c>
      <c r="P65" s="1112"/>
      <c r="Q65" s="1111" t="s">
        <v>1135</v>
      </c>
      <c r="R65" s="1112"/>
      <c r="S65" s="1111" t="s">
        <v>1136</v>
      </c>
      <c r="T65" s="1112"/>
      <c r="U65" s="1111" t="s">
        <v>1137</v>
      </c>
      <c r="V65" s="1112"/>
      <c r="W65" s="1111" t="s">
        <v>1138</v>
      </c>
      <c r="X65" s="1112"/>
      <c r="Y65" s="1111" t="s">
        <v>1139</v>
      </c>
      <c r="Z65" s="1112"/>
      <c r="AA65" s="1111" t="s">
        <v>1140</v>
      </c>
      <c r="AB65" s="1112"/>
      <c r="AC65" s="1111" t="s">
        <v>1141</v>
      </c>
      <c r="AD65" s="1112"/>
      <c r="AE65" s="1111" t="s">
        <v>1142</v>
      </c>
      <c r="AF65" s="1113"/>
      <c r="AG65" s="1114" t="s">
        <v>1143</v>
      </c>
      <c r="AH65" s="1116" t="s">
        <v>1144</v>
      </c>
      <c r="AI65" s="1118" t="s">
        <v>1145</v>
      </c>
      <c r="AJ65" s="1107" t="s">
        <v>1146</v>
      </c>
    </row>
    <row r="66" spans="1:36" ht="42" customHeight="1" thickBot="1">
      <c r="A66" s="574"/>
      <c r="B66" s="1141"/>
      <c r="C66" s="1144"/>
      <c r="D66" s="1145"/>
      <c r="E66" s="1145"/>
      <c r="F66" s="1145"/>
      <c r="G66" s="1145"/>
      <c r="H66" s="1145"/>
      <c r="I66" s="1122"/>
      <c r="J66" s="1124" t="s">
        <v>1129</v>
      </c>
      <c r="K66" s="1124"/>
      <c r="L66" s="1126"/>
      <c r="M66" s="1128"/>
      <c r="N66" s="1130"/>
      <c r="O66" s="578" t="s">
        <v>1147</v>
      </c>
      <c r="P66" s="579" t="s">
        <v>1148</v>
      </c>
      <c r="Q66" s="580" t="s">
        <v>1147</v>
      </c>
      <c r="R66" s="579" t="s">
        <v>1148</v>
      </c>
      <c r="S66" s="580" t="s">
        <v>1147</v>
      </c>
      <c r="T66" s="579" t="s">
        <v>1148</v>
      </c>
      <c r="U66" s="580" t="s">
        <v>1147</v>
      </c>
      <c r="V66" s="579" t="s">
        <v>1148</v>
      </c>
      <c r="W66" s="580" t="s">
        <v>1147</v>
      </c>
      <c r="X66" s="579" t="s">
        <v>1148</v>
      </c>
      <c r="Y66" s="580" t="s">
        <v>1147</v>
      </c>
      <c r="Z66" s="579" t="s">
        <v>1148</v>
      </c>
      <c r="AA66" s="580" t="s">
        <v>1147</v>
      </c>
      <c r="AB66" s="579" t="s">
        <v>1149</v>
      </c>
      <c r="AC66" s="580" t="s">
        <v>1147</v>
      </c>
      <c r="AD66" s="579" t="s">
        <v>1149</v>
      </c>
      <c r="AE66" s="580" t="s">
        <v>1147</v>
      </c>
      <c r="AF66" s="581" t="s">
        <v>1149</v>
      </c>
      <c r="AG66" s="1115"/>
      <c r="AH66" s="1117"/>
      <c r="AI66" s="1119"/>
      <c r="AJ66" s="1108"/>
    </row>
    <row r="67" spans="1:36" ht="42" customHeight="1" thickBot="1">
      <c r="A67" s="574"/>
      <c r="B67" s="582" t="s">
        <v>1150</v>
      </c>
      <c r="C67" s="1109" t="s">
        <v>1151</v>
      </c>
      <c r="D67" s="1110"/>
      <c r="E67" s="1110"/>
      <c r="F67" s="1110"/>
      <c r="G67" s="1110"/>
      <c r="H67" s="1110"/>
      <c r="I67" s="583" t="s">
        <v>1152</v>
      </c>
      <c r="J67" s="584"/>
      <c r="K67" s="585"/>
      <c r="L67" s="585"/>
      <c r="M67" s="586"/>
      <c r="N67" s="587"/>
      <c r="O67" s="588">
        <f t="shared" ref="O67:AD67" si="17">SUM(O69,O72,O75)</f>
        <v>0</v>
      </c>
      <c r="P67" s="589">
        <f t="shared" si="17"/>
        <v>0</v>
      </c>
      <c r="Q67" s="589">
        <f t="shared" si="17"/>
        <v>0</v>
      </c>
      <c r="R67" s="589">
        <f t="shared" si="17"/>
        <v>0</v>
      </c>
      <c r="S67" s="589">
        <f t="shared" si="17"/>
        <v>0</v>
      </c>
      <c r="T67" s="589">
        <f t="shared" si="17"/>
        <v>0</v>
      </c>
      <c r="U67" s="589">
        <f t="shared" si="17"/>
        <v>0</v>
      </c>
      <c r="V67" s="589">
        <f t="shared" si="17"/>
        <v>0</v>
      </c>
      <c r="W67" s="589">
        <f t="shared" si="17"/>
        <v>0</v>
      </c>
      <c r="X67" s="589">
        <f t="shared" si="17"/>
        <v>0</v>
      </c>
      <c r="Y67" s="589">
        <f t="shared" si="17"/>
        <v>0</v>
      </c>
      <c r="Z67" s="589">
        <f t="shared" si="17"/>
        <v>0</v>
      </c>
      <c r="AA67" s="589">
        <f t="shared" si="17"/>
        <v>0</v>
      </c>
      <c r="AB67" s="589">
        <f t="shared" si="17"/>
        <v>0</v>
      </c>
      <c r="AC67" s="589">
        <f t="shared" si="17"/>
        <v>0</v>
      </c>
      <c r="AD67" s="589">
        <f t="shared" si="17"/>
        <v>0</v>
      </c>
      <c r="AE67" s="589">
        <f>SUM(O67,Q67,S67,U67,W67,Y67,AA67,AC67)</f>
        <v>0</v>
      </c>
      <c r="AF67" s="590">
        <f>SUM(P67,R67,T67,V67,X67,Z67,AB67,AD67)</f>
        <v>0</v>
      </c>
      <c r="AG67" s="591">
        <f>AG69+AG72</f>
        <v>0</v>
      </c>
      <c r="AH67" s="592"/>
      <c r="AI67" s="592"/>
      <c r="AJ67" s="593"/>
    </row>
    <row r="68" spans="1:36" ht="42" customHeight="1" thickBot="1">
      <c r="A68" s="574"/>
      <c r="B68" s="1146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8"/>
    </row>
    <row r="69" spans="1:36" ht="42" customHeight="1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18">SUM(O70:O70)</f>
        <v>0</v>
      </c>
      <c r="P69" s="601">
        <f t="shared" si="18"/>
        <v>0</v>
      </c>
      <c r="Q69" s="602">
        <f t="shared" si="18"/>
        <v>0</v>
      </c>
      <c r="R69" s="601">
        <f t="shared" si="18"/>
        <v>0</v>
      </c>
      <c r="S69" s="602">
        <f t="shared" si="18"/>
        <v>0</v>
      </c>
      <c r="T69" s="601">
        <f t="shared" si="18"/>
        <v>0</v>
      </c>
      <c r="U69" s="602">
        <f t="shared" si="18"/>
        <v>0</v>
      </c>
      <c r="V69" s="601">
        <f t="shared" si="18"/>
        <v>0</v>
      </c>
      <c r="W69" s="602">
        <f t="shared" si="18"/>
        <v>0</v>
      </c>
      <c r="X69" s="601">
        <f t="shared" si="18"/>
        <v>0</v>
      </c>
      <c r="Y69" s="602">
        <f t="shared" si="18"/>
        <v>0</v>
      </c>
      <c r="Z69" s="601">
        <f t="shared" si="18"/>
        <v>0</v>
      </c>
      <c r="AA69" s="602">
        <f t="shared" si="18"/>
        <v>0</v>
      </c>
      <c r="AB69" s="601">
        <f t="shared" si="18"/>
        <v>0</v>
      </c>
      <c r="AC69" s="602">
        <f t="shared" si="18"/>
        <v>0</v>
      </c>
      <c r="AD69" s="601">
        <f t="shared" si="18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42" customHeight="1" thickBot="1">
      <c r="A70" s="574"/>
      <c r="B70" s="606"/>
      <c r="C70" s="607"/>
      <c r="D70" s="608"/>
      <c r="E70" s="608"/>
      <c r="F70" s="609"/>
      <c r="G70" s="608"/>
      <c r="H70" s="610"/>
      <c r="I70" s="610"/>
      <c r="J70" s="610"/>
      <c r="K70" s="611"/>
      <c r="L70" s="612"/>
      <c r="M70" s="612"/>
      <c r="N70" s="613"/>
      <c r="O70" s="614"/>
      <c r="P70" s="615"/>
      <c r="Q70" s="616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8"/>
      <c r="AF70" s="618"/>
      <c r="AG70" s="619"/>
      <c r="AH70" s="620"/>
      <c r="AI70" s="620"/>
      <c r="AJ70" s="621"/>
    </row>
    <row r="71" spans="1:36" ht="42" customHeight="1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42" customHeight="1" thickBot="1">
      <c r="A72" s="574"/>
      <c r="B72" s="594" t="s">
        <v>1153</v>
      </c>
      <c r="C72" s="595" t="s">
        <v>1154</v>
      </c>
      <c r="D72" s="595" t="s">
        <v>1155</v>
      </c>
      <c r="E72" s="595" t="s">
        <v>1161</v>
      </c>
      <c r="F72" s="595" t="s">
        <v>1157</v>
      </c>
      <c r="G72" s="595" t="s">
        <v>1158</v>
      </c>
      <c r="H72" s="596" t="s">
        <v>1159</v>
      </c>
      <c r="I72" s="597" t="s">
        <v>1160</v>
      </c>
      <c r="J72" s="595"/>
      <c r="K72" s="622"/>
      <c r="L72" s="622"/>
      <c r="M72" s="598"/>
      <c r="N72" s="599"/>
      <c r="O72" s="600">
        <f t="shared" ref="O72:AD72" si="19">SUM(O73:O73)</f>
        <v>0</v>
      </c>
      <c r="P72" s="601">
        <f t="shared" si="19"/>
        <v>0</v>
      </c>
      <c r="Q72" s="602">
        <f t="shared" si="19"/>
        <v>0</v>
      </c>
      <c r="R72" s="601">
        <f t="shared" si="19"/>
        <v>0</v>
      </c>
      <c r="S72" s="602">
        <f t="shared" si="19"/>
        <v>0</v>
      </c>
      <c r="T72" s="601">
        <f t="shared" si="19"/>
        <v>0</v>
      </c>
      <c r="U72" s="602">
        <f t="shared" si="19"/>
        <v>0</v>
      </c>
      <c r="V72" s="601">
        <f t="shared" si="19"/>
        <v>0</v>
      </c>
      <c r="W72" s="602">
        <f t="shared" si="19"/>
        <v>0</v>
      </c>
      <c r="X72" s="601">
        <f t="shared" si="19"/>
        <v>0</v>
      </c>
      <c r="Y72" s="602">
        <f t="shared" si="19"/>
        <v>0</v>
      </c>
      <c r="Z72" s="601">
        <f t="shared" si="19"/>
        <v>0</v>
      </c>
      <c r="AA72" s="602">
        <f t="shared" si="19"/>
        <v>0</v>
      </c>
      <c r="AB72" s="601">
        <f t="shared" si="19"/>
        <v>0</v>
      </c>
      <c r="AC72" s="602">
        <f t="shared" si="19"/>
        <v>0</v>
      </c>
      <c r="AD72" s="601">
        <f t="shared" si="19"/>
        <v>0</v>
      </c>
      <c r="AE72" s="602">
        <f>SUM(O72,Q72,S72,U72,W72,Y72,AA72,AC72)</f>
        <v>0</v>
      </c>
      <c r="AF72" s="601">
        <f>SUM(P72,R72,T72,V72,X72,Z72,AB72,AD72)</f>
        <v>0</v>
      </c>
      <c r="AG72" s="603">
        <f>SUM(AG73:AG73)</f>
        <v>0</v>
      </c>
      <c r="AH72" s="604"/>
      <c r="AI72" s="604"/>
      <c r="AJ72" s="605"/>
    </row>
    <row r="73" spans="1:36" ht="42" customHeight="1" thickBot="1">
      <c r="A73" s="574"/>
      <c r="B73" s="606"/>
      <c r="C73" s="607"/>
      <c r="D73" s="608"/>
      <c r="E73" s="608"/>
      <c r="F73" s="623"/>
      <c r="G73" s="608"/>
      <c r="H73" s="624"/>
      <c r="I73" s="625"/>
      <c r="J73" s="610"/>
      <c r="K73" s="626"/>
      <c r="L73" s="627"/>
      <c r="M73" s="628"/>
      <c r="N73" s="629"/>
      <c r="O73" s="630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618"/>
      <c r="AF73" s="618"/>
      <c r="AG73" s="631"/>
      <c r="AH73" s="620"/>
      <c r="AI73" s="628"/>
      <c r="AJ73" s="632"/>
    </row>
    <row r="74" spans="1:36" ht="42" customHeight="1" thickBot="1">
      <c r="A74" s="574"/>
      <c r="B74" s="1149"/>
      <c r="C74" s="1150"/>
      <c r="D74" s="1150"/>
      <c r="E74" s="1150"/>
      <c r="F74" s="1150"/>
      <c r="G74" s="1150"/>
      <c r="H74" s="1150"/>
      <c r="I74" s="1150"/>
      <c r="J74" s="1150"/>
      <c r="K74" s="1150"/>
      <c r="L74" s="1150"/>
      <c r="M74" s="1150"/>
      <c r="N74" s="1150"/>
      <c r="O74" s="1150"/>
      <c r="P74" s="1150"/>
      <c r="Q74" s="1150"/>
      <c r="R74" s="1150"/>
      <c r="S74" s="1150"/>
      <c r="T74" s="1150"/>
      <c r="U74" s="1150"/>
      <c r="V74" s="1150"/>
      <c r="W74" s="1150"/>
      <c r="X74" s="1150"/>
      <c r="Y74" s="1150"/>
      <c r="Z74" s="1150"/>
      <c r="AA74" s="1150"/>
      <c r="AB74" s="1150"/>
      <c r="AC74" s="1150"/>
      <c r="AD74" s="1150"/>
      <c r="AE74" s="1150"/>
      <c r="AF74" s="1150"/>
      <c r="AG74" s="1150"/>
      <c r="AH74" s="1150"/>
      <c r="AI74" s="1150"/>
      <c r="AJ74" s="1151"/>
    </row>
    <row r="75" spans="1:36" ht="42" customHeight="1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0">SUM(O76:O76)</f>
        <v>0</v>
      </c>
      <c r="P75" s="601">
        <f t="shared" si="20"/>
        <v>0</v>
      </c>
      <c r="Q75" s="602">
        <f t="shared" si="20"/>
        <v>0</v>
      </c>
      <c r="R75" s="601">
        <f t="shared" si="20"/>
        <v>0</v>
      </c>
      <c r="S75" s="602">
        <f t="shared" si="20"/>
        <v>0</v>
      </c>
      <c r="T75" s="601">
        <f t="shared" si="20"/>
        <v>0</v>
      </c>
      <c r="U75" s="602">
        <f t="shared" si="20"/>
        <v>0</v>
      </c>
      <c r="V75" s="601">
        <f t="shared" si="20"/>
        <v>0</v>
      </c>
      <c r="W75" s="602">
        <f t="shared" si="20"/>
        <v>0</v>
      </c>
      <c r="X75" s="601">
        <f t="shared" si="20"/>
        <v>0</v>
      </c>
      <c r="Y75" s="602">
        <f t="shared" si="20"/>
        <v>0</v>
      </c>
      <c r="Z75" s="601">
        <f t="shared" si="20"/>
        <v>0</v>
      </c>
      <c r="AA75" s="602">
        <f t="shared" si="20"/>
        <v>0</v>
      </c>
      <c r="AB75" s="601">
        <f t="shared" si="20"/>
        <v>0</v>
      </c>
      <c r="AC75" s="602">
        <f t="shared" si="20"/>
        <v>0</v>
      </c>
      <c r="AD75" s="601">
        <f t="shared" si="20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ht="42" customHeight="1" thickBot="1">
      <c r="A76" s="574"/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1:36" ht="42" customHeight="1" thickBot="1">
      <c r="A77" s="574"/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1:36" ht="42" customHeight="1" thickBot="1">
      <c r="A78" s="574"/>
      <c r="B78" s="1131" t="s">
        <v>1122</v>
      </c>
      <c r="C78" s="1132"/>
      <c r="D78" s="1133"/>
      <c r="E78" s="577"/>
      <c r="F78" s="1132" t="s">
        <v>1123</v>
      </c>
      <c r="G78" s="1132"/>
      <c r="H78" s="1132"/>
      <c r="I78" s="1132"/>
      <c r="J78" s="1132"/>
      <c r="K78" s="1132"/>
      <c r="L78" s="1132"/>
      <c r="M78" s="1132"/>
      <c r="N78" s="1133"/>
      <c r="O78" s="1134" t="s">
        <v>1124</v>
      </c>
      <c r="P78" s="1135"/>
      <c r="Q78" s="1135"/>
      <c r="R78" s="1135"/>
      <c r="S78" s="1135"/>
      <c r="T78" s="1135"/>
      <c r="U78" s="1135"/>
      <c r="V78" s="1135"/>
      <c r="W78" s="1135"/>
      <c r="X78" s="1135"/>
      <c r="Y78" s="1135"/>
      <c r="Z78" s="1135"/>
      <c r="AA78" s="1135"/>
      <c r="AB78" s="1135"/>
      <c r="AC78" s="1135"/>
      <c r="AD78" s="1135"/>
      <c r="AE78" s="1135"/>
      <c r="AF78" s="1136"/>
      <c r="AG78" s="1137" t="s">
        <v>1125</v>
      </c>
      <c r="AH78" s="1138"/>
      <c r="AI78" s="1138"/>
      <c r="AJ78" s="1139"/>
    </row>
    <row r="79" spans="1:36" ht="42" customHeight="1">
      <c r="A79" s="574"/>
      <c r="B79" s="1140" t="s">
        <v>1126</v>
      </c>
      <c r="C79" s="1142" t="s">
        <v>1127</v>
      </c>
      <c r="D79" s="1143"/>
      <c r="E79" s="1143"/>
      <c r="F79" s="1143"/>
      <c r="G79" s="1143"/>
      <c r="H79" s="1143"/>
      <c r="I79" s="1121" t="s">
        <v>1128</v>
      </c>
      <c r="J79" s="1123" t="s">
        <v>1129</v>
      </c>
      <c r="K79" s="1123" t="s">
        <v>1130</v>
      </c>
      <c r="L79" s="1125" t="s">
        <v>1131</v>
      </c>
      <c r="M79" s="1127" t="s">
        <v>1132</v>
      </c>
      <c r="N79" s="1129" t="s">
        <v>1133</v>
      </c>
      <c r="O79" s="1120" t="s">
        <v>1134</v>
      </c>
      <c r="P79" s="1112"/>
      <c r="Q79" s="1111" t="s">
        <v>1135</v>
      </c>
      <c r="R79" s="1112"/>
      <c r="S79" s="1111" t="s">
        <v>1136</v>
      </c>
      <c r="T79" s="1112"/>
      <c r="U79" s="1111" t="s">
        <v>1137</v>
      </c>
      <c r="V79" s="1112"/>
      <c r="W79" s="1111" t="s">
        <v>1138</v>
      </c>
      <c r="X79" s="1112"/>
      <c r="Y79" s="1111" t="s">
        <v>1139</v>
      </c>
      <c r="Z79" s="1112"/>
      <c r="AA79" s="1111" t="s">
        <v>1140</v>
      </c>
      <c r="AB79" s="1112"/>
      <c r="AC79" s="1111" t="s">
        <v>1141</v>
      </c>
      <c r="AD79" s="1112"/>
      <c r="AE79" s="1111" t="s">
        <v>1142</v>
      </c>
      <c r="AF79" s="1113"/>
      <c r="AG79" s="1114" t="s">
        <v>1143</v>
      </c>
      <c r="AH79" s="1116" t="s">
        <v>1144</v>
      </c>
      <c r="AI79" s="1118" t="s">
        <v>1145</v>
      </c>
      <c r="AJ79" s="1107" t="s">
        <v>1146</v>
      </c>
    </row>
    <row r="80" spans="1:36" ht="42" customHeight="1" thickBot="1">
      <c r="A80" s="574"/>
      <c r="B80" s="1141"/>
      <c r="C80" s="1144"/>
      <c r="D80" s="1145"/>
      <c r="E80" s="1145"/>
      <c r="F80" s="1145"/>
      <c r="G80" s="1145"/>
      <c r="H80" s="1145"/>
      <c r="I80" s="1122"/>
      <c r="J80" s="1124" t="s">
        <v>1129</v>
      </c>
      <c r="K80" s="1124"/>
      <c r="L80" s="1126"/>
      <c r="M80" s="1128"/>
      <c r="N80" s="1130"/>
      <c r="O80" s="578" t="s">
        <v>1147</v>
      </c>
      <c r="P80" s="579" t="s">
        <v>1148</v>
      </c>
      <c r="Q80" s="580" t="s">
        <v>1147</v>
      </c>
      <c r="R80" s="579" t="s">
        <v>1148</v>
      </c>
      <c r="S80" s="580" t="s">
        <v>1147</v>
      </c>
      <c r="T80" s="579" t="s">
        <v>1148</v>
      </c>
      <c r="U80" s="580" t="s">
        <v>1147</v>
      </c>
      <c r="V80" s="579" t="s">
        <v>1148</v>
      </c>
      <c r="W80" s="580" t="s">
        <v>1147</v>
      </c>
      <c r="X80" s="579" t="s">
        <v>1148</v>
      </c>
      <c r="Y80" s="580" t="s">
        <v>1147</v>
      </c>
      <c r="Z80" s="579" t="s">
        <v>1148</v>
      </c>
      <c r="AA80" s="580" t="s">
        <v>1147</v>
      </c>
      <c r="AB80" s="579" t="s">
        <v>1149</v>
      </c>
      <c r="AC80" s="580" t="s">
        <v>1147</v>
      </c>
      <c r="AD80" s="579" t="s">
        <v>1149</v>
      </c>
      <c r="AE80" s="580" t="s">
        <v>1147</v>
      </c>
      <c r="AF80" s="581" t="s">
        <v>1149</v>
      </c>
      <c r="AG80" s="1115"/>
      <c r="AH80" s="1117"/>
      <c r="AI80" s="1119"/>
      <c r="AJ80" s="1108"/>
    </row>
    <row r="81" spans="1:36" ht="42" customHeight="1" thickBot="1">
      <c r="A81" s="574"/>
      <c r="B81" s="582" t="s">
        <v>1150</v>
      </c>
      <c r="C81" s="1109" t="s">
        <v>1151</v>
      </c>
      <c r="D81" s="1110"/>
      <c r="E81" s="1110"/>
      <c r="F81" s="1110"/>
      <c r="G81" s="1110"/>
      <c r="H81" s="1110"/>
      <c r="I81" s="583" t="s">
        <v>1152</v>
      </c>
      <c r="J81" s="584"/>
      <c r="K81" s="585"/>
      <c r="L81" s="585"/>
      <c r="M81" s="586"/>
      <c r="N81" s="587"/>
      <c r="O81" s="588">
        <f t="shared" ref="O81:AD81" si="21">SUM(O83,O86,O89)</f>
        <v>0</v>
      </c>
      <c r="P81" s="589">
        <f t="shared" si="21"/>
        <v>0</v>
      </c>
      <c r="Q81" s="589">
        <f t="shared" si="21"/>
        <v>0</v>
      </c>
      <c r="R81" s="589">
        <f t="shared" si="21"/>
        <v>0</v>
      </c>
      <c r="S81" s="589">
        <f t="shared" si="21"/>
        <v>0</v>
      </c>
      <c r="T81" s="589">
        <f t="shared" si="21"/>
        <v>0</v>
      </c>
      <c r="U81" s="589">
        <f t="shared" si="21"/>
        <v>0</v>
      </c>
      <c r="V81" s="589">
        <f t="shared" si="21"/>
        <v>0</v>
      </c>
      <c r="W81" s="589">
        <f t="shared" si="21"/>
        <v>0</v>
      </c>
      <c r="X81" s="589">
        <f t="shared" si="21"/>
        <v>0</v>
      </c>
      <c r="Y81" s="589">
        <f t="shared" si="21"/>
        <v>0</v>
      </c>
      <c r="Z81" s="589">
        <f t="shared" si="21"/>
        <v>0</v>
      </c>
      <c r="AA81" s="589">
        <f t="shared" si="21"/>
        <v>0</v>
      </c>
      <c r="AB81" s="589">
        <f t="shared" si="21"/>
        <v>0</v>
      </c>
      <c r="AC81" s="589">
        <f t="shared" si="21"/>
        <v>0</v>
      </c>
      <c r="AD81" s="589">
        <f t="shared" si="21"/>
        <v>0</v>
      </c>
      <c r="AE81" s="589">
        <f>SUM(O81,Q81,S81,U81,W81,Y81,AA81,AC81)</f>
        <v>0</v>
      </c>
      <c r="AF81" s="590">
        <f>SUM(P81,R81,T81,V81,X81,Z81,AB81,AD81)</f>
        <v>0</v>
      </c>
      <c r="AG81" s="591">
        <f>AG83+AG86</f>
        <v>0</v>
      </c>
      <c r="AH81" s="592"/>
      <c r="AI81" s="592"/>
      <c r="AJ81" s="593"/>
    </row>
    <row r="82" spans="1:36" ht="42" customHeight="1" thickBot="1">
      <c r="A82" s="574"/>
      <c r="B82" s="1146"/>
      <c r="C82" s="1147"/>
      <c r="D82" s="1147"/>
      <c r="E82" s="1147"/>
      <c r="F82" s="1147"/>
      <c r="G82" s="1147"/>
      <c r="H82" s="1147"/>
      <c r="I82" s="1147"/>
      <c r="J82" s="1147"/>
      <c r="K82" s="1147"/>
      <c r="L82" s="1147"/>
      <c r="M82" s="1147"/>
      <c r="N82" s="1147"/>
      <c r="O82" s="1147"/>
      <c r="P82" s="1147"/>
      <c r="Q82" s="1147"/>
      <c r="R82" s="1147"/>
      <c r="S82" s="1147"/>
      <c r="T82" s="1147"/>
      <c r="U82" s="1147"/>
      <c r="V82" s="1147"/>
      <c r="W82" s="1147"/>
      <c r="X82" s="1147"/>
      <c r="Y82" s="1147"/>
      <c r="Z82" s="1147"/>
      <c r="AA82" s="1147"/>
      <c r="AB82" s="1147"/>
      <c r="AC82" s="1147"/>
      <c r="AD82" s="1147"/>
      <c r="AE82" s="1147"/>
      <c r="AF82" s="1147"/>
      <c r="AG82" s="1147"/>
      <c r="AH82" s="1147"/>
      <c r="AI82" s="1147"/>
      <c r="AJ82" s="1148"/>
    </row>
    <row r="83" spans="1:36" ht="42" customHeight="1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2">SUM(O84:O84)</f>
        <v>0</v>
      </c>
      <c r="P83" s="601">
        <f t="shared" si="22"/>
        <v>0</v>
      </c>
      <c r="Q83" s="602">
        <f t="shared" si="22"/>
        <v>0</v>
      </c>
      <c r="R83" s="601">
        <f t="shared" si="22"/>
        <v>0</v>
      </c>
      <c r="S83" s="602">
        <f t="shared" si="22"/>
        <v>0</v>
      </c>
      <c r="T83" s="601">
        <f t="shared" si="22"/>
        <v>0</v>
      </c>
      <c r="U83" s="602">
        <f t="shared" si="22"/>
        <v>0</v>
      </c>
      <c r="V83" s="601">
        <f t="shared" si="22"/>
        <v>0</v>
      </c>
      <c r="W83" s="602">
        <f t="shared" si="22"/>
        <v>0</v>
      </c>
      <c r="X83" s="601">
        <f t="shared" si="22"/>
        <v>0</v>
      </c>
      <c r="Y83" s="602">
        <f t="shared" si="22"/>
        <v>0</v>
      </c>
      <c r="Z83" s="601">
        <f t="shared" si="22"/>
        <v>0</v>
      </c>
      <c r="AA83" s="602">
        <f t="shared" si="22"/>
        <v>0</v>
      </c>
      <c r="AB83" s="601">
        <f t="shared" si="22"/>
        <v>0</v>
      </c>
      <c r="AC83" s="602">
        <f t="shared" si="22"/>
        <v>0</v>
      </c>
      <c r="AD83" s="601">
        <f t="shared" si="22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42" customHeight="1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42" customHeight="1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42" customHeight="1" thickBot="1">
      <c r="A86" s="574"/>
      <c r="B86" s="594" t="s">
        <v>1153</v>
      </c>
      <c r="C86" s="595" t="s">
        <v>1154</v>
      </c>
      <c r="D86" s="595" t="s">
        <v>1155</v>
      </c>
      <c r="E86" s="595" t="s">
        <v>1161</v>
      </c>
      <c r="F86" s="595" t="s">
        <v>1157</v>
      </c>
      <c r="G86" s="595" t="s">
        <v>1158</v>
      </c>
      <c r="H86" s="596" t="s">
        <v>1159</v>
      </c>
      <c r="I86" s="597" t="s">
        <v>1160</v>
      </c>
      <c r="J86" s="595"/>
      <c r="K86" s="622"/>
      <c r="L86" s="622"/>
      <c r="M86" s="598"/>
      <c r="N86" s="599"/>
      <c r="O86" s="600">
        <f t="shared" ref="O86:AD86" si="23">SUM(O87:O87)</f>
        <v>0</v>
      </c>
      <c r="P86" s="601">
        <f t="shared" si="23"/>
        <v>0</v>
      </c>
      <c r="Q86" s="602">
        <f t="shared" si="23"/>
        <v>0</v>
      </c>
      <c r="R86" s="601">
        <f t="shared" si="23"/>
        <v>0</v>
      </c>
      <c r="S86" s="602">
        <f t="shared" si="23"/>
        <v>0</v>
      </c>
      <c r="T86" s="601">
        <f t="shared" si="23"/>
        <v>0</v>
      </c>
      <c r="U86" s="602">
        <f t="shared" si="23"/>
        <v>0</v>
      </c>
      <c r="V86" s="601">
        <f t="shared" si="23"/>
        <v>0</v>
      </c>
      <c r="W86" s="602">
        <f t="shared" si="23"/>
        <v>0</v>
      </c>
      <c r="X86" s="601">
        <f t="shared" si="23"/>
        <v>0</v>
      </c>
      <c r="Y86" s="602">
        <f t="shared" si="23"/>
        <v>0</v>
      </c>
      <c r="Z86" s="601">
        <f t="shared" si="23"/>
        <v>0</v>
      </c>
      <c r="AA86" s="602">
        <f t="shared" si="23"/>
        <v>0</v>
      </c>
      <c r="AB86" s="601">
        <f t="shared" si="23"/>
        <v>0</v>
      </c>
      <c r="AC86" s="602">
        <f t="shared" si="23"/>
        <v>0</v>
      </c>
      <c r="AD86" s="601">
        <f t="shared" si="23"/>
        <v>0</v>
      </c>
      <c r="AE86" s="602">
        <f>SUM(O86,Q86,S86,U86,W86,Y86,AA86,AC86)</f>
        <v>0</v>
      </c>
      <c r="AF86" s="601">
        <f>SUM(P86,R86,T86,V86,X86,Z86,AB86,AD86)</f>
        <v>0</v>
      </c>
      <c r="AG86" s="603">
        <f>SUM(AG87:AG87)</f>
        <v>0</v>
      </c>
      <c r="AH86" s="604"/>
      <c r="AI86" s="604"/>
      <c r="AJ86" s="605"/>
    </row>
    <row r="87" spans="1:36" ht="42" customHeight="1" thickBot="1">
      <c r="A87" s="574"/>
      <c r="B87" s="606"/>
      <c r="C87" s="607"/>
      <c r="D87" s="608"/>
      <c r="E87" s="608"/>
      <c r="F87" s="623"/>
      <c r="G87" s="608"/>
      <c r="H87" s="624"/>
      <c r="I87" s="625"/>
      <c r="J87" s="610"/>
      <c r="K87" s="626"/>
      <c r="L87" s="627"/>
      <c r="M87" s="628"/>
      <c r="N87" s="629"/>
      <c r="O87" s="630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  <c r="AC87" s="618"/>
      <c r="AD87" s="618"/>
      <c r="AE87" s="618"/>
      <c r="AF87" s="618"/>
      <c r="AG87" s="631"/>
      <c r="AH87" s="620"/>
      <c r="AI87" s="628"/>
      <c r="AJ87" s="632"/>
    </row>
    <row r="88" spans="1:36" ht="42" customHeight="1" thickBot="1">
      <c r="A88" s="574"/>
      <c r="B88" s="1149"/>
      <c r="C88" s="1150"/>
      <c r="D88" s="1150"/>
      <c r="E88" s="1150"/>
      <c r="F88" s="1150"/>
      <c r="G88" s="1150"/>
      <c r="H88" s="1150"/>
      <c r="I88" s="1150"/>
      <c r="J88" s="1150"/>
      <c r="K88" s="1150"/>
      <c r="L88" s="1150"/>
      <c r="M88" s="1150"/>
      <c r="N88" s="1150"/>
      <c r="O88" s="1150"/>
      <c r="P88" s="1150"/>
      <c r="Q88" s="1150"/>
      <c r="R88" s="1150"/>
      <c r="S88" s="1150"/>
      <c r="T88" s="1150"/>
      <c r="U88" s="1150"/>
      <c r="V88" s="1150"/>
      <c r="W88" s="1150"/>
      <c r="X88" s="1150"/>
      <c r="Y88" s="1150"/>
      <c r="Z88" s="1150"/>
      <c r="AA88" s="1150"/>
      <c r="AB88" s="1150"/>
      <c r="AC88" s="1150"/>
      <c r="AD88" s="1150"/>
      <c r="AE88" s="1150"/>
      <c r="AF88" s="1150"/>
      <c r="AG88" s="1150"/>
      <c r="AH88" s="1150"/>
      <c r="AI88" s="1150"/>
      <c r="AJ88" s="1151"/>
    </row>
    <row r="89" spans="1:36" ht="42" customHeight="1" thickBot="1">
      <c r="A89" s="574"/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4">SUM(O90:O90)</f>
        <v>0</v>
      </c>
      <c r="P89" s="601">
        <f t="shared" si="24"/>
        <v>0</v>
      </c>
      <c r="Q89" s="602">
        <f t="shared" si="24"/>
        <v>0</v>
      </c>
      <c r="R89" s="601">
        <f t="shared" si="24"/>
        <v>0</v>
      </c>
      <c r="S89" s="602">
        <f t="shared" si="24"/>
        <v>0</v>
      </c>
      <c r="T89" s="601">
        <f t="shared" si="24"/>
        <v>0</v>
      </c>
      <c r="U89" s="602">
        <f t="shared" si="24"/>
        <v>0</v>
      </c>
      <c r="V89" s="601">
        <f t="shared" si="24"/>
        <v>0</v>
      </c>
      <c r="W89" s="602">
        <f t="shared" si="24"/>
        <v>0</v>
      </c>
      <c r="X89" s="601">
        <f t="shared" si="24"/>
        <v>0</v>
      </c>
      <c r="Y89" s="602">
        <f t="shared" si="24"/>
        <v>0</v>
      </c>
      <c r="Z89" s="601">
        <f t="shared" si="24"/>
        <v>0</v>
      </c>
      <c r="AA89" s="602">
        <f t="shared" si="24"/>
        <v>0</v>
      </c>
      <c r="AB89" s="601">
        <f t="shared" si="24"/>
        <v>0</v>
      </c>
      <c r="AC89" s="602">
        <f t="shared" si="24"/>
        <v>0</v>
      </c>
      <c r="AD89" s="601">
        <f t="shared" si="24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1:36" ht="42" customHeight="1" thickBot="1">
      <c r="A90" s="574"/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1:36" ht="42" customHeight="1" thickBot="1">
      <c r="A91" s="574"/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1:36" ht="42" customHeight="1" thickBot="1">
      <c r="A92" s="574"/>
      <c r="B92" s="1131" t="s">
        <v>1122</v>
      </c>
      <c r="C92" s="1132"/>
      <c r="D92" s="1133"/>
      <c r="E92" s="577"/>
      <c r="F92" s="1132" t="s">
        <v>1123</v>
      </c>
      <c r="G92" s="1132"/>
      <c r="H92" s="1132"/>
      <c r="I92" s="1132"/>
      <c r="J92" s="1132"/>
      <c r="K92" s="1132"/>
      <c r="L92" s="1132"/>
      <c r="M92" s="1132"/>
      <c r="N92" s="1133"/>
      <c r="O92" s="1134" t="s">
        <v>1124</v>
      </c>
      <c r="P92" s="1135"/>
      <c r="Q92" s="1135"/>
      <c r="R92" s="1135"/>
      <c r="S92" s="1135"/>
      <c r="T92" s="1135"/>
      <c r="U92" s="1135"/>
      <c r="V92" s="1135"/>
      <c r="W92" s="1135"/>
      <c r="X92" s="1135"/>
      <c r="Y92" s="1135"/>
      <c r="Z92" s="1135"/>
      <c r="AA92" s="1135"/>
      <c r="AB92" s="1135"/>
      <c r="AC92" s="1135"/>
      <c r="AD92" s="1135"/>
      <c r="AE92" s="1135"/>
      <c r="AF92" s="1136"/>
      <c r="AG92" s="1137" t="s">
        <v>1125</v>
      </c>
      <c r="AH92" s="1138"/>
      <c r="AI92" s="1138"/>
      <c r="AJ92" s="1139"/>
    </row>
    <row r="93" spans="1:36" ht="42" customHeight="1">
      <c r="A93" s="574"/>
      <c r="B93" s="1140" t="s">
        <v>1126</v>
      </c>
      <c r="C93" s="1142" t="s">
        <v>1127</v>
      </c>
      <c r="D93" s="1143"/>
      <c r="E93" s="1143"/>
      <c r="F93" s="1143"/>
      <c r="G93" s="1143"/>
      <c r="H93" s="1143"/>
      <c r="I93" s="1121" t="s">
        <v>1128</v>
      </c>
      <c r="J93" s="1123" t="s">
        <v>1129</v>
      </c>
      <c r="K93" s="1123" t="s">
        <v>1130</v>
      </c>
      <c r="L93" s="1125" t="s">
        <v>1131</v>
      </c>
      <c r="M93" s="1127" t="s">
        <v>1132</v>
      </c>
      <c r="N93" s="1129" t="s">
        <v>1133</v>
      </c>
      <c r="O93" s="1120" t="s">
        <v>1134</v>
      </c>
      <c r="P93" s="1112"/>
      <c r="Q93" s="1111" t="s">
        <v>1135</v>
      </c>
      <c r="R93" s="1112"/>
      <c r="S93" s="1111" t="s">
        <v>1136</v>
      </c>
      <c r="T93" s="1112"/>
      <c r="U93" s="1111" t="s">
        <v>1137</v>
      </c>
      <c r="V93" s="1112"/>
      <c r="W93" s="1111" t="s">
        <v>1138</v>
      </c>
      <c r="X93" s="1112"/>
      <c r="Y93" s="1111" t="s">
        <v>1139</v>
      </c>
      <c r="Z93" s="1112"/>
      <c r="AA93" s="1111" t="s">
        <v>1140</v>
      </c>
      <c r="AB93" s="1112"/>
      <c r="AC93" s="1111" t="s">
        <v>1141</v>
      </c>
      <c r="AD93" s="1112"/>
      <c r="AE93" s="1111" t="s">
        <v>1142</v>
      </c>
      <c r="AF93" s="1113"/>
      <c r="AG93" s="1114" t="s">
        <v>1143</v>
      </c>
      <c r="AH93" s="1116" t="s">
        <v>1144</v>
      </c>
      <c r="AI93" s="1118" t="s">
        <v>1145</v>
      </c>
      <c r="AJ93" s="1107" t="s">
        <v>1146</v>
      </c>
    </row>
    <row r="94" spans="1:36" ht="42" customHeight="1" thickBot="1">
      <c r="A94" s="574"/>
      <c r="B94" s="1141"/>
      <c r="C94" s="1144"/>
      <c r="D94" s="1145"/>
      <c r="E94" s="1145"/>
      <c r="F94" s="1145"/>
      <c r="G94" s="1145"/>
      <c r="H94" s="1145"/>
      <c r="I94" s="1122"/>
      <c r="J94" s="1124" t="s">
        <v>1129</v>
      </c>
      <c r="K94" s="1124"/>
      <c r="L94" s="1126"/>
      <c r="M94" s="1128"/>
      <c r="N94" s="1130"/>
      <c r="O94" s="578" t="s">
        <v>1147</v>
      </c>
      <c r="P94" s="579" t="s">
        <v>1148</v>
      </c>
      <c r="Q94" s="580" t="s">
        <v>1147</v>
      </c>
      <c r="R94" s="579" t="s">
        <v>1148</v>
      </c>
      <c r="S94" s="580" t="s">
        <v>1147</v>
      </c>
      <c r="T94" s="579" t="s">
        <v>1148</v>
      </c>
      <c r="U94" s="580" t="s">
        <v>1147</v>
      </c>
      <c r="V94" s="579" t="s">
        <v>1148</v>
      </c>
      <c r="W94" s="580" t="s">
        <v>1147</v>
      </c>
      <c r="X94" s="579" t="s">
        <v>1148</v>
      </c>
      <c r="Y94" s="580" t="s">
        <v>1147</v>
      </c>
      <c r="Z94" s="579" t="s">
        <v>1148</v>
      </c>
      <c r="AA94" s="580" t="s">
        <v>1147</v>
      </c>
      <c r="AB94" s="579" t="s">
        <v>1149</v>
      </c>
      <c r="AC94" s="580" t="s">
        <v>1147</v>
      </c>
      <c r="AD94" s="579" t="s">
        <v>1149</v>
      </c>
      <c r="AE94" s="580" t="s">
        <v>1147</v>
      </c>
      <c r="AF94" s="581" t="s">
        <v>1149</v>
      </c>
      <c r="AG94" s="1115"/>
      <c r="AH94" s="1117"/>
      <c r="AI94" s="1119"/>
      <c r="AJ94" s="1108"/>
    </row>
    <row r="95" spans="1:36" ht="42" customHeight="1" thickBot="1">
      <c r="A95" s="574"/>
      <c r="B95" s="582" t="s">
        <v>1150</v>
      </c>
      <c r="C95" s="1109" t="s">
        <v>1151</v>
      </c>
      <c r="D95" s="1110"/>
      <c r="E95" s="1110"/>
      <c r="F95" s="1110"/>
      <c r="G95" s="1110"/>
      <c r="H95" s="1110"/>
      <c r="I95" s="583" t="s">
        <v>1152</v>
      </c>
      <c r="J95" s="584"/>
      <c r="K95" s="585"/>
      <c r="L95" s="585"/>
      <c r="M95" s="586"/>
      <c r="N95" s="587"/>
      <c r="O95" s="588">
        <f t="shared" ref="O95:AD95" si="25">O97+O100</f>
        <v>0</v>
      </c>
      <c r="P95" s="589">
        <f t="shared" si="25"/>
        <v>0</v>
      </c>
      <c r="Q95" s="589">
        <f t="shared" si="25"/>
        <v>0</v>
      </c>
      <c r="R95" s="589">
        <f t="shared" si="25"/>
        <v>0</v>
      </c>
      <c r="S95" s="589">
        <f t="shared" si="25"/>
        <v>0</v>
      </c>
      <c r="T95" s="589">
        <f t="shared" si="25"/>
        <v>0</v>
      </c>
      <c r="U95" s="589">
        <f t="shared" si="25"/>
        <v>0</v>
      </c>
      <c r="V95" s="589">
        <f t="shared" si="25"/>
        <v>0</v>
      </c>
      <c r="W95" s="589">
        <f t="shared" si="25"/>
        <v>0</v>
      </c>
      <c r="X95" s="589">
        <f t="shared" si="25"/>
        <v>0</v>
      </c>
      <c r="Y95" s="589">
        <f t="shared" si="25"/>
        <v>0</v>
      </c>
      <c r="Z95" s="589">
        <f t="shared" si="25"/>
        <v>0</v>
      </c>
      <c r="AA95" s="589">
        <f t="shared" si="25"/>
        <v>0</v>
      </c>
      <c r="AB95" s="589">
        <f t="shared" si="25"/>
        <v>0</v>
      </c>
      <c r="AC95" s="589">
        <f t="shared" si="25"/>
        <v>0</v>
      </c>
      <c r="AD95" s="589">
        <f t="shared" si="25"/>
        <v>0</v>
      </c>
      <c r="AE95" s="589">
        <f>SUM(O95,Q95,S95,U95,W95,Y95,AA95,AC95)</f>
        <v>0</v>
      </c>
      <c r="AF95" s="590">
        <f>SUM(P95,R95,T95,V95,X95,Z95,AB95,AD95)</f>
        <v>0</v>
      </c>
      <c r="AG95" s="591">
        <f>AG97+AG100</f>
        <v>0</v>
      </c>
      <c r="AH95" s="592"/>
      <c r="AI95" s="592"/>
      <c r="AJ95" s="593"/>
    </row>
    <row r="96" spans="1:36" ht="42" customHeight="1" thickBot="1">
      <c r="A96" s="574"/>
      <c r="B96" s="1146"/>
      <c r="C96" s="1147"/>
      <c r="D96" s="1147"/>
      <c r="E96" s="1147"/>
      <c r="F96" s="1147"/>
      <c r="G96" s="1147"/>
      <c r="H96" s="1147"/>
      <c r="I96" s="1147"/>
      <c r="J96" s="1147"/>
      <c r="K96" s="1147"/>
      <c r="L96" s="1147"/>
      <c r="M96" s="1147"/>
      <c r="N96" s="1147"/>
      <c r="O96" s="1147"/>
      <c r="P96" s="1147"/>
      <c r="Q96" s="1147"/>
      <c r="R96" s="1147"/>
      <c r="S96" s="1147"/>
      <c r="T96" s="1147"/>
      <c r="U96" s="1147"/>
      <c r="V96" s="1147"/>
      <c r="W96" s="1147"/>
      <c r="X96" s="1147"/>
      <c r="Y96" s="1147"/>
      <c r="Z96" s="1147"/>
      <c r="AA96" s="1147"/>
      <c r="AB96" s="1147"/>
      <c r="AC96" s="1147"/>
      <c r="AD96" s="1147"/>
      <c r="AE96" s="1147"/>
      <c r="AF96" s="1147"/>
      <c r="AG96" s="1147"/>
      <c r="AH96" s="1147"/>
      <c r="AI96" s="1147"/>
      <c r="AJ96" s="1148"/>
    </row>
    <row r="97" spans="1:36" ht="42" customHeight="1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6">SUM(O98:O98)</f>
        <v>0</v>
      </c>
      <c r="P97" s="601">
        <f t="shared" si="26"/>
        <v>0</v>
      </c>
      <c r="Q97" s="602">
        <f t="shared" si="26"/>
        <v>0</v>
      </c>
      <c r="R97" s="601">
        <f t="shared" si="26"/>
        <v>0</v>
      </c>
      <c r="S97" s="602">
        <f t="shared" si="26"/>
        <v>0</v>
      </c>
      <c r="T97" s="601">
        <f t="shared" si="26"/>
        <v>0</v>
      </c>
      <c r="U97" s="602">
        <f t="shared" si="26"/>
        <v>0</v>
      </c>
      <c r="V97" s="601">
        <f t="shared" si="26"/>
        <v>0</v>
      </c>
      <c r="W97" s="602">
        <f t="shared" si="26"/>
        <v>0</v>
      </c>
      <c r="X97" s="601">
        <f t="shared" si="26"/>
        <v>0</v>
      </c>
      <c r="Y97" s="602">
        <f t="shared" si="26"/>
        <v>0</v>
      </c>
      <c r="Z97" s="601">
        <f t="shared" si="26"/>
        <v>0</v>
      </c>
      <c r="AA97" s="602">
        <f t="shared" si="26"/>
        <v>0</v>
      </c>
      <c r="AB97" s="601">
        <f t="shared" si="26"/>
        <v>0</v>
      </c>
      <c r="AC97" s="602">
        <f t="shared" si="26"/>
        <v>0</v>
      </c>
      <c r="AD97" s="601">
        <f t="shared" si="26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42" customHeight="1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42" customHeight="1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42" customHeight="1" thickBot="1">
      <c r="A100" s="574"/>
      <c r="B100" s="594" t="s">
        <v>1153</v>
      </c>
      <c r="C100" s="595" t="s">
        <v>1154</v>
      </c>
      <c r="D100" s="595" t="s">
        <v>1155</v>
      </c>
      <c r="E100" s="595" t="s">
        <v>1161</v>
      </c>
      <c r="F100" s="595" t="s">
        <v>1157</v>
      </c>
      <c r="G100" s="595" t="s">
        <v>1158</v>
      </c>
      <c r="H100" s="596" t="s">
        <v>1159</v>
      </c>
      <c r="I100" s="597" t="s">
        <v>1160</v>
      </c>
      <c r="J100" s="595"/>
      <c r="K100" s="622"/>
      <c r="L100" s="622"/>
      <c r="M100" s="598"/>
      <c r="N100" s="599"/>
      <c r="O100" s="600">
        <f t="shared" ref="O100:AD100" si="27">SUM(O101:O101)</f>
        <v>0</v>
      </c>
      <c r="P100" s="601">
        <f t="shared" si="27"/>
        <v>0</v>
      </c>
      <c r="Q100" s="602">
        <f t="shared" si="27"/>
        <v>0</v>
      </c>
      <c r="R100" s="601">
        <f t="shared" si="27"/>
        <v>0</v>
      </c>
      <c r="S100" s="602">
        <f t="shared" si="27"/>
        <v>0</v>
      </c>
      <c r="T100" s="601">
        <f t="shared" si="27"/>
        <v>0</v>
      </c>
      <c r="U100" s="602">
        <f t="shared" si="27"/>
        <v>0</v>
      </c>
      <c r="V100" s="601">
        <f t="shared" si="27"/>
        <v>0</v>
      </c>
      <c r="W100" s="602">
        <f t="shared" si="27"/>
        <v>0</v>
      </c>
      <c r="X100" s="601">
        <f t="shared" si="27"/>
        <v>0</v>
      </c>
      <c r="Y100" s="602">
        <f t="shared" si="27"/>
        <v>0</v>
      </c>
      <c r="Z100" s="601">
        <f t="shared" si="27"/>
        <v>0</v>
      </c>
      <c r="AA100" s="602">
        <f t="shared" si="27"/>
        <v>0</v>
      </c>
      <c r="AB100" s="601">
        <f t="shared" si="27"/>
        <v>0</v>
      </c>
      <c r="AC100" s="602">
        <f t="shared" si="27"/>
        <v>0</v>
      </c>
      <c r="AD100" s="601">
        <f t="shared" si="27"/>
        <v>0</v>
      </c>
      <c r="AE100" s="602">
        <f>SUM(O100,Q100,S100,U100,W100,Y100,AA100,AC100)</f>
        <v>0</v>
      </c>
      <c r="AF100" s="601">
        <f>SUM(P100,R100,T100,V100,X100,Z100,AB100,AD100)</f>
        <v>0</v>
      </c>
      <c r="AG100" s="603">
        <f>SUM(AG101:AG101)</f>
        <v>0</v>
      </c>
      <c r="AH100" s="604"/>
      <c r="AI100" s="604"/>
      <c r="AJ100" s="605"/>
    </row>
    <row r="101" spans="1:36" ht="42" customHeight="1" thickBot="1">
      <c r="A101" s="574"/>
      <c r="B101" s="606"/>
      <c r="C101" s="607"/>
      <c r="D101" s="608"/>
      <c r="E101" s="608"/>
      <c r="F101" s="623"/>
      <c r="G101" s="608"/>
      <c r="H101" s="624"/>
      <c r="I101" s="625"/>
      <c r="J101" s="610"/>
      <c r="K101" s="626"/>
      <c r="L101" s="627"/>
      <c r="M101" s="628"/>
      <c r="N101" s="629"/>
      <c r="O101" s="630"/>
      <c r="P101" s="618"/>
      <c r="Q101" s="618"/>
      <c r="R101" s="618"/>
      <c r="S101" s="618"/>
      <c r="T101" s="618"/>
      <c r="U101" s="618"/>
      <c r="V101" s="618"/>
      <c r="W101" s="618"/>
      <c r="X101" s="618"/>
      <c r="Y101" s="618"/>
      <c r="Z101" s="618"/>
      <c r="AA101" s="618"/>
      <c r="AB101" s="618"/>
      <c r="AC101" s="618"/>
      <c r="AD101" s="618"/>
      <c r="AE101" s="618"/>
      <c r="AF101" s="618"/>
      <c r="AG101" s="631"/>
      <c r="AH101" s="620"/>
      <c r="AI101" s="628"/>
      <c r="AJ101" s="632"/>
    </row>
    <row r="102" spans="1:36" ht="42" customHeight="1" thickBot="1">
      <c r="A102" s="574"/>
      <c r="B102" s="1149"/>
      <c r="C102" s="1150"/>
      <c r="D102" s="1150"/>
      <c r="E102" s="1150"/>
      <c r="F102" s="1150"/>
      <c r="G102" s="1150"/>
      <c r="H102" s="1150"/>
      <c r="I102" s="1150"/>
      <c r="J102" s="1150"/>
      <c r="K102" s="1150"/>
      <c r="L102" s="1150"/>
      <c r="M102" s="1150"/>
      <c r="N102" s="1150"/>
      <c r="O102" s="1150"/>
      <c r="P102" s="1150"/>
      <c r="Q102" s="1150"/>
      <c r="R102" s="1150"/>
      <c r="S102" s="1150"/>
      <c r="T102" s="1150"/>
      <c r="U102" s="1150"/>
      <c r="V102" s="1150"/>
      <c r="W102" s="1150"/>
      <c r="X102" s="1150"/>
      <c r="Y102" s="1150"/>
      <c r="Z102" s="1150"/>
      <c r="AA102" s="1150"/>
      <c r="AB102" s="1150"/>
      <c r="AC102" s="1150"/>
      <c r="AD102" s="1150"/>
      <c r="AE102" s="1150"/>
      <c r="AF102" s="1150"/>
      <c r="AG102" s="1150"/>
      <c r="AH102" s="1150"/>
      <c r="AI102" s="1150"/>
      <c r="AJ102" s="1151"/>
    </row>
    <row r="103" spans="1:36" ht="42" customHeight="1" thickBot="1">
      <c r="A103" s="574"/>
      <c r="B103" s="1131" t="s">
        <v>1122</v>
      </c>
      <c r="C103" s="1132"/>
      <c r="D103" s="1133"/>
      <c r="E103" s="577"/>
      <c r="F103" s="1132" t="s">
        <v>1123</v>
      </c>
      <c r="G103" s="1132"/>
      <c r="H103" s="1132"/>
      <c r="I103" s="1132"/>
      <c r="J103" s="1132"/>
      <c r="K103" s="1132"/>
      <c r="L103" s="1132"/>
      <c r="M103" s="1132"/>
      <c r="N103" s="1133"/>
      <c r="O103" s="1134" t="s">
        <v>1124</v>
      </c>
      <c r="P103" s="1135"/>
      <c r="Q103" s="1135"/>
      <c r="R103" s="1135"/>
      <c r="S103" s="1135"/>
      <c r="T103" s="1135"/>
      <c r="U103" s="1135"/>
      <c r="V103" s="1135"/>
      <c r="W103" s="1135"/>
      <c r="X103" s="1135"/>
      <c r="Y103" s="1135"/>
      <c r="Z103" s="1135"/>
      <c r="AA103" s="1135"/>
      <c r="AB103" s="1135"/>
      <c r="AC103" s="1135"/>
      <c r="AD103" s="1135"/>
      <c r="AE103" s="1135"/>
      <c r="AF103" s="1136"/>
      <c r="AG103" s="1137" t="s">
        <v>1125</v>
      </c>
      <c r="AH103" s="1138"/>
      <c r="AI103" s="1138"/>
      <c r="AJ103" s="1139"/>
    </row>
    <row r="104" spans="1:36" ht="42" customHeight="1">
      <c r="A104" s="574"/>
      <c r="B104" s="1140" t="s">
        <v>1126</v>
      </c>
      <c r="C104" s="1142" t="s">
        <v>1127</v>
      </c>
      <c r="D104" s="1143"/>
      <c r="E104" s="1143"/>
      <c r="F104" s="1143"/>
      <c r="G104" s="1143"/>
      <c r="H104" s="1143"/>
      <c r="I104" s="1121" t="s">
        <v>1128</v>
      </c>
      <c r="J104" s="1123" t="s">
        <v>1129</v>
      </c>
      <c r="K104" s="1123" t="s">
        <v>1130</v>
      </c>
      <c r="L104" s="1125" t="s">
        <v>1131</v>
      </c>
      <c r="M104" s="1127" t="s">
        <v>1132</v>
      </c>
      <c r="N104" s="1129" t="s">
        <v>1133</v>
      </c>
      <c r="O104" s="1120" t="s">
        <v>1134</v>
      </c>
      <c r="P104" s="1112"/>
      <c r="Q104" s="1111" t="s">
        <v>1135</v>
      </c>
      <c r="R104" s="1112"/>
      <c r="S104" s="1111" t="s">
        <v>1136</v>
      </c>
      <c r="T104" s="1112"/>
      <c r="U104" s="1111" t="s">
        <v>1137</v>
      </c>
      <c r="V104" s="1112"/>
      <c r="W104" s="1111" t="s">
        <v>1138</v>
      </c>
      <c r="X104" s="1112"/>
      <c r="Y104" s="1111" t="s">
        <v>1139</v>
      </c>
      <c r="Z104" s="1112"/>
      <c r="AA104" s="1111" t="s">
        <v>1140</v>
      </c>
      <c r="AB104" s="1112"/>
      <c r="AC104" s="1111" t="s">
        <v>1141</v>
      </c>
      <c r="AD104" s="1112"/>
      <c r="AE104" s="1111" t="s">
        <v>1142</v>
      </c>
      <c r="AF104" s="1113"/>
      <c r="AG104" s="1114" t="s">
        <v>1143</v>
      </c>
      <c r="AH104" s="1116" t="s">
        <v>1144</v>
      </c>
      <c r="AI104" s="1118" t="s">
        <v>1145</v>
      </c>
      <c r="AJ104" s="1107" t="s">
        <v>1146</v>
      </c>
    </row>
    <row r="105" spans="1:36" ht="42" customHeight="1" thickBot="1">
      <c r="A105" s="574"/>
      <c r="B105" s="1141"/>
      <c r="C105" s="1144"/>
      <c r="D105" s="1145"/>
      <c r="E105" s="1145"/>
      <c r="F105" s="1145"/>
      <c r="G105" s="1145"/>
      <c r="H105" s="1145"/>
      <c r="I105" s="1122"/>
      <c r="J105" s="1124" t="s">
        <v>1129</v>
      </c>
      <c r="K105" s="1124"/>
      <c r="L105" s="1126"/>
      <c r="M105" s="1128"/>
      <c r="N105" s="1130"/>
      <c r="O105" s="578" t="s">
        <v>1147</v>
      </c>
      <c r="P105" s="579" t="s">
        <v>1148</v>
      </c>
      <c r="Q105" s="580" t="s">
        <v>1147</v>
      </c>
      <c r="R105" s="579" t="s">
        <v>1148</v>
      </c>
      <c r="S105" s="580" t="s">
        <v>1147</v>
      </c>
      <c r="T105" s="579" t="s">
        <v>1148</v>
      </c>
      <c r="U105" s="580" t="s">
        <v>1147</v>
      </c>
      <c r="V105" s="579" t="s">
        <v>1148</v>
      </c>
      <c r="W105" s="580" t="s">
        <v>1147</v>
      </c>
      <c r="X105" s="579" t="s">
        <v>1148</v>
      </c>
      <c r="Y105" s="580" t="s">
        <v>1147</v>
      </c>
      <c r="Z105" s="579" t="s">
        <v>1148</v>
      </c>
      <c r="AA105" s="580" t="s">
        <v>1147</v>
      </c>
      <c r="AB105" s="579" t="s">
        <v>1149</v>
      </c>
      <c r="AC105" s="580" t="s">
        <v>1147</v>
      </c>
      <c r="AD105" s="579" t="s">
        <v>1149</v>
      </c>
      <c r="AE105" s="580" t="s">
        <v>1147</v>
      </c>
      <c r="AF105" s="581" t="s">
        <v>1149</v>
      </c>
      <c r="AG105" s="1115"/>
      <c r="AH105" s="1117"/>
      <c r="AI105" s="1119"/>
      <c r="AJ105" s="1108"/>
    </row>
    <row r="106" spans="1:36" ht="42" customHeight="1" thickBot="1">
      <c r="A106" s="574"/>
      <c r="B106" s="582" t="s">
        <v>1150</v>
      </c>
      <c r="C106" s="1109" t="s">
        <v>1151</v>
      </c>
      <c r="D106" s="1110"/>
      <c r="E106" s="1110"/>
      <c r="F106" s="1110"/>
      <c r="G106" s="1110"/>
      <c r="H106" s="1110"/>
      <c r="I106" s="583" t="s">
        <v>1152</v>
      </c>
      <c r="J106" s="584"/>
      <c r="K106" s="585"/>
      <c r="L106" s="585"/>
      <c r="M106" s="586"/>
      <c r="N106" s="587"/>
      <c r="O106" s="588">
        <f t="shared" ref="O106:AD106" si="28">O108+O111</f>
        <v>0</v>
      </c>
      <c r="P106" s="589">
        <f t="shared" si="28"/>
        <v>0</v>
      </c>
      <c r="Q106" s="589">
        <f t="shared" si="28"/>
        <v>0</v>
      </c>
      <c r="R106" s="589">
        <f t="shared" si="28"/>
        <v>0</v>
      </c>
      <c r="S106" s="589">
        <f t="shared" si="28"/>
        <v>0</v>
      </c>
      <c r="T106" s="589">
        <f t="shared" si="28"/>
        <v>0</v>
      </c>
      <c r="U106" s="589">
        <f t="shared" si="28"/>
        <v>0</v>
      </c>
      <c r="V106" s="589">
        <f t="shared" si="28"/>
        <v>0</v>
      </c>
      <c r="W106" s="589">
        <f t="shared" si="28"/>
        <v>0</v>
      </c>
      <c r="X106" s="589">
        <f t="shared" si="28"/>
        <v>0</v>
      </c>
      <c r="Y106" s="589">
        <f t="shared" si="28"/>
        <v>0</v>
      </c>
      <c r="Z106" s="589">
        <f t="shared" si="28"/>
        <v>0</v>
      </c>
      <c r="AA106" s="589">
        <f t="shared" si="28"/>
        <v>0</v>
      </c>
      <c r="AB106" s="589">
        <f t="shared" si="28"/>
        <v>0</v>
      </c>
      <c r="AC106" s="589">
        <f t="shared" si="28"/>
        <v>0</v>
      </c>
      <c r="AD106" s="589">
        <f t="shared" si="28"/>
        <v>0</v>
      </c>
      <c r="AE106" s="589">
        <f>SUM(O106,Q106,S106,U106,W106,Y106,AA106,AC106)</f>
        <v>0</v>
      </c>
      <c r="AF106" s="590">
        <f>SUM(P106,R106,T106,V106,X106,Z106,AB106,AD106)</f>
        <v>0</v>
      </c>
      <c r="AG106" s="591">
        <f>AG108+AG111</f>
        <v>0</v>
      </c>
      <c r="AH106" s="592"/>
      <c r="AI106" s="592"/>
      <c r="AJ106" s="593"/>
    </row>
    <row r="107" spans="1:36" ht="42" customHeight="1" thickBot="1">
      <c r="A107" s="574"/>
      <c r="B107" s="1146"/>
      <c r="C107" s="1147"/>
      <c r="D107" s="1147"/>
      <c r="E107" s="1147"/>
      <c r="F107" s="1147"/>
      <c r="G107" s="1147"/>
      <c r="H107" s="1147"/>
      <c r="I107" s="1147"/>
      <c r="J107" s="1147"/>
      <c r="K107" s="1147"/>
      <c r="L107" s="1147"/>
      <c r="M107" s="1147"/>
      <c r="N107" s="1147"/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7"/>
      <c r="Y107" s="1147"/>
      <c r="Z107" s="1147"/>
      <c r="AA107" s="1147"/>
      <c r="AB107" s="1147"/>
      <c r="AC107" s="1147"/>
      <c r="AD107" s="1147"/>
      <c r="AE107" s="1147"/>
      <c r="AF107" s="1147"/>
      <c r="AG107" s="1147"/>
      <c r="AH107" s="1147"/>
      <c r="AI107" s="1147"/>
      <c r="AJ107" s="1148"/>
    </row>
    <row r="108" spans="1:36" ht="42" customHeight="1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1156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8"/>
      <c r="K108" s="598"/>
      <c r="L108" s="598"/>
      <c r="M108" s="598"/>
      <c r="N108" s="599"/>
      <c r="O108" s="600">
        <f t="shared" ref="O108:AD108" si="29">SUM(O109:O109)</f>
        <v>0</v>
      </c>
      <c r="P108" s="601">
        <f t="shared" si="29"/>
        <v>0</v>
      </c>
      <c r="Q108" s="602">
        <f t="shared" si="29"/>
        <v>0</v>
      </c>
      <c r="R108" s="601">
        <f t="shared" si="29"/>
        <v>0</v>
      </c>
      <c r="S108" s="602">
        <f t="shared" si="29"/>
        <v>0</v>
      </c>
      <c r="T108" s="601">
        <f t="shared" si="29"/>
        <v>0</v>
      </c>
      <c r="U108" s="602">
        <f t="shared" si="29"/>
        <v>0</v>
      </c>
      <c r="V108" s="601">
        <f t="shared" si="29"/>
        <v>0</v>
      </c>
      <c r="W108" s="602">
        <f t="shared" si="29"/>
        <v>0</v>
      </c>
      <c r="X108" s="601">
        <f t="shared" si="29"/>
        <v>0</v>
      </c>
      <c r="Y108" s="602">
        <f t="shared" si="29"/>
        <v>0</v>
      </c>
      <c r="Z108" s="601">
        <f t="shared" si="29"/>
        <v>0</v>
      </c>
      <c r="AA108" s="602">
        <f t="shared" si="29"/>
        <v>0</v>
      </c>
      <c r="AB108" s="601">
        <f t="shared" si="29"/>
        <v>0</v>
      </c>
      <c r="AC108" s="602">
        <f t="shared" si="29"/>
        <v>0</v>
      </c>
      <c r="AD108" s="601">
        <f t="shared" si="29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42" customHeight="1" thickBot="1">
      <c r="A109" s="574"/>
      <c r="B109" s="606"/>
      <c r="C109" s="607"/>
      <c r="D109" s="608"/>
      <c r="E109" s="608"/>
      <c r="F109" s="609"/>
      <c r="G109" s="608"/>
      <c r="H109" s="610"/>
      <c r="I109" s="610"/>
      <c r="J109" s="610"/>
      <c r="K109" s="611"/>
      <c r="L109" s="612"/>
      <c r="M109" s="612"/>
      <c r="N109" s="613"/>
      <c r="O109" s="614"/>
      <c r="P109" s="615"/>
      <c r="Q109" s="616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7"/>
      <c r="AC109" s="617"/>
      <c r="AD109" s="617"/>
      <c r="AE109" s="618"/>
      <c r="AF109" s="618"/>
      <c r="AG109" s="619"/>
      <c r="AH109" s="620"/>
      <c r="AI109" s="620"/>
      <c r="AJ109" s="621"/>
    </row>
    <row r="110" spans="1:36" ht="42" customHeight="1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42" customHeight="1" thickBot="1">
      <c r="A111" s="574"/>
      <c r="B111" s="594" t="s">
        <v>1153</v>
      </c>
      <c r="C111" s="595" t="s">
        <v>1154</v>
      </c>
      <c r="D111" s="595" t="s">
        <v>1155</v>
      </c>
      <c r="E111" s="595" t="s">
        <v>1161</v>
      </c>
      <c r="F111" s="595" t="s">
        <v>1157</v>
      </c>
      <c r="G111" s="595" t="s">
        <v>1158</v>
      </c>
      <c r="H111" s="596" t="s">
        <v>1159</v>
      </c>
      <c r="I111" s="597" t="s">
        <v>1160</v>
      </c>
      <c r="J111" s="595"/>
      <c r="K111" s="622"/>
      <c r="L111" s="622"/>
      <c r="M111" s="598"/>
      <c r="N111" s="599"/>
      <c r="O111" s="600">
        <f t="shared" ref="O111:AD111" si="30">SUM(O112:O112)</f>
        <v>0</v>
      </c>
      <c r="P111" s="601">
        <f t="shared" si="30"/>
        <v>0</v>
      </c>
      <c r="Q111" s="602">
        <f t="shared" si="30"/>
        <v>0</v>
      </c>
      <c r="R111" s="601">
        <f t="shared" si="30"/>
        <v>0</v>
      </c>
      <c r="S111" s="602">
        <f t="shared" si="30"/>
        <v>0</v>
      </c>
      <c r="T111" s="601">
        <f t="shared" si="30"/>
        <v>0</v>
      </c>
      <c r="U111" s="602">
        <f t="shared" si="30"/>
        <v>0</v>
      </c>
      <c r="V111" s="601">
        <f t="shared" si="30"/>
        <v>0</v>
      </c>
      <c r="W111" s="602">
        <f t="shared" si="30"/>
        <v>0</v>
      </c>
      <c r="X111" s="601">
        <f t="shared" si="30"/>
        <v>0</v>
      </c>
      <c r="Y111" s="602">
        <f t="shared" si="30"/>
        <v>0</v>
      </c>
      <c r="Z111" s="601">
        <f t="shared" si="30"/>
        <v>0</v>
      </c>
      <c r="AA111" s="602">
        <f t="shared" si="30"/>
        <v>0</v>
      </c>
      <c r="AB111" s="601">
        <f t="shared" si="30"/>
        <v>0</v>
      </c>
      <c r="AC111" s="602">
        <f t="shared" si="30"/>
        <v>0</v>
      </c>
      <c r="AD111" s="601">
        <f t="shared" si="30"/>
        <v>0</v>
      </c>
      <c r="AE111" s="602">
        <f>SUM(O111,Q111,S111,U111,W111,Y111,AA111,AC111)</f>
        <v>0</v>
      </c>
      <c r="AF111" s="601">
        <f>SUM(P111,R111,T111,V111,X111,Z111,AB111,AD111)</f>
        <v>0</v>
      </c>
      <c r="AG111" s="603">
        <f>SUM(AG112:AG112)</f>
        <v>0</v>
      </c>
      <c r="AH111" s="604"/>
      <c r="AI111" s="604"/>
      <c r="AJ111" s="605"/>
    </row>
    <row r="112" spans="1:36" ht="42" customHeight="1" thickBot="1">
      <c r="A112" s="574"/>
      <c r="B112" s="606"/>
      <c r="C112" s="607"/>
      <c r="D112" s="608"/>
      <c r="E112" s="608"/>
      <c r="F112" s="623"/>
      <c r="G112" s="608"/>
      <c r="H112" s="624"/>
      <c r="I112" s="625"/>
      <c r="J112" s="610"/>
      <c r="K112" s="626"/>
      <c r="L112" s="627"/>
      <c r="M112" s="628"/>
      <c r="N112" s="629"/>
      <c r="O112" s="630"/>
      <c r="P112" s="618"/>
      <c r="Q112" s="618"/>
      <c r="R112" s="618"/>
      <c r="S112" s="618"/>
      <c r="T112" s="618"/>
      <c r="U112" s="618"/>
      <c r="V112" s="618"/>
      <c r="W112" s="618"/>
      <c r="X112" s="618"/>
      <c r="Y112" s="618"/>
      <c r="Z112" s="618"/>
      <c r="AA112" s="618"/>
      <c r="AB112" s="618"/>
      <c r="AC112" s="618"/>
      <c r="AD112" s="618"/>
      <c r="AE112" s="618"/>
      <c r="AF112" s="618"/>
      <c r="AG112" s="631"/>
      <c r="AH112" s="620"/>
      <c r="AI112" s="628"/>
      <c r="AJ112" s="632"/>
    </row>
    <row r="113" spans="1:36" ht="42" customHeight="1" thickBot="1">
      <c r="A113" s="574"/>
      <c r="B113" s="1149"/>
      <c r="C113" s="1150"/>
      <c r="D113" s="1150"/>
      <c r="E113" s="1150"/>
      <c r="F113" s="1150"/>
      <c r="G113" s="1150"/>
      <c r="H113" s="1150"/>
      <c r="I113" s="1150"/>
      <c r="J113" s="1150"/>
      <c r="K113" s="1150"/>
      <c r="L113" s="1150"/>
      <c r="M113" s="1150"/>
      <c r="N113" s="1150"/>
      <c r="O113" s="1150"/>
      <c r="P113" s="1150"/>
      <c r="Q113" s="1150"/>
      <c r="R113" s="1150"/>
      <c r="S113" s="1150"/>
      <c r="T113" s="1150"/>
      <c r="U113" s="1150"/>
      <c r="V113" s="1150"/>
      <c r="W113" s="1150"/>
      <c r="X113" s="1150"/>
      <c r="Y113" s="1150"/>
      <c r="Z113" s="1150"/>
      <c r="AA113" s="1150"/>
      <c r="AB113" s="1150"/>
      <c r="AC113" s="1150"/>
      <c r="AD113" s="1150"/>
      <c r="AE113" s="1150"/>
      <c r="AF113" s="1150"/>
      <c r="AG113" s="1150"/>
      <c r="AH113" s="1150"/>
      <c r="AI113" s="1150"/>
      <c r="AJ113" s="1151"/>
    </row>
    <row r="114" spans="1:36" ht="42" customHeight="1" thickBot="1">
      <c r="A114" s="574"/>
      <c r="B114" s="1131" t="s">
        <v>1122</v>
      </c>
      <c r="C114" s="1132"/>
      <c r="D114" s="1133"/>
      <c r="E114" s="577"/>
      <c r="F114" s="1132" t="s">
        <v>1123</v>
      </c>
      <c r="G114" s="1132"/>
      <c r="H114" s="1132"/>
      <c r="I114" s="1132"/>
      <c r="J114" s="1132"/>
      <c r="K114" s="1132"/>
      <c r="L114" s="1132"/>
      <c r="M114" s="1132"/>
      <c r="N114" s="1133"/>
      <c r="O114" s="1134" t="s">
        <v>1124</v>
      </c>
      <c r="P114" s="1135"/>
      <c r="Q114" s="1135"/>
      <c r="R114" s="1135"/>
      <c r="S114" s="1135"/>
      <c r="T114" s="1135"/>
      <c r="U114" s="1135"/>
      <c r="V114" s="1135"/>
      <c r="W114" s="1135"/>
      <c r="X114" s="1135"/>
      <c r="Y114" s="1135"/>
      <c r="Z114" s="1135"/>
      <c r="AA114" s="1135"/>
      <c r="AB114" s="1135"/>
      <c r="AC114" s="1135"/>
      <c r="AD114" s="1135"/>
      <c r="AE114" s="1135"/>
      <c r="AF114" s="1136"/>
      <c r="AG114" s="1137" t="s">
        <v>1125</v>
      </c>
      <c r="AH114" s="1138"/>
      <c r="AI114" s="1138"/>
      <c r="AJ114" s="1139"/>
    </row>
    <row r="115" spans="1:36" ht="42" customHeight="1">
      <c r="A115" s="574"/>
      <c r="B115" s="1140" t="s">
        <v>1126</v>
      </c>
      <c r="C115" s="1142" t="s">
        <v>1127</v>
      </c>
      <c r="D115" s="1143"/>
      <c r="E115" s="1143"/>
      <c r="F115" s="1143"/>
      <c r="G115" s="1143"/>
      <c r="H115" s="1143"/>
      <c r="I115" s="1121" t="s">
        <v>1128</v>
      </c>
      <c r="J115" s="1123" t="s">
        <v>1129</v>
      </c>
      <c r="K115" s="1123" t="s">
        <v>1130</v>
      </c>
      <c r="L115" s="1125" t="s">
        <v>1131</v>
      </c>
      <c r="M115" s="1127" t="s">
        <v>1132</v>
      </c>
      <c r="N115" s="1129" t="s">
        <v>1133</v>
      </c>
      <c r="O115" s="1120" t="s">
        <v>1134</v>
      </c>
      <c r="P115" s="1112"/>
      <c r="Q115" s="1111" t="s">
        <v>1135</v>
      </c>
      <c r="R115" s="1112"/>
      <c r="S115" s="1111" t="s">
        <v>1136</v>
      </c>
      <c r="T115" s="1112"/>
      <c r="U115" s="1111" t="s">
        <v>1137</v>
      </c>
      <c r="V115" s="1112"/>
      <c r="W115" s="1111" t="s">
        <v>1138</v>
      </c>
      <c r="X115" s="1112"/>
      <c r="Y115" s="1111" t="s">
        <v>1139</v>
      </c>
      <c r="Z115" s="1112"/>
      <c r="AA115" s="1111" t="s">
        <v>1140</v>
      </c>
      <c r="AB115" s="1112"/>
      <c r="AC115" s="1111" t="s">
        <v>1141</v>
      </c>
      <c r="AD115" s="1112"/>
      <c r="AE115" s="1111" t="s">
        <v>1142</v>
      </c>
      <c r="AF115" s="1113"/>
      <c r="AG115" s="1114" t="s">
        <v>1143</v>
      </c>
      <c r="AH115" s="1116" t="s">
        <v>1144</v>
      </c>
      <c r="AI115" s="1118" t="s">
        <v>1145</v>
      </c>
      <c r="AJ115" s="1107" t="s">
        <v>1146</v>
      </c>
    </row>
    <row r="116" spans="1:36" ht="42" customHeight="1" thickBot="1">
      <c r="A116" s="574"/>
      <c r="B116" s="1141"/>
      <c r="C116" s="1144"/>
      <c r="D116" s="1145"/>
      <c r="E116" s="1145"/>
      <c r="F116" s="1145"/>
      <c r="G116" s="1145"/>
      <c r="H116" s="1145"/>
      <c r="I116" s="1122"/>
      <c r="J116" s="1124" t="s">
        <v>1129</v>
      </c>
      <c r="K116" s="1124"/>
      <c r="L116" s="1126"/>
      <c r="M116" s="1128"/>
      <c r="N116" s="1130"/>
      <c r="O116" s="578" t="s">
        <v>1147</v>
      </c>
      <c r="P116" s="579" t="s">
        <v>1148</v>
      </c>
      <c r="Q116" s="580" t="s">
        <v>1147</v>
      </c>
      <c r="R116" s="579" t="s">
        <v>1148</v>
      </c>
      <c r="S116" s="580" t="s">
        <v>1147</v>
      </c>
      <c r="T116" s="579" t="s">
        <v>1148</v>
      </c>
      <c r="U116" s="580" t="s">
        <v>1147</v>
      </c>
      <c r="V116" s="579" t="s">
        <v>1148</v>
      </c>
      <c r="W116" s="580" t="s">
        <v>1147</v>
      </c>
      <c r="X116" s="579" t="s">
        <v>1148</v>
      </c>
      <c r="Y116" s="580" t="s">
        <v>1147</v>
      </c>
      <c r="Z116" s="579" t="s">
        <v>1148</v>
      </c>
      <c r="AA116" s="580" t="s">
        <v>1147</v>
      </c>
      <c r="AB116" s="579" t="s">
        <v>1149</v>
      </c>
      <c r="AC116" s="580" t="s">
        <v>1147</v>
      </c>
      <c r="AD116" s="579" t="s">
        <v>1149</v>
      </c>
      <c r="AE116" s="580" t="s">
        <v>1147</v>
      </c>
      <c r="AF116" s="581" t="s">
        <v>1149</v>
      </c>
      <c r="AG116" s="1115"/>
      <c r="AH116" s="1117"/>
      <c r="AI116" s="1119"/>
      <c r="AJ116" s="1108"/>
    </row>
    <row r="117" spans="1:36" ht="42" customHeight="1" thickBot="1">
      <c r="A117" s="574"/>
      <c r="B117" s="582" t="s">
        <v>1150</v>
      </c>
      <c r="C117" s="1109" t="s">
        <v>1151</v>
      </c>
      <c r="D117" s="1110"/>
      <c r="E117" s="1110"/>
      <c r="F117" s="1110"/>
      <c r="G117" s="1110"/>
      <c r="H117" s="1110"/>
      <c r="I117" s="583" t="s">
        <v>1152</v>
      </c>
      <c r="J117" s="584"/>
      <c r="K117" s="585"/>
      <c r="L117" s="585"/>
      <c r="M117" s="586"/>
      <c r="N117" s="587"/>
      <c r="O117" s="588">
        <f t="shared" ref="O117:AD117" si="31">O119</f>
        <v>0</v>
      </c>
      <c r="P117" s="589">
        <f t="shared" si="31"/>
        <v>0</v>
      </c>
      <c r="Q117" s="589">
        <f t="shared" si="31"/>
        <v>0</v>
      </c>
      <c r="R117" s="589">
        <f t="shared" si="31"/>
        <v>0</v>
      </c>
      <c r="S117" s="589">
        <f t="shared" si="31"/>
        <v>0</v>
      </c>
      <c r="T117" s="589">
        <f t="shared" si="31"/>
        <v>0</v>
      </c>
      <c r="U117" s="589">
        <f t="shared" si="31"/>
        <v>0</v>
      </c>
      <c r="V117" s="589">
        <f t="shared" si="31"/>
        <v>0</v>
      </c>
      <c r="W117" s="589">
        <f t="shared" si="31"/>
        <v>0</v>
      </c>
      <c r="X117" s="589">
        <f t="shared" si="31"/>
        <v>0</v>
      </c>
      <c r="Y117" s="589">
        <f t="shared" si="31"/>
        <v>0</v>
      </c>
      <c r="Z117" s="589">
        <f t="shared" si="31"/>
        <v>0</v>
      </c>
      <c r="AA117" s="589">
        <f t="shared" si="31"/>
        <v>0</v>
      </c>
      <c r="AB117" s="589">
        <f t="shared" si="31"/>
        <v>0</v>
      </c>
      <c r="AC117" s="589">
        <f t="shared" si="31"/>
        <v>0</v>
      </c>
      <c r="AD117" s="589">
        <f t="shared" si="31"/>
        <v>0</v>
      </c>
      <c r="AE117" s="589">
        <f>SUM(O117,Q117,S117,U117,W117,Y117,AA117,AC117)</f>
        <v>0</v>
      </c>
      <c r="AF117" s="590">
        <f>SUM(P117,R117,T117,V117,X117,Z117,AB117,AD117)</f>
        <v>0</v>
      </c>
      <c r="AG117" s="591">
        <f>AG119</f>
        <v>0</v>
      </c>
      <c r="AH117" s="592"/>
      <c r="AI117" s="592"/>
      <c r="AJ117" s="593"/>
    </row>
    <row r="118" spans="1:36" ht="42" customHeight="1" thickBot="1">
      <c r="A118" s="574"/>
      <c r="B118" s="1146"/>
      <c r="C118" s="1147"/>
      <c r="D118" s="1147"/>
      <c r="E118" s="1147"/>
      <c r="F118" s="1147"/>
      <c r="G118" s="1147"/>
      <c r="H118" s="1147"/>
      <c r="I118" s="1147"/>
      <c r="J118" s="1147"/>
      <c r="K118" s="1147"/>
      <c r="L118" s="1147"/>
      <c r="M118" s="1147"/>
      <c r="N118" s="1147"/>
      <c r="O118" s="1147"/>
      <c r="P118" s="1147"/>
      <c r="Q118" s="1147"/>
      <c r="R118" s="1147"/>
      <c r="S118" s="1147"/>
      <c r="T118" s="1147"/>
      <c r="U118" s="1147"/>
      <c r="V118" s="1147"/>
      <c r="W118" s="1147"/>
      <c r="X118" s="1147"/>
      <c r="Y118" s="1147"/>
      <c r="Z118" s="1147"/>
      <c r="AA118" s="1147"/>
      <c r="AB118" s="1147"/>
      <c r="AC118" s="1147"/>
      <c r="AD118" s="1147"/>
      <c r="AE118" s="1147"/>
      <c r="AF118" s="1147"/>
      <c r="AG118" s="1147"/>
      <c r="AH118" s="1147"/>
      <c r="AI118" s="1147"/>
      <c r="AJ118" s="1148"/>
    </row>
    <row r="119" spans="1:36" ht="42" customHeight="1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1156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8"/>
      <c r="K119" s="598"/>
      <c r="L119" s="598"/>
      <c r="M119" s="598"/>
      <c r="N119" s="599"/>
      <c r="O119" s="600">
        <f t="shared" ref="O119:AD119" si="32">SUM(O120:O120)</f>
        <v>0</v>
      </c>
      <c r="P119" s="601">
        <f t="shared" si="32"/>
        <v>0</v>
      </c>
      <c r="Q119" s="602">
        <f t="shared" si="32"/>
        <v>0</v>
      </c>
      <c r="R119" s="601">
        <f t="shared" si="32"/>
        <v>0</v>
      </c>
      <c r="S119" s="602">
        <f t="shared" si="32"/>
        <v>0</v>
      </c>
      <c r="T119" s="601">
        <f t="shared" si="32"/>
        <v>0</v>
      </c>
      <c r="U119" s="602">
        <f t="shared" si="32"/>
        <v>0</v>
      </c>
      <c r="V119" s="601">
        <f t="shared" si="32"/>
        <v>0</v>
      </c>
      <c r="W119" s="602">
        <f t="shared" si="32"/>
        <v>0</v>
      </c>
      <c r="X119" s="601">
        <f t="shared" si="32"/>
        <v>0</v>
      </c>
      <c r="Y119" s="602">
        <f t="shared" si="32"/>
        <v>0</v>
      </c>
      <c r="Z119" s="601">
        <f t="shared" si="32"/>
        <v>0</v>
      </c>
      <c r="AA119" s="602">
        <f t="shared" si="32"/>
        <v>0</v>
      </c>
      <c r="AB119" s="601">
        <f t="shared" si="32"/>
        <v>0</v>
      </c>
      <c r="AC119" s="602">
        <f t="shared" si="32"/>
        <v>0</v>
      </c>
      <c r="AD119" s="601">
        <f t="shared" si="32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42" customHeight="1" thickBot="1">
      <c r="A120" s="574"/>
      <c r="B120" s="606"/>
      <c r="C120" s="607"/>
      <c r="D120" s="608"/>
      <c r="E120" s="608"/>
      <c r="F120" s="609"/>
      <c r="G120" s="608"/>
      <c r="H120" s="610"/>
      <c r="I120" s="610"/>
      <c r="J120" s="610"/>
      <c r="K120" s="611"/>
      <c r="L120" s="612"/>
      <c r="M120" s="612"/>
      <c r="N120" s="613"/>
      <c r="O120" s="614"/>
      <c r="P120" s="615"/>
      <c r="Q120" s="616"/>
      <c r="R120" s="617"/>
      <c r="S120" s="617"/>
      <c r="T120" s="617"/>
      <c r="U120" s="617"/>
      <c r="V120" s="617"/>
      <c r="W120" s="617"/>
      <c r="X120" s="617"/>
      <c r="Y120" s="617"/>
      <c r="Z120" s="617"/>
      <c r="AA120" s="617"/>
      <c r="AB120" s="617"/>
      <c r="AC120" s="617"/>
      <c r="AD120" s="617"/>
      <c r="AE120" s="618"/>
      <c r="AF120" s="618"/>
      <c r="AG120" s="619"/>
      <c r="AH120" s="620"/>
      <c r="AI120" s="620"/>
      <c r="AJ120" s="621"/>
    </row>
    <row r="121" spans="1:36" ht="42" customHeight="1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42" customHeight="1">
      <c r="A122" s="574"/>
      <c r="B122" s="633"/>
      <c r="C122" s="633"/>
      <c r="D122" s="574"/>
      <c r="E122" s="574"/>
      <c r="F122" s="574"/>
      <c r="G122" s="574"/>
      <c r="H122" s="634"/>
      <c r="I122" s="634"/>
      <c r="J122" s="63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4"/>
      <c r="U122" s="574"/>
      <c r="V122" s="574"/>
      <c r="W122" s="574"/>
      <c r="X122" s="574"/>
      <c r="Y122" s="574"/>
      <c r="Z122" s="574"/>
      <c r="AA122" s="574"/>
      <c r="AB122" s="574"/>
      <c r="AC122" s="574"/>
      <c r="AD122" s="574"/>
      <c r="AE122" s="574"/>
      <c r="AF122" s="574"/>
      <c r="AG122" s="633"/>
      <c r="AH122" s="574"/>
      <c r="AI122" s="574"/>
      <c r="AJ122" s="574"/>
    </row>
  </sheetData>
  <mergeCells count="29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4:AJ24"/>
    <mergeCell ref="B31:AJ31"/>
    <mergeCell ref="B34:AJ34"/>
    <mergeCell ref="B41:AJ41"/>
    <mergeCell ref="B18:D18"/>
    <mergeCell ref="F18:N18"/>
    <mergeCell ref="O18:AF18"/>
    <mergeCell ref="AG18:AJ18"/>
    <mergeCell ref="B15:AJ15"/>
    <mergeCell ref="B19:B20"/>
    <mergeCell ref="C19:H20"/>
    <mergeCell ref="I19:I20"/>
    <mergeCell ref="J19:J20"/>
    <mergeCell ref="B63:AJ63"/>
    <mergeCell ref="B64:D64"/>
    <mergeCell ref="F64:N64"/>
    <mergeCell ref="O64:AF64"/>
    <mergeCell ref="AG64:AJ64"/>
    <mergeCell ref="B57:AJ57"/>
    <mergeCell ref="B60:AJ60"/>
    <mergeCell ref="B44:AJ44"/>
    <mergeCell ref="B51:AJ51"/>
    <mergeCell ref="B54:AJ54"/>
    <mergeCell ref="B48:B49"/>
    <mergeCell ref="C48:H49"/>
    <mergeCell ref="AH65:AH66"/>
    <mergeCell ref="AI65:AI66"/>
    <mergeCell ref="AJ65:AJ66"/>
    <mergeCell ref="C67:H67"/>
    <mergeCell ref="B68:AJ68"/>
    <mergeCell ref="B71:AJ71"/>
    <mergeCell ref="W65:X65"/>
    <mergeCell ref="Y65:Z65"/>
    <mergeCell ref="AA65:AB65"/>
    <mergeCell ref="AC65:AD65"/>
    <mergeCell ref="AE65:AF65"/>
    <mergeCell ref="AG65:AG66"/>
    <mergeCell ref="M65:M66"/>
    <mergeCell ref="N65:N66"/>
    <mergeCell ref="O65:P65"/>
    <mergeCell ref="Q65:R65"/>
    <mergeCell ref="S65:T65"/>
    <mergeCell ref="U65:V65"/>
    <mergeCell ref="B65:B66"/>
    <mergeCell ref="C65:H66"/>
    <mergeCell ref="I65:I66"/>
    <mergeCell ref="J65:J66"/>
    <mergeCell ref="K65:K66"/>
    <mergeCell ref="L65:L66"/>
    <mergeCell ref="B79:B80"/>
    <mergeCell ref="C79:H80"/>
    <mergeCell ref="I79:I80"/>
    <mergeCell ref="J79:J80"/>
    <mergeCell ref="K79:K80"/>
    <mergeCell ref="L79:L80"/>
    <mergeCell ref="B74:AJ74"/>
    <mergeCell ref="B77:AJ77"/>
    <mergeCell ref="B78:D78"/>
    <mergeCell ref="F78:N78"/>
    <mergeCell ref="O78:AF78"/>
    <mergeCell ref="AG78:AJ78"/>
    <mergeCell ref="B88:AJ88"/>
    <mergeCell ref="B91:AJ91"/>
    <mergeCell ref="B92:D92"/>
    <mergeCell ref="F92:N92"/>
    <mergeCell ref="O92:AF92"/>
    <mergeCell ref="AG92:AJ92"/>
    <mergeCell ref="AH79:AH80"/>
    <mergeCell ref="AI79:AI80"/>
    <mergeCell ref="AJ79:AJ80"/>
    <mergeCell ref="C81:H81"/>
    <mergeCell ref="B82:AJ82"/>
    <mergeCell ref="B85:AJ85"/>
    <mergeCell ref="W79:X79"/>
    <mergeCell ref="Y79:Z79"/>
    <mergeCell ref="AA79:AB79"/>
    <mergeCell ref="AC79:AD79"/>
    <mergeCell ref="AE79:AF79"/>
    <mergeCell ref="AG79:AG80"/>
    <mergeCell ref="M79:M80"/>
    <mergeCell ref="N79:N80"/>
    <mergeCell ref="O79:P79"/>
    <mergeCell ref="Q79:R79"/>
    <mergeCell ref="S79:T79"/>
    <mergeCell ref="U79:V79"/>
    <mergeCell ref="AH93:AH94"/>
    <mergeCell ref="AI93:AI94"/>
    <mergeCell ref="AJ93:AJ94"/>
    <mergeCell ref="C95:H95"/>
    <mergeCell ref="B96:AJ96"/>
    <mergeCell ref="B99:AJ99"/>
    <mergeCell ref="W93:X93"/>
    <mergeCell ref="Y93:Z93"/>
    <mergeCell ref="AA93:AB93"/>
    <mergeCell ref="AC93:AD93"/>
    <mergeCell ref="AE93:AF93"/>
    <mergeCell ref="AG93:AG94"/>
    <mergeCell ref="M93:M94"/>
    <mergeCell ref="N93:N94"/>
    <mergeCell ref="O93:P93"/>
    <mergeCell ref="Q93:R93"/>
    <mergeCell ref="S93:T93"/>
    <mergeCell ref="U93:V93"/>
    <mergeCell ref="B93:B94"/>
    <mergeCell ref="C93:H94"/>
    <mergeCell ref="I93:I94"/>
    <mergeCell ref="J93:J94"/>
    <mergeCell ref="K93:K94"/>
    <mergeCell ref="L93:L94"/>
    <mergeCell ref="B102:AJ102"/>
    <mergeCell ref="B103:D103"/>
    <mergeCell ref="F103:N103"/>
    <mergeCell ref="O103:AF103"/>
    <mergeCell ref="AG103:AJ103"/>
    <mergeCell ref="B104:B105"/>
    <mergeCell ref="C104:H105"/>
    <mergeCell ref="I104:I105"/>
    <mergeCell ref="J104:J105"/>
    <mergeCell ref="K104:K105"/>
    <mergeCell ref="B110:AJ110"/>
    <mergeCell ref="B113:AJ113"/>
    <mergeCell ref="B114:D114"/>
    <mergeCell ref="F114:N114"/>
    <mergeCell ref="O114:AF114"/>
    <mergeCell ref="AG114:AJ114"/>
    <mergeCell ref="AG104:AG105"/>
    <mergeCell ref="AH104:AH105"/>
    <mergeCell ref="AI104:AI105"/>
    <mergeCell ref="AJ104:AJ105"/>
    <mergeCell ref="C106:H106"/>
    <mergeCell ref="B107:AJ107"/>
    <mergeCell ref="U104:V104"/>
    <mergeCell ref="W104:X104"/>
    <mergeCell ref="Y104:Z104"/>
    <mergeCell ref="AA104:AB104"/>
    <mergeCell ref="AC104:AD104"/>
    <mergeCell ref="AE104:AF104"/>
    <mergeCell ref="L104:L105"/>
    <mergeCell ref="M104:M105"/>
    <mergeCell ref="N104:N105"/>
    <mergeCell ref="O104:P104"/>
    <mergeCell ref="Q104:R104"/>
    <mergeCell ref="S104:T104"/>
    <mergeCell ref="AH115:AH116"/>
    <mergeCell ref="AI115:AI116"/>
    <mergeCell ref="AJ115:AJ116"/>
    <mergeCell ref="C117:H117"/>
    <mergeCell ref="B118:AJ118"/>
    <mergeCell ref="B121:AJ121"/>
    <mergeCell ref="W115:X115"/>
    <mergeCell ref="Y115:Z115"/>
    <mergeCell ref="AA115:AB115"/>
    <mergeCell ref="AC115:AD115"/>
    <mergeCell ref="AE115:AF115"/>
    <mergeCell ref="AG115:AG116"/>
    <mergeCell ref="M115:M116"/>
    <mergeCell ref="N115:N116"/>
    <mergeCell ref="O115:P115"/>
    <mergeCell ref="Q115:R115"/>
    <mergeCell ref="S115:T115"/>
    <mergeCell ref="U115:V115"/>
    <mergeCell ref="B115:B116"/>
    <mergeCell ref="C115:H116"/>
    <mergeCell ref="I115:I116"/>
    <mergeCell ref="J115:J116"/>
    <mergeCell ref="K115:K116"/>
    <mergeCell ref="L115:L116"/>
    <mergeCell ref="AE19:AF19"/>
    <mergeCell ref="AG19:AG20"/>
    <mergeCell ref="AH19:AH20"/>
    <mergeCell ref="AI19:AI20"/>
    <mergeCell ref="AJ19:AJ20"/>
    <mergeCell ref="C21:H21"/>
    <mergeCell ref="S19:T19"/>
    <mergeCell ref="U19:V19"/>
    <mergeCell ref="W19:X19"/>
    <mergeCell ref="Y19:Z19"/>
    <mergeCell ref="AA19:AB19"/>
    <mergeCell ref="AC19:AD19"/>
    <mergeCell ref="K19:K20"/>
    <mergeCell ref="L19:L20"/>
    <mergeCell ref="M19:M20"/>
    <mergeCell ref="N19:N20"/>
    <mergeCell ref="O19:P19"/>
    <mergeCell ref="Q19:R19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K36:K37"/>
    <mergeCell ref="L36:L37"/>
    <mergeCell ref="AH28:AH29"/>
    <mergeCell ref="AI28:AI29"/>
    <mergeCell ref="AJ28:AJ29"/>
    <mergeCell ref="C30:H30"/>
    <mergeCell ref="B35:D35"/>
    <mergeCell ref="F35:N35"/>
    <mergeCell ref="O35:AF35"/>
    <mergeCell ref="AG35:AJ35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AH36:AH37"/>
    <mergeCell ref="AI36:AI37"/>
    <mergeCell ref="AJ36:AJ37"/>
    <mergeCell ref="C38:H38"/>
    <mergeCell ref="B47:D47"/>
    <mergeCell ref="F47:N47"/>
    <mergeCell ref="O47:AF47"/>
    <mergeCell ref="AG47:AJ47"/>
    <mergeCell ref="W36:X36"/>
    <mergeCell ref="Y36:Z36"/>
    <mergeCell ref="AA36:AB36"/>
    <mergeCell ref="AC36:AD36"/>
    <mergeCell ref="AE36:AF36"/>
    <mergeCell ref="AG36:AG37"/>
    <mergeCell ref="M36:M37"/>
    <mergeCell ref="N36:N37"/>
    <mergeCell ref="O36:P36"/>
    <mergeCell ref="Q36:R36"/>
    <mergeCell ref="S36:T36"/>
    <mergeCell ref="U36:V36"/>
    <mergeCell ref="B36:B37"/>
    <mergeCell ref="C36:H37"/>
    <mergeCell ref="I36:I37"/>
    <mergeCell ref="J36:J37"/>
    <mergeCell ref="AJ48:AJ49"/>
    <mergeCell ref="C50:H50"/>
    <mergeCell ref="AA48:AB48"/>
    <mergeCell ref="AC48:AD48"/>
    <mergeCell ref="AE48:AF48"/>
    <mergeCell ref="AG48:AG49"/>
    <mergeCell ref="AH48:AH49"/>
    <mergeCell ref="AI48:AI49"/>
    <mergeCell ref="O48:P48"/>
    <mergeCell ref="Q48:R48"/>
    <mergeCell ref="S48:T48"/>
    <mergeCell ref="U48:V48"/>
    <mergeCell ref="W48:X48"/>
    <mergeCell ref="Y48:Z48"/>
    <mergeCell ref="I48:I49"/>
    <mergeCell ref="J48:J49"/>
    <mergeCell ref="K48:K49"/>
    <mergeCell ref="L48:L49"/>
    <mergeCell ref="M48:M49"/>
    <mergeCell ref="N48:N4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6"/>
  <sheetViews>
    <sheetView zoomScale="30" zoomScaleNormal="30" workbookViewId="0">
      <selection activeCell="B3" sqref="B3:H3"/>
    </sheetView>
  </sheetViews>
  <sheetFormatPr baseColWidth="10" defaultRowHeight="28.5" customHeight="1"/>
  <sheetData>
    <row r="1" spans="1:36" ht="28.5" customHeight="1">
      <c r="A1" s="574"/>
      <c r="B1" s="1152" t="s">
        <v>1118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4"/>
    </row>
    <row r="2" spans="1:36" ht="28.5" customHeight="1" thickBot="1">
      <c r="A2" s="574"/>
      <c r="B2" s="1155" t="s">
        <v>1119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  <c r="AC2" s="1156"/>
      <c r="AD2" s="1156"/>
      <c r="AE2" s="1156"/>
      <c r="AF2" s="1156"/>
      <c r="AG2" s="1156"/>
      <c r="AH2" s="1156"/>
      <c r="AI2" s="1156"/>
      <c r="AJ2" s="1157"/>
    </row>
    <row r="3" spans="1:36" ht="28.5" customHeight="1">
      <c r="A3" s="574"/>
      <c r="B3" s="1158" t="s">
        <v>1162</v>
      </c>
      <c r="C3" s="1159"/>
      <c r="D3" s="1159"/>
      <c r="E3" s="1159"/>
      <c r="F3" s="1159"/>
      <c r="G3" s="1159"/>
      <c r="H3" s="1160"/>
      <c r="I3" s="1161" t="s">
        <v>1204</v>
      </c>
      <c r="J3" s="1162"/>
      <c r="K3" s="1162"/>
      <c r="L3" s="1162"/>
      <c r="M3" s="1162"/>
      <c r="N3" s="1162"/>
      <c r="O3" s="1161" t="s">
        <v>1120</v>
      </c>
      <c r="P3" s="1162"/>
      <c r="Q3" s="1162"/>
      <c r="R3" s="1162"/>
      <c r="S3" s="1162"/>
      <c r="T3" s="1163"/>
      <c r="U3" s="1164" t="s">
        <v>1121</v>
      </c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6"/>
    </row>
    <row r="4" spans="1:36" ht="28.5" customHeight="1" thickBot="1">
      <c r="B4" s="1131" t="s">
        <v>1205</v>
      </c>
      <c r="C4" s="1132"/>
      <c r="D4" s="1133"/>
      <c r="E4" s="577"/>
      <c r="F4" s="1132" t="s">
        <v>1123</v>
      </c>
      <c r="G4" s="1132"/>
      <c r="H4" s="1132"/>
      <c r="I4" s="1132"/>
      <c r="J4" s="1132"/>
      <c r="K4" s="1132"/>
      <c r="L4" s="1132"/>
      <c r="M4" s="1132"/>
      <c r="N4" s="1133"/>
      <c r="O4" s="1134" t="s">
        <v>1124</v>
      </c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6"/>
      <c r="AG4" s="1137" t="s">
        <v>1125</v>
      </c>
      <c r="AH4" s="1138"/>
      <c r="AI4" s="1138"/>
      <c r="AJ4" s="1139"/>
    </row>
    <row r="5" spans="1:36" ht="28.5" customHeight="1">
      <c r="B5" s="1140" t="s">
        <v>1126</v>
      </c>
      <c r="C5" s="1142" t="s">
        <v>1127</v>
      </c>
      <c r="D5" s="1143"/>
      <c r="E5" s="1143"/>
      <c r="F5" s="1143"/>
      <c r="G5" s="1143"/>
      <c r="H5" s="1143"/>
      <c r="I5" s="1121" t="s">
        <v>1128</v>
      </c>
      <c r="J5" s="1123" t="s">
        <v>1129</v>
      </c>
      <c r="K5" s="1123" t="s">
        <v>1130</v>
      </c>
      <c r="L5" s="1125" t="s">
        <v>1131</v>
      </c>
      <c r="M5" s="1127" t="s">
        <v>1132</v>
      </c>
      <c r="N5" s="1129" t="s">
        <v>1133</v>
      </c>
      <c r="O5" s="1120" t="s">
        <v>1134</v>
      </c>
      <c r="P5" s="1112"/>
      <c r="Q5" s="1111" t="s">
        <v>1135</v>
      </c>
      <c r="R5" s="1112"/>
      <c r="S5" s="1111" t="s">
        <v>1136</v>
      </c>
      <c r="T5" s="1112"/>
      <c r="U5" s="1111" t="s">
        <v>1137</v>
      </c>
      <c r="V5" s="1112"/>
      <c r="W5" s="1111" t="s">
        <v>1138</v>
      </c>
      <c r="X5" s="1112"/>
      <c r="Y5" s="1111" t="s">
        <v>1139</v>
      </c>
      <c r="Z5" s="1112"/>
      <c r="AA5" s="1111" t="s">
        <v>1140</v>
      </c>
      <c r="AB5" s="1112"/>
      <c r="AC5" s="1111" t="s">
        <v>1141</v>
      </c>
      <c r="AD5" s="1112"/>
      <c r="AE5" s="1111" t="s">
        <v>1142</v>
      </c>
      <c r="AF5" s="1113"/>
      <c r="AG5" s="1114" t="s">
        <v>1143</v>
      </c>
      <c r="AH5" s="1116" t="s">
        <v>1144</v>
      </c>
      <c r="AI5" s="1118" t="s">
        <v>1145</v>
      </c>
      <c r="AJ5" s="1107" t="s">
        <v>1146</v>
      </c>
    </row>
    <row r="6" spans="1:36" ht="28.5" customHeight="1" thickBot="1">
      <c r="B6" s="1141"/>
      <c r="C6" s="1144"/>
      <c r="D6" s="1145"/>
      <c r="E6" s="1145"/>
      <c r="F6" s="1145"/>
      <c r="G6" s="1145"/>
      <c r="H6" s="1145"/>
      <c r="I6" s="1122"/>
      <c r="J6" s="1124" t="s">
        <v>1129</v>
      </c>
      <c r="K6" s="1124"/>
      <c r="L6" s="1126"/>
      <c r="M6" s="1128"/>
      <c r="N6" s="1130"/>
      <c r="O6" s="578" t="s">
        <v>1147</v>
      </c>
      <c r="P6" s="579" t="s">
        <v>1148</v>
      </c>
      <c r="Q6" s="580" t="s">
        <v>1147</v>
      </c>
      <c r="R6" s="579" t="s">
        <v>1148</v>
      </c>
      <c r="S6" s="580" t="s">
        <v>1147</v>
      </c>
      <c r="T6" s="579" t="s">
        <v>1148</v>
      </c>
      <c r="U6" s="580" t="s">
        <v>1147</v>
      </c>
      <c r="V6" s="579" t="s">
        <v>1148</v>
      </c>
      <c r="W6" s="580" t="s">
        <v>1147</v>
      </c>
      <c r="X6" s="579" t="s">
        <v>1148</v>
      </c>
      <c r="Y6" s="580" t="s">
        <v>1147</v>
      </c>
      <c r="Z6" s="579" t="s">
        <v>1148</v>
      </c>
      <c r="AA6" s="580" t="s">
        <v>1147</v>
      </c>
      <c r="AB6" s="579" t="s">
        <v>1149</v>
      </c>
      <c r="AC6" s="580" t="s">
        <v>1147</v>
      </c>
      <c r="AD6" s="579" t="s">
        <v>1149</v>
      </c>
      <c r="AE6" s="580" t="s">
        <v>1147</v>
      </c>
      <c r="AF6" s="581" t="s">
        <v>1149</v>
      </c>
      <c r="AG6" s="1115"/>
      <c r="AH6" s="1117"/>
      <c r="AI6" s="1119"/>
      <c r="AJ6" s="1108"/>
    </row>
    <row r="7" spans="1:36" ht="28.5" customHeight="1" thickBot="1">
      <c r="B7" s="582" t="s">
        <v>1150</v>
      </c>
      <c r="C7" s="1109" t="s">
        <v>1206</v>
      </c>
      <c r="D7" s="1110"/>
      <c r="E7" s="1110"/>
      <c r="F7" s="1110"/>
      <c r="G7" s="1110"/>
      <c r="H7" s="1110"/>
      <c r="I7" s="672" t="s">
        <v>1207</v>
      </c>
      <c r="J7" s="584">
        <v>0</v>
      </c>
      <c r="K7" s="585">
        <v>6641</v>
      </c>
      <c r="L7" s="585"/>
      <c r="M7" s="586"/>
      <c r="N7" s="587"/>
      <c r="O7" s="588">
        <f t="shared" ref="O7:AD7" si="0">O9+O12</f>
        <v>0</v>
      </c>
      <c r="P7" s="589">
        <f t="shared" si="0"/>
        <v>0</v>
      </c>
      <c r="Q7" s="589">
        <f t="shared" si="0"/>
        <v>0</v>
      </c>
      <c r="R7" s="589">
        <f t="shared" si="0"/>
        <v>0</v>
      </c>
      <c r="S7" s="589">
        <f t="shared" si="0"/>
        <v>0</v>
      </c>
      <c r="T7" s="589">
        <f t="shared" si="0"/>
        <v>0</v>
      </c>
      <c r="U7" s="589">
        <f t="shared" si="0"/>
        <v>0</v>
      </c>
      <c r="V7" s="589">
        <f t="shared" si="0"/>
        <v>0</v>
      </c>
      <c r="W7" s="589">
        <f t="shared" si="0"/>
        <v>0</v>
      </c>
      <c r="X7" s="589">
        <f t="shared" si="0"/>
        <v>0</v>
      </c>
      <c r="Y7" s="589">
        <f t="shared" si="0"/>
        <v>0</v>
      </c>
      <c r="Z7" s="589">
        <f t="shared" si="0"/>
        <v>0</v>
      </c>
      <c r="AA7" s="589">
        <f t="shared" si="0"/>
        <v>0</v>
      </c>
      <c r="AB7" s="589">
        <f t="shared" si="0"/>
        <v>0</v>
      </c>
      <c r="AC7" s="589">
        <f t="shared" si="0"/>
        <v>0</v>
      </c>
      <c r="AD7" s="589">
        <f t="shared" si="0"/>
        <v>0</v>
      </c>
      <c r="AE7" s="589">
        <f>SUM(O7,Q7,S7,U7,W7,Y7,AA7,AC7)</f>
        <v>0</v>
      </c>
      <c r="AF7" s="590">
        <f>SUM(P7,R7,T7,V7,X7,Z7,AB7,AD7)</f>
        <v>0</v>
      </c>
      <c r="AG7" s="591">
        <f>AG9+AG12</f>
        <v>0</v>
      </c>
      <c r="AH7" s="592"/>
      <c r="AI7" s="592"/>
      <c r="AJ7" s="593"/>
    </row>
    <row r="8" spans="1:36" ht="28.5" customHeight="1" thickBot="1">
      <c r="B8" s="1146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8"/>
    </row>
    <row r="9" spans="1:36" ht="28.5" customHeight="1" thickBot="1">
      <c r="B9" s="594" t="s">
        <v>1153</v>
      </c>
      <c r="C9" s="595" t="s">
        <v>1154</v>
      </c>
      <c r="D9" s="595" t="s">
        <v>1155</v>
      </c>
      <c r="E9" s="595" t="s">
        <v>1156</v>
      </c>
      <c r="F9" s="595" t="s">
        <v>1157</v>
      </c>
      <c r="G9" s="595" t="s">
        <v>1158</v>
      </c>
      <c r="H9" s="596" t="s">
        <v>1159</v>
      </c>
      <c r="I9" s="597" t="s">
        <v>1160</v>
      </c>
      <c r="J9" s="598"/>
      <c r="K9" s="598"/>
      <c r="L9" s="598"/>
      <c r="M9" s="598"/>
      <c r="N9" s="599"/>
      <c r="O9" s="600">
        <f t="shared" ref="O9:AD9" si="1">SUM(O10:O10)</f>
        <v>0</v>
      </c>
      <c r="P9" s="601">
        <f t="shared" si="1"/>
        <v>0</v>
      </c>
      <c r="Q9" s="602">
        <f t="shared" si="1"/>
        <v>0</v>
      </c>
      <c r="R9" s="601">
        <f t="shared" si="1"/>
        <v>0</v>
      </c>
      <c r="S9" s="602">
        <f t="shared" si="1"/>
        <v>0</v>
      </c>
      <c r="T9" s="601">
        <f t="shared" si="1"/>
        <v>0</v>
      </c>
      <c r="U9" s="602">
        <f t="shared" si="1"/>
        <v>0</v>
      </c>
      <c r="V9" s="601">
        <f t="shared" si="1"/>
        <v>0</v>
      </c>
      <c r="W9" s="602">
        <f t="shared" si="1"/>
        <v>0</v>
      </c>
      <c r="X9" s="601">
        <f t="shared" si="1"/>
        <v>0</v>
      </c>
      <c r="Y9" s="602">
        <f t="shared" si="1"/>
        <v>0</v>
      </c>
      <c r="Z9" s="601">
        <f t="shared" si="1"/>
        <v>0</v>
      </c>
      <c r="AA9" s="602">
        <f t="shared" si="1"/>
        <v>0</v>
      </c>
      <c r="AB9" s="601">
        <f t="shared" si="1"/>
        <v>0</v>
      </c>
      <c r="AC9" s="602">
        <f t="shared" si="1"/>
        <v>0</v>
      </c>
      <c r="AD9" s="601">
        <f t="shared" si="1"/>
        <v>0</v>
      </c>
      <c r="AE9" s="602">
        <f>SUM(O9,Q9,S9,U9,W9,Y9,AA9,AC9)</f>
        <v>0</v>
      </c>
      <c r="AF9" s="601">
        <f>SUM(P9,R9,T9,V9,X9,Z9,AB9,AD9)</f>
        <v>0</v>
      </c>
      <c r="AG9" s="603">
        <f>SUM(AG10:AG10)</f>
        <v>0</v>
      </c>
      <c r="AH9" s="604"/>
      <c r="AI9" s="604"/>
      <c r="AJ9" s="605"/>
    </row>
    <row r="10" spans="1:36" ht="54" customHeight="1" thickBot="1">
      <c r="B10" s="641"/>
      <c r="C10" s="607"/>
      <c r="D10" s="608"/>
      <c r="E10" s="608"/>
      <c r="F10" s="609"/>
      <c r="G10" s="608"/>
      <c r="H10" s="663" t="s">
        <v>1208</v>
      </c>
      <c r="I10" s="651" t="s">
        <v>1209</v>
      </c>
      <c r="J10" s="691">
        <v>4.7E-2</v>
      </c>
      <c r="K10" s="691">
        <v>0.03</v>
      </c>
      <c r="L10" s="653"/>
      <c r="M10" s="612"/>
      <c r="N10" s="613"/>
      <c r="O10" s="614"/>
      <c r="P10" s="615"/>
      <c r="Q10" s="616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8"/>
      <c r="AF10" s="618"/>
      <c r="AG10" s="619"/>
      <c r="AH10" s="620"/>
      <c r="AI10" s="620"/>
      <c r="AJ10" s="621"/>
    </row>
    <row r="11" spans="1:36" ht="28.5" customHeight="1" thickBot="1">
      <c r="B11" s="1149"/>
      <c r="C11" s="1150"/>
      <c r="D11" s="1150"/>
      <c r="E11" s="1150"/>
      <c r="F11" s="1150"/>
      <c r="G11" s="1150"/>
      <c r="H11" s="1150"/>
      <c r="I11" s="1150"/>
      <c r="J11" s="1150"/>
      <c r="K11" s="1150"/>
      <c r="L11" s="1150"/>
      <c r="M11" s="1150"/>
      <c r="N11" s="1150"/>
      <c r="O11" s="1150"/>
      <c r="P11" s="1150"/>
      <c r="Q11" s="1150"/>
      <c r="R11" s="1150"/>
      <c r="S11" s="1150"/>
      <c r="T11" s="1150"/>
      <c r="U11" s="1150"/>
      <c r="V11" s="1150"/>
      <c r="W11" s="1150"/>
      <c r="X11" s="1150"/>
      <c r="Y11" s="1150"/>
      <c r="Z11" s="1150"/>
      <c r="AA11" s="1150"/>
      <c r="AB11" s="1150"/>
      <c r="AC11" s="1150"/>
      <c r="AD11" s="1150"/>
      <c r="AE11" s="1150"/>
      <c r="AF11" s="1150"/>
      <c r="AG11" s="1150"/>
      <c r="AH11" s="1150"/>
      <c r="AI11" s="1150"/>
      <c r="AJ11" s="1151"/>
    </row>
    <row r="12" spans="1:36" ht="28.5" customHeight="1" thickBot="1">
      <c r="B12" s="594" t="s">
        <v>1153</v>
      </c>
      <c r="C12" s="595" t="s">
        <v>1154</v>
      </c>
      <c r="D12" s="595" t="s">
        <v>1155</v>
      </c>
      <c r="E12" s="595" t="s">
        <v>1161</v>
      </c>
      <c r="F12" s="595" t="s">
        <v>1157</v>
      </c>
      <c r="G12" s="595" t="s">
        <v>1158</v>
      </c>
      <c r="H12" s="596" t="s">
        <v>1159</v>
      </c>
      <c r="I12" s="597" t="s">
        <v>1160</v>
      </c>
      <c r="J12" s="595"/>
      <c r="K12" s="622"/>
      <c r="L12" s="622"/>
      <c r="M12" s="598"/>
      <c r="N12" s="599"/>
      <c r="O12" s="600">
        <f t="shared" ref="O12:AD12" si="2">SUM(O13:O13)</f>
        <v>0</v>
      </c>
      <c r="P12" s="601">
        <f t="shared" si="2"/>
        <v>0</v>
      </c>
      <c r="Q12" s="602">
        <f t="shared" si="2"/>
        <v>0</v>
      </c>
      <c r="R12" s="601">
        <f t="shared" si="2"/>
        <v>0</v>
      </c>
      <c r="S12" s="602">
        <f t="shared" si="2"/>
        <v>0</v>
      </c>
      <c r="T12" s="601">
        <f t="shared" si="2"/>
        <v>0</v>
      </c>
      <c r="U12" s="602">
        <f t="shared" si="2"/>
        <v>0</v>
      </c>
      <c r="V12" s="601">
        <f t="shared" si="2"/>
        <v>0</v>
      </c>
      <c r="W12" s="602">
        <f t="shared" si="2"/>
        <v>0</v>
      </c>
      <c r="X12" s="601">
        <f t="shared" si="2"/>
        <v>0</v>
      </c>
      <c r="Y12" s="602">
        <f t="shared" si="2"/>
        <v>0</v>
      </c>
      <c r="Z12" s="601">
        <f t="shared" si="2"/>
        <v>0</v>
      </c>
      <c r="AA12" s="602">
        <f t="shared" si="2"/>
        <v>0</v>
      </c>
      <c r="AB12" s="601">
        <f t="shared" si="2"/>
        <v>0</v>
      </c>
      <c r="AC12" s="602">
        <f t="shared" si="2"/>
        <v>0</v>
      </c>
      <c r="AD12" s="601">
        <f t="shared" si="2"/>
        <v>0</v>
      </c>
      <c r="AE12" s="602">
        <f>SUM(O12,Q12,S12,U12,W12,Y12,AA12,AC12)</f>
        <v>0</v>
      </c>
      <c r="AF12" s="601">
        <f>SUM(P12,R12,T12,V12,X12,Z12,AB12,AD12)</f>
        <v>0</v>
      </c>
      <c r="AG12" s="603">
        <f>SUM(AG13:AG13)</f>
        <v>0</v>
      </c>
      <c r="AH12" s="604"/>
      <c r="AI12" s="604"/>
      <c r="AJ12" s="605"/>
    </row>
    <row r="13" spans="1:36" s="662" customFormat="1" ht="54.75" customHeight="1" thickBot="1">
      <c r="B13" s="688" t="s">
        <v>760</v>
      </c>
      <c r="C13" s="648"/>
      <c r="D13" s="649"/>
      <c r="E13" s="649"/>
      <c r="F13" s="650"/>
      <c r="G13" s="649"/>
      <c r="H13" s="663" t="s">
        <v>1210</v>
      </c>
      <c r="I13" s="651" t="s">
        <v>1211</v>
      </c>
      <c r="J13" s="689">
        <v>0.78</v>
      </c>
      <c r="K13" s="684">
        <v>0.01</v>
      </c>
      <c r="L13" s="665"/>
      <c r="M13" s="660"/>
      <c r="N13" s="666"/>
      <c r="O13" s="667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9"/>
      <c r="AH13" s="660"/>
      <c r="AI13" s="660"/>
      <c r="AJ13" s="661"/>
    </row>
    <row r="14" spans="1:36" ht="28.5" customHeight="1" thickBot="1">
      <c r="B14" s="1146"/>
      <c r="C14" s="1147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7"/>
      <c r="T14" s="1147"/>
      <c r="U14" s="1147"/>
      <c r="V14" s="1147"/>
      <c r="W14" s="1147"/>
      <c r="X14" s="1147"/>
      <c r="Y14" s="1147"/>
      <c r="Z14" s="1147"/>
      <c r="AA14" s="1147"/>
      <c r="AB14" s="1147"/>
      <c r="AC14" s="1147"/>
      <c r="AD14" s="1147"/>
      <c r="AE14" s="1147"/>
      <c r="AF14" s="1147"/>
      <c r="AG14" s="1147"/>
      <c r="AH14" s="1147"/>
      <c r="AI14" s="1147"/>
      <c r="AJ14" s="1148"/>
    </row>
    <row r="15" spans="1:36" ht="28.5" customHeight="1" thickBot="1"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ht="58.5" customHeight="1" thickBot="1">
      <c r="B16" s="641"/>
      <c r="C16" s="607"/>
      <c r="D16" s="608"/>
      <c r="E16" s="608"/>
      <c r="F16" s="609"/>
      <c r="G16" s="649"/>
      <c r="H16" s="663" t="s">
        <v>1212</v>
      </c>
      <c r="I16" s="651" t="s">
        <v>1213</v>
      </c>
      <c r="J16" s="649">
        <v>6</v>
      </c>
      <c r="K16" s="611">
        <v>8</v>
      </c>
      <c r="L16" s="612"/>
      <c r="M16" s="612"/>
      <c r="N16" s="613"/>
      <c r="O16" s="614"/>
      <c r="P16" s="615"/>
      <c r="Q16" s="616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8"/>
      <c r="AF16" s="618"/>
      <c r="AG16" s="619"/>
      <c r="AH16" s="620"/>
      <c r="AI16" s="620"/>
      <c r="AJ16" s="621"/>
    </row>
    <row r="17" spans="2:36" ht="28.5" customHeight="1" thickBot="1"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2:36" ht="28.5" customHeight="1" thickBot="1">
      <c r="B18" s="594" t="s">
        <v>1153</v>
      </c>
      <c r="C18" s="595" t="s">
        <v>1154</v>
      </c>
      <c r="D18" s="595" t="s">
        <v>1155</v>
      </c>
      <c r="E18" s="595" t="s">
        <v>1161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5"/>
      <c r="K18" s="622"/>
      <c r="L18" s="622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2:36" ht="58.5" customHeight="1" thickBot="1">
      <c r="B19" s="641"/>
      <c r="C19" s="607"/>
      <c r="D19" s="608"/>
      <c r="E19" s="608"/>
      <c r="F19" s="623"/>
      <c r="G19" s="608"/>
      <c r="H19" s="690" t="s">
        <v>1214</v>
      </c>
      <c r="I19" s="651" t="s">
        <v>1215</v>
      </c>
      <c r="J19" s="683">
        <v>0.21</v>
      </c>
      <c r="K19" s="684">
        <v>0.21</v>
      </c>
      <c r="L19" s="627"/>
      <c r="M19" s="628"/>
      <c r="N19" s="629"/>
      <c r="O19" s="630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31"/>
      <c r="AH19" s="620"/>
      <c r="AI19" s="628"/>
      <c r="AJ19" s="632"/>
    </row>
    <row r="20" spans="2:36" ht="28.5" customHeight="1" thickBot="1"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2:36" ht="28.5" customHeight="1" thickBot="1"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2:36" s="662" customFormat="1" ht="53.25" customHeight="1" thickBot="1">
      <c r="B22" s="647" t="s">
        <v>754</v>
      </c>
      <c r="C22" s="648"/>
      <c r="D22" s="649"/>
      <c r="E22" s="649"/>
      <c r="F22" s="650"/>
      <c r="G22" s="649"/>
      <c r="H22" s="678" t="s">
        <v>1216</v>
      </c>
      <c r="I22" s="687" t="s">
        <v>1217</v>
      </c>
      <c r="J22" s="649">
        <v>0</v>
      </c>
      <c r="K22" s="665">
        <v>3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2:36" ht="28.5" customHeight="1" thickBot="1"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2:36" ht="28.5" customHeight="1" thickBot="1">
      <c r="B24" s="1131" t="s">
        <v>1205</v>
      </c>
      <c r="C24" s="1132"/>
      <c r="D24" s="1133"/>
      <c r="E24" s="577"/>
      <c r="F24" s="1132" t="s">
        <v>1123</v>
      </c>
      <c r="G24" s="1132"/>
      <c r="H24" s="1132"/>
      <c r="I24" s="1132"/>
      <c r="J24" s="1132"/>
      <c r="K24" s="1132"/>
      <c r="L24" s="1132"/>
      <c r="M24" s="1132"/>
      <c r="N24" s="1133"/>
      <c r="O24" s="1134" t="s">
        <v>1124</v>
      </c>
      <c r="P24" s="1135"/>
      <c r="Q24" s="1135"/>
      <c r="R24" s="1135"/>
      <c r="S24" s="1135"/>
      <c r="T24" s="1135"/>
      <c r="U24" s="1135"/>
      <c r="V24" s="1135"/>
      <c r="W24" s="1135"/>
      <c r="X24" s="1135"/>
      <c r="Y24" s="1135"/>
      <c r="Z24" s="1135"/>
      <c r="AA24" s="1135"/>
      <c r="AB24" s="1135"/>
      <c r="AC24" s="1135"/>
      <c r="AD24" s="1135"/>
      <c r="AE24" s="1135"/>
      <c r="AF24" s="1136"/>
      <c r="AG24" s="1137" t="s">
        <v>1125</v>
      </c>
      <c r="AH24" s="1138"/>
      <c r="AI24" s="1138"/>
      <c r="AJ24" s="1139"/>
    </row>
    <row r="25" spans="2:36" ht="28.5" customHeight="1">
      <c r="B25" s="1140" t="s">
        <v>1126</v>
      </c>
      <c r="C25" s="1142" t="s">
        <v>1127</v>
      </c>
      <c r="D25" s="1143"/>
      <c r="E25" s="1143"/>
      <c r="F25" s="1143"/>
      <c r="G25" s="1143"/>
      <c r="H25" s="1143"/>
      <c r="I25" s="1121" t="s">
        <v>1128</v>
      </c>
      <c r="J25" s="1123" t="s">
        <v>1129</v>
      </c>
      <c r="K25" s="1123" t="s">
        <v>1130</v>
      </c>
      <c r="L25" s="1125" t="s">
        <v>1131</v>
      </c>
      <c r="M25" s="1127" t="s">
        <v>1132</v>
      </c>
      <c r="N25" s="1129" t="s">
        <v>1133</v>
      </c>
      <c r="O25" s="1120" t="s">
        <v>1134</v>
      </c>
      <c r="P25" s="1112"/>
      <c r="Q25" s="1111" t="s">
        <v>1135</v>
      </c>
      <c r="R25" s="1112"/>
      <c r="S25" s="1111" t="s">
        <v>1136</v>
      </c>
      <c r="T25" s="1112"/>
      <c r="U25" s="1111" t="s">
        <v>1137</v>
      </c>
      <c r="V25" s="1112"/>
      <c r="W25" s="1111" t="s">
        <v>1138</v>
      </c>
      <c r="X25" s="1112"/>
      <c r="Y25" s="1111" t="s">
        <v>1139</v>
      </c>
      <c r="Z25" s="1112"/>
      <c r="AA25" s="1111" t="s">
        <v>1140</v>
      </c>
      <c r="AB25" s="1112"/>
      <c r="AC25" s="1111" t="s">
        <v>1141</v>
      </c>
      <c r="AD25" s="1112"/>
      <c r="AE25" s="1111" t="s">
        <v>1142</v>
      </c>
      <c r="AF25" s="1113"/>
      <c r="AG25" s="1114" t="s">
        <v>1143</v>
      </c>
      <c r="AH25" s="1116" t="s">
        <v>1144</v>
      </c>
      <c r="AI25" s="1118" t="s">
        <v>1145</v>
      </c>
      <c r="AJ25" s="1107" t="s">
        <v>1146</v>
      </c>
    </row>
    <row r="26" spans="2:36" ht="28.5" customHeight="1" thickBot="1">
      <c r="B26" s="1141"/>
      <c r="C26" s="1144"/>
      <c r="D26" s="1145"/>
      <c r="E26" s="1145"/>
      <c r="F26" s="1145"/>
      <c r="G26" s="1145"/>
      <c r="H26" s="1145"/>
      <c r="I26" s="1122"/>
      <c r="J26" s="1124" t="s">
        <v>1129</v>
      </c>
      <c r="K26" s="1124"/>
      <c r="L26" s="1126"/>
      <c r="M26" s="1128"/>
      <c r="N26" s="1130"/>
      <c r="O26" s="578" t="s">
        <v>1147</v>
      </c>
      <c r="P26" s="579" t="s">
        <v>1148</v>
      </c>
      <c r="Q26" s="580" t="s">
        <v>1147</v>
      </c>
      <c r="R26" s="579" t="s">
        <v>1148</v>
      </c>
      <c r="S26" s="580" t="s">
        <v>1147</v>
      </c>
      <c r="T26" s="579" t="s">
        <v>1148</v>
      </c>
      <c r="U26" s="580" t="s">
        <v>1147</v>
      </c>
      <c r="V26" s="579" t="s">
        <v>1148</v>
      </c>
      <c r="W26" s="580" t="s">
        <v>1147</v>
      </c>
      <c r="X26" s="579" t="s">
        <v>1148</v>
      </c>
      <c r="Y26" s="580" t="s">
        <v>1147</v>
      </c>
      <c r="Z26" s="579" t="s">
        <v>1148</v>
      </c>
      <c r="AA26" s="580" t="s">
        <v>1147</v>
      </c>
      <c r="AB26" s="579" t="s">
        <v>1149</v>
      </c>
      <c r="AC26" s="580" t="s">
        <v>1147</v>
      </c>
      <c r="AD26" s="579" t="s">
        <v>1149</v>
      </c>
      <c r="AE26" s="580" t="s">
        <v>1147</v>
      </c>
      <c r="AF26" s="581" t="s">
        <v>1149</v>
      </c>
      <c r="AG26" s="1115"/>
      <c r="AH26" s="1117"/>
      <c r="AI26" s="1119"/>
      <c r="AJ26" s="1108"/>
    </row>
    <row r="27" spans="2:36" ht="68.25" customHeight="1" thickBot="1">
      <c r="B27" s="582" t="s">
        <v>1150</v>
      </c>
      <c r="C27" s="1109" t="s">
        <v>1218</v>
      </c>
      <c r="D27" s="1110"/>
      <c r="E27" s="1110"/>
      <c r="F27" s="1110"/>
      <c r="G27" s="1110"/>
      <c r="H27" s="1110"/>
      <c r="I27" s="635" t="s">
        <v>1219</v>
      </c>
      <c r="J27" s="584">
        <v>0</v>
      </c>
      <c r="K27" s="585">
        <v>0</v>
      </c>
      <c r="L27" s="585"/>
      <c r="M27" s="586"/>
      <c r="N27" s="587"/>
      <c r="O27" s="588">
        <f t="shared" ref="O27:AD27" si="6">SUM(O29,O32,O35,O38)</f>
        <v>0</v>
      </c>
      <c r="P27" s="589">
        <f t="shared" si="6"/>
        <v>0</v>
      </c>
      <c r="Q27" s="589">
        <f t="shared" si="6"/>
        <v>0</v>
      </c>
      <c r="R27" s="589">
        <f t="shared" si="6"/>
        <v>0</v>
      </c>
      <c r="S27" s="589">
        <f t="shared" si="6"/>
        <v>0</v>
      </c>
      <c r="T27" s="589">
        <f t="shared" si="6"/>
        <v>0</v>
      </c>
      <c r="U27" s="589">
        <f t="shared" si="6"/>
        <v>0</v>
      </c>
      <c r="V27" s="589">
        <f t="shared" si="6"/>
        <v>0</v>
      </c>
      <c r="W27" s="589">
        <f t="shared" si="6"/>
        <v>0</v>
      </c>
      <c r="X27" s="589">
        <f t="shared" si="6"/>
        <v>0</v>
      </c>
      <c r="Y27" s="589">
        <f t="shared" si="6"/>
        <v>0</v>
      </c>
      <c r="Z27" s="589">
        <f t="shared" si="6"/>
        <v>0</v>
      </c>
      <c r="AA27" s="589">
        <f t="shared" si="6"/>
        <v>0</v>
      </c>
      <c r="AB27" s="589">
        <f t="shared" si="6"/>
        <v>0</v>
      </c>
      <c r="AC27" s="589">
        <f t="shared" si="6"/>
        <v>0</v>
      </c>
      <c r="AD27" s="589">
        <f t="shared" si="6"/>
        <v>0</v>
      </c>
      <c r="AE27" s="589">
        <f>SUM(O27,Q27,S27,U27,W27,Y27,AA27,AC27)</f>
        <v>0</v>
      </c>
      <c r="AF27" s="590">
        <f>SUM(P27,R27,T27,V27,X27,Z27,AB27,AD27)</f>
        <v>0</v>
      </c>
      <c r="AG27" s="591">
        <f>AG29+AG32</f>
        <v>0</v>
      </c>
      <c r="AH27" s="592"/>
      <c r="AI27" s="592"/>
      <c r="AJ27" s="593"/>
    </row>
    <row r="28" spans="2:36" ht="28.5" customHeight="1" thickBot="1"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2:36" s="662" customFormat="1" ht="60" customHeight="1" thickBot="1">
      <c r="B29" s="647" t="s">
        <v>748</v>
      </c>
      <c r="C29" s="648"/>
      <c r="D29" s="649"/>
      <c r="E29" s="649"/>
      <c r="F29" s="650"/>
      <c r="G29" s="649"/>
      <c r="H29" s="682" t="s">
        <v>1220</v>
      </c>
      <c r="I29" s="679" t="s">
        <v>1221</v>
      </c>
      <c r="J29" s="649">
        <v>0</v>
      </c>
      <c r="K29" s="684">
        <v>0.04</v>
      </c>
      <c r="L29" s="665"/>
      <c r="M29" s="660"/>
      <c r="N29" s="666"/>
      <c r="O29" s="667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9"/>
      <c r="AH29" s="660"/>
      <c r="AI29" s="660"/>
      <c r="AJ29" s="661"/>
    </row>
    <row r="30" spans="2:36" ht="28.5" customHeight="1" thickBot="1"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2:36" ht="28.5" customHeight="1" thickBot="1"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2:36" s="662" customFormat="1" ht="57.75" customHeight="1" thickBot="1">
      <c r="B32" s="647" t="s">
        <v>748</v>
      </c>
      <c r="C32" s="648"/>
      <c r="D32" s="649"/>
      <c r="E32" s="649"/>
      <c r="F32" s="650"/>
      <c r="G32" s="649"/>
      <c r="H32" s="682" t="s">
        <v>1222</v>
      </c>
      <c r="I32" s="679" t="s">
        <v>1223</v>
      </c>
      <c r="J32" s="685">
        <v>0.56999999999999995</v>
      </c>
      <c r="K32" s="686">
        <v>0.15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2:36" ht="28.5" customHeight="1" thickBot="1"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2:36" ht="28.5" customHeight="1" thickBot="1"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2:36" s="662" customFormat="1" ht="51" customHeight="1" thickBot="1">
      <c r="B35" s="681" t="s">
        <v>743</v>
      </c>
      <c r="C35" s="648"/>
      <c r="D35" s="649"/>
      <c r="E35" s="649"/>
      <c r="F35" s="650"/>
      <c r="G35" s="649"/>
      <c r="H35" s="682" t="s">
        <v>1224</v>
      </c>
      <c r="I35" s="679" t="s">
        <v>1225</v>
      </c>
      <c r="J35" s="683">
        <v>0.03</v>
      </c>
      <c r="K35" s="684">
        <v>0.02</v>
      </c>
      <c r="L35" s="665"/>
      <c r="M35" s="660"/>
      <c r="N35" s="666"/>
      <c r="O35" s="667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9"/>
      <c r="AH35" s="660"/>
      <c r="AI35" s="660"/>
      <c r="AJ35" s="661"/>
    </row>
    <row r="36" spans="2:36" ht="28.5" customHeight="1" thickBot="1"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2:36" ht="28.5" customHeight="1" thickBot="1"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2:36" s="662" customFormat="1" ht="81.75" customHeight="1" thickBot="1">
      <c r="B38" s="681" t="s">
        <v>737</v>
      </c>
      <c r="C38" s="648"/>
      <c r="D38" s="649"/>
      <c r="E38" s="649"/>
      <c r="F38" s="650"/>
      <c r="G38" s="649"/>
      <c r="H38" s="682" t="s">
        <v>1226</v>
      </c>
      <c r="I38" s="679" t="s">
        <v>1227</v>
      </c>
      <c r="J38" s="649">
        <v>0</v>
      </c>
      <c r="K38" s="665">
        <v>8</v>
      </c>
      <c r="L38" s="653"/>
      <c r="M38" s="653"/>
      <c r="N38" s="654"/>
      <c r="O38" s="655"/>
      <c r="P38" s="656"/>
      <c r="Q38" s="657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6"/>
      <c r="AF38" s="656"/>
      <c r="AG38" s="659"/>
      <c r="AH38" s="660"/>
      <c r="AI38" s="660"/>
      <c r="AJ38" s="661"/>
    </row>
    <row r="39" spans="2:36" ht="28.5" customHeight="1" thickBot="1">
      <c r="B39" s="1131" t="s">
        <v>1205</v>
      </c>
      <c r="C39" s="1132"/>
      <c r="D39" s="1133"/>
      <c r="E39" s="577"/>
      <c r="F39" s="1132" t="s">
        <v>1123</v>
      </c>
      <c r="G39" s="1132"/>
      <c r="H39" s="1132"/>
      <c r="I39" s="1132"/>
      <c r="J39" s="1132"/>
      <c r="K39" s="1132"/>
      <c r="L39" s="1132"/>
      <c r="M39" s="1132"/>
      <c r="N39" s="1133"/>
      <c r="O39" s="1134" t="s">
        <v>1124</v>
      </c>
      <c r="P39" s="1135"/>
      <c r="Q39" s="1135"/>
      <c r="R39" s="1135"/>
      <c r="S39" s="1135"/>
      <c r="T39" s="1135"/>
      <c r="U39" s="1135"/>
      <c r="V39" s="1135"/>
      <c r="W39" s="1135"/>
      <c r="X39" s="1135"/>
      <c r="Y39" s="1135"/>
      <c r="Z39" s="1135"/>
      <c r="AA39" s="1135"/>
      <c r="AB39" s="1135"/>
      <c r="AC39" s="1135"/>
      <c r="AD39" s="1135"/>
      <c r="AE39" s="1135"/>
      <c r="AF39" s="1136"/>
      <c r="AG39" s="1137" t="s">
        <v>1125</v>
      </c>
      <c r="AH39" s="1138"/>
      <c r="AI39" s="1138"/>
      <c r="AJ39" s="1139"/>
    </row>
    <row r="40" spans="2:36" ht="28.5" customHeight="1">
      <c r="B40" s="1140" t="s">
        <v>1126</v>
      </c>
      <c r="C40" s="1142" t="s">
        <v>1127</v>
      </c>
      <c r="D40" s="1143"/>
      <c r="E40" s="1143"/>
      <c r="F40" s="1143"/>
      <c r="G40" s="1143"/>
      <c r="H40" s="1143"/>
      <c r="I40" s="1121" t="s">
        <v>1128</v>
      </c>
      <c r="J40" s="1123" t="s">
        <v>1129</v>
      </c>
      <c r="K40" s="1123" t="s">
        <v>1130</v>
      </c>
      <c r="L40" s="1125" t="s">
        <v>1131</v>
      </c>
      <c r="M40" s="1127" t="s">
        <v>1132</v>
      </c>
      <c r="N40" s="1129" t="s">
        <v>1133</v>
      </c>
      <c r="O40" s="1120" t="s">
        <v>1134</v>
      </c>
      <c r="P40" s="1112"/>
      <c r="Q40" s="1111" t="s">
        <v>1135</v>
      </c>
      <c r="R40" s="1112"/>
      <c r="S40" s="1111" t="s">
        <v>1136</v>
      </c>
      <c r="T40" s="1112"/>
      <c r="U40" s="1111" t="s">
        <v>1137</v>
      </c>
      <c r="V40" s="1112"/>
      <c r="W40" s="1111" t="s">
        <v>1138</v>
      </c>
      <c r="X40" s="1112"/>
      <c r="Y40" s="1111" t="s">
        <v>1139</v>
      </c>
      <c r="Z40" s="1112"/>
      <c r="AA40" s="1111" t="s">
        <v>1140</v>
      </c>
      <c r="AB40" s="1112"/>
      <c r="AC40" s="1111" t="s">
        <v>1141</v>
      </c>
      <c r="AD40" s="1112"/>
      <c r="AE40" s="1111" t="s">
        <v>1142</v>
      </c>
      <c r="AF40" s="1113"/>
      <c r="AG40" s="1114" t="s">
        <v>1143</v>
      </c>
      <c r="AH40" s="1116" t="s">
        <v>1144</v>
      </c>
      <c r="AI40" s="1118" t="s">
        <v>1145</v>
      </c>
      <c r="AJ40" s="1107" t="s">
        <v>1146</v>
      </c>
    </row>
    <row r="41" spans="2:36" ht="28.5" customHeight="1" thickBot="1">
      <c r="B41" s="1141"/>
      <c r="C41" s="1144"/>
      <c r="D41" s="1145"/>
      <c r="E41" s="1145"/>
      <c r="F41" s="1145"/>
      <c r="G41" s="1145"/>
      <c r="H41" s="1145"/>
      <c r="I41" s="1122"/>
      <c r="J41" s="1124" t="s">
        <v>1129</v>
      </c>
      <c r="K41" s="1124"/>
      <c r="L41" s="1126"/>
      <c r="M41" s="1128"/>
      <c r="N41" s="1130"/>
      <c r="O41" s="578" t="s">
        <v>1147</v>
      </c>
      <c r="P41" s="579" t="s">
        <v>1148</v>
      </c>
      <c r="Q41" s="580" t="s">
        <v>1147</v>
      </c>
      <c r="R41" s="579" t="s">
        <v>1148</v>
      </c>
      <c r="S41" s="580" t="s">
        <v>1147</v>
      </c>
      <c r="T41" s="579" t="s">
        <v>1148</v>
      </c>
      <c r="U41" s="580" t="s">
        <v>1147</v>
      </c>
      <c r="V41" s="579" t="s">
        <v>1148</v>
      </c>
      <c r="W41" s="580" t="s">
        <v>1147</v>
      </c>
      <c r="X41" s="579" t="s">
        <v>1148</v>
      </c>
      <c r="Y41" s="580" t="s">
        <v>1147</v>
      </c>
      <c r="Z41" s="579" t="s">
        <v>1148</v>
      </c>
      <c r="AA41" s="580" t="s">
        <v>1147</v>
      </c>
      <c r="AB41" s="579" t="s">
        <v>1149</v>
      </c>
      <c r="AC41" s="580" t="s">
        <v>1147</v>
      </c>
      <c r="AD41" s="579" t="s">
        <v>1149</v>
      </c>
      <c r="AE41" s="580" t="s">
        <v>1147</v>
      </c>
      <c r="AF41" s="581" t="s">
        <v>1149</v>
      </c>
      <c r="AG41" s="1115"/>
      <c r="AH41" s="1117"/>
      <c r="AI41" s="1119"/>
      <c r="AJ41" s="1108"/>
    </row>
    <row r="42" spans="2:36" ht="56.25" customHeight="1" thickBot="1">
      <c r="B42" s="582" t="s">
        <v>1150</v>
      </c>
      <c r="C42" s="1109" t="s">
        <v>1228</v>
      </c>
      <c r="D42" s="1110"/>
      <c r="E42" s="1110"/>
      <c r="F42" s="1110"/>
      <c r="G42" s="1110"/>
      <c r="H42" s="1110"/>
      <c r="I42" s="635" t="s">
        <v>1229</v>
      </c>
      <c r="J42" s="584">
        <v>0</v>
      </c>
      <c r="K42" s="585">
        <v>1</v>
      </c>
      <c r="L42" s="585"/>
      <c r="M42" s="586"/>
      <c r="N42" s="587"/>
      <c r="O42" s="588">
        <f t="shared" ref="O42:AD42" si="11">SUM(O44,O47,O50,O53)</f>
        <v>0</v>
      </c>
      <c r="P42" s="589">
        <f t="shared" si="11"/>
        <v>0</v>
      </c>
      <c r="Q42" s="589">
        <f t="shared" si="11"/>
        <v>0</v>
      </c>
      <c r="R42" s="589">
        <f t="shared" si="11"/>
        <v>0</v>
      </c>
      <c r="S42" s="589">
        <f t="shared" si="11"/>
        <v>0</v>
      </c>
      <c r="T42" s="589">
        <f t="shared" si="11"/>
        <v>0</v>
      </c>
      <c r="U42" s="589">
        <f t="shared" si="11"/>
        <v>0</v>
      </c>
      <c r="V42" s="589">
        <f t="shared" si="11"/>
        <v>0</v>
      </c>
      <c r="W42" s="589">
        <f t="shared" si="11"/>
        <v>0</v>
      </c>
      <c r="X42" s="589">
        <f t="shared" si="11"/>
        <v>0</v>
      </c>
      <c r="Y42" s="589">
        <f t="shared" si="11"/>
        <v>0</v>
      </c>
      <c r="Z42" s="589">
        <f t="shared" si="11"/>
        <v>0</v>
      </c>
      <c r="AA42" s="589">
        <f t="shared" si="11"/>
        <v>0</v>
      </c>
      <c r="AB42" s="589">
        <f t="shared" si="11"/>
        <v>0</v>
      </c>
      <c r="AC42" s="589">
        <f t="shared" si="11"/>
        <v>0</v>
      </c>
      <c r="AD42" s="589">
        <f t="shared" si="11"/>
        <v>0</v>
      </c>
      <c r="AE42" s="589">
        <f>SUM(O42,Q42,S42,U42,W42,Y42,AA42,AC42)</f>
        <v>0</v>
      </c>
      <c r="AF42" s="590">
        <f>SUM(P42,R42,T42,V42,X42,Z42,AB42,AD42)</f>
        <v>0</v>
      </c>
      <c r="AG42" s="591">
        <f>AG44+AG47</f>
        <v>0</v>
      </c>
      <c r="AH42" s="592"/>
      <c r="AI42" s="592"/>
      <c r="AJ42" s="593"/>
    </row>
    <row r="43" spans="2:36" ht="28.5" customHeight="1" thickBot="1"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2:36" ht="28.5" customHeight="1" thickBot="1"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2:36" s="662" customFormat="1" ht="81.75" customHeight="1" thickBot="1">
      <c r="B45" s="647" t="s">
        <v>732</v>
      </c>
      <c r="C45" s="648"/>
      <c r="D45" s="649"/>
      <c r="E45" s="649"/>
      <c r="F45" s="650"/>
      <c r="G45" s="649"/>
      <c r="H45" s="678" t="s">
        <v>1230</v>
      </c>
      <c r="I45" s="679" t="s">
        <v>1231</v>
      </c>
      <c r="J45" s="680" t="s">
        <v>1232</v>
      </c>
      <c r="K45" s="668">
        <v>1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2:36" ht="28.5" customHeight="1" thickBot="1"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2:36" ht="28.5" customHeight="1" thickBot="1"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2:36" ht="28.5" customHeight="1" thickBot="1"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2:36" ht="28.5" customHeight="1" thickBot="1"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2:36" ht="28.5" customHeight="1" thickBot="1"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2:36" ht="28.5" customHeight="1" thickBot="1"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2:36" ht="28.5" customHeight="1" thickBot="1"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2:36" ht="28.5" customHeight="1" thickBot="1">
      <c r="B53" s="1131" t="s">
        <v>1122</v>
      </c>
      <c r="C53" s="1132"/>
      <c r="D53" s="1133"/>
      <c r="E53" s="577"/>
      <c r="F53" s="1132" t="s">
        <v>1123</v>
      </c>
      <c r="G53" s="1132"/>
      <c r="H53" s="1132"/>
      <c r="I53" s="1132"/>
      <c r="J53" s="1132"/>
      <c r="K53" s="1132"/>
      <c r="L53" s="1132"/>
      <c r="M53" s="1132"/>
      <c r="N53" s="1133"/>
      <c r="O53" s="1134" t="s">
        <v>1124</v>
      </c>
      <c r="P53" s="1135"/>
      <c r="Q53" s="1135"/>
      <c r="R53" s="1135"/>
      <c r="S53" s="1135"/>
      <c r="T53" s="1135"/>
      <c r="U53" s="1135"/>
      <c r="V53" s="1135"/>
      <c r="W53" s="1135"/>
      <c r="X53" s="1135"/>
      <c r="Y53" s="1135"/>
      <c r="Z53" s="1135"/>
      <c r="AA53" s="1135"/>
      <c r="AB53" s="1135"/>
      <c r="AC53" s="1135"/>
      <c r="AD53" s="1135"/>
      <c r="AE53" s="1135"/>
      <c r="AF53" s="1136"/>
      <c r="AG53" s="1137" t="s">
        <v>1125</v>
      </c>
      <c r="AH53" s="1138"/>
      <c r="AI53" s="1138"/>
      <c r="AJ53" s="1139"/>
    </row>
    <row r="54" spans="2:36" ht="28.5" customHeight="1">
      <c r="B54" s="1140" t="s">
        <v>1126</v>
      </c>
      <c r="C54" s="1142" t="s">
        <v>1127</v>
      </c>
      <c r="D54" s="1143"/>
      <c r="E54" s="1143"/>
      <c r="F54" s="1143"/>
      <c r="G54" s="1143"/>
      <c r="H54" s="1143"/>
      <c r="I54" s="1121" t="s">
        <v>1128</v>
      </c>
      <c r="J54" s="1123" t="s">
        <v>1129</v>
      </c>
      <c r="K54" s="1123" t="s">
        <v>1130</v>
      </c>
      <c r="L54" s="1125" t="s">
        <v>1131</v>
      </c>
      <c r="M54" s="1127" t="s">
        <v>1132</v>
      </c>
      <c r="N54" s="1129" t="s">
        <v>1133</v>
      </c>
      <c r="O54" s="1120" t="s">
        <v>1134</v>
      </c>
      <c r="P54" s="1112"/>
      <c r="Q54" s="1111" t="s">
        <v>1135</v>
      </c>
      <c r="R54" s="1112"/>
      <c r="S54" s="1111" t="s">
        <v>1136</v>
      </c>
      <c r="T54" s="1112"/>
      <c r="U54" s="1111" t="s">
        <v>1137</v>
      </c>
      <c r="V54" s="1112"/>
      <c r="W54" s="1111" t="s">
        <v>1138</v>
      </c>
      <c r="X54" s="1112"/>
      <c r="Y54" s="1111" t="s">
        <v>1139</v>
      </c>
      <c r="Z54" s="1112"/>
      <c r="AA54" s="1111" t="s">
        <v>1140</v>
      </c>
      <c r="AB54" s="1112"/>
      <c r="AC54" s="1111" t="s">
        <v>1141</v>
      </c>
      <c r="AD54" s="1112"/>
      <c r="AE54" s="1111" t="s">
        <v>1142</v>
      </c>
      <c r="AF54" s="1113"/>
      <c r="AG54" s="1114" t="s">
        <v>1143</v>
      </c>
      <c r="AH54" s="1116" t="s">
        <v>1144</v>
      </c>
      <c r="AI54" s="1118" t="s">
        <v>1145</v>
      </c>
      <c r="AJ54" s="1107" t="s">
        <v>1146</v>
      </c>
    </row>
    <row r="55" spans="2:36" ht="28.5" customHeight="1" thickBot="1">
      <c r="B55" s="1141"/>
      <c r="C55" s="1144"/>
      <c r="D55" s="1145"/>
      <c r="E55" s="1145"/>
      <c r="F55" s="1145"/>
      <c r="G55" s="1145"/>
      <c r="H55" s="1145"/>
      <c r="I55" s="1122"/>
      <c r="J55" s="1124" t="s">
        <v>1129</v>
      </c>
      <c r="K55" s="1124"/>
      <c r="L55" s="1126"/>
      <c r="M55" s="1128"/>
      <c r="N55" s="1130"/>
      <c r="O55" s="578" t="s">
        <v>1147</v>
      </c>
      <c r="P55" s="579" t="s">
        <v>1148</v>
      </c>
      <c r="Q55" s="580" t="s">
        <v>1147</v>
      </c>
      <c r="R55" s="579" t="s">
        <v>1148</v>
      </c>
      <c r="S55" s="580" t="s">
        <v>1147</v>
      </c>
      <c r="T55" s="579" t="s">
        <v>1148</v>
      </c>
      <c r="U55" s="580" t="s">
        <v>1147</v>
      </c>
      <c r="V55" s="579" t="s">
        <v>1148</v>
      </c>
      <c r="W55" s="580" t="s">
        <v>1147</v>
      </c>
      <c r="X55" s="579" t="s">
        <v>1148</v>
      </c>
      <c r="Y55" s="580" t="s">
        <v>1147</v>
      </c>
      <c r="Z55" s="579" t="s">
        <v>1148</v>
      </c>
      <c r="AA55" s="580" t="s">
        <v>1147</v>
      </c>
      <c r="AB55" s="579" t="s">
        <v>1149</v>
      </c>
      <c r="AC55" s="580" t="s">
        <v>1147</v>
      </c>
      <c r="AD55" s="579" t="s">
        <v>1149</v>
      </c>
      <c r="AE55" s="580" t="s">
        <v>1147</v>
      </c>
      <c r="AF55" s="581" t="s">
        <v>1149</v>
      </c>
      <c r="AG55" s="1115"/>
      <c r="AH55" s="1117"/>
      <c r="AI55" s="1119"/>
      <c r="AJ55" s="1108"/>
    </row>
    <row r="56" spans="2:36" ht="28.5" customHeight="1" thickBot="1">
      <c r="B56" s="582" t="s">
        <v>1150</v>
      </c>
      <c r="C56" s="1109" t="s">
        <v>1151</v>
      </c>
      <c r="D56" s="1110"/>
      <c r="E56" s="1110"/>
      <c r="F56" s="1110"/>
      <c r="G56" s="1110"/>
      <c r="H56" s="1110"/>
      <c r="I56" s="583" t="s">
        <v>1152</v>
      </c>
      <c r="J56" s="584"/>
      <c r="K56" s="585"/>
      <c r="L56" s="585"/>
      <c r="M56" s="586"/>
      <c r="N56" s="587"/>
      <c r="O56" s="588">
        <f t="shared" ref="O56:AD56" si="15">SUM(O58,O61,O64,O67)</f>
        <v>0</v>
      </c>
      <c r="P56" s="589">
        <f t="shared" si="15"/>
        <v>0</v>
      </c>
      <c r="Q56" s="589">
        <f t="shared" si="15"/>
        <v>0</v>
      </c>
      <c r="R56" s="589">
        <f t="shared" si="15"/>
        <v>0</v>
      </c>
      <c r="S56" s="589">
        <f t="shared" si="15"/>
        <v>0</v>
      </c>
      <c r="T56" s="589">
        <f t="shared" si="15"/>
        <v>0</v>
      </c>
      <c r="U56" s="589">
        <f t="shared" si="15"/>
        <v>0</v>
      </c>
      <c r="V56" s="589">
        <f t="shared" si="15"/>
        <v>0</v>
      </c>
      <c r="W56" s="589">
        <f t="shared" si="15"/>
        <v>0</v>
      </c>
      <c r="X56" s="589">
        <f t="shared" si="15"/>
        <v>0</v>
      </c>
      <c r="Y56" s="589">
        <f t="shared" si="15"/>
        <v>0</v>
      </c>
      <c r="Z56" s="589">
        <f t="shared" si="15"/>
        <v>0</v>
      </c>
      <c r="AA56" s="589">
        <f t="shared" si="15"/>
        <v>0</v>
      </c>
      <c r="AB56" s="589">
        <f t="shared" si="15"/>
        <v>0</v>
      </c>
      <c r="AC56" s="589">
        <f t="shared" si="15"/>
        <v>0</v>
      </c>
      <c r="AD56" s="589">
        <f t="shared" si="15"/>
        <v>0</v>
      </c>
      <c r="AE56" s="589">
        <f>SUM(O56,Q56,S56,U56,W56,Y56,AA56,AC56)</f>
        <v>0</v>
      </c>
      <c r="AF56" s="590">
        <f>SUM(P56,R56,T56,V56,X56,Z56,AB56,AD56)</f>
        <v>0</v>
      </c>
      <c r="AG56" s="591">
        <f>AG58+AG61</f>
        <v>0</v>
      </c>
      <c r="AH56" s="592"/>
      <c r="AI56" s="592"/>
      <c r="AJ56" s="593"/>
    </row>
    <row r="57" spans="2:36" ht="28.5" customHeight="1" thickBot="1"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2:36" ht="28.5" customHeight="1" thickBot="1"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6">SUM(O59:O59)</f>
        <v>0</v>
      </c>
      <c r="P58" s="601">
        <f t="shared" si="16"/>
        <v>0</v>
      </c>
      <c r="Q58" s="602">
        <f t="shared" si="16"/>
        <v>0</v>
      </c>
      <c r="R58" s="601">
        <f t="shared" si="16"/>
        <v>0</v>
      </c>
      <c r="S58" s="602">
        <f t="shared" si="16"/>
        <v>0</v>
      </c>
      <c r="T58" s="601">
        <f t="shared" si="16"/>
        <v>0</v>
      </c>
      <c r="U58" s="602">
        <f t="shared" si="16"/>
        <v>0</v>
      </c>
      <c r="V58" s="601">
        <f t="shared" si="16"/>
        <v>0</v>
      </c>
      <c r="W58" s="602">
        <f t="shared" si="16"/>
        <v>0</v>
      </c>
      <c r="X58" s="601">
        <f t="shared" si="16"/>
        <v>0</v>
      </c>
      <c r="Y58" s="602">
        <f t="shared" si="16"/>
        <v>0</v>
      </c>
      <c r="Z58" s="601">
        <f t="shared" si="16"/>
        <v>0</v>
      </c>
      <c r="AA58" s="602">
        <f t="shared" si="16"/>
        <v>0</v>
      </c>
      <c r="AB58" s="601">
        <f t="shared" si="16"/>
        <v>0</v>
      </c>
      <c r="AC58" s="602">
        <f t="shared" si="16"/>
        <v>0</v>
      </c>
      <c r="AD58" s="601">
        <f t="shared" si="16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2:36" ht="28.5" customHeight="1" thickBot="1">
      <c r="B59" s="606"/>
      <c r="C59" s="607"/>
      <c r="D59" s="608"/>
      <c r="E59" s="608"/>
      <c r="F59" s="609"/>
      <c r="G59" s="608"/>
      <c r="H59" s="610"/>
      <c r="I59" s="610"/>
      <c r="J59" s="610"/>
      <c r="K59" s="611"/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2:36" ht="28.5" customHeight="1" thickBot="1"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2:36" ht="28.5" customHeight="1" thickBot="1"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2:36" ht="28.5" customHeight="1" thickBot="1">
      <c r="B62" s="606"/>
      <c r="C62" s="607"/>
      <c r="D62" s="608"/>
      <c r="E62" s="608"/>
      <c r="F62" s="623"/>
      <c r="G62" s="608"/>
      <c r="H62" s="624"/>
      <c r="I62" s="625"/>
      <c r="J62" s="610"/>
      <c r="K62" s="626"/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2:36" ht="28.5" customHeight="1" thickBot="1"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2:36" ht="28.5" customHeight="1" thickBot="1"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2:36" ht="28.5" customHeight="1" thickBot="1"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2:36" ht="28.5" customHeight="1" thickBot="1"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2:36" ht="28.5" customHeight="1" thickBot="1"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2:36" ht="28.5" customHeight="1" thickBot="1"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2:36" ht="28.5" customHeight="1" thickBot="1"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2:36" ht="28.5" customHeight="1" thickBot="1">
      <c r="B70" s="1131" t="s">
        <v>1122</v>
      </c>
      <c r="C70" s="1132"/>
      <c r="D70" s="1133"/>
      <c r="E70" s="577"/>
      <c r="F70" s="1132" t="s">
        <v>1123</v>
      </c>
      <c r="G70" s="1132"/>
      <c r="H70" s="1132"/>
      <c r="I70" s="1132"/>
      <c r="J70" s="1132"/>
      <c r="K70" s="1132"/>
      <c r="L70" s="1132"/>
      <c r="M70" s="1132"/>
      <c r="N70" s="1133"/>
      <c r="O70" s="1134" t="s">
        <v>1124</v>
      </c>
      <c r="P70" s="1135"/>
      <c r="Q70" s="1135"/>
      <c r="R70" s="1135"/>
      <c r="S70" s="1135"/>
      <c r="T70" s="1135"/>
      <c r="U70" s="1135"/>
      <c r="V70" s="1135"/>
      <c r="W70" s="1135"/>
      <c r="X70" s="1135"/>
      <c r="Y70" s="1135"/>
      <c r="Z70" s="1135"/>
      <c r="AA70" s="1135"/>
      <c r="AB70" s="1135"/>
      <c r="AC70" s="1135"/>
      <c r="AD70" s="1135"/>
      <c r="AE70" s="1135"/>
      <c r="AF70" s="1136"/>
      <c r="AG70" s="1137" t="s">
        <v>1125</v>
      </c>
      <c r="AH70" s="1138"/>
      <c r="AI70" s="1138"/>
      <c r="AJ70" s="1139"/>
    </row>
    <row r="71" spans="2:36" ht="28.5" customHeight="1">
      <c r="B71" s="1140" t="s">
        <v>1126</v>
      </c>
      <c r="C71" s="1142" t="s">
        <v>1127</v>
      </c>
      <c r="D71" s="1143"/>
      <c r="E71" s="1143"/>
      <c r="F71" s="1143"/>
      <c r="G71" s="1143"/>
      <c r="H71" s="1143"/>
      <c r="I71" s="1121" t="s">
        <v>1128</v>
      </c>
      <c r="J71" s="1123" t="s">
        <v>1129</v>
      </c>
      <c r="K71" s="1123" t="s">
        <v>1130</v>
      </c>
      <c r="L71" s="1125" t="s">
        <v>1131</v>
      </c>
      <c r="M71" s="1127" t="s">
        <v>1132</v>
      </c>
      <c r="N71" s="1129" t="s">
        <v>1133</v>
      </c>
      <c r="O71" s="1120" t="s">
        <v>1134</v>
      </c>
      <c r="P71" s="1112"/>
      <c r="Q71" s="1111" t="s">
        <v>1135</v>
      </c>
      <c r="R71" s="1112"/>
      <c r="S71" s="1111" t="s">
        <v>1136</v>
      </c>
      <c r="T71" s="1112"/>
      <c r="U71" s="1111" t="s">
        <v>1137</v>
      </c>
      <c r="V71" s="1112"/>
      <c r="W71" s="1111" t="s">
        <v>1138</v>
      </c>
      <c r="X71" s="1112"/>
      <c r="Y71" s="1111" t="s">
        <v>1139</v>
      </c>
      <c r="Z71" s="1112"/>
      <c r="AA71" s="1111" t="s">
        <v>1140</v>
      </c>
      <c r="AB71" s="1112"/>
      <c r="AC71" s="1111" t="s">
        <v>1141</v>
      </c>
      <c r="AD71" s="1112"/>
      <c r="AE71" s="1111" t="s">
        <v>1142</v>
      </c>
      <c r="AF71" s="1113"/>
      <c r="AG71" s="1114" t="s">
        <v>1143</v>
      </c>
      <c r="AH71" s="1116" t="s">
        <v>1144</v>
      </c>
      <c r="AI71" s="1118" t="s">
        <v>1145</v>
      </c>
      <c r="AJ71" s="1107" t="s">
        <v>1146</v>
      </c>
    </row>
    <row r="72" spans="2:36" ht="28.5" customHeight="1" thickBot="1">
      <c r="B72" s="1141"/>
      <c r="C72" s="1144"/>
      <c r="D72" s="1145"/>
      <c r="E72" s="1145"/>
      <c r="F72" s="1145"/>
      <c r="G72" s="1145"/>
      <c r="H72" s="1145"/>
      <c r="I72" s="1122"/>
      <c r="J72" s="1124" t="s">
        <v>1129</v>
      </c>
      <c r="K72" s="1124"/>
      <c r="L72" s="1126"/>
      <c r="M72" s="1128"/>
      <c r="N72" s="1130"/>
      <c r="O72" s="578" t="s">
        <v>1147</v>
      </c>
      <c r="P72" s="579" t="s">
        <v>1148</v>
      </c>
      <c r="Q72" s="580" t="s">
        <v>1147</v>
      </c>
      <c r="R72" s="579" t="s">
        <v>1148</v>
      </c>
      <c r="S72" s="580" t="s">
        <v>1147</v>
      </c>
      <c r="T72" s="579" t="s">
        <v>1148</v>
      </c>
      <c r="U72" s="580" t="s">
        <v>1147</v>
      </c>
      <c r="V72" s="579" t="s">
        <v>1148</v>
      </c>
      <c r="W72" s="580" t="s">
        <v>1147</v>
      </c>
      <c r="X72" s="579" t="s">
        <v>1148</v>
      </c>
      <c r="Y72" s="580" t="s">
        <v>1147</v>
      </c>
      <c r="Z72" s="579" t="s">
        <v>1148</v>
      </c>
      <c r="AA72" s="580" t="s">
        <v>1147</v>
      </c>
      <c r="AB72" s="579" t="s">
        <v>1149</v>
      </c>
      <c r="AC72" s="580" t="s">
        <v>1147</v>
      </c>
      <c r="AD72" s="579" t="s">
        <v>1149</v>
      </c>
      <c r="AE72" s="580" t="s">
        <v>1147</v>
      </c>
      <c r="AF72" s="581" t="s">
        <v>1149</v>
      </c>
      <c r="AG72" s="1115"/>
      <c r="AH72" s="1117"/>
      <c r="AI72" s="1119"/>
      <c r="AJ72" s="1108"/>
    </row>
    <row r="73" spans="2:36" ht="28.5" customHeight="1" thickBot="1">
      <c r="B73" s="582" t="s">
        <v>1150</v>
      </c>
      <c r="C73" s="1109" t="s">
        <v>1151</v>
      </c>
      <c r="D73" s="1110"/>
      <c r="E73" s="1110"/>
      <c r="F73" s="1110"/>
      <c r="G73" s="1110"/>
      <c r="H73" s="1110"/>
      <c r="I73" s="583" t="s">
        <v>1152</v>
      </c>
      <c r="J73" s="584"/>
      <c r="K73" s="585"/>
      <c r="L73" s="585"/>
      <c r="M73" s="586"/>
      <c r="N73" s="587"/>
      <c r="O73" s="588">
        <f t="shared" ref="O73:AD73" si="20">SUM(O75,O78,O81)</f>
        <v>0</v>
      </c>
      <c r="P73" s="589">
        <f t="shared" si="20"/>
        <v>0</v>
      </c>
      <c r="Q73" s="589">
        <f t="shared" si="20"/>
        <v>0</v>
      </c>
      <c r="R73" s="589">
        <f t="shared" si="20"/>
        <v>0</v>
      </c>
      <c r="S73" s="589">
        <f t="shared" si="20"/>
        <v>0</v>
      </c>
      <c r="T73" s="589">
        <f t="shared" si="20"/>
        <v>0</v>
      </c>
      <c r="U73" s="589">
        <f t="shared" si="20"/>
        <v>0</v>
      </c>
      <c r="V73" s="589">
        <f t="shared" si="20"/>
        <v>0</v>
      </c>
      <c r="W73" s="589">
        <f t="shared" si="20"/>
        <v>0</v>
      </c>
      <c r="X73" s="589">
        <f t="shared" si="20"/>
        <v>0</v>
      </c>
      <c r="Y73" s="589">
        <f t="shared" si="20"/>
        <v>0</v>
      </c>
      <c r="Z73" s="589">
        <f t="shared" si="20"/>
        <v>0</v>
      </c>
      <c r="AA73" s="589">
        <f t="shared" si="20"/>
        <v>0</v>
      </c>
      <c r="AB73" s="589">
        <f t="shared" si="20"/>
        <v>0</v>
      </c>
      <c r="AC73" s="589">
        <f t="shared" si="20"/>
        <v>0</v>
      </c>
      <c r="AD73" s="589">
        <f t="shared" si="20"/>
        <v>0</v>
      </c>
      <c r="AE73" s="589">
        <f>SUM(O73,Q73,S73,U73,W73,Y73,AA73,AC73)</f>
        <v>0</v>
      </c>
      <c r="AF73" s="590">
        <f>SUM(P73,R73,T73,V73,X73,Z73,AB73,AD73)</f>
        <v>0</v>
      </c>
      <c r="AG73" s="591">
        <f>AG75+AG78</f>
        <v>0</v>
      </c>
      <c r="AH73" s="592"/>
      <c r="AI73" s="592"/>
      <c r="AJ73" s="593"/>
    </row>
    <row r="74" spans="2:36" ht="28.5" customHeight="1" thickBot="1">
      <c r="B74" s="1146"/>
      <c r="C74" s="1147"/>
      <c r="D74" s="1147"/>
      <c r="E74" s="1147"/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8"/>
    </row>
    <row r="75" spans="2:36" ht="28.5" customHeight="1" thickBot="1"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1">SUM(O76:O76)</f>
        <v>0</v>
      </c>
      <c r="P75" s="601">
        <f t="shared" si="21"/>
        <v>0</v>
      </c>
      <c r="Q75" s="602">
        <f t="shared" si="21"/>
        <v>0</v>
      </c>
      <c r="R75" s="601">
        <f t="shared" si="21"/>
        <v>0</v>
      </c>
      <c r="S75" s="602">
        <f t="shared" si="21"/>
        <v>0</v>
      </c>
      <c r="T75" s="601">
        <f t="shared" si="21"/>
        <v>0</v>
      </c>
      <c r="U75" s="602">
        <f t="shared" si="21"/>
        <v>0</v>
      </c>
      <c r="V75" s="601">
        <f t="shared" si="21"/>
        <v>0</v>
      </c>
      <c r="W75" s="602">
        <f t="shared" si="21"/>
        <v>0</v>
      </c>
      <c r="X75" s="601">
        <f t="shared" si="21"/>
        <v>0</v>
      </c>
      <c r="Y75" s="602">
        <f t="shared" si="21"/>
        <v>0</v>
      </c>
      <c r="Z75" s="601">
        <f t="shared" si="21"/>
        <v>0</v>
      </c>
      <c r="AA75" s="602">
        <f t="shared" si="21"/>
        <v>0</v>
      </c>
      <c r="AB75" s="601">
        <f t="shared" si="21"/>
        <v>0</v>
      </c>
      <c r="AC75" s="602">
        <f t="shared" si="21"/>
        <v>0</v>
      </c>
      <c r="AD75" s="601">
        <f t="shared" si="21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2:36" ht="28.5" customHeight="1" thickBot="1"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2:36" ht="28.5" customHeight="1" thickBot="1"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2:36" ht="28.5" customHeight="1" thickBot="1">
      <c r="B78" s="594" t="s">
        <v>1153</v>
      </c>
      <c r="C78" s="595" t="s">
        <v>1154</v>
      </c>
      <c r="D78" s="595" t="s">
        <v>1155</v>
      </c>
      <c r="E78" s="595" t="s">
        <v>1161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5"/>
      <c r="K78" s="622"/>
      <c r="L78" s="622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2:36" ht="28.5" customHeight="1" thickBot="1">
      <c r="B79" s="606"/>
      <c r="C79" s="607"/>
      <c r="D79" s="608"/>
      <c r="E79" s="608"/>
      <c r="F79" s="623"/>
      <c r="G79" s="608"/>
      <c r="H79" s="624"/>
      <c r="I79" s="625"/>
      <c r="J79" s="610"/>
      <c r="K79" s="626"/>
      <c r="L79" s="627"/>
      <c r="M79" s="628"/>
      <c r="N79" s="629"/>
      <c r="O79" s="630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618"/>
      <c r="AF79" s="618"/>
      <c r="AG79" s="631"/>
      <c r="AH79" s="620"/>
      <c r="AI79" s="628"/>
      <c r="AJ79" s="632"/>
    </row>
    <row r="80" spans="2:36" ht="28.5" customHeight="1" thickBot="1"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2:36" ht="28.5" customHeight="1" thickBot="1"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2:36" ht="28.5" customHeight="1" thickBot="1"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2:36" ht="28.5" customHeight="1" thickBot="1"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2:36" ht="28.5" customHeight="1" thickBot="1">
      <c r="B84" s="1131" t="s">
        <v>1122</v>
      </c>
      <c r="C84" s="1132"/>
      <c r="D84" s="1133"/>
      <c r="E84" s="577"/>
      <c r="F84" s="1132" t="s">
        <v>1123</v>
      </c>
      <c r="G84" s="1132"/>
      <c r="H84" s="1132"/>
      <c r="I84" s="1132"/>
      <c r="J84" s="1132"/>
      <c r="K84" s="1132"/>
      <c r="L84" s="1132"/>
      <c r="M84" s="1132"/>
      <c r="N84" s="1133"/>
      <c r="O84" s="1134" t="s">
        <v>1124</v>
      </c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  <c r="Z84" s="1135"/>
      <c r="AA84" s="1135"/>
      <c r="AB84" s="1135"/>
      <c r="AC84" s="1135"/>
      <c r="AD84" s="1135"/>
      <c r="AE84" s="1135"/>
      <c r="AF84" s="1136"/>
      <c r="AG84" s="1137" t="s">
        <v>1125</v>
      </c>
      <c r="AH84" s="1138"/>
      <c r="AI84" s="1138"/>
      <c r="AJ84" s="1139"/>
    </row>
    <row r="85" spans="2:36" ht="28.5" customHeight="1">
      <c r="B85" s="1140" t="s">
        <v>1126</v>
      </c>
      <c r="C85" s="1142" t="s">
        <v>1127</v>
      </c>
      <c r="D85" s="1143"/>
      <c r="E85" s="1143"/>
      <c r="F85" s="1143"/>
      <c r="G85" s="1143"/>
      <c r="H85" s="1143"/>
      <c r="I85" s="1121" t="s">
        <v>1128</v>
      </c>
      <c r="J85" s="1123" t="s">
        <v>1129</v>
      </c>
      <c r="K85" s="1123" t="s">
        <v>1130</v>
      </c>
      <c r="L85" s="1125" t="s">
        <v>1131</v>
      </c>
      <c r="M85" s="1127" t="s">
        <v>1132</v>
      </c>
      <c r="N85" s="1129" t="s">
        <v>1133</v>
      </c>
      <c r="O85" s="1120" t="s">
        <v>1134</v>
      </c>
      <c r="P85" s="1112"/>
      <c r="Q85" s="1111" t="s">
        <v>1135</v>
      </c>
      <c r="R85" s="1112"/>
      <c r="S85" s="1111" t="s">
        <v>1136</v>
      </c>
      <c r="T85" s="1112"/>
      <c r="U85" s="1111" t="s">
        <v>1137</v>
      </c>
      <c r="V85" s="1112"/>
      <c r="W85" s="1111" t="s">
        <v>1138</v>
      </c>
      <c r="X85" s="1112"/>
      <c r="Y85" s="1111" t="s">
        <v>1139</v>
      </c>
      <c r="Z85" s="1112"/>
      <c r="AA85" s="1111" t="s">
        <v>1140</v>
      </c>
      <c r="AB85" s="1112"/>
      <c r="AC85" s="1111" t="s">
        <v>1141</v>
      </c>
      <c r="AD85" s="1112"/>
      <c r="AE85" s="1111" t="s">
        <v>1142</v>
      </c>
      <c r="AF85" s="1113"/>
      <c r="AG85" s="1114" t="s">
        <v>1143</v>
      </c>
      <c r="AH85" s="1116" t="s">
        <v>1144</v>
      </c>
      <c r="AI85" s="1118" t="s">
        <v>1145</v>
      </c>
      <c r="AJ85" s="1107" t="s">
        <v>1146</v>
      </c>
    </row>
    <row r="86" spans="2:36" ht="28.5" customHeight="1" thickBot="1">
      <c r="B86" s="1141"/>
      <c r="C86" s="1144"/>
      <c r="D86" s="1145"/>
      <c r="E86" s="1145"/>
      <c r="F86" s="1145"/>
      <c r="G86" s="1145"/>
      <c r="H86" s="1145"/>
      <c r="I86" s="1122"/>
      <c r="J86" s="1124" t="s">
        <v>1129</v>
      </c>
      <c r="K86" s="1124"/>
      <c r="L86" s="1126"/>
      <c r="M86" s="1128"/>
      <c r="N86" s="1130"/>
      <c r="O86" s="578" t="s">
        <v>1147</v>
      </c>
      <c r="P86" s="579" t="s">
        <v>1148</v>
      </c>
      <c r="Q86" s="580" t="s">
        <v>1147</v>
      </c>
      <c r="R86" s="579" t="s">
        <v>1148</v>
      </c>
      <c r="S86" s="580" t="s">
        <v>1147</v>
      </c>
      <c r="T86" s="579" t="s">
        <v>1148</v>
      </c>
      <c r="U86" s="580" t="s">
        <v>1147</v>
      </c>
      <c r="V86" s="579" t="s">
        <v>1148</v>
      </c>
      <c r="W86" s="580" t="s">
        <v>1147</v>
      </c>
      <c r="X86" s="579" t="s">
        <v>1148</v>
      </c>
      <c r="Y86" s="580" t="s">
        <v>1147</v>
      </c>
      <c r="Z86" s="579" t="s">
        <v>1148</v>
      </c>
      <c r="AA86" s="580" t="s">
        <v>1147</v>
      </c>
      <c r="AB86" s="579" t="s">
        <v>1149</v>
      </c>
      <c r="AC86" s="580" t="s">
        <v>1147</v>
      </c>
      <c r="AD86" s="579" t="s">
        <v>1149</v>
      </c>
      <c r="AE86" s="580" t="s">
        <v>1147</v>
      </c>
      <c r="AF86" s="581" t="s">
        <v>1149</v>
      </c>
      <c r="AG86" s="1115"/>
      <c r="AH86" s="1117"/>
      <c r="AI86" s="1119"/>
      <c r="AJ86" s="1108"/>
    </row>
    <row r="87" spans="2:36" ht="28.5" customHeight="1" thickBot="1">
      <c r="B87" s="582" t="s">
        <v>1150</v>
      </c>
      <c r="C87" s="1109" t="s">
        <v>1151</v>
      </c>
      <c r="D87" s="1110"/>
      <c r="E87" s="1110"/>
      <c r="F87" s="1110"/>
      <c r="G87" s="1110"/>
      <c r="H87" s="1110"/>
      <c r="I87" s="583" t="s">
        <v>1152</v>
      </c>
      <c r="J87" s="584"/>
      <c r="K87" s="585"/>
      <c r="L87" s="585"/>
      <c r="M87" s="586"/>
      <c r="N87" s="587"/>
      <c r="O87" s="588">
        <f t="shared" ref="O87:AD87" si="24">SUM(O89,O92,O95)</f>
        <v>0</v>
      </c>
      <c r="P87" s="589">
        <f t="shared" si="24"/>
        <v>0</v>
      </c>
      <c r="Q87" s="589">
        <f t="shared" si="24"/>
        <v>0</v>
      </c>
      <c r="R87" s="589">
        <f t="shared" si="24"/>
        <v>0</v>
      </c>
      <c r="S87" s="589">
        <f t="shared" si="24"/>
        <v>0</v>
      </c>
      <c r="T87" s="589">
        <f t="shared" si="24"/>
        <v>0</v>
      </c>
      <c r="U87" s="589">
        <f t="shared" si="24"/>
        <v>0</v>
      </c>
      <c r="V87" s="589">
        <f t="shared" si="24"/>
        <v>0</v>
      </c>
      <c r="W87" s="589">
        <f t="shared" si="24"/>
        <v>0</v>
      </c>
      <c r="X87" s="589">
        <f t="shared" si="24"/>
        <v>0</v>
      </c>
      <c r="Y87" s="589">
        <f t="shared" si="24"/>
        <v>0</v>
      </c>
      <c r="Z87" s="589">
        <f t="shared" si="24"/>
        <v>0</v>
      </c>
      <c r="AA87" s="589">
        <f t="shared" si="24"/>
        <v>0</v>
      </c>
      <c r="AB87" s="589">
        <f t="shared" si="24"/>
        <v>0</v>
      </c>
      <c r="AC87" s="589">
        <f t="shared" si="24"/>
        <v>0</v>
      </c>
      <c r="AD87" s="589">
        <f t="shared" si="24"/>
        <v>0</v>
      </c>
      <c r="AE87" s="589">
        <f>SUM(O87,Q87,S87,U87,W87,Y87,AA87,AC87)</f>
        <v>0</v>
      </c>
      <c r="AF87" s="590">
        <f>SUM(P87,R87,T87,V87,X87,Z87,AB87,AD87)</f>
        <v>0</v>
      </c>
      <c r="AG87" s="591">
        <f>AG89+AG92</f>
        <v>0</v>
      </c>
      <c r="AH87" s="592"/>
      <c r="AI87" s="592"/>
      <c r="AJ87" s="593"/>
    </row>
    <row r="88" spans="2:36" ht="28.5" customHeight="1" thickBot="1">
      <c r="B88" s="1146"/>
      <c r="C88" s="1147"/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7"/>
      <c r="Q88" s="1147"/>
      <c r="R88" s="1147"/>
      <c r="S88" s="1147"/>
      <c r="T88" s="1147"/>
      <c r="U88" s="1147"/>
      <c r="V88" s="1147"/>
      <c r="W88" s="1147"/>
      <c r="X88" s="1147"/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8"/>
    </row>
    <row r="89" spans="2:36" ht="28.5" customHeight="1" thickBot="1"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5">SUM(O90:O90)</f>
        <v>0</v>
      </c>
      <c r="P89" s="601">
        <f t="shared" si="25"/>
        <v>0</v>
      </c>
      <c r="Q89" s="602">
        <f t="shared" si="25"/>
        <v>0</v>
      </c>
      <c r="R89" s="601">
        <f t="shared" si="25"/>
        <v>0</v>
      </c>
      <c r="S89" s="602">
        <f t="shared" si="25"/>
        <v>0</v>
      </c>
      <c r="T89" s="601">
        <f t="shared" si="25"/>
        <v>0</v>
      </c>
      <c r="U89" s="602">
        <f t="shared" si="25"/>
        <v>0</v>
      </c>
      <c r="V89" s="601">
        <f t="shared" si="25"/>
        <v>0</v>
      </c>
      <c r="W89" s="602">
        <f t="shared" si="25"/>
        <v>0</v>
      </c>
      <c r="X89" s="601">
        <f t="shared" si="25"/>
        <v>0</v>
      </c>
      <c r="Y89" s="602">
        <f t="shared" si="25"/>
        <v>0</v>
      </c>
      <c r="Z89" s="601">
        <f t="shared" si="25"/>
        <v>0</v>
      </c>
      <c r="AA89" s="602">
        <f t="shared" si="25"/>
        <v>0</v>
      </c>
      <c r="AB89" s="601">
        <f t="shared" si="25"/>
        <v>0</v>
      </c>
      <c r="AC89" s="602">
        <f t="shared" si="25"/>
        <v>0</v>
      </c>
      <c r="AD89" s="601">
        <f t="shared" si="25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2:36" ht="28.5" customHeight="1" thickBot="1"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2:36" ht="28.5" customHeight="1" thickBot="1"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2:36" ht="28.5" customHeight="1" thickBot="1">
      <c r="B92" s="594" t="s">
        <v>1153</v>
      </c>
      <c r="C92" s="595" t="s">
        <v>1154</v>
      </c>
      <c r="D92" s="595" t="s">
        <v>1155</v>
      </c>
      <c r="E92" s="595" t="s">
        <v>1161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5"/>
      <c r="K92" s="622"/>
      <c r="L92" s="622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2:36" ht="28.5" customHeight="1" thickBot="1">
      <c r="B93" s="606"/>
      <c r="C93" s="607"/>
      <c r="D93" s="608"/>
      <c r="E93" s="608"/>
      <c r="F93" s="623"/>
      <c r="G93" s="608"/>
      <c r="H93" s="624"/>
      <c r="I93" s="625"/>
      <c r="J93" s="610"/>
      <c r="K93" s="626"/>
      <c r="L93" s="627"/>
      <c r="M93" s="628"/>
      <c r="N93" s="629"/>
      <c r="O93" s="630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8"/>
      <c r="AD93" s="618"/>
      <c r="AE93" s="618"/>
      <c r="AF93" s="618"/>
      <c r="AG93" s="631"/>
      <c r="AH93" s="620"/>
      <c r="AI93" s="628"/>
      <c r="AJ93" s="632"/>
    </row>
    <row r="94" spans="2:36" ht="28.5" customHeight="1" thickBot="1"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2:36" ht="28.5" customHeight="1" thickBot="1"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2:36" ht="28.5" customHeight="1" thickBot="1"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2:36" ht="28.5" customHeight="1" thickBot="1"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2:36" ht="28.5" customHeight="1" thickBot="1"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2:36" ht="28.5" customHeight="1"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2:36" ht="28.5" customHeight="1" thickBot="1"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2:36" ht="28.5" customHeight="1" thickBot="1"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8">O103+O106</f>
        <v>0</v>
      </c>
      <c r="P101" s="589">
        <f t="shared" si="28"/>
        <v>0</v>
      </c>
      <c r="Q101" s="589">
        <f t="shared" si="28"/>
        <v>0</v>
      </c>
      <c r="R101" s="589">
        <f t="shared" si="28"/>
        <v>0</v>
      </c>
      <c r="S101" s="589">
        <f t="shared" si="28"/>
        <v>0</v>
      </c>
      <c r="T101" s="589">
        <f t="shared" si="28"/>
        <v>0</v>
      </c>
      <c r="U101" s="589">
        <f t="shared" si="28"/>
        <v>0</v>
      </c>
      <c r="V101" s="589">
        <f t="shared" si="28"/>
        <v>0</v>
      </c>
      <c r="W101" s="589">
        <f t="shared" si="28"/>
        <v>0</v>
      </c>
      <c r="X101" s="589">
        <f t="shared" si="28"/>
        <v>0</v>
      </c>
      <c r="Y101" s="589">
        <f t="shared" si="28"/>
        <v>0</v>
      </c>
      <c r="Z101" s="589">
        <f t="shared" si="28"/>
        <v>0</v>
      </c>
      <c r="AA101" s="589">
        <f t="shared" si="28"/>
        <v>0</v>
      </c>
      <c r="AB101" s="589">
        <f t="shared" si="28"/>
        <v>0</v>
      </c>
      <c r="AC101" s="589">
        <f t="shared" si="28"/>
        <v>0</v>
      </c>
      <c r="AD101" s="589">
        <f t="shared" si="28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2:36" ht="28.5" customHeight="1" thickBot="1"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2:36" ht="28.5" customHeight="1" thickBot="1"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29">SUM(O104:O104)</f>
        <v>0</v>
      </c>
      <c r="P103" s="601">
        <f t="shared" si="29"/>
        <v>0</v>
      </c>
      <c r="Q103" s="602">
        <f t="shared" si="29"/>
        <v>0</v>
      </c>
      <c r="R103" s="601">
        <f t="shared" si="29"/>
        <v>0</v>
      </c>
      <c r="S103" s="602">
        <f t="shared" si="29"/>
        <v>0</v>
      </c>
      <c r="T103" s="601">
        <f t="shared" si="29"/>
        <v>0</v>
      </c>
      <c r="U103" s="602">
        <f t="shared" si="29"/>
        <v>0</v>
      </c>
      <c r="V103" s="601">
        <f t="shared" si="29"/>
        <v>0</v>
      </c>
      <c r="W103" s="602">
        <f t="shared" si="29"/>
        <v>0</v>
      </c>
      <c r="X103" s="601">
        <f t="shared" si="29"/>
        <v>0</v>
      </c>
      <c r="Y103" s="602">
        <f t="shared" si="29"/>
        <v>0</v>
      </c>
      <c r="Z103" s="601">
        <f t="shared" si="29"/>
        <v>0</v>
      </c>
      <c r="AA103" s="602">
        <f t="shared" si="29"/>
        <v>0</v>
      </c>
      <c r="AB103" s="601">
        <f t="shared" si="29"/>
        <v>0</v>
      </c>
      <c r="AC103" s="602">
        <f t="shared" si="29"/>
        <v>0</v>
      </c>
      <c r="AD103" s="601">
        <f t="shared" si="29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2:36" ht="28.5" customHeight="1" thickBot="1"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2:36" ht="28.5" customHeight="1" thickBot="1"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2:36" ht="28.5" customHeight="1" thickBot="1"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2:36" ht="28.5" customHeight="1" thickBot="1"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2:36" ht="28.5" customHeight="1" thickBot="1"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2:36" ht="28.5" customHeight="1" thickBot="1"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2:36" ht="28.5" customHeight="1"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2:36" ht="28.5" customHeight="1" thickBot="1"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2:36" ht="28.5" customHeight="1" thickBot="1"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1">O114+O117</f>
        <v>0</v>
      </c>
      <c r="P112" s="589">
        <f t="shared" si="31"/>
        <v>0</v>
      </c>
      <c r="Q112" s="589">
        <f t="shared" si="31"/>
        <v>0</v>
      </c>
      <c r="R112" s="589">
        <f t="shared" si="31"/>
        <v>0</v>
      </c>
      <c r="S112" s="589">
        <f t="shared" si="31"/>
        <v>0</v>
      </c>
      <c r="T112" s="589">
        <f t="shared" si="31"/>
        <v>0</v>
      </c>
      <c r="U112" s="589">
        <f t="shared" si="31"/>
        <v>0</v>
      </c>
      <c r="V112" s="589">
        <f t="shared" si="31"/>
        <v>0</v>
      </c>
      <c r="W112" s="589">
        <f t="shared" si="31"/>
        <v>0</v>
      </c>
      <c r="X112" s="589">
        <f t="shared" si="31"/>
        <v>0</v>
      </c>
      <c r="Y112" s="589">
        <f t="shared" si="31"/>
        <v>0</v>
      </c>
      <c r="Z112" s="589">
        <f t="shared" si="31"/>
        <v>0</v>
      </c>
      <c r="AA112" s="589">
        <f t="shared" si="31"/>
        <v>0</v>
      </c>
      <c r="AB112" s="589">
        <f t="shared" si="31"/>
        <v>0</v>
      </c>
      <c r="AC112" s="589">
        <f t="shared" si="31"/>
        <v>0</v>
      </c>
      <c r="AD112" s="589">
        <f t="shared" si="31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AG114+AG117</f>
        <v>0</v>
      </c>
      <c r="AH112" s="592"/>
      <c r="AI112" s="592"/>
      <c r="AJ112" s="593"/>
    </row>
    <row r="113" spans="2:36" ht="28.5" customHeight="1" thickBot="1"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2:36" ht="28.5" customHeight="1" thickBot="1"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2">SUM(O115:O115)</f>
        <v>0</v>
      </c>
      <c r="P114" s="601">
        <f t="shared" si="32"/>
        <v>0</v>
      </c>
      <c r="Q114" s="602">
        <f t="shared" si="32"/>
        <v>0</v>
      </c>
      <c r="R114" s="601">
        <f t="shared" si="32"/>
        <v>0</v>
      </c>
      <c r="S114" s="602">
        <f t="shared" si="32"/>
        <v>0</v>
      </c>
      <c r="T114" s="601">
        <f t="shared" si="32"/>
        <v>0</v>
      </c>
      <c r="U114" s="602">
        <f t="shared" si="32"/>
        <v>0</v>
      </c>
      <c r="V114" s="601">
        <f t="shared" si="32"/>
        <v>0</v>
      </c>
      <c r="W114" s="602">
        <f t="shared" si="32"/>
        <v>0</v>
      </c>
      <c r="X114" s="601">
        <f t="shared" si="32"/>
        <v>0</v>
      </c>
      <c r="Y114" s="602">
        <f t="shared" si="32"/>
        <v>0</v>
      </c>
      <c r="Z114" s="601">
        <f t="shared" si="32"/>
        <v>0</v>
      </c>
      <c r="AA114" s="602">
        <f t="shared" si="32"/>
        <v>0</v>
      </c>
      <c r="AB114" s="601">
        <f t="shared" si="32"/>
        <v>0</v>
      </c>
      <c r="AC114" s="602">
        <f t="shared" si="32"/>
        <v>0</v>
      </c>
      <c r="AD114" s="601">
        <f t="shared" si="32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2:36" ht="28.5" customHeight="1" thickBot="1"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2:36" ht="28.5" customHeight="1" thickBot="1"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2:36" ht="28.5" customHeight="1" thickBot="1">
      <c r="B117" s="594" t="s">
        <v>1153</v>
      </c>
      <c r="C117" s="595" t="s">
        <v>1154</v>
      </c>
      <c r="D117" s="595" t="s">
        <v>1155</v>
      </c>
      <c r="E117" s="595" t="s">
        <v>1161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5"/>
      <c r="K117" s="622"/>
      <c r="L117" s="622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2:36" ht="28.5" customHeight="1" thickBot="1">
      <c r="B118" s="606"/>
      <c r="C118" s="607"/>
      <c r="D118" s="608"/>
      <c r="E118" s="608"/>
      <c r="F118" s="623"/>
      <c r="G118" s="608"/>
      <c r="H118" s="624"/>
      <c r="I118" s="625"/>
      <c r="J118" s="610"/>
      <c r="K118" s="626"/>
      <c r="L118" s="627"/>
      <c r="M118" s="628"/>
      <c r="N118" s="629"/>
      <c r="O118" s="630"/>
      <c r="P118" s="618"/>
      <c r="Q118" s="618"/>
      <c r="R118" s="618"/>
      <c r="S118" s="618"/>
      <c r="T118" s="618"/>
      <c r="U118" s="618"/>
      <c r="V118" s="618"/>
      <c r="W118" s="618"/>
      <c r="X118" s="618"/>
      <c r="Y118" s="618"/>
      <c r="Z118" s="618"/>
      <c r="AA118" s="618"/>
      <c r="AB118" s="618"/>
      <c r="AC118" s="618"/>
      <c r="AD118" s="618"/>
      <c r="AE118" s="618"/>
      <c r="AF118" s="618"/>
      <c r="AG118" s="631"/>
      <c r="AH118" s="620"/>
      <c r="AI118" s="628"/>
      <c r="AJ118" s="632"/>
    </row>
    <row r="119" spans="2:36" ht="28.5" customHeight="1" thickBot="1"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2:36" ht="28.5" customHeight="1" thickBot="1">
      <c r="B120" s="1131" t="s">
        <v>1122</v>
      </c>
      <c r="C120" s="1132"/>
      <c r="D120" s="1133"/>
      <c r="E120" s="577"/>
      <c r="F120" s="1132" t="s">
        <v>1123</v>
      </c>
      <c r="G120" s="1132"/>
      <c r="H120" s="1132"/>
      <c r="I120" s="1132"/>
      <c r="J120" s="1132"/>
      <c r="K120" s="1132"/>
      <c r="L120" s="1132"/>
      <c r="M120" s="1132"/>
      <c r="N120" s="1133"/>
      <c r="O120" s="1134" t="s">
        <v>1124</v>
      </c>
      <c r="P120" s="1135"/>
      <c r="Q120" s="1135"/>
      <c r="R120" s="1135"/>
      <c r="S120" s="1135"/>
      <c r="T120" s="1135"/>
      <c r="U120" s="1135"/>
      <c r="V120" s="1135"/>
      <c r="W120" s="1135"/>
      <c r="X120" s="1135"/>
      <c r="Y120" s="1135"/>
      <c r="Z120" s="1135"/>
      <c r="AA120" s="1135"/>
      <c r="AB120" s="1135"/>
      <c r="AC120" s="1135"/>
      <c r="AD120" s="1135"/>
      <c r="AE120" s="1135"/>
      <c r="AF120" s="1136"/>
      <c r="AG120" s="1137" t="s">
        <v>1125</v>
      </c>
      <c r="AH120" s="1138"/>
      <c r="AI120" s="1138"/>
      <c r="AJ120" s="1139"/>
    </row>
    <row r="121" spans="2:36" ht="28.5" customHeight="1">
      <c r="B121" s="1140" t="s">
        <v>1126</v>
      </c>
      <c r="C121" s="1142" t="s">
        <v>1127</v>
      </c>
      <c r="D121" s="1143"/>
      <c r="E121" s="1143"/>
      <c r="F121" s="1143"/>
      <c r="G121" s="1143"/>
      <c r="H121" s="1143"/>
      <c r="I121" s="1121" t="s">
        <v>1128</v>
      </c>
      <c r="J121" s="1123" t="s">
        <v>1129</v>
      </c>
      <c r="K121" s="1123" t="s">
        <v>1130</v>
      </c>
      <c r="L121" s="1125" t="s">
        <v>1131</v>
      </c>
      <c r="M121" s="1127" t="s">
        <v>1132</v>
      </c>
      <c r="N121" s="1129" t="s">
        <v>1133</v>
      </c>
      <c r="O121" s="1120" t="s">
        <v>1134</v>
      </c>
      <c r="P121" s="1112"/>
      <c r="Q121" s="1111" t="s">
        <v>1135</v>
      </c>
      <c r="R121" s="1112"/>
      <c r="S121" s="1111" t="s">
        <v>1136</v>
      </c>
      <c r="T121" s="1112"/>
      <c r="U121" s="1111" t="s">
        <v>1137</v>
      </c>
      <c r="V121" s="1112"/>
      <c r="W121" s="1111" t="s">
        <v>1138</v>
      </c>
      <c r="X121" s="1112"/>
      <c r="Y121" s="1111" t="s">
        <v>1139</v>
      </c>
      <c r="Z121" s="1112"/>
      <c r="AA121" s="1111" t="s">
        <v>1140</v>
      </c>
      <c r="AB121" s="1112"/>
      <c r="AC121" s="1111" t="s">
        <v>1141</v>
      </c>
      <c r="AD121" s="1112"/>
      <c r="AE121" s="1111" t="s">
        <v>1142</v>
      </c>
      <c r="AF121" s="1113"/>
      <c r="AG121" s="1114" t="s">
        <v>1143</v>
      </c>
      <c r="AH121" s="1116" t="s">
        <v>1144</v>
      </c>
      <c r="AI121" s="1118" t="s">
        <v>1145</v>
      </c>
      <c r="AJ121" s="1107" t="s">
        <v>1146</v>
      </c>
    </row>
    <row r="122" spans="2:36" ht="28.5" customHeight="1" thickBot="1">
      <c r="B122" s="1141"/>
      <c r="C122" s="1144"/>
      <c r="D122" s="1145"/>
      <c r="E122" s="1145"/>
      <c r="F122" s="1145"/>
      <c r="G122" s="1145"/>
      <c r="H122" s="1145"/>
      <c r="I122" s="1122"/>
      <c r="J122" s="1124" t="s">
        <v>1129</v>
      </c>
      <c r="K122" s="1124"/>
      <c r="L122" s="1126"/>
      <c r="M122" s="1128"/>
      <c r="N122" s="1130"/>
      <c r="O122" s="578" t="s">
        <v>1147</v>
      </c>
      <c r="P122" s="579" t="s">
        <v>1148</v>
      </c>
      <c r="Q122" s="580" t="s">
        <v>1147</v>
      </c>
      <c r="R122" s="579" t="s">
        <v>1148</v>
      </c>
      <c r="S122" s="580" t="s">
        <v>1147</v>
      </c>
      <c r="T122" s="579" t="s">
        <v>1148</v>
      </c>
      <c r="U122" s="580" t="s">
        <v>1147</v>
      </c>
      <c r="V122" s="579" t="s">
        <v>1148</v>
      </c>
      <c r="W122" s="580" t="s">
        <v>1147</v>
      </c>
      <c r="X122" s="579" t="s">
        <v>1148</v>
      </c>
      <c r="Y122" s="580" t="s">
        <v>1147</v>
      </c>
      <c r="Z122" s="579" t="s">
        <v>1148</v>
      </c>
      <c r="AA122" s="580" t="s">
        <v>1147</v>
      </c>
      <c r="AB122" s="579" t="s">
        <v>1149</v>
      </c>
      <c r="AC122" s="580" t="s">
        <v>1147</v>
      </c>
      <c r="AD122" s="579" t="s">
        <v>1149</v>
      </c>
      <c r="AE122" s="580" t="s">
        <v>1147</v>
      </c>
      <c r="AF122" s="581" t="s">
        <v>1149</v>
      </c>
      <c r="AG122" s="1115"/>
      <c r="AH122" s="1117"/>
      <c r="AI122" s="1119"/>
      <c r="AJ122" s="1108"/>
    </row>
    <row r="123" spans="2:36" ht="28.5" customHeight="1" thickBot="1">
      <c r="B123" s="582" t="s">
        <v>1150</v>
      </c>
      <c r="C123" s="1109" t="s">
        <v>1151</v>
      </c>
      <c r="D123" s="1110"/>
      <c r="E123" s="1110"/>
      <c r="F123" s="1110"/>
      <c r="G123" s="1110"/>
      <c r="H123" s="1110"/>
      <c r="I123" s="583" t="s">
        <v>1152</v>
      </c>
      <c r="J123" s="584"/>
      <c r="K123" s="585"/>
      <c r="L123" s="585"/>
      <c r="M123" s="586"/>
      <c r="N123" s="587"/>
      <c r="O123" s="588">
        <f t="shared" ref="O123:AD123" si="34">O125</f>
        <v>0</v>
      </c>
      <c r="P123" s="589">
        <f t="shared" si="34"/>
        <v>0</v>
      </c>
      <c r="Q123" s="589">
        <f t="shared" si="34"/>
        <v>0</v>
      </c>
      <c r="R123" s="589">
        <f t="shared" si="34"/>
        <v>0</v>
      </c>
      <c r="S123" s="589">
        <f t="shared" si="34"/>
        <v>0</v>
      </c>
      <c r="T123" s="589">
        <f t="shared" si="34"/>
        <v>0</v>
      </c>
      <c r="U123" s="589">
        <f t="shared" si="34"/>
        <v>0</v>
      </c>
      <c r="V123" s="589">
        <f t="shared" si="34"/>
        <v>0</v>
      </c>
      <c r="W123" s="589">
        <f t="shared" si="34"/>
        <v>0</v>
      </c>
      <c r="X123" s="589">
        <f t="shared" si="34"/>
        <v>0</v>
      </c>
      <c r="Y123" s="589">
        <f t="shared" si="34"/>
        <v>0</v>
      </c>
      <c r="Z123" s="589">
        <f t="shared" si="34"/>
        <v>0</v>
      </c>
      <c r="AA123" s="589">
        <f t="shared" si="34"/>
        <v>0</v>
      </c>
      <c r="AB123" s="589">
        <f t="shared" si="34"/>
        <v>0</v>
      </c>
      <c r="AC123" s="589">
        <f t="shared" si="34"/>
        <v>0</v>
      </c>
      <c r="AD123" s="589">
        <f t="shared" si="34"/>
        <v>0</v>
      </c>
      <c r="AE123" s="589">
        <f>SUM(O123,Q123,S123,U123,W123,Y123,AA123,AC123)</f>
        <v>0</v>
      </c>
      <c r="AF123" s="590">
        <f>SUM(P123,R123,T123,V123,X123,Z123,AB123,AD123)</f>
        <v>0</v>
      </c>
      <c r="AG123" s="591">
        <f>AG125</f>
        <v>0</v>
      </c>
      <c r="AH123" s="592"/>
      <c r="AI123" s="592"/>
      <c r="AJ123" s="593"/>
    </row>
    <row r="124" spans="2:36" ht="28.5" customHeight="1" thickBot="1">
      <c r="B124" s="1146"/>
      <c r="C124" s="1147"/>
      <c r="D124" s="1147"/>
      <c r="E124" s="1147"/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8"/>
    </row>
    <row r="125" spans="2:36" ht="28.5" customHeight="1" thickBot="1">
      <c r="B125" s="594" t="s">
        <v>1153</v>
      </c>
      <c r="C125" s="595" t="s">
        <v>1154</v>
      </c>
      <c r="D125" s="595" t="s">
        <v>1155</v>
      </c>
      <c r="E125" s="595" t="s">
        <v>1156</v>
      </c>
      <c r="F125" s="595" t="s">
        <v>1157</v>
      </c>
      <c r="G125" s="595" t="s">
        <v>1158</v>
      </c>
      <c r="H125" s="596" t="s">
        <v>1159</v>
      </c>
      <c r="I125" s="597" t="s">
        <v>1160</v>
      </c>
      <c r="J125" s="598"/>
      <c r="K125" s="598"/>
      <c r="L125" s="598"/>
      <c r="M125" s="598"/>
      <c r="N125" s="599"/>
      <c r="O125" s="600">
        <f t="shared" ref="O125:AD125" si="35">SUM(O126:O126)</f>
        <v>0</v>
      </c>
      <c r="P125" s="601">
        <f t="shared" si="35"/>
        <v>0</v>
      </c>
      <c r="Q125" s="602">
        <f t="shared" si="35"/>
        <v>0</v>
      </c>
      <c r="R125" s="601">
        <f t="shared" si="35"/>
        <v>0</v>
      </c>
      <c r="S125" s="602">
        <f t="shared" si="35"/>
        <v>0</v>
      </c>
      <c r="T125" s="601">
        <f t="shared" si="35"/>
        <v>0</v>
      </c>
      <c r="U125" s="602">
        <f t="shared" si="35"/>
        <v>0</v>
      </c>
      <c r="V125" s="601">
        <f t="shared" si="35"/>
        <v>0</v>
      </c>
      <c r="W125" s="602">
        <f t="shared" si="35"/>
        <v>0</v>
      </c>
      <c r="X125" s="601">
        <f t="shared" si="35"/>
        <v>0</v>
      </c>
      <c r="Y125" s="602">
        <f t="shared" si="35"/>
        <v>0</v>
      </c>
      <c r="Z125" s="601">
        <f t="shared" si="35"/>
        <v>0</v>
      </c>
      <c r="AA125" s="602">
        <f t="shared" si="35"/>
        <v>0</v>
      </c>
      <c r="AB125" s="601">
        <f t="shared" si="35"/>
        <v>0</v>
      </c>
      <c r="AC125" s="602">
        <f t="shared" si="35"/>
        <v>0</v>
      </c>
      <c r="AD125" s="601">
        <f t="shared" si="35"/>
        <v>0</v>
      </c>
      <c r="AE125" s="602">
        <f>SUM(O125,Q125,S125,U125,W125,Y125,AA125,AC125)</f>
        <v>0</v>
      </c>
      <c r="AF125" s="601">
        <f>SUM(P125,R125,T125,V125,X125,Z125,AB125,AD125)</f>
        <v>0</v>
      </c>
      <c r="AG125" s="603">
        <f>SUM(AG126:AG126)</f>
        <v>0</v>
      </c>
      <c r="AH125" s="604"/>
      <c r="AI125" s="604"/>
      <c r="AJ125" s="605"/>
    </row>
    <row r="126" spans="2:36" ht="28.5" customHeight="1" thickBot="1">
      <c r="B126" s="606"/>
      <c r="C126" s="607"/>
      <c r="D126" s="608"/>
      <c r="E126" s="608"/>
      <c r="F126" s="609"/>
      <c r="G126" s="608"/>
      <c r="H126" s="610"/>
      <c r="I126" s="610"/>
      <c r="J126" s="610"/>
      <c r="K126" s="611"/>
      <c r="L126" s="612"/>
      <c r="M126" s="612"/>
      <c r="N126" s="613"/>
      <c r="O126" s="614"/>
      <c r="P126" s="615"/>
      <c r="Q126" s="616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8"/>
      <c r="AF126" s="618"/>
      <c r="AG126" s="619"/>
      <c r="AH126" s="620"/>
      <c r="AI126" s="620"/>
      <c r="AJ126" s="621"/>
    </row>
  </sheetData>
  <mergeCells count="274">
    <mergeCell ref="N54:N55"/>
    <mergeCell ref="O54:P54"/>
    <mergeCell ref="Q54:R54"/>
    <mergeCell ref="K54:K55"/>
    <mergeCell ref="L54:L55"/>
    <mergeCell ref="S54:T54"/>
    <mergeCell ref="U54:V54"/>
    <mergeCell ref="B36:AJ36"/>
    <mergeCell ref="L25:L26"/>
    <mergeCell ref="M25:M26"/>
    <mergeCell ref="N25:N26"/>
    <mergeCell ref="B83:AJ83"/>
    <mergeCell ref="B84:D84"/>
    <mergeCell ref="F84:N84"/>
    <mergeCell ref="O84:AF84"/>
    <mergeCell ref="B71:B72"/>
    <mergeCell ref="C71:H72"/>
    <mergeCell ref="I71:I72"/>
    <mergeCell ref="J71:J72"/>
    <mergeCell ref="M71:M72"/>
    <mergeCell ref="N71:N72"/>
    <mergeCell ref="O71:P71"/>
    <mergeCell ref="Q71:R71"/>
    <mergeCell ref="K71:K72"/>
    <mergeCell ref="L71:L72"/>
    <mergeCell ref="S71:T71"/>
    <mergeCell ref="U71:V71"/>
    <mergeCell ref="W71:X71"/>
    <mergeCell ref="S121:T121"/>
    <mergeCell ref="U121:V121"/>
    <mergeCell ref="B110:B111"/>
    <mergeCell ref="C110:H111"/>
    <mergeCell ref="I110:I111"/>
    <mergeCell ref="J110:J111"/>
    <mergeCell ref="B99:B100"/>
    <mergeCell ref="C99:H100"/>
    <mergeCell ref="I99:I100"/>
    <mergeCell ref="J99:J100"/>
    <mergeCell ref="M99:M100"/>
    <mergeCell ref="N99:N100"/>
    <mergeCell ref="O99:P99"/>
    <mergeCell ref="Q99:R99"/>
    <mergeCell ref="K99:K100"/>
    <mergeCell ref="L99:L100"/>
    <mergeCell ref="S99:T99"/>
    <mergeCell ref="U99:V99"/>
    <mergeCell ref="M121:M122"/>
    <mergeCell ref="N121:N122"/>
    <mergeCell ref="O121:P121"/>
    <mergeCell ref="Q121:R121"/>
    <mergeCell ref="B121:B122"/>
    <mergeCell ref="C121:H122"/>
    <mergeCell ref="I121:I122"/>
    <mergeCell ref="J121:J122"/>
    <mergeCell ref="K121:K122"/>
    <mergeCell ref="L121:L122"/>
    <mergeCell ref="B1:AJ1"/>
    <mergeCell ref="B3:H3"/>
    <mergeCell ref="I3:N3"/>
    <mergeCell ref="O3:Q3"/>
    <mergeCell ref="R3:T3"/>
    <mergeCell ref="U3:AJ3"/>
    <mergeCell ref="B2:AJ2"/>
    <mergeCell ref="B4:D4"/>
    <mergeCell ref="F4:N4"/>
    <mergeCell ref="O4:AF4"/>
    <mergeCell ref="AG4:AJ4"/>
    <mergeCell ref="B8:AJ8"/>
    <mergeCell ref="B11:AJ11"/>
    <mergeCell ref="AE5:AF5"/>
    <mergeCell ref="AG5:AG6"/>
    <mergeCell ref="AH5:AH6"/>
    <mergeCell ref="AI5:AI6"/>
    <mergeCell ref="AJ5:AJ6"/>
    <mergeCell ref="C7:H7"/>
    <mergeCell ref="S5:T5"/>
    <mergeCell ref="U5:V5"/>
    <mergeCell ref="W5:X5"/>
    <mergeCell ref="Y5:Z5"/>
    <mergeCell ref="AA5:AB5"/>
    <mergeCell ref="AC5:AD5"/>
    <mergeCell ref="K5:K6"/>
    <mergeCell ref="L5:L6"/>
    <mergeCell ref="M5:M6"/>
    <mergeCell ref="N5:N6"/>
    <mergeCell ref="O5:P5"/>
    <mergeCell ref="Q5:R5"/>
    <mergeCell ref="B5:B6"/>
    <mergeCell ref="C5:H6"/>
    <mergeCell ref="I5:I6"/>
    <mergeCell ref="J5:J6"/>
    <mergeCell ref="B43:AJ43"/>
    <mergeCell ref="B46:AJ46"/>
    <mergeCell ref="B49:AJ49"/>
    <mergeCell ref="B52:AJ52"/>
    <mergeCell ref="B53:D53"/>
    <mergeCell ref="F53:N53"/>
    <mergeCell ref="O53:AF53"/>
    <mergeCell ref="AG53:AJ53"/>
    <mergeCell ref="B14:AJ14"/>
    <mergeCell ref="B17:AJ17"/>
    <mergeCell ref="B20:AJ20"/>
    <mergeCell ref="B23:AJ23"/>
    <mergeCell ref="B30:AJ30"/>
    <mergeCell ref="B33:AJ33"/>
    <mergeCell ref="C25:H26"/>
    <mergeCell ref="I25:I26"/>
    <mergeCell ref="J25:J26"/>
    <mergeCell ref="K25:K26"/>
    <mergeCell ref="B63:AJ63"/>
    <mergeCell ref="B66:AJ66"/>
    <mergeCell ref="B69:AJ69"/>
    <mergeCell ref="B70:D70"/>
    <mergeCell ref="F70:N70"/>
    <mergeCell ref="O70:AF70"/>
    <mergeCell ref="AG70:AJ70"/>
    <mergeCell ref="AH54:AH55"/>
    <mergeCell ref="AI54:AI55"/>
    <mergeCell ref="AJ54:AJ55"/>
    <mergeCell ref="C56:H56"/>
    <mergeCell ref="B57:AJ57"/>
    <mergeCell ref="B60:AJ60"/>
    <mergeCell ref="W54:X54"/>
    <mergeCell ref="Y54:Z54"/>
    <mergeCell ref="AA54:AB54"/>
    <mergeCell ref="AC54:AD54"/>
    <mergeCell ref="AE54:AF54"/>
    <mergeCell ref="AG54:AG55"/>
    <mergeCell ref="B54:B55"/>
    <mergeCell ref="C54:H55"/>
    <mergeCell ref="I54:I55"/>
    <mergeCell ref="J54:J55"/>
    <mergeCell ref="M54:M55"/>
    <mergeCell ref="AI71:AI72"/>
    <mergeCell ref="AJ71:AJ72"/>
    <mergeCell ref="C73:H73"/>
    <mergeCell ref="B74:AJ74"/>
    <mergeCell ref="B77:AJ77"/>
    <mergeCell ref="B80:AJ80"/>
    <mergeCell ref="Y71:Z71"/>
    <mergeCell ref="AA71:AB71"/>
    <mergeCell ref="AC71:AD71"/>
    <mergeCell ref="AE71:AF71"/>
    <mergeCell ref="AG71:AG72"/>
    <mergeCell ref="AH71:AH72"/>
    <mergeCell ref="AG84:AJ84"/>
    <mergeCell ref="B85:B86"/>
    <mergeCell ref="C85:H86"/>
    <mergeCell ref="I85:I86"/>
    <mergeCell ref="J85:J86"/>
    <mergeCell ref="K85:K86"/>
    <mergeCell ref="L85:L86"/>
    <mergeCell ref="M85:M86"/>
    <mergeCell ref="N85:N86"/>
    <mergeCell ref="O85:P85"/>
    <mergeCell ref="B94:AJ94"/>
    <mergeCell ref="B97:AJ97"/>
    <mergeCell ref="B98:D98"/>
    <mergeCell ref="F98:N98"/>
    <mergeCell ref="O98:AF98"/>
    <mergeCell ref="AG98:AJ98"/>
    <mergeCell ref="AC85:AD85"/>
    <mergeCell ref="AE85:AF85"/>
    <mergeCell ref="AG85:AG86"/>
    <mergeCell ref="AH85:AH86"/>
    <mergeCell ref="AI85:AI86"/>
    <mergeCell ref="AJ85:AJ86"/>
    <mergeCell ref="Q85:R85"/>
    <mergeCell ref="S85:T85"/>
    <mergeCell ref="U85:V85"/>
    <mergeCell ref="W85:X85"/>
    <mergeCell ref="Y85:Z85"/>
    <mergeCell ref="AA85:AB85"/>
    <mergeCell ref="C87:H87"/>
    <mergeCell ref="B88:AJ88"/>
    <mergeCell ref="B91:AJ91"/>
    <mergeCell ref="AJ99:AJ100"/>
    <mergeCell ref="C101:H101"/>
    <mergeCell ref="B102:AJ102"/>
    <mergeCell ref="B105:AJ105"/>
    <mergeCell ref="B108:AJ108"/>
    <mergeCell ref="B109:D109"/>
    <mergeCell ref="F109:N109"/>
    <mergeCell ref="O109:AF109"/>
    <mergeCell ref="AG109:AJ109"/>
    <mergeCell ref="AA99:AB99"/>
    <mergeCell ref="AC99:AD99"/>
    <mergeCell ref="AE99:AF99"/>
    <mergeCell ref="AG99:AG100"/>
    <mergeCell ref="AH99:AH100"/>
    <mergeCell ref="AI99:AI100"/>
    <mergeCell ref="W99:X99"/>
    <mergeCell ref="Y99:Z99"/>
    <mergeCell ref="AG110:AG111"/>
    <mergeCell ref="AH110:AH111"/>
    <mergeCell ref="AI110:AI111"/>
    <mergeCell ref="AJ110:AJ111"/>
    <mergeCell ref="C112:H112"/>
    <mergeCell ref="S110:T110"/>
    <mergeCell ref="U110:V110"/>
    <mergeCell ref="W110:X110"/>
    <mergeCell ref="Y110:Z110"/>
    <mergeCell ref="AA110:AB110"/>
    <mergeCell ref="AC110:AD110"/>
    <mergeCell ref="K110:K111"/>
    <mergeCell ref="L110:L111"/>
    <mergeCell ref="M110:M111"/>
    <mergeCell ref="N110:N111"/>
    <mergeCell ref="O110:P110"/>
    <mergeCell ref="Q110:R110"/>
    <mergeCell ref="AH121:AH122"/>
    <mergeCell ref="AI121:AI122"/>
    <mergeCell ref="AJ121:AJ122"/>
    <mergeCell ref="C123:H123"/>
    <mergeCell ref="B124:AJ124"/>
    <mergeCell ref="B24:D24"/>
    <mergeCell ref="F24:N24"/>
    <mergeCell ref="O24:AF24"/>
    <mergeCell ref="AG24:AJ24"/>
    <mergeCell ref="B25:B26"/>
    <mergeCell ref="W121:X121"/>
    <mergeCell ref="Y121:Z121"/>
    <mergeCell ref="AA121:AB121"/>
    <mergeCell ref="AC121:AD121"/>
    <mergeCell ref="AE121:AF121"/>
    <mergeCell ref="AG121:AG122"/>
    <mergeCell ref="B113:AJ113"/>
    <mergeCell ref="B116:AJ116"/>
    <mergeCell ref="B119:AJ119"/>
    <mergeCell ref="B120:D120"/>
    <mergeCell ref="F120:N120"/>
    <mergeCell ref="O120:AF120"/>
    <mergeCell ref="AG120:AJ120"/>
    <mergeCell ref="AE110:AF110"/>
    <mergeCell ref="B40:B41"/>
    <mergeCell ref="C40:H41"/>
    <mergeCell ref="I40:I41"/>
    <mergeCell ref="J40:J41"/>
    <mergeCell ref="K40:K41"/>
    <mergeCell ref="L40:L41"/>
    <mergeCell ref="AJ25:AJ26"/>
    <mergeCell ref="C27:H27"/>
    <mergeCell ref="B39:D39"/>
    <mergeCell ref="F39:N39"/>
    <mergeCell ref="O39:AF39"/>
    <mergeCell ref="AG39:AJ39"/>
    <mergeCell ref="AA25:AB25"/>
    <mergeCell ref="AC25:AD25"/>
    <mergeCell ref="AE25:AF25"/>
    <mergeCell ref="AG25:AG26"/>
    <mergeCell ref="AH25:AH26"/>
    <mergeCell ref="AI25:AI26"/>
    <mergeCell ref="O25:P25"/>
    <mergeCell ref="Q25:R25"/>
    <mergeCell ref="S25:T25"/>
    <mergeCell ref="U25:V25"/>
    <mergeCell ref="W25:X25"/>
    <mergeCell ref="Y25:Z25"/>
    <mergeCell ref="AH40:AH41"/>
    <mergeCell ref="AI40:AI41"/>
    <mergeCell ref="AJ40:AJ41"/>
    <mergeCell ref="C42:H42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9"/>
  <sheetViews>
    <sheetView topLeftCell="B1" zoomScale="90" zoomScaleNormal="90" workbookViewId="0">
      <selection activeCell="B40" sqref="B4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1233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5.25" customHeight="1" thickBot="1">
      <c r="A5" s="574"/>
      <c r="B5" s="1131" t="s">
        <v>1234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1235</v>
      </c>
      <c r="D8" s="1110"/>
      <c r="E8" s="1110"/>
      <c r="F8" s="1110"/>
      <c r="G8" s="1110"/>
      <c r="H8" s="1110"/>
      <c r="I8" s="692" t="s">
        <v>1235</v>
      </c>
      <c r="J8" s="635" t="s">
        <v>1236</v>
      </c>
      <c r="K8" s="585">
        <v>0</v>
      </c>
      <c r="L8" s="585">
        <v>127</v>
      </c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44.75" thickBot="1">
      <c r="A11" s="574"/>
      <c r="B11" s="59" t="s">
        <v>718</v>
      </c>
      <c r="C11" s="607"/>
      <c r="D11" s="608"/>
      <c r="E11" s="608"/>
      <c r="F11" s="609"/>
      <c r="G11" s="608"/>
      <c r="H11" s="637" t="s">
        <v>1237</v>
      </c>
      <c r="I11" s="638" t="s">
        <v>1238</v>
      </c>
      <c r="J11" s="610">
        <v>0</v>
      </c>
      <c r="K11" s="611">
        <v>1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240.75" thickBot="1">
      <c r="A14" s="574"/>
      <c r="B14" s="641"/>
      <c r="C14" s="607"/>
      <c r="D14" s="608"/>
      <c r="E14" s="608"/>
      <c r="F14" s="623"/>
      <c r="G14" s="608"/>
      <c r="H14" s="624" t="s">
        <v>1239</v>
      </c>
      <c r="I14" s="638" t="s">
        <v>1240</v>
      </c>
      <c r="J14" s="610">
        <v>1</v>
      </c>
      <c r="K14" s="673">
        <v>0.55000000000000004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92.75" thickBot="1">
      <c r="A17" s="574"/>
      <c r="B17" s="641"/>
      <c r="C17" s="607"/>
      <c r="D17" s="608"/>
      <c r="E17" s="608"/>
      <c r="F17" s="609"/>
      <c r="G17" s="608"/>
      <c r="H17" s="637" t="s">
        <v>1241</v>
      </c>
      <c r="I17" s="638" t="s">
        <v>1242</v>
      </c>
      <c r="J17" s="610">
        <v>1</v>
      </c>
      <c r="K17" s="640">
        <v>0.7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48.75" thickBot="1">
      <c r="A20" s="574"/>
      <c r="B20" s="606" t="s">
        <v>718</v>
      </c>
      <c r="C20" s="607"/>
      <c r="D20" s="608"/>
      <c r="E20" s="608"/>
      <c r="F20" s="623"/>
      <c r="G20" s="608"/>
      <c r="H20" s="637" t="s">
        <v>1243</v>
      </c>
      <c r="I20" s="638" t="s">
        <v>1236</v>
      </c>
      <c r="J20" s="610">
        <v>0</v>
      </c>
      <c r="K20" s="626">
        <v>254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30" customHeight="1" thickBot="1">
      <c r="A21" s="574"/>
      <c r="B21" s="1131" t="s">
        <v>1244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48.75" thickBot="1">
      <c r="A24" s="574"/>
      <c r="B24" s="582" t="s">
        <v>1150</v>
      </c>
      <c r="C24" s="1109" t="s">
        <v>1245</v>
      </c>
      <c r="D24" s="1110"/>
      <c r="E24" s="1110"/>
      <c r="F24" s="1110"/>
      <c r="G24" s="1110"/>
      <c r="H24" s="1110"/>
      <c r="I24" s="635" t="s">
        <v>1246</v>
      </c>
      <c r="J24" s="584">
        <v>0</v>
      </c>
      <c r="K24" s="585">
        <v>60</v>
      </c>
      <c r="L24" s="585"/>
      <c r="M24" s="586"/>
      <c r="N24" s="587"/>
      <c r="O24" s="588">
        <f t="shared" ref="O24:AD24" si="5">SUM(O26,O29,O36,O39)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ht="96.75" thickBot="1">
      <c r="A27" s="574"/>
      <c r="B27" s="606" t="s">
        <v>387</v>
      </c>
      <c r="C27" s="607"/>
      <c r="D27" s="608"/>
      <c r="E27" s="608"/>
      <c r="F27" s="609"/>
      <c r="G27" s="608"/>
      <c r="H27" s="637" t="s">
        <v>1247</v>
      </c>
      <c r="I27" s="638" t="s">
        <v>1248</v>
      </c>
      <c r="J27" s="610">
        <v>0</v>
      </c>
      <c r="K27" s="611">
        <v>1</v>
      </c>
      <c r="L27" s="612"/>
      <c r="M27" s="612"/>
      <c r="N27" s="613"/>
      <c r="O27" s="614"/>
      <c r="P27" s="615"/>
      <c r="Q27" s="616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8"/>
      <c r="AF27" s="618"/>
      <c r="AG27" s="619"/>
      <c r="AH27" s="620"/>
      <c r="AI27" s="620"/>
      <c r="AJ27" s="62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ht="60.75" thickBot="1">
      <c r="A30" s="574"/>
      <c r="B30" s="606" t="s">
        <v>710</v>
      </c>
      <c r="C30" s="607"/>
      <c r="D30" s="608"/>
      <c r="E30" s="608"/>
      <c r="F30" s="623"/>
      <c r="G30" s="608"/>
      <c r="H30" s="637" t="s">
        <v>1249</v>
      </c>
      <c r="I30" s="638" t="s">
        <v>1246</v>
      </c>
      <c r="J30" s="610">
        <v>3</v>
      </c>
      <c r="K30" s="626">
        <v>60</v>
      </c>
      <c r="L30" s="627"/>
      <c r="M30" s="628"/>
      <c r="N30" s="629"/>
      <c r="O30" s="630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31"/>
      <c r="AH30" s="620"/>
      <c r="AI30" s="628"/>
      <c r="AJ30" s="632"/>
    </row>
    <row r="31" spans="1:36" ht="30.75" customHeight="1" thickBot="1">
      <c r="A31" s="574"/>
      <c r="B31" s="1131" t="s">
        <v>1250</v>
      </c>
      <c r="C31" s="1132"/>
      <c r="D31" s="1133"/>
      <c r="E31" s="577"/>
      <c r="F31" s="1132" t="s">
        <v>1123</v>
      </c>
      <c r="G31" s="1132"/>
      <c r="H31" s="1132"/>
      <c r="I31" s="1132"/>
      <c r="J31" s="1132"/>
      <c r="K31" s="1132"/>
      <c r="L31" s="1132"/>
      <c r="M31" s="1132"/>
      <c r="N31" s="1133"/>
      <c r="O31" s="1134" t="s">
        <v>1124</v>
      </c>
      <c r="P31" s="1135"/>
      <c r="Q31" s="1135"/>
      <c r="R31" s="1135"/>
      <c r="S31" s="1135"/>
      <c r="T31" s="1135"/>
      <c r="U31" s="1135"/>
      <c r="V31" s="1135"/>
      <c r="W31" s="1135"/>
      <c r="X31" s="1135"/>
      <c r="Y31" s="1135"/>
      <c r="Z31" s="1135"/>
      <c r="AA31" s="1135"/>
      <c r="AB31" s="1135"/>
      <c r="AC31" s="1135"/>
      <c r="AD31" s="1135"/>
      <c r="AE31" s="1135"/>
      <c r="AF31" s="1136"/>
      <c r="AG31" s="1137" t="s">
        <v>1125</v>
      </c>
      <c r="AH31" s="1138"/>
      <c r="AI31" s="1138"/>
      <c r="AJ31" s="1139"/>
    </row>
    <row r="32" spans="1:36" ht="30.75" customHeight="1">
      <c r="A32" s="574"/>
      <c r="B32" s="1140" t="s">
        <v>1126</v>
      </c>
      <c r="C32" s="1142" t="s">
        <v>1127</v>
      </c>
      <c r="D32" s="1143"/>
      <c r="E32" s="1143"/>
      <c r="F32" s="1143"/>
      <c r="G32" s="1143"/>
      <c r="H32" s="1143"/>
      <c r="I32" s="1121" t="s">
        <v>1128</v>
      </c>
      <c r="J32" s="1123" t="s">
        <v>1129</v>
      </c>
      <c r="K32" s="1123" t="s">
        <v>1130</v>
      </c>
      <c r="L32" s="1125" t="s">
        <v>1131</v>
      </c>
      <c r="M32" s="1127" t="s">
        <v>1132</v>
      </c>
      <c r="N32" s="1129" t="s">
        <v>1133</v>
      </c>
      <c r="O32" s="1120" t="s">
        <v>1134</v>
      </c>
      <c r="P32" s="1112"/>
      <c r="Q32" s="1111" t="s">
        <v>1135</v>
      </c>
      <c r="R32" s="1112"/>
      <c r="S32" s="1111" t="s">
        <v>1136</v>
      </c>
      <c r="T32" s="1112"/>
      <c r="U32" s="1111" t="s">
        <v>1137</v>
      </c>
      <c r="V32" s="1112"/>
      <c r="W32" s="1111" t="s">
        <v>1138</v>
      </c>
      <c r="X32" s="1112"/>
      <c r="Y32" s="1111" t="s">
        <v>1139</v>
      </c>
      <c r="Z32" s="1112"/>
      <c r="AA32" s="1111" t="s">
        <v>1140</v>
      </c>
      <c r="AB32" s="1112"/>
      <c r="AC32" s="1111" t="s">
        <v>1141</v>
      </c>
      <c r="AD32" s="1112"/>
      <c r="AE32" s="1111" t="s">
        <v>1142</v>
      </c>
      <c r="AF32" s="1113"/>
      <c r="AG32" s="1114" t="s">
        <v>1143</v>
      </c>
      <c r="AH32" s="1116" t="s">
        <v>1144</v>
      </c>
      <c r="AI32" s="1118" t="s">
        <v>1145</v>
      </c>
      <c r="AJ32" s="1107" t="s">
        <v>1146</v>
      </c>
    </row>
    <row r="33" spans="1:36" ht="30.75" customHeight="1" thickBot="1">
      <c r="A33" s="574"/>
      <c r="B33" s="1141"/>
      <c r="C33" s="1144"/>
      <c r="D33" s="1145"/>
      <c r="E33" s="1145"/>
      <c r="F33" s="1145"/>
      <c r="G33" s="1145"/>
      <c r="H33" s="1145"/>
      <c r="I33" s="1122"/>
      <c r="J33" s="1124" t="s">
        <v>1129</v>
      </c>
      <c r="K33" s="1124"/>
      <c r="L33" s="1126"/>
      <c r="M33" s="1128"/>
      <c r="N33" s="1130"/>
      <c r="O33" s="578" t="s">
        <v>1147</v>
      </c>
      <c r="P33" s="579" t="s">
        <v>1148</v>
      </c>
      <c r="Q33" s="580" t="s">
        <v>1147</v>
      </c>
      <c r="R33" s="579" t="s">
        <v>1148</v>
      </c>
      <c r="S33" s="580" t="s">
        <v>1147</v>
      </c>
      <c r="T33" s="579" t="s">
        <v>1148</v>
      </c>
      <c r="U33" s="580" t="s">
        <v>1147</v>
      </c>
      <c r="V33" s="579" t="s">
        <v>1148</v>
      </c>
      <c r="W33" s="580" t="s">
        <v>1147</v>
      </c>
      <c r="X33" s="579" t="s">
        <v>1148</v>
      </c>
      <c r="Y33" s="580" t="s">
        <v>1147</v>
      </c>
      <c r="Z33" s="579" t="s">
        <v>1148</v>
      </c>
      <c r="AA33" s="580" t="s">
        <v>1147</v>
      </c>
      <c r="AB33" s="579" t="s">
        <v>1149</v>
      </c>
      <c r="AC33" s="580" t="s">
        <v>1147</v>
      </c>
      <c r="AD33" s="579" t="s">
        <v>1149</v>
      </c>
      <c r="AE33" s="580" t="s">
        <v>1147</v>
      </c>
      <c r="AF33" s="581" t="s">
        <v>1149</v>
      </c>
      <c r="AG33" s="1115"/>
      <c r="AH33" s="1117"/>
      <c r="AI33" s="1119"/>
      <c r="AJ33" s="1108"/>
    </row>
    <row r="34" spans="1:36" ht="63.75" customHeight="1" thickBot="1">
      <c r="A34" s="574"/>
      <c r="B34" s="582" t="s">
        <v>1150</v>
      </c>
      <c r="C34" s="1109" t="s">
        <v>1251</v>
      </c>
      <c r="D34" s="1110"/>
      <c r="E34" s="1110"/>
      <c r="F34" s="1110"/>
      <c r="G34" s="1110"/>
      <c r="H34" s="1110"/>
      <c r="I34" s="635" t="s">
        <v>1252</v>
      </c>
      <c r="J34" s="584">
        <v>0</v>
      </c>
      <c r="K34" s="585" t="s">
        <v>1253</v>
      </c>
      <c r="L34" s="585"/>
      <c r="M34" s="586"/>
      <c r="N34" s="587"/>
      <c r="O34" s="588">
        <f t="shared" ref="O34:AD34" si="8">SUM(O36,O39,O42,O45)</f>
        <v>0</v>
      </c>
      <c r="P34" s="589">
        <f t="shared" si="8"/>
        <v>0</v>
      </c>
      <c r="Q34" s="589">
        <f t="shared" si="8"/>
        <v>0</v>
      </c>
      <c r="R34" s="589">
        <f t="shared" si="8"/>
        <v>0</v>
      </c>
      <c r="S34" s="589">
        <f t="shared" si="8"/>
        <v>0</v>
      </c>
      <c r="T34" s="589">
        <f t="shared" si="8"/>
        <v>0</v>
      </c>
      <c r="U34" s="589">
        <f t="shared" si="8"/>
        <v>0</v>
      </c>
      <c r="V34" s="589">
        <f t="shared" si="8"/>
        <v>0</v>
      </c>
      <c r="W34" s="589">
        <f t="shared" si="8"/>
        <v>0</v>
      </c>
      <c r="X34" s="589">
        <f t="shared" si="8"/>
        <v>0</v>
      </c>
      <c r="Y34" s="589">
        <f t="shared" si="8"/>
        <v>0</v>
      </c>
      <c r="Z34" s="589">
        <f t="shared" si="8"/>
        <v>0</v>
      </c>
      <c r="AA34" s="589">
        <f t="shared" si="8"/>
        <v>0</v>
      </c>
      <c r="AB34" s="589">
        <f t="shared" si="8"/>
        <v>0</v>
      </c>
      <c r="AC34" s="589">
        <f t="shared" si="8"/>
        <v>0</v>
      </c>
      <c r="AD34" s="589">
        <f t="shared" si="8"/>
        <v>0</v>
      </c>
      <c r="AE34" s="589">
        <f>SUM(O34,Q34,S34,U34,W34,Y34,AA34,AC34)</f>
        <v>0</v>
      </c>
      <c r="AF34" s="590">
        <f>SUM(P34,R34,T34,V34,X34,Z34,AB34,AD34)</f>
        <v>0</v>
      </c>
      <c r="AG34" s="591">
        <f>AG36+AG39</f>
        <v>0</v>
      </c>
      <c r="AH34" s="592"/>
      <c r="AI34" s="592"/>
      <c r="AJ34" s="593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1156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8"/>
      <c r="K36" s="598"/>
      <c r="L36" s="598"/>
      <c r="M36" s="598"/>
      <c r="N36" s="599"/>
      <c r="O36" s="600">
        <f t="shared" ref="O36:AD36" si="9">SUM(O37:O37)</f>
        <v>0</v>
      </c>
      <c r="P36" s="601">
        <f t="shared" si="9"/>
        <v>0</v>
      </c>
      <c r="Q36" s="602">
        <f t="shared" si="9"/>
        <v>0</v>
      </c>
      <c r="R36" s="601">
        <f t="shared" si="9"/>
        <v>0</v>
      </c>
      <c r="S36" s="602">
        <f t="shared" si="9"/>
        <v>0</v>
      </c>
      <c r="T36" s="601">
        <f t="shared" si="9"/>
        <v>0</v>
      </c>
      <c r="U36" s="602">
        <f t="shared" si="9"/>
        <v>0</v>
      </c>
      <c r="V36" s="601">
        <f t="shared" si="9"/>
        <v>0</v>
      </c>
      <c r="W36" s="602">
        <f t="shared" si="9"/>
        <v>0</v>
      </c>
      <c r="X36" s="601">
        <f t="shared" si="9"/>
        <v>0</v>
      </c>
      <c r="Y36" s="602">
        <f t="shared" si="9"/>
        <v>0</v>
      </c>
      <c r="Z36" s="601">
        <f t="shared" si="9"/>
        <v>0</v>
      </c>
      <c r="AA36" s="602">
        <f t="shared" si="9"/>
        <v>0</v>
      </c>
      <c r="AB36" s="601">
        <f t="shared" si="9"/>
        <v>0</v>
      </c>
      <c r="AC36" s="602">
        <f t="shared" si="9"/>
        <v>0</v>
      </c>
      <c r="AD36" s="601">
        <f t="shared" si="9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72.75" thickBot="1">
      <c r="A37" s="574"/>
      <c r="B37" s="606" t="s">
        <v>387</v>
      </c>
      <c r="C37" s="607"/>
      <c r="D37" s="608"/>
      <c r="E37" s="608"/>
      <c r="F37" s="609"/>
      <c r="G37" s="608"/>
      <c r="H37" s="637" t="s">
        <v>1254</v>
      </c>
      <c r="I37" s="638" t="s">
        <v>1255</v>
      </c>
      <c r="J37" s="610">
        <v>0</v>
      </c>
      <c r="K37" s="611">
        <v>300</v>
      </c>
      <c r="L37" s="612"/>
      <c r="M37" s="612"/>
      <c r="N37" s="613"/>
      <c r="O37" s="614"/>
      <c r="P37" s="615"/>
      <c r="Q37" s="616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8"/>
      <c r="AF37" s="618"/>
      <c r="AG37" s="619"/>
      <c r="AH37" s="620"/>
      <c r="AI37" s="620"/>
      <c r="AJ37" s="621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1161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5"/>
      <c r="K39" s="622"/>
      <c r="L39" s="622"/>
      <c r="M39" s="598"/>
      <c r="N39" s="599"/>
      <c r="O39" s="600">
        <f t="shared" ref="O39:AD39" si="10">SUM(O40:O40)</f>
        <v>0</v>
      </c>
      <c r="P39" s="601">
        <f t="shared" si="10"/>
        <v>0</v>
      </c>
      <c r="Q39" s="602">
        <f t="shared" si="10"/>
        <v>0</v>
      </c>
      <c r="R39" s="601">
        <f t="shared" si="10"/>
        <v>0</v>
      </c>
      <c r="S39" s="602">
        <f t="shared" si="10"/>
        <v>0</v>
      </c>
      <c r="T39" s="601">
        <f t="shared" si="10"/>
        <v>0</v>
      </c>
      <c r="U39" s="602">
        <f t="shared" si="10"/>
        <v>0</v>
      </c>
      <c r="V39" s="601">
        <f t="shared" si="10"/>
        <v>0</v>
      </c>
      <c r="W39" s="602">
        <f t="shared" si="10"/>
        <v>0</v>
      </c>
      <c r="X39" s="601">
        <f t="shared" si="10"/>
        <v>0</v>
      </c>
      <c r="Y39" s="602">
        <f t="shared" si="10"/>
        <v>0</v>
      </c>
      <c r="Z39" s="601">
        <f t="shared" si="10"/>
        <v>0</v>
      </c>
      <c r="AA39" s="602">
        <f t="shared" si="10"/>
        <v>0</v>
      </c>
      <c r="AB39" s="601">
        <f t="shared" si="10"/>
        <v>0</v>
      </c>
      <c r="AC39" s="602">
        <f t="shared" si="10"/>
        <v>0</v>
      </c>
      <c r="AD39" s="601">
        <f t="shared" si="10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72.75" thickBot="1">
      <c r="A40" s="574"/>
      <c r="B40" s="606" t="s">
        <v>387</v>
      </c>
      <c r="C40" s="607"/>
      <c r="D40" s="608"/>
      <c r="E40" s="608"/>
      <c r="F40" s="623"/>
      <c r="G40" s="608"/>
      <c r="H40" s="637" t="s">
        <v>1256</v>
      </c>
      <c r="I40" s="638" t="s">
        <v>1257</v>
      </c>
      <c r="J40" s="610">
        <v>0</v>
      </c>
      <c r="K40" s="626">
        <v>1</v>
      </c>
      <c r="L40" s="627"/>
      <c r="M40" s="628"/>
      <c r="N40" s="629"/>
      <c r="O40" s="630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31"/>
      <c r="AH40" s="620"/>
      <c r="AI40" s="628"/>
      <c r="AJ40" s="632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1156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8"/>
      <c r="K42" s="598"/>
      <c r="L42" s="598"/>
      <c r="M42" s="598"/>
      <c r="N42" s="599"/>
      <c r="O42" s="600">
        <f t="shared" ref="O42:AD42" si="11">SUM(O43:O43)</f>
        <v>0</v>
      </c>
      <c r="P42" s="601">
        <f t="shared" si="11"/>
        <v>0</v>
      </c>
      <c r="Q42" s="602">
        <f t="shared" si="11"/>
        <v>0</v>
      </c>
      <c r="R42" s="601">
        <f t="shared" si="11"/>
        <v>0</v>
      </c>
      <c r="S42" s="602">
        <f t="shared" si="11"/>
        <v>0</v>
      </c>
      <c r="T42" s="601">
        <f t="shared" si="11"/>
        <v>0</v>
      </c>
      <c r="U42" s="602">
        <f t="shared" si="11"/>
        <v>0</v>
      </c>
      <c r="V42" s="601">
        <f t="shared" si="11"/>
        <v>0</v>
      </c>
      <c r="W42" s="602">
        <f t="shared" si="11"/>
        <v>0</v>
      </c>
      <c r="X42" s="601">
        <f t="shared" si="11"/>
        <v>0</v>
      </c>
      <c r="Y42" s="602">
        <f t="shared" si="11"/>
        <v>0</v>
      </c>
      <c r="Z42" s="601">
        <f t="shared" si="11"/>
        <v>0</v>
      </c>
      <c r="AA42" s="602">
        <f t="shared" si="11"/>
        <v>0</v>
      </c>
      <c r="AB42" s="601">
        <f t="shared" si="11"/>
        <v>0</v>
      </c>
      <c r="AC42" s="602">
        <f t="shared" si="11"/>
        <v>0</v>
      </c>
      <c r="AD42" s="601">
        <f t="shared" si="11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09"/>
      <c r="G43" s="608"/>
      <c r="H43" s="610"/>
      <c r="I43" s="610"/>
      <c r="J43" s="610"/>
      <c r="K43" s="611"/>
      <c r="L43" s="612"/>
      <c r="M43" s="612"/>
      <c r="N43" s="613"/>
      <c r="O43" s="614"/>
      <c r="P43" s="615"/>
      <c r="Q43" s="616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8"/>
      <c r="AF43" s="618"/>
      <c r="AG43" s="619"/>
      <c r="AH43" s="620"/>
      <c r="AI43" s="620"/>
      <c r="AJ43" s="621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1161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5"/>
      <c r="K45" s="622"/>
      <c r="L45" s="622"/>
      <c r="M45" s="598"/>
      <c r="N45" s="599"/>
      <c r="O45" s="600">
        <f t="shared" ref="O45:AD45" si="12">SUM(O46:O46)</f>
        <v>0</v>
      </c>
      <c r="P45" s="601">
        <f t="shared" si="12"/>
        <v>0</v>
      </c>
      <c r="Q45" s="602">
        <f t="shared" si="12"/>
        <v>0</v>
      </c>
      <c r="R45" s="601">
        <f t="shared" si="12"/>
        <v>0</v>
      </c>
      <c r="S45" s="602">
        <f t="shared" si="12"/>
        <v>0</v>
      </c>
      <c r="T45" s="601">
        <f t="shared" si="12"/>
        <v>0</v>
      </c>
      <c r="U45" s="602">
        <f t="shared" si="12"/>
        <v>0</v>
      </c>
      <c r="V45" s="601">
        <f t="shared" si="12"/>
        <v>0</v>
      </c>
      <c r="W45" s="602">
        <f t="shared" si="12"/>
        <v>0</v>
      </c>
      <c r="X45" s="601">
        <f t="shared" si="12"/>
        <v>0</v>
      </c>
      <c r="Y45" s="602">
        <f t="shared" si="12"/>
        <v>0</v>
      </c>
      <c r="Z45" s="601">
        <f t="shared" si="12"/>
        <v>0</v>
      </c>
      <c r="AA45" s="602">
        <f t="shared" si="12"/>
        <v>0</v>
      </c>
      <c r="AB45" s="601">
        <f t="shared" si="12"/>
        <v>0</v>
      </c>
      <c r="AC45" s="602">
        <f t="shared" si="12"/>
        <v>0</v>
      </c>
      <c r="AD45" s="601">
        <f t="shared" si="12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23"/>
      <c r="G46" s="608"/>
      <c r="H46" s="624"/>
      <c r="I46" s="625"/>
      <c r="J46" s="610"/>
      <c r="K46" s="626"/>
      <c r="L46" s="627"/>
      <c r="M46" s="628"/>
      <c r="N46" s="629"/>
      <c r="O46" s="630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31"/>
      <c r="AH46" s="620"/>
      <c r="AI46" s="628"/>
      <c r="AJ46" s="632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09"/>
      <c r="G49" s="608"/>
      <c r="H49" s="610"/>
      <c r="I49" s="610"/>
      <c r="J49" s="610"/>
      <c r="K49" s="611"/>
      <c r="L49" s="612"/>
      <c r="M49" s="612"/>
      <c r="N49" s="613"/>
      <c r="O49" s="614"/>
      <c r="P49" s="615"/>
      <c r="Q49" s="616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8"/>
      <c r="AF49" s="618"/>
      <c r="AG49" s="619"/>
      <c r="AH49" s="620"/>
      <c r="AI49" s="620"/>
      <c r="AJ49" s="62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23"/>
      <c r="G52" s="608"/>
      <c r="H52" s="624"/>
      <c r="I52" s="625"/>
      <c r="J52" s="610"/>
      <c r="K52" s="626"/>
      <c r="L52" s="627"/>
      <c r="M52" s="628"/>
      <c r="N52" s="629"/>
      <c r="O52" s="630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31"/>
      <c r="AH52" s="620"/>
      <c r="AI52" s="628"/>
      <c r="AJ52" s="632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15.75" thickBot="1">
      <c r="A54" s="574"/>
      <c r="B54" s="1131" t="s">
        <v>1122</v>
      </c>
      <c r="C54" s="1132"/>
      <c r="D54" s="1133"/>
      <c r="E54" s="577"/>
      <c r="F54" s="1132" t="s">
        <v>1123</v>
      </c>
      <c r="G54" s="1132"/>
      <c r="H54" s="1132"/>
      <c r="I54" s="1132"/>
      <c r="J54" s="1132"/>
      <c r="K54" s="1132"/>
      <c r="L54" s="1132"/>
      <c r="M54" s="1132"/>
      <c r="N54" s="1133"/>
      <c r="O54" s="1134" t="s">
        <v>1124</v>
      </c>
      <c r="P54" s="1135"/>
      <c r="Q54" s="1135"/>
      <c r="R54" s="1135"/>
      <c r="S54" s="1135"/>
      <c r="T54" s="1135"/>
      <c r="U54" s="1135"/>
      <c r="V54" s="1135"/>
      <c r="W54" s="1135"/>
      <c r="X54" s="1135"/>
      <c r="Y54" s="1135"/>
      <c r="Z54" s="1135"/>
      <c r="AA54" s="1135"/>
      <c r="AB54" s="1135"/>
      <c r="AC54" s="1135"/>
      <c r="AD54" s="1135"/>
      <c r="AE54" s="1135"/>
      <c r="AF54" s="1136"/>
      <c r="AG54" s="1137" t="s">
        <v>1125</v>
      </c>
      <c r="AH54" s="1138"/>
      <c r="AI54" s="1138"/>
      <c r="AJ54" s="1139"/>
    </row>
    <row r="55" spans="1:36">
      <c r="A55" s="574"/>
      <c r="B55" s="1140" t="s">
        <v>1126</v>
      </c>
      <c r="C55" s="1142" t="s">
        <v>1127</v>
      </c>
      <c r="D55" s="1143"/>
      <c r="E55" s="1143"/>
      <c r="F55" s="1143"/>
      <c r="G55" s="1143"/>
      <c r="H55" s="1143"/>
      <c r="I55" s="1121" t="s">
        <v>1128</v>
      </c>
      <c r="J55" s="1123" t="s">
        <v>1129</v>
      </c>
      <c r="K55" s="1123" t="s">
        <v>1130</v>
      </c>
      <c r="L55" s="1125" t="s">
        <v>1131</v>
      </c>
      <c r="M55" s="1127" t="s">
        <v>1132</v>
      </c>
      <c r="N55" s="1129" t="s">
        <v>1133</v>
      </c>
      <c r="O55" s="1120" t="s">
        <v>1134</v>
      </c>
      <c r="P55" s="1112"/>
      <c r="Q55" s="1111" t="s">
        <v>1135</v>
      </c>
      <c r="R55" s="1112"/>
      <c r="S55" s="1111" t="s">
        <v>1136</v>
      </c>
      <c r="T55" s="1112"/>
      <c r="U55" s="1111" t="s">
        <v>1137</v>
      </c>
      <c r="V55" s="1112"/>
      <c r="W55" s="1111" t="s">
        <v>1138</v>
      </c>
      <c r="X55" s="1112"/>
      <c r="Y55" s="1111" t="s">
        <v>1139</v>
      </c>
      <c r="Z55" s="1112"/>
      <c r="AA55" s="1111" t="s">
        <v>1140</v>
      </c>
      <c r="AB55" s="1112"/>
      <c r="AC55" s="1111" t="s">
        <v>1141</v>
      </c>
      <c r="AD55" s="1112"/>
      <c r="AE55" s="1111" t="s">
        <v>1142</v>
      </c>
      <c r="AF55" s="1113"/>
      <c r="AG55" s="1114" t="s">
        <v>1143</v>
      </c>
      <c r="AH55" s="1116" t="s">
        <v>1144</v>
      </c>
      <c r="AI55" s="1118" t="s">
        <v>1145</v>
      </c>
      <c r="AJ55" s="1107" t="s">
        <v>1146</v>
      </c>
    </row>
    <row r="56" spans="1:36" ht="20.25" thickBot="1">
      <c r="A56" s="574"/>
      <c r="B56" s="1141"/>
      <c r="C56" s="1144"/>
      <c r="D56" s="1145"/>
      <c r="E56" s="1145"/>
      <c r="F56" s="1145"/>
      <c r="G56" s="1145"/>
      <c r="H56" s="1145"/>
      <c r="I56" s="1122"/>
      <c r="J56" s="1124" t="s">
        <v>1129</v>
      </c>
      <c r="K56" s="1124"/>
      <c r="L56" s="1126"/>
      <c r="M56" s="1128"/>
      <c r="N56" s="1130"/>
      <c r="O56" s="578" t="s">
        <v>1147</v>
      </c>
      <c r="P56" s="579" t="s">
        <v>1148</v>
      </c>
      <c r="Q56" s="580" t="s">
        <v>1147</v>
      </c>
      <c r="R56" s="579" t="s">
        <v>1148</v>
      </c>
      <c r="S56" s="580" t="s">
        <v>1147</v>
      </c>
      <c r="T56" s="579" t="s">
        <v>1148</v>
      </c>
      <c r="U56" s="580" t="s">
        <v>1147</v>
      </c>
      <c r="V56" s="579" t="s">
        <v>1148</v>
      </c>
      <c r="W56" s="580" t="s">
        <v>1147</v>
      </c>
      <c r="X56" s="579" t="s">
        <v>1148</v>
      </c>
      <c r="Y56" s="580" t="s">
        <v>1147</v>
      </c>
      <c r="Z56" s="579" t="s">
        <v>1148</v>
      </c>
      <c r="AA56" s="580" t="s">
        <v>1147</v>
      </c>
      <c r="AB56" s="579" t="s">
        <v>1149</v>
      </c>
      <c r="AC56" s="580" t="s">
        <v>1147</v>
      </c>
      <c r="AD56" s="579" t="s">
        <v>1149</v>
      </c>
      <c r="AE56" s="580" t="s">
        <v>1147</v>
      </c>
      <c r="AF56" s="581" t="s">
        <v>1149</v>
      </c>
      <c r="AG56" s="1115"/>
      <c r="AH56" s="1117"/>
      <c r="AI56" s="1119"/>
      <c r="AJ56" s="1108"/>
    </row>
    <row r="57" spans="1:36" ht="48.75" thickBot="1">
      <c r="A57" s="574"/>
      <c r="B57" s="582" t="s">
        <v>1150</v>
      </c>
      <c r="C57" s="1109" t="s">
        <v>1151</v>
      </c>
      <c r="D57" s="1110"/>
      <c r="E57" s="1110"/>
      <c r="F57" s="1110"/>
      <c r="G57" s="1110"/>
      <c r="H57" s="1110"/>
      <c r="I57" s="583" t="s">
        <v>1152</v>
      </c>
      <c r="J57" s="584"/>
      <c r="K57" s="585"/>
      <c r="L57" s="585"/>
      <c r="M57" s="586"/>
      <c r="N57" s="587"/>
      <c r="O57" s="588">
        <f t="shared" ref="O57:AD57" si="15">SUM(O59,O62,O65,O68)</f>
        <v>0</v>
      </c>
      <c r="P57" s="589">
        <f t="shared" si="15"/>
        <v>0</v>
      </c>
      <c r="Q57" s="589">
        <f t="shared" si="15"/>
        <v>0</v>
      </c>
      <c r="R57" s="589">
        <f t="shared" si="15"/>
        <v>0</v>
      </c>
      <c r="S57" s="589">
        <f t="shared" si="15"/>
        <v>0</v>
      </c>
      <c r="T57" s="589">
        <f t="shared" si="15"/>
        <v>0</v>
      </c>
      <c r="U57" s="589">
        <f t="shared" si="15"/>
        <v>0</v>
      </c>
      <c r="V57" s="589">
        <f t="shared" si="15"/>
        <v>0</v>
      </c>
      <c r="W57" s="589">
        <f t="shared" si="15"/>
        <v>0</v>
      </c>
      <c r="X57" s="589">
        <f t="shared" si="15"/>
        <v>0</v>
      </c>
      <c r="Y57" s="589">
        <f t="shared" si="15"/>
        <v>0</v>
      </c>
      <c r="Z57" s="589">
        <f t="shared" si="15"/>
        <v>0</v>
      </c>
      <c r="AA57" s="589">
        <f t="shared" si="15"/>
        <v>0</v>
      </c>
      <c r="AB57" s="589">
        <f t="shared" si="15"/>
        <v>0</v>
      </c>
      <c r="AC57" s="589">
        <f t="shared" si="15"/>
        <v>0</v>
      </c>
      <c r="AD57" s="589">
        <f t="shared" si="15"/>
        <v>0</v>
      </c>
      <c r="AE57" s="589">
        <f>SUM(O57,Q57,S57,U57,W57,Y57,AA57,AC57)</f>
        <v>0</v>
      </c>
      <c r="AF57" s="590">
        <f>SUM(P57,R57,T57,V57,X57,Z57,AB57,AD57)</f>
        <v>0</v>
      </c>
      <c r="AG57" s="591">
        <f>AG59+AG62</f>
        <v>0</v>
      </c>
      <c r="AH57" s="592"/>
      <c r="AI57" s="592"/>
      <c r="AJ57" s="593"/>
    </row>
    <row r="58" spans="1:36" ht="15.75" thickBot="1">
      <c r="A58" s="574"/>
      <c r="B58" s="1146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8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1156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8"/>
      <c r="K59" s="598"/>
      <c r="L59" s="598"/>
      <c r="M59" s="598"/>
      <c r="N59" s="599"/>
      <c r="O59" s="600">
        <f t="shared" ref="O59:AD59" si="16">SUM(O60:O60)</f>
        <v>0</v>
      </c>
      <c r="P59" s="601">
        <f t="shared" si="16"/>
        <v>0</v>
      </c>
      <c r="Q59" s="602">
        <f t="shared" si="16"/>
        <v>0</v>
      </c>
      <c r="R59" s="601">
        <f t="shared" si="16"/>
        <v>0</v>
      </c>
      <c r="S59" s="602">
        <f t="shared" si="16"/>
        <v>0</v>
      </c>
      <c r="T59" s="601">
        <f t="shared" si="16"/>
        <v>0</v>
      </c>
      <c r="U59" s="602">
        <f t="shared" si="16"/>
        <v>0</v>
      </c>
      <c r="V59" s="601">
        <f t="shared" si="16"/>
        <v>0</v>
      </c>
      <c r="W59" s="602">
        <f t="shared" si="16"/>
        <v>0</v>
      </c>
      <c r="X59" s="601">
        <f t="shared" si="16"/>
        <v>0</v>
      </c>
      <c r="Y59" s="602">
        <f t="shared" si="16"/>
        <v>0</v>
      </c>
      <c r="Z59" s="601">
        <f t="shared" si="16"/>
        <v>0</v>
      </c>
      <c r="AA59" s="602">
        <f t="shared" si="16"/>
        <v>0</v>
      </c>
      <c r="AB59" s="601">
        <f t="shared" si="16"/>
        <v>0</v>
      </c>
      <c r="AC59" s="602">
        <f t="shared" si="16"/>
        <v>0</v>
      </c>
      <c r="AD59" s="601">
        <f t="shared" si="16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09"/>
      <c r="G60" s="608"/>
      <c r="H60" s="610"/>
      <c r="I60" s="610"/>
      <c r="J60" s="610"/>
      <c r="K60" s="611"/>
      <c r="L60" s="612"/>
      <c r="M60" s="612"/>
      <c r="N60" s="613"/>
      <c r="O60" s="614"/>
      <c r="P60" s="615"/>
      <c r="Q60" s="616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8"/>
      <c r="AF60" s="618"/>
      <c r="AG60" s="619"/>
      <c r="AH60" s="620"/>
      <c r="AI60" s="620"/>
      <c r="AJ60" s="621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1161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5"/>
      <c r="K62" s="622"/>
      <c r="L62" s="622"/>
      <c r="M62" s="598"/>
      <c r="N62" s="599"/>
      <c r="O62" s="600">
        <f t="shared" ref="O62:AD62" si="17">SUM(O63:O63)</f>
        <v>0</v>
      </c>
      <c r="P62" s="601">
        <f t="shared" si="17"/>
        <v>0</v>
      </c>
      <c r="Q62" s="602">
        <f t="shared" si="17"/>
        <v>0</v>
      </c>
      <c r="R62" s="601">
        <f t="shared" si="17"/>
        <v>0</v>
      </c>
      <c r="S62" s="602">
        <f t="shared" si="17"/>
        <v>0</v>
      </c>
      <c r="T62" s="601">
        <f t="shared" si="17"/>
        <v>0</v>
      </c>
      <c r="U62" s="602">
        <f t="shared" si="17"/>
        <v>0</v>
      </c>
      <c r="V62" s="601">
        <f t="shared" si="17"/>
        <v>0</v>
      </c>
      <c r="W62" s="602">
        <f t="shared" si="17"/>
        <v>0</v>
      </c>
      <c r="X62" s="601">
        <f t="shared" si="17"/>
        <v>0</v>
      </c>
      <c r="Y62" s="602">
        <f t="shared" si="17"/>
        <v>0</v>
      </c>
      <c r="Z62" s="601">
        <f t="shared" si="17"/>
        <v>0</v>
      </c>
      <c r="AA62" s="602">
        <f t="shared" si="17"/>
        <v>0</v>
      </c>
      <c r="AB62" s="601">
        <f t="shared" si="17"/>
        <v>0</v>
      </c>
      <c r="AC62" s="602">
        <f t="shared" si="17"/>
        <v>0</v>
      </c>
      <c r="AD62" s="601">
        <f t="shared" si="17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23"/>
      <c r="G63" s="608"/>
      <c r="H63" s="624"/>
      <c r="I63" s="625"/>
      <c r="J63" s="610"/>
      <c r="K63" s="626"/>
      <c r="L63" s="627"/>
      <c r="M63" s="628"/>
      <c r="N63" s="629"/>
      <c r="O63" s="630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31"/>
      <c r="AH63" s="620"/>
      <c r="AI63" s="628"/>
      <c r="AJ63" s="632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15.75" thickBot="1">
      <c r="A71" s="574"/>
      <c r="B71" s="1131" t="s">
        <v>1122</v>
      </c>
      <c r="C71" s="1132"/>
      <c r="D71" s="1133"/>
      <c r="E71" s="577"/>
      <c r="F71" s="1132" t="s">
        <v>1123</v>
      </c>
      <c r="G71" s="1132"/>
      <c r="H71" s="1132"/>
      <c r="I71" s="1132"/>
      <c r="J71" s="1132"/>
      <c r="K71" s="1132"/>
      <c r="L71" s="1132"/>
      <c r="M71" s="1132"/>
      <c r="N71" s="1133"/>
      <c r="O71" s="1134" t="s">
        <v>1124</v>
      </c>
      <c r="P71" s="1135"/>
      <c r="Q71" s="1135"/>
      <c r="R71" s="1135"/>
      <c r="S71" s="1135"/>
      <c r="T71" s="1135"/>
      <c r="U71" s="1135"/>
      <c r="V71" s="1135"/>
      <c r="W71" s="1135"/>
      <c r="X71" s="1135"/>
      <c r="Y71" s="1135"/>
      <c r="Z71" s="1135"/>
      <c r="AA71" s="1135"/>
      <c r="AB71" s="1135"/>
      <c r="AC71" s="1135"/>
      <c r="AD71" s="1135"/>
      <c r="AE71" s="1135"/>
      <c r="AF71" s="1136"/>
      <c r="AG71" s="1137" t="s">
        <v>1125</v>
      </c>
      <c r="AH71" s="1138"/>
      <c r="AI71" s="1138"/>
      <c r="AJ71" s="1139"/>
    </row>
    <row r="72" spans="1:36">
      <c r="A72" s="574"/>
      <c r="B72" s="1140" t="s">
        <v>1126</v>
      </c>
      <c r="C72" s="1142" t="s">
        <v>1127</v>
      </c>
      <c r="D72" s="1143"/>
      <c r="E72" s="1143"/>
      <c r="F72" s="1143"/>
      <c r="G72" s="1143"/>
      <c r="H72" s="1143"/>
      <c r="I72" s="1121" t="s">
        <v>1128</v>
      </c>
      <c r="J72" s="1123" t="s">
        <v>1129</v>
      </c>
      <c r="K72" s="1123" t="s">
        <v>1130</v>
      </c>
      <c r="L72" s="1125" t="s">
        <v>1131</v>
      </c>
      <c r="M72" s="1127" t="s">
        <v>1132</v>
      </c>
      <c r="N72" s="1129" t="s">
        <v>1133</v>
      </c>
      <c r="O72" s="1120" t="s">
        <v>1134</v>
      </c>
      <c r="P72" s="1112"/>
      <c r="Q72" s="1111" t="s">
        <v>1135</v>
      </c>
      <c r="R72" s="1112"/>
      <c r="S72" s="1111" t="s">
        <v>1136</v>
      </c>
      <c r="T72" s="1112"/>
      <c r="U72" s="1111" t="s">
        <v>1137</v>
      </c>
      <c r="V72" s="1112"/>
      <c r="W72" s="1111" t="s">
        <v>1138</v>
      </c>
      <c r="X72" s="1112"/>
      <c r="Y72" s="1111" t="s">
        <v>1139</v>
      </c>
      <c r="Z72" s="1112"/>
      <c r="AA72" s="1111" t="s">
        <v>1140</v>
      </c>
      <c r="AB72" s="1112"/>
      <c r="AC72" s="1111" t="s">
        <v>1141</v>
      </c>
      <c r="AD72" s="1112"/>
      <c r="AE72" s="1111" t="s">
        <v>1142</v>
      </c>
      <c r="AF72" s="1113"/>
      <c r="AG72" s="1114" t="s">
        <v>1143</v>
      </c>
      <c r="AH72" s="1116" t="s">
        <v>1144</v>
      </c>
      <c r="AI72" s="1118" t="s">
        <v>1145</v>
      </c>
      <c r="AJ72" s="1107" t="s">
        <v>1146</v>
      </c>
    </row>
    <row r="73" spans="1:36" ht="20.25" thickBot="1">
      <c r="A73" s="574"/>
      <c r="B73" s="1141"/>
      <c r="C73" s="1144"/>
      <c r="D73" s="1145"/>
      <c r="E73" s="1145"/>
      <c r="F73" s="1145"/>
      <c r="G73" s="1145"/>
      <c r="H73" s="1145"/>
      <c r="I73" s="1122"/>
      <c r="J73" s="1124" t="s">
        <v>1129</v>
      </c>
      <c r="K73" s="1124"/>
      <c r="L73" s="1126"/>
      <c r="M73" s="1128"/>
      <c r="N73" s="1130"/>
      <c r="O73" s="578" t="s">
        <v>1147</v>
      </c>
      <c r="P73" s="579" t="s">
        <v>1148</v>
      </c>
      <c r="Q73" s="580" t="s">
        <v>1147</v>
      </c>
      <c r="R73" s="579" t="s">
        <v>1148</v>
      </c>
      <c r="S73" s="580" t="s">
        <v>1147</v>
      </c>
      <c r="T73" s="579" t="s">
        <v>1148</v>
      </c>
      <c r="U73" s="580" t="s">
        <v>1147</v>
      </c>
      <c r="V73" s="579" t="s">
        <v>1148</v>
      </c>
      <c r="W73" s="580" t="s">
        <v>1147</v>
      </c>
      <c r="X73" s="579" t="s">
        <v>1148</v>
      </c>
      <c r="Y73" s="580" t="s">
        <v>1147</v>
      </c>
      <c r="Z73" s="579" t="s">
        <v>1148</v>
      </c>
      <c r="AA73" s="580" t="s">
        <v>1147</v>
      </c>
      <c r="AB73" s="579" t="s">
        <v>1149</v>
      </c>
      <c r="AC73" s="580" t="s">
        <v>1147</v>
      </c>
      <c r="AD73" s="579" t="s">
        <v>1149</v>
      </c>
      <c r="AE73" s="580" t="s">
        <v>1147</v>
      </c>
      <c r="AF73" s="581" t="s">
        <v>1149</v>
      </c>
      <c r="AG73" s="1115"/>
      <c r="AH73" s="1117"/>
      <c r="AI73" s="1119"/>
      <c r="AJ73" s="1108"/>
    </row>
    <row r="74" spans="1:36" ht="48.75" thickBot="1">
      <c r="A74" s="574"/>
      <c r="B74" s="582" t="s">
        <v>1150</v>
      </c>
      <c r="C74" s="1109" t="s">
        <v>1151</v>
      </c>
      <c r="D74" s="1110"/>
      <c r="E74" s="1110"/>
      <c r="F74" s="1110"/>
      <c r="G74" s="1110"/>
      <c r="H74" s="1110"/>
      <c r="I74" s="583" t="s">
        <v>1152</v>
      </c>
      <c r="J74" s="584"/>
      <c r="K74" s="585"/>
      <c r="L74" s="585"/>
      <c r="M74" s="586"/>
      <c r="N74" s="587"/>
      <c r="O74" s="588">
        <f t="shared" ref="O74:AD74" si="20">SUM(O76,O79,O82)</f>
        <v>0</v>
      </c>
      <c r="P74" s="589">
        <f t="shared" si="20"/>
        <v>0</v>
      </c>
      <c r="Q74" s="589">
        <f t="shared" si="20"/>
        <v>0</v>
      </c>
      <c r="R74" s="589">
        <f t="shared" si="20"/>
        <v>0</v>
      </c>
      <c r="S74" s="589">
        <f t="shared" si="20"/>
        <v>0</v>
      </c>
      <c r="T74" s="589">
        <f t="shared" si="20"/>
        <v>0</v>
      </c>
      <c r="U74" s="589">
        <f t="shared" si="20"/>
        <v>0</v>
      </c>
      <c r="V74" s="589">
        <f t="shared" si="20"/>
        <v>0</v>
      </c>
      <c r="W74" s="589">
        <f t="shared" si="20"/>
        <v>0</v>
      </c>
      <c r="X74" s="589">
        <f t="shared" si="20"/>
        <v>0</v>
      </c>
      <c r="Y74" s="589">
        <f t="shared" si="20"/>
        <v>0</v>
      </c>
      <c r="Z74" s="589">
        <f t="shared" si="20"/>
        <v>0</v>
      </c>
      <c r="AA74" s="589">
        <f t="shared" si="20"/>
        <v>0</v>
      </c>
      <c r="AB74" s="589">
        <f t="shared" si="20"/>
        <v>0</v>
      </c>
      <c r="AC74" s="589">
        <f t="shared" si="20"/>
        <v>0</v>
      </c>
      <c r="AD74" s="589">
        <f t="shared" si="20"/>
        <v>0</v>
      </c>
      <c r="AE74" s="589">
        <f>SUM(O74,Q74,S74,U74,W74,Y74,AA74,AC74)</f>
        <v>0</v>
      </c>
      <c r="AF74" s="590">
        <f>SUM(P74,R74,T74,V74,X74,Z74,AB74,AD74)</f>
        <v>0</v>
      </c>
      <c r="AG74" s="591">
        <f>AG76+AG79</f>
        <v>0</v>
      </c>
      <c r="AH74" s="592"/>
      <c r="AI74" s="592"/>
      <c r="AJ74" s="593"/>
    </row>
    <row r="75" spans="1:36" ht="15.75" thickBot="1">
      <c r="A75" s="574"/>
      <c r="B75" s="1146"/>
      <c r="C75" s="1147"/>
      <c r="D75" s="1147"/>
      <c r="E75" s="1147"/>
      <c r="F75" s="1147"/>
      <c r="G75" s="1147"/>
      <c r="H75" s="1147"/>
      <c r="I75" s="1147"/>
      <c r="J75" s="1147"/>
      <c r="K75" s="1147"/>
      <c r="L75" s="1147"/>
      <c r="M75" s="1147"/>
      <c r="N75" s="1147"/>
      <c r="O75" s="1147"/>
      <c r="P75" s="1147"/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/>
      <c r="AH75" s="1147"/>
      <c r="AI75" s="1147"/>
      <c r="AJ75" s="1148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1156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8"/>
      <c r="K76" s="598"/>
      <c r="L76" s="598"/>
      <c r="M76" s="598"/>
      <c r="N76" s="599"/>
      <c r="O76" s="600">
        <f t="shared" ref="O76:AD76" si="21">SUM(O77:O77)</f>
        <v>0</v>
      </c>
      <c r="P76" s="601">
        <f t="shared" si="21"/>
        <v>0</v>
      </c>
      <c r="Q76" s="602">
        <f t="shared" si="21"/>
        <v>0</v>
      </c>
      <c r="R76" s="601">
        <f t="shared" si="21"/>
        <v>0</v>
      </c>
      <c r="S76" s="602">
        <f t="shared" si="21"/>
        <v>0</v>
      </c>
      <c r="T76" s="601">
        <f t="shared" si="21"/>
        <v>0</v>
      </c>
      <c r="U76" s="602">
        <f t="shared" si="21"/>
        <v>0</v>
      </c>
      <c r="V76" s="601">
        <f t="shared" si="21"/>
        <v>0</v>
      </c>
      <c r="W76" s="602">
        <f t="shared" si="21"/>
        <v>0</v>
      </c>
      <c r="X76" s="601">
        <f t="shared" si="21"/>
        <v>0</v>
      </c>
      <c r="Y76" s="602">
        <f t="shared" si="21"/>
        <v>0</v>
      </c>
      <c r="Z76" s="601">
        <f t="shared" si="21"/>
        <v>0</v>
      </c>
      <c r="AA76" s="602">
        <f t="shared" si="21"/>
        <v>0</v>
      </c>
      <c r="AB76" s="601">
        <f t="shared" si="21"/>
        <v>0</v>
      </c>
      <c r="AC76" s="602">
        <f t="shared" si="21"/>
        <v>0</v>
      </c>
      <c r="AD76" s="601">
        <f t="shared" si="21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09"/>
      <c r="G77" s="608"/>
      <c r="H77" s="610"/>
      <c r="I77" s="610"/>
      <c r="J77" s="610"/>
      <c r="K77" s="611"/>
      <c r="L77" s="612"/>
      <c r="M77" s="612"/>
      <c r="N77" s="613"/>
      <c r="O77" s="614"/>
      <c r="P77" s="615"/>
      <c r="Q77" s="616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8"/>
      <c r="AF77" s="618"/>
      <c r="AG77" s="619"/>
      <c r="AH77" s="620"/>
      <c r="AI77" s="620"/>
      <c r="AJ77" s="621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1161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5"/>
      <c r="K79" s="622"/>
      <c r="L79" s="622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23"/>
      <c r="G80" s="608"/>
      <c r="H80" s="624"/>
      <c r="I80" s="625"/>
      <c r="J80" s="610"/>
      <c r="K80" s="626"/>
      <c r="L80" s="627"/>
      <c r="M80" s="628"/>
      <c r="N80" s="629"/>
      <c r="O80" s="630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31"/>
      <c r="AH80" s="620"/>
      <c r="AI80" s="628"/>
      <c r="AJ80" s="632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15.75" thickBot="1">
      <c r="A85" s="574"/>
      <c r="B85" s="1131" t="s">
        <v>1122</v>
      </c>
      <c r="C85" s="1132"/>
      <c r="D85" s="1133"/>
      <c r="E85" s="577"/>
      <c r="F85" s="1132" t="s">
        <v>1123</v>
      </c>
      <c r="G85" s="1132"/>
      <c r="H85" s="1132"/>
      <c r="I85" s="1132"/>
      <c r="J85" s="1132"/>
      <c r="K85" s="1132"/>
      <c r="L85" s="1132"/>
      <c r="M85" s="1132"/>
      <c r="N85" s="1133"/>
      <c r="O85" s="1134" t="s">
        <v>1124</v>
      </c>
      <c r="P85" s="1135"/>
      <c r="Q85" s="1135"/>
      <c r="R85" s="1135"/>
      <c r="S85" s="1135"/>
      <c r="T85" s="1135"/>
      <c r="U85" s="1135"/>
      <c r="V85" s="1135"/>
      <c r="W85" s="1135"/>
      <c r="X85" s="1135"/>
      <c r="Y85" s="1135"/>
      <c r="Z85" s="1135"/>
      <c r="AA85" s="1135"/>
      <c r="AB85" s="1135"/>
      <c r="AC85" s="1135"/>
      <c r="AD85" s="1135"/>
      <c r="AE85" s="1135"/>
      <c r="AF85" s="1136"/>
      <c r="AG85" s="1137" t="s">
        <v>1125</v>
      </c>
      <c r="AH85" s="1138"/>
      <c r="AI85" s="1138"/>
      <c r="AJ85" s="1139"/>
    </row>
    <row r="86" spans="1:36">
      <c r="A86" s="574"/>
      <c r="B86" s="1140" t="s">
        <v>1126</v>
      </c>
      <c r="C86" s="1142" t="s">
        <v>1127</v>
      </c>
      <c r="D86" s="1143"/>
      <c r="E86" s="1143"/>
      <c r="F86" s="1143"/>
      <c r="G86" s="1143"/>
      <c r="H86" s="1143"/>
      <c r="I86" s="1121" t="s">
        <v>1128</v>
      </c>
      <c r="J86" s="1123" t="s">
        <v>1129</v>
      </c>
      <c r="K86" s="1123" t="s">
        <v>1130</v>
      </c>
      <c r="L86" s="1125" t="s">
        <v>1131</v>
      </c>
      <c r="M86" s="1127" t="s">
        <v>1132</v>
      </c>
      <c r="N86" s="1129" t="s">
        <v>1133</v>
      </c>
      <c r="O86" s="1120" t="s">
        <v>1134</v>
      </c>
      <c r="P86" s="1112"/>
      <c r="Q86" s="1111" t="s">
        <v>1135</v>
      </c>
      <c r="R86" s="1112"/>
      <c r="S86" s="1111" t="s">
        <v>1136</v>
      </c>
      <c r="T86" s="1112"/>
      <c r="U86" s="1111" t="s">
        <v>1137</v>
      </c>
      <c r="V86" s="1112"/>
      <c r="W86" s="1111" t="s">
        <v>1138</v>
      </c>
      <c r="X86" s="1112"/>
      <c r="Y86" s="1111" t="s">
        <v>1139</v>
      </c>
      <c r="Z86" s="1112"/>
      <c r="AA86" s="1111" t="s">
        <v>1140</v>
      </c>
      <c r="AB86" s="1112"/>
      <c r="AC86" s="1111" t="s">
        <v>1141</v>
      </c>
      <c r="AD86" s="1112"/>
      <c r="AE86" s="1111" t="s">
        <v>1142</v>
      </c>
      <c r="AF86" s="1113"/>
      <c r="AG86" s="1114" t="s">
        <v>1143</v>
      </c>
      <c r="AH86" s="1116" t="s">
        <v>1144</v>
      </c>
      <c r="AI86" s="1118" t="s">
        <v>1145</v>
      </c>
      <c r="AJ86" s="1107" t="s">
        <v>1146</v>
      </c>
    </row>
    <row r="87" spans="1:36" ht="20.25" thickBot="1">
      <c r="A87" s="574"/>
      <c r="B87" s="1141"/>
      <c r="C87" s="1144"/>
      <c r="D87" s="1145"/>
      <c r="E87" s="1145"/>
      <c r="F87" s="1145"/>
      <c r="G87" s="1145"/>
      <c r="H87" s="1145"/>
      <c r="I87" s="1122"/>
      <c r="J87" s="1124" t="s">
        <v>1129</v>
      </c>
      <c r="K87" s="1124"/>
      <c r="L87" s="1126"/>
      <c r="M87" s="1128"/>
      <c r="N87" s="1130"/>
      <c r="O87" s="578" t="s">
        <v>1147</v>
      </c>
      <c r="P87" s="579" t="s">
        <v>1148</v>
      </c>
      <c r="Q87" s="580" t="s">
        <v>1147</v>
      </c>
      <c r="R87" s="579" t="s">
        <v>1148</v>
      </c>
      <c r="S87" s="580" t="s">
        <v>1147</v>
      </c>
      <c r="T87" s="579" t="s">
        <v>1148</v>
      </c>
      <c r="U87" s="580" t="s">
        <v>1147</v>
      </c>
      <c r="V87" s="579" t="s">
        <v>1148</v>
      </c>
      <c r="W87" s="580" t="s">
        <v>1147</v>
      </c>
      <c r="X87" s="579" t="s">
        <v>1148</v>
      </c>
      <c r="Y87" s="580" t="s">
        <v>1147</v>
      </c>
      <c r="Z87" s="579" t="s">
        <v>1148</v>
      </c>
      <c r="AA87" s="580" t="s">
        <v>1147</v>
      </c>
      <c r="AB87" s="579" t="s">
        <v>1149</v>
      </c>
      <c r="AC87" s="580" t="s">
        <v>1147</v>
      </c>
      <c r="AD87" s="579" t="s">
        <v>1149</v>
      </c>
      <c r="AE87" s="580" t="s">
        <v>1147</v>
      </c>
      <c r="AF87" s="581" t="s">
        <v>1149</v>
      </c>
      <c r="AG87" s="1115"/>
      <c r="AH87" s="1117"/>
      <c r="AI87" s="1119"/>
      <c r="AJ87" s="1108"/>
    </row>
    <row r="88" spans="1:36" ht="48.75" thickBot="1">
      <c r="A88" s="574"/>
      <c r="B88" s="582" t="s">
        <v>1150</v>
      </c>
      <c r="C88" s="1109" t="s">
        <v>1151</v>
      </c>
      <c r="D88" s="1110"/>
      <c r="E88" s="1110"/>
      <c r="F88" s="1110"/>
      <c r="G88" s="1110"/>
      <c r="H88" s="1110"/>
      <c r="I88" s="583" t="s">
        <v>1152</v>
      </c>
      <c r="J88" s="584"/>
      <c r="K88" s="585"/>
      <c r="L88" s="585"/>
      <c r="M88" s="586"/>
      <c r="N88" s="587"/>
      <c r="O88" s="588">
        <f t="shared" ref="O88:AD88" si="24">SUM(O90,O93,O96)</f>
        <v>0</v>
      </c>
      <c r="P88" s="589">
        <f t="shared" si="24"/>
        <v>0</v>
      </c>
      <c r="Q88" s="589">
        <f t="shared" si="24"/>
        <v>0</v>
      </c>
      <c r="R88" s="589">
        <f t="shared" si="24"/>
        <v>0</v>
      </c>
      <c r="S88" s="589">
        <f t="shared" si="24"/>
        <v>0</v>
      </c>
      <c r="T88" s="589">
        <f t="shared" si="24"/>
        <v>0</v>
      </c>
      <c r="U88" s="589">
        <f t="shared" si="24"/>
        <v>0</v>
      </c>
      <c r="V88" s="589">
        <f t="shared" si="24"/>
        <v>0</v>
      </c>
      <c r="W88" s="589">
        <f t="shared" si="24"/>
        <v>0</v>
      </c>
      <c r="X88" s="589">
        <f t="shared" si="24"/>
        <v>0</v>
      </c>
      <c r="Y88" s="589">
        <f t="shared" si="24"/>
        <v>0</v>
      </c>
      <c r="Z88" s="589">
        <f t="shared" si="24"/>
        <v>0</v>
      </c>
      <c r="AA88" s="589">
        <f t="shared" si="24"/>
        <v>0</v>
      </c>
      <c r="AB88" s="589">
        <f t="shared" si="24"/>
        <v>0</v>
      </c>
      <c r="AC88" s="589">
        <f t="shared" si="24"/>
        <v>0</v>
      </c>
      <c r="AD88" s="589">
        <f t="shared" si="24"/>
        <v>0</v>
      </c>
      <c r="AE88" s="589">
        <f>SUM(O88,Q88,S88,U88,W88,Y88,AA88,AC88)</f>
        <v>0</v>
      </c>
      <c r="AF88" s="590">
        <f>SUM(P88,R88,T88,V88,X88,Z88,AB88,AD88)</f>
        <v>0</v>
      </c>
      <c r="AG88" s="591">
        <f>AG90+AG93</f>
        <v>0</v>
      </c>
      <c r="AH88" s="592"/>
      <c r="AI88" s="592"/>
      <c r="AJ88" s="593"/>
    </row>
    <row r="89" spans="1:36" ht="15.75" thickBot="1">
      <c r="A89" s="574"/>
      <c r="B89" s="1146"/>
      <c r="C89" s="1147"/>
      <c r="D89" s="1147"/>
      <c r="E89" s="1147"/>
      <c r="F89" s="1147"/>
      <c r="G89" s="1147"/>
      <c r="H89" s="1147"/>
      <c r="I89" s="1147"/>
      <c r="J89" s="1147"/>
      <c r="K89" s="1147"/>
      <c r="L89" s="1147"/>
      <c r="M89" s="1147"/>
      <c r="N89" s="1147"/>
      <c r="O89" s="1147"/>
      <c r="P89" s="1147"/>
      <c r="Q89" s="1147"/>
      <c r="R89" s="1147"/>
      <c r="S89" s="1147"/>
      <c r="T89" s="1147"/>
      <c r="U89" s="1147"/>
      <c r="V89" s="1147"/>
      <c r="W89" s="1147"/>
      <c r="X89" s="1147"/>
      <c r="Y89" s="1147"/>
      <c r="Z89" s="1147"/>
      <c r="AA89" s="1147"/>
      <c r="AB89" s="1147"/>
      <c r="AC89" s="1147"/>
      <c r="AD89" s="1147"/>
      <c r="AE89" s="1147"/>
      <c r="AF89" s="1147"/>
      <c r="AG89" s="1147"/>
      <c r="AH89" s="1147"/>
      <c r="AI89" s="1147"/>
      <c r="AJ89" s="1148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1156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8"/>
      <c r="K90" s="598"/>
      <c r="L90" s="598"/>
      <c r="M90" s="598"/>
      <c r="N90" s="599"/>
      <c r="O90" s="600">
        <f t="shared" ref="O90:AD90" si="25">SUM(O91:O91)</f>
        <v>0</v>
      </c>
      <c r="P90" s="601">
        <f t="shared" si="25"/>
        <v>0</v>
      </c>
      <c r="Q90" s="602">
        <f t="shared" si="25"/>
        <v>0</v>
      </c>
      <c r="R90" s="601">
        <f t="shared" si="25"/>
        <v>0</v>
      </c>
      <c r="S90" s="602">
        <f t="shared" si="25"/>
        <v>0</v>
      </c>
      <c r="T90" s="601">
        <f t="shared" si="25"/>
        <v>0</v>
      </c>
      <c r="U90" s="602">
        <f t="shared" si="25"/>
        <v>0</v>
      </c>
      <c r="V90" s="601">
        <f t="shared" si="25"/>
        <v>0</v>
      </c>
      <c r="W90" s="602">
        <f t="shared" si="25"/>
        <v>0</v>
      </c>
      <c r="X90" s="601">
        <f t="shared" si="25"/>
        <v>0</v>
      </c>
      <c r="Y90" s="602">
        <f t="shared" si="25"/>
        <v>0</v>
      </c>
      <c r="Z90" s="601">
        <f t="shared" si="25"/>
        <v>0</v>
      </c>
      <c r="AA90" s="602">
        <f t="shared" si="25"/>
        <v>0</v>
      </c>
      <c r="AB90" s="601">
        <f t="shared" si="25"/>
        <v>0</v>
      </c>
      <c r="AC90" s="602">
        <f t="shared" si="25"/>
        <v>0</v>
      </c>
      <c r="AD90" s="601">
        <f t="shared" si="25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09"/>
      <c r="G91" s="608"/>
      <c r="H91" s="610"/>
      <c r="I91" s="610"/>
      <c r="J91" s="610"/>
      <c r="K91" s="611"/>
      <c r="L91" s="612"/>
      <c r="M91" s="612"/>
      <c r="N91" s="613"/>
      <c r="O91" s="614"/>
      <c r="P91" s="615"/>
      <c r="Q91" s="616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8"/>
      <c r="AF91" s="618"/>
      <c r="AG91" s="619"/>
      <c r="AH91" s="620"/>
      <c r="AI91" s="620"/>
      <c r="AJ91" s="621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1161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5"/>
      <c r="K93" s="622"/>
      <c r="L93" s="622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23"/>
      <c r="G94" s="608"/>
      <c r="H94" s="624"/>
      <c r="I94" s="625"/>
      <c r="J94" s="610"/>
      <c r="K94" s="626"/>
      <c r="L94" s="627"/>
      <c r="M94" s="628"/>
      <c r="N94" s="629"/>
      <c r="O94" s="630"/>
      <c r="P94" s="618"/>
      <c r="Q94" s="618"/>
      <c r="R94" s="618"/>
      <c r="S94" s="618"/>
      <c r="T94" s="618"/>
      <c r="U94" s="618"/>
      <c r="V94" s="618"/>
      <c r="W94" s="618"/>
      <c r="X94" s="618"/>
      <c r="Y94" s="618"/>
      <c r="Z94" s="618"/>
      <c r="AA94" s="618"/>
      <c r="AB94" s="618"/>
      <c r="AC94" s="618"/>
      <c r="AD94" s="618"/>
      <c r="AE94" s="618"/>
      <c r="AF94" s="618"/>
      <c r="AG94" s="631"/>
      <c r="AH94" s="620"/>
      <c r="AI94" s="628"/>
      <c r="AJ94" s="632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O115+O118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AG115+AG118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1161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5"/>
      <c r="K118" s="622"/>
      <c r="L118" s="622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23"/>
      <c r="G119" s="608"/>
      <c r="H119" s="624"/>
      <c r="I119" s="625"/>
      <c r="J119" s="610"/>
      <c r="K119" s="626"/>
      <c r="L119" s="627"/>
      <c r="M119" s="628"/>
      <c r="N119" s="629"/>
      <c r="O119" s="630"/>
      <c r="P119" s="618"/>
      <c r="Q119" s="618"/>
      <c r="R119" s="618"/>
      <c r="S119" s="618"/>
      <c r="T119" s="618"/>
      <c r="U119" s="618"/>
      <c r="V119" s="618"/>
      <c r="W119" s="618"/>
      <c r="X119" s="618"/>
      <c r="Y119" s="618"/>
      <c r="Z119" s="618"/>
      <c r="AA119" s="618"/>
      <c r="AB119" s="618"/>
      <c r="AC119" s="618"/>
      <c r="AD119" s="618"/>
      <c r="AE119" s="618"/>
      <c r="AF119" s="618"/>
      <c r="AG119" s="631"/>
      <c r="AH119" s="620"/>
      <c r="AI119" s="628"/>
      <c r="AJ119" s="632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 ht="15.75" thickBot="1">
      <c r="A121" s="574"/>
      <c r="B121" s="1131" t="s">
        <v>1122</v>
      </c>
      <c r="C121" s="1132"/>
      <c r="D121" s="1133"/>
      <c r="E121" s="577"/>
      <c r="F121" s="1132" t="s">
        <v>1123</v>
      </c>
      <c r="G121" s="1132"/>
      <c r="H121" s="1132"/>
      <c r="I121" s="1132"/>
      <c r="J121" s="1132"/>
      <c r="K121" s="1132"/>
      <c r="L121" s="1132"/>
      <c r="M121" s="1132"/>
      <c r="N121" s="1133"/>
      <c r="O121" s="1134" t="s">
        <v>1124</v>
      </c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6"/>
      <c r="AG121" s="1137" t="s">
        <v>1125</v>
      </c>
      <c r="AH121" s="1138"/>
      <c r="AI121" s="1138"/>
      <c r="AJ121" s="1139"/>
    </row>
    <row r="122" spans="1:36">
      <c r="A122" s="574"/>
      <c r="B122" s="1140" t="s">
        <v>1126</v>
      </c>
      <c r="C122" s="1142" t="s">
        <v>1127</v>
      </c>
      <c r="D122" s="1143"/>
      <c r="E122" s="1143"/>
      <c r="F122" s="1143"/>
      <c r="G122" s="1143"/>
      <c r="H122" s="1143"/>
      <c r="I122" s="1121" t="s">
        <v>1128</v>
      </c>
      <c r="J122" s="1123" t="s">
        <v>1129</v>
      </c>
      <c r="K122" s="1123" t="s">
        <v>1130</v>
      </c>
      <c r="L122" s="1125" t="s">
        <v>1131</v>
      </c>
      <c r="M122" s="1127" t="s">
        <v>1132</v>
      </c>
      <c r="N122" s="1129" t="s">
        <v>1133</v>
      </c>
      <c r="O122" s="1120" t="s">
        <v>1134</v>
      </c>
      <c r="P122" s="1112"/>
      <c r="Q122" s="1111" t="s">
        <v>1135</v>
      </c>
      <c r="R122" s="1112"/>
      <c r="S122" s="1111" t="s">
        <v>1136</v>
      </c>
      <c r="T122" s="1112"/>
      <c r="U122" s="1111" t="s">
        <v>1137</v>
      </c>
      <c r="V122" s="1112"/>
      <c r="W122" s="1111" t="s">
        <v>1138</v>
      </c>
      <c r="X122" s="1112"/>
      <c r="Y122" s="1111" t="s">
        <v>1139</v>
      </c>
      <c r="Z122" s="1112"/>
      <c r="AA122" s="1111" t="s">
        <v>1140</v>
      </c>
      <c r="AB122" s="1112"/>
      <c r="AC122" s="1111" t="s">
        <v>1141</v>
      </c>
      <c r="AD122" s="1112"/>
      <c r="AE122" s="1111" t="s">
        <v>1142</v>
      </c>
      <c r="AF122" s="1113"/>
      <c r="AG122" s="1114" t="s">
        <v>1143</v>
      </c>
      <c r="AH122" s="1116" t="s">
        <v>1144</v>
      </c>
      <c r="AI122" s="1118" t="s">
        <v>1145</v>
      </c>
      <c r="AJ122" s="1107" t="s">
        <v>1146</v>
      </c>
    </row>
    <row r="123" spans="1:36" ht="20.25" thickBot="1">
      <c r="A123" s="574"/>
      <c r="B123" s="1141"/>
      <c r="C123" s="1144"/>
      <c r="D123" s="1145"/>
      <c r="E123" s="1145"/>
      <c r="F123" s="1145"/>
      <c r="G123" s="1145"/>
      <c r="H123" s="1145"/>
      <c r="I123" s="1122"/>
      <c r="J123" s="1124" t="s">
        <v>1129</v>
      </c>
      <c r="K123" s="1124"/>
      <c r="L123" s="1126"/>
      <c r="M123" s="1128"/>
      <c r="N123" s="1130"/>
      <c r="O123" s="578" t="s">
        <v>1147</v>
      </c>
      <c r="P123" s="579" t="s">
        <v>1148</v>
      </c>
      <c r="Q123" s="580" t="s">
        <v>1147</v>
      </c>
      <c r="R123" s="579" t="s">
        <v>1148</v>
      </c>
      <c r="S123" s="580" t="s">
        <v>1147</v>
      </c>
      <c r="T123" s="579" t="s">
        <v>1148</v>
      </c>
      <c r="U123" s="580" t="s">
        <v>1147</v>
      </c>
      <c r="V123" s="579" t="s">
        <v>1148</v>
      </c>
      <c r="W123" s="580" t="s">
        <v>1147</v>
      </c>
      <c r="X123" s="579" t="s">
        <v>1148</v>
      </c>
      <c r="Y123" s="580" t="s">
        <v>1147</v>
      </c>
      <c r="Z123" s="579" t="s">
        <v>1148</v>
      </c>
      <c r="AA123" s="580" t="s">
        <v>1147</v>
      </c>
      <c r="AB123" s="579" t="s">
        <v>1149</v>
      </c>
      <c r="AC123" s="580" t="s">
        <v>1147</v>
      </c>
      <c r="AD123" s="579" t="s">
        <v>1149</v>
      </c>
      <c r="AE123" s="580" t="s">
        <v>1147</v>
      </c>
      <c r="AF123" s="581" t="s">
        <v>1149</v>
      </c>
      <c r="AG123" s="1115"/>
      <c r="AH123" s="1117"/>
      <c r="AI123" s="1119"/>
      <c r="AJ123" s="1108"/>
    </row>
    <row r="124" spans="1:36" ht="48.75" thickBot="1">
      <c r="A124" s="574"/>
      <c r="B124" s="582" t="s">
        <v>1150</v>
      </c>
      <c r="C124" s="1109" t="s">
        <v>1151</v>
      </c>
      <c r="D124" s="1110"/>
      <c r="E124" s="1110"/>
      <c r="F124" s="1110"/>
      <c r="G124" s="1110"/>
      <c r="H124" s="1110"/>
      <c r="I124" s="583" t="s">
        <v>1152</v>
      </c>
      <c r="J124" s="584"/>
      <c r="K124" s="585"/>
      <c r="L124" s="585"/>
      <c r="M124" s="586"/>
      <c r="N124" s="587"/>
      <c r="O124" s="588">
        <f t="shared" ref="O124:AD124" si="34">O126</f>
        <v>0</v>
      </c>
      <c r="P124" s="589">
        <f t="shared" si="34"/>
        <v>0</v>
      </c>
      <c r="Q124" s="589">
        <f t="shared" si="34"/>
        <v>0</v>
      </c>
      <c r="R124" s="589">
        <f t="shared" si="34"/>
        <v>0</v>
      </c>
      <c r="S124" s="589">
        <f t="shared" si="34"/>
        <v>0</v>
      </c>
      <c r="T124" s="589">
        <f t="shared" si="34"/>
        <v>0</v>
      </c>
      <c r="U124" s="589">
        <f t="shared" si="34"/>
        <v>0</v>
      </c>
      <c r="V124" s="589">
        <f t="shared" si="34"/>
        <v>0</v>
      </c>
      <c r="W124" s="589">
        <f t="shared" si="34"/>
        <v>0</v>
      </c>
      <c r="X124" s="589">
        <f t="shared" si="34"/>
        <v>0</v>
      </c>
      <c r="Y124" s="589">
        <f t="shared" si="34"/>
        <v>0</v>
      </c>
      <c r="Z124" s="589">
        <f t="shared" si="34"/>
        <v>0</v>
      </c>
      <c r="AA124" s="589">
        <f t="shared" si="34"/>
        <v>0</v>
      </c>
      <c r="AB124" s="589">
        <f t="shared" si="34"/>
        <v>0</v>
      </c>
      <c r="AC124" s="589">
        <f t="shared" si="34"/>
        <v>0</v>
      </c>
      <c r="AD124" s="589">
        <f t="shared" si="34"/>
        <v>0</v>
      </c>
      <c r="AE124" s="589">
        <f>SUM(O124,Q124,S124,U124,W124,Y124,AA124,AC124)</f>
        <v>0</v>
      </c>
      <c r="AF124" s="590">
        <f>SUM(P124,R124,T124,V124,X124,Z124,AB124,AD124)</f>
        <v>0</v>
      </c>
      <c r="AG124" s="591">
        <f>AG126</f>
        <v>0</v>
      </c>
      <c r="AH124" s="592"/>
      <c r="AI124" s="592"/>
      <c r="AJ124" s="593"/>
    </row>
    <row r="125" spans="1:36" ht="15.75" thickBot="1">
      <c r="A125" s="574"/>
      <c r="B125" s="1146"/>
      <c r="C125" s="1147"/>
      <c r="D125" s="1147"/>
      <c r="E125" s="1147"/>
      <c r="F125" s="1147"/>
      <c r="G125" s="1147"/>
      <c r="H125" s="1147"/>
      <c r="I125" s="1147"/>
      <c r="J125" s="1147"/>
      <c r="K125" s="1147"/>
      <c r="L125" s="1147"/>
      <c r="M125" s="1147"/>
      <c r="N125" s="1147"/>
      <c r="O125" s="1147"/>
      <c r="P125" s="1147"/>
      <c r="Q125" s="1147"/>
      <c r="R125" s="1147"/>
      <c r="S125" s="1147"/>
      <c r="T125" s="1147"/>
      <c r="U125" s="1147"/>
      <c r="V125" s="1147"/>
      <c r="W125" s="1147"/>
      <c r="X125" s="1147"/>
      <c r="Y125" s="1147"/>
      <c r="Z125" s="1147"/>
      <c r="AA125" s="1147"/>
      <c r="AB125" s="1147"/>
      <c r="AC125" s="1147"/>
      <c r="AD125" s="1147"/>
      <c r="AE125" s="1147"/>
      <c r="AF125" s="1147"/>
      <c r="AG125" s="1147"/>
      <c r="AH125" s="1147"/>
      <c r="AI125" s="1147"/>
      <c r="AJ125" s="1148"/>
    </row>
    <row r="126" spans="1:36" ht="36.75" thickBot="1">
      <c r="A126" s="574"/>
      <c r="B126" s="594" t="s">
        <v>1153</v>
      </c>
      <c r="C126" s="595" t="s">
        <v>1154</v>
      </c>
      <c r="D126" s="595" t="s">
        <v>1155</v>
      </c>
      <c r="E126" s="595" t="s">
        <v>1156</v>
      </c>
      <c r="F126" s="595" t="s">
        <v>1157</v>
      </c>
      <c r="G126" s="595" t="s">
        <v>1158</v>
      </c>
      <c r="H126" s="596" t="s">
        <v>1159</v>
      </c>
      <c r="I126" s="597" t="s">
        <v>1160</v>
      </c>
      <c r="J126" s="598"/>
      <c r="K126" s="598"/>
      <c r="L126" s="598"/>
      <c r="M126" s="598"/>
      <c r="N126" s="599"/>
      <c r="O126" s="600">
        <f t="shared" ref="O126:AD126" si="35">SUM(O127:O127)</f>
        <v>0</v>
      </c>
      <c r="P126" s="601">
        <f t="shared" si="35"/>
        <v>0</v>
      </c>
      <c r="Q126" s="602">
        <f t="shared" si="35"/>
        <v>0</v>
      </c>
      <c r="R126" s="601">
        <f t="shared" si="35"/>
        <v>0</v>
      </c>
      <c r="S126" s="602">
        <f t="shared" si="35"/>
        <v>0</v>
      </c>
      <c r="T126" s="601">
        <f t="shared" si="35"/>
        <v>0</v>
      </c>
      <c r="U126" s="602">
        <f t="shared" si="35"/>
        <v>0</v>
      </c>
      <c r="V126" s="601">
        <f t="shared" si="35"/>
        <v>0</v>
      </c>
      <c r="W126" s="602">
        <f t="shared" si="35"/>
        <v>0</v>
      </c>
      <c r="X126" s="601">
        <f t="shared" si="35"/>
        <v>0</v>
      </c>
      <c r="Y126" s="602">
        <f t="shared" si="35"/>
        <v>0</v>
      </c>
      <c r="Z126" s="601">
        <f t="shared" si="35"/>
        <v>0</v>
      </c>
      <c r="AA126" s="602">
        <f t="shared" si="35"/>
        <v>0</v>
      </c>
      <c r="AB126" s="601">
        <f t="shared" si="35"/>
        <v>0</v>
      </c>
      <c r="AC126" s="602">
        <f t="shared" si="35"/>
        <v>0</v>
      </c>
      <c r="AD126" s="601">
        <f t="shared" si="35"/>
        <v>0</v>
      </c>
      <c r="AE126" s="602">
        <f>SUM(O126,Q126,S126,U126,W126,Y126,AA126,AC126)</f>
        <v>0</v>
      </c>
      <c r="AF126" s="601">
        <f>SUM(P126,R126,T126,V126,X126,Z126,AB126,AD126)</f>
        <v>0</v>
      </c>
      <c r="AG126" s="603">
        <f>SUM(AG127:AG127)</f>
        <v>0</v>
      </c>
      <c r="AH126" s="604"/>
      <c r="AI126" s="604"/>
      <c r="AJ126" s="605"/>
    </row>
    <row r="127" spans="1:36" ht="15.75" thickBot="1">
      <c r="A127" s="574"/>
      <c r="B127" s="606"/>
      <c r="C127" s="607"/>
      <c r="D127" s="608"/>
      <c r="E127" s="608"/>
      <c r="F127" s="609"/>
      <c r="G127" s="608"/>
      <c r="H127" s="610"/>
      <c r="I127" s="610"/>
      <c r="J127" s="610"/>
      <c r="K127" s="611"/>
      <c r="L127" s="612"/>
      <c r="M127" s="612"/>
      <c r="N127" s="613"/>
      <c r="O127" s="614"/>
      <c r="P127" s="615"/>
      <c r="Q127" s="616"/>
      <c r="R127" s="617"/>
      <c r="S127" s="617"/>
      <c r="T127" s="617"/>
      <c r="U127" s="617"/>
      <c r="V127" s="617"/>
      <c r="W127" s="617"/>
      <c r="X127" s="617"/>
      <c r="Y127" s="617"/>
      <c r="Z127" s="617"/>
      <c r="AA127" s="617"/>
      <c r="AB127" s="617"/>
      <c r="AC127" s="617"/>
      <c r="AD127" s="617"/>
      <c r="AE127" s="618"/>
      <c r="AF127" s="618"/>
      <c r="AG127" s="619"/>
      <c r="AH127" s="620"/>
      <c r="AI127" s="620"/>
      <c r="AJ127" s="621"/>
    </row>
    <row r="128" spans="1:36" ht="15.75" thickBot="1">
      <c r="A128" s="574"/>
      <c r="B128" s="1149"/>
      <c r="C128" s="1150"/>
      <c r="D128" s="1150"/>
      <c r="E128" s="1150"/>
      <c r="F128" s="1150"/>
      <c r="G128" s="1150"/>
      <c r="H128" s="1150"/>
      <c r="I128" s="1150"/>
      <c r="J128" s="1150"/>
      <c r="K128" s="1150"/>
      <c r="L128" s="1150"/>
      <c r="M128" s="1150"/>
      <c r="N128" s="1150"/>
      <c r="O128" s="1150"/>
      <c r="P128" s="1150"/>
      <c r="Q128" s="1150"/>
      <c r="R128" s="1150"/>
      <c r="S128" s="1150"/>
      <c r="T128" s="1150"/>
      <c r="U128" s="1150"/>
      <c r="V128" s="1150"/>
      <c r="W128" s="1150"/>
      <c r="X128" s="1150"/>
      <c r="Y128" s="1150"/>
      <c r="Z128" s="1150"/>
      <c r="AA128" s="1150"/>
      <c r="AB128" s="1150"/>
      <c r="AC128" s="1150"/>
      <c r="AD128" s="1150"/>
      <c r="AE128" s="1150"/>
      <c r="AF128" s="1150"/>
      <c r="AG128" s="1150"/>
      <c r="AH128" s="1150"/>
      <c r="AI128" s="1150"/>
      <c r="AJ128" s="1151"/>
    </row>
    <row r="129" spans="1:36">
      <c r="A129" s="574"/>
      <c r="B129" s="633"/>
      <c r="C129" s="633"/>
      <c r="D129" s="574"/>
      <c r="E129" s="574"/>
      <c r="F129" s="574"/>
      <c r="G129" s="574"/>
      <c r="H129" s="634"/>
      <c r="I129" s="634"/>
      <c r="J129" s="63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4"/>
      <c r="AF129" s="574"/>
      <c r="AG129" s="633"/>
      <c r="AH129" s="574"/>
      <c r="AI129" s="574"/>
      <c r="AJ129" s="574"/>
    </row>
  </sheetData>
  <mergeCells count="27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5:AJ35"/>
    <mergeCell ref="B38:AJ38"/>
    <mergeCell ref="B41:AJ41"/>
    <mergeCell ref="B21:D21"/>
    <mergeCell ref="F21:N21"/>
    <mergeCell ref="O21:AF21"/>
    <mergeCell ref="AG21:AJ21"/>
    <mergeCell ref="U55:V55"/>
    <mergeCell ref="B55:B56"/>
    <mergeCell ref="C55:H56"/>
    <mergeCell ref="I55:I56"/>
    <mergeCell ref="J55:J56"/>
    <mergeCell ref="K55:K56"/>
    <mergeCell ref="L55:L56"/>
    <mergeCell ref="B44:AJ44"/>
    <mergeCell ref="B47:AJ47"/>
    <mergeCell ref="B50:AJ50"/>
    <mergeCell ref="B53:AJ53"/>
    <mergeCell ref="B54:D54"/>
    <mergeCell ref="F54:N54"/>
    <mergeCell ref="O54:AF54"/>
    <mergeCell ref="AG54:AJ54"/>
    <mergeCell ref="B64:AJ64"/>
    <mergeCell ref="B67:AJ67"/>
    <mergeCell ref="B70:AJ70"/>
    <mergeCell ref="B71:D71"/>
    <mergeCell ref="F71:N71"/>
    <mergeCell ref="O71:AF71"/>
    <mergeCell ref="AG71:AJ71"/>
    <mergeCell ref="AH55:AH56"/>
    <mergeCell ref="AI55:AI56"/>
    <mergeCell ref="AJ55:AJ56"/>
    <mergeCell ref="C57:H57"/>
    <mergeCell ref="B58:AJ58"/>
    <mergeCell ref="B61:AJ61"/>
    <mergeCell ref="W55:X55"/>
    <mergeCell ref="Y55:Z55"/>
    <mergeCell ref="AA55:AB55"/>
    <mergeCell ref="AC55:AD55"/>
    <mergeCell ref="AE55:AF55"/>
    <mergeCell ref="AG55:AG56"/>
    <mergeCell ref="M55:M56"/>
    <mergeCell ref="N55:N56"/>
    <mergeCell ref="O55:P55"/>
    <mergeCell ref="Q55:R55"/>
    <mergeCell ref="S55:T55"/>
    <mergeCell ref="AH72:AH73"/>
    <mergeCell ref="AI72:AI73"/>
    <mergeCell ref="AJ72:AJ73"/>
    <mergeCell ref="C74:H74"/>
    <mergeCell ref="B75:AJ75"/>
    <mergeCell ref="B78:AJ78"/>
    <mergeCell ref="W72:X72"/>
    <mergeCell ref="Y72:Z72"/>
    <mergeCell ref="AA72:AB72"/>
    <mergeCell ref="AC72:AD72"/>
    <mergeCell ref="AE72:AF72"/>
    <mergeCell ref="AG72:AG73"/>
    <mergeCell ref="M72:M73"/>
    <mergeCell ref="N72:N73"/>
    <mergeCell ref="O72:P72"/>
    <mergeCell ref="Q72:R72"/>
    <mergeCell ref="S72:T72"/>
    <mergeCell ref="U72:V72"/>
    <mergeCell ref="B72:B73"/>
    <mergeCell ref="C72:H73"/>
    <mergeCell ref="I72:I73"/>
    <mergeCell ref="J72:J73"/>
    <mergeCell ref="K72:K73"/>
    <mergeCell ref="L72:L73"/>
    <mergeCell ref="B86:B87"/>
    <mergeCell ref="C86:H87"/>
    <mergeCell ref="I86:I87"/>
    <mergeCell ref="J86:J87"/>
    <mergeCell ref="K86:K87"/>
    <mergeCell ref="L86:L87"/>
    <mergeCell ref="B81:AJ81"/>
    <mergeCell ref="B84:AJ84"/>
    <mergeCell ref="B85:D85"/>
    <mergeCell ref="F85:N85"/>
    <mergeCell ref="O85:AF85"/>
    <mergeCell ref="AG85:AJ85"/>
    <mergeCell ref="B95:AJ95"/>
    <mergeCell ref="B98:AJ98"/>
    <mergeCell ref="B99:D99"/>
    <mergeCell ref="F99:N99"/>
    <mergeCell ref="O99:AF99"/>
    <mergeCell ref="AG99:AJ99"/>
    <mergeCell ref="AH86:AH87"/>
    <mergeCell ref="AI86:AI87"/>
    <mergeCell ref="AJ86:AJ87"/>
    <mergeCell ref="C88:H88"/>
    <mergeCell ref="B89:AJ89"/>
    <mergeCell ref="B92:AJ92"/>
    <mergeCell ref="W86:X86"/>
    <mergeCell ref="Y86:Z86"/>
    <mergeCell ref="AA86:AB86"/>
    <mergeCell ref="AC86:AD86"/>
    <mergeCell ref="AE86:AF86"/>
    <mergeCell ref="AG86:AG87"/>
    <mergeCell ref="M86:M87"/>
    <mergeCell ref="N86:N87"/>
    <mergeCell ref="O86:P86"/>
    <mergeCell ref="Q86:R86"/>
    <mergeCell ref="S86:T86"/>
    <mergeCell ref="U86:V86"/>
    <mergeCell ref="AH100:AH101"/>
    <mergeCell ref="AI100:AI101"/>
    <mergeCell ref="AJ100:AJ101"/>
    <mergeCell ref="C102:H102"/>
    <mergeCell ref="B103:AJ103"/>
    <mergeCell ref="B106:AJ106"/>
    <mergeCell ref="W100:X100"/>
    <mergeCell ref="Y100:Z100"/>
    <mergeCell ref="AA100:AB100"/>
    <mergeCell ref="AC100:AD100"/>
    <mergeCell ref="AE100:AF100"/>
    <mergeCell ref="AG100:AG101"/>
    <mergeCell ref="M100:M101"/>
    <mergeCell ref="N100:N101"/>
    <mergeCell ref="O100:P100"/>
    <mergeCell ref="Q100:R100"/>
    <mergeCell ref="S100:T100"/>
    <mergeCell ref="U100:V100"/>
    <mergeCell ref="B100:B101"/>
    <mergeCell ref="C100:H101"/>
    <mergeCell ref="I100:I101"/>
    <mergeCell ref="J100:J101"/>
    <mergeCell ref="K100:K101"/>
    <mergeCell ref="L100:L101"/>
    <mergeCell ref="B109:AJ109"/>
    <mergeCell ref="B110:D110"/>
    <mergeCell ref="F110:N110"/>
    <mergeCell ref="O110:AF110"/>
    <mergeCell ref="AG110:AJ110"/>
    <mergeCell ref="B111:B112"/>
    <mergeCell ref="C111:H112"/>
    <mergeCell ref="I111:I112"/>
    <mergeCell ref="J111:J112"/>
    <mergeCell ref="K111:K112"/>
    <mergeCell ref="AA111:AB111"/>
    <mergeCell ref="AC111:AD111"/>
    <mergeCell ref="AE111:AF111"/>
    <mergeCell ref="L111:L112"/>
    <mergeCell ref="M111:M112"/>
    <mergeCell ref="N111:N112"/>
    <mergeCell ref="O111:P111"/>
    <mergeCell ref="Q111:R111"/>
    <mergeCell ref="S111:T111"/>
    <mergeCell ref="AI122:AI123"/>
    <mergeCell ref="AJ122:AJ123"/>
    <mergeCell ref="C124:H124"/>
    <mergeCell ref="B125:AJ125"/>
    <mergeCell ref="B128:AJ128"/>
    <mergeCell ref="W122:X122"/>
    <mergeCell ref="Y122:Z122"/>
    <mergeCell ref="AA122:AB122"/>
    <mergeCell ref="AC122:AD122"/>
    <mergeCell ref="AE122:AF122"/>
    <mergeCell ref="AG122:AG123"/>
    <mergeCell ref="M122:M123"/>
    <mergeCell ref="N122:N123"/>
    <mergeCell ref="O122:P122"/>
    <mergeCell ref="Q122:R122"/>
    <mergeCell ref="S122:T122"/>
    <mergeCell ref="U122:V122"/>
    <mergeCell ref="B122:B123"/>
    <mergeCell ref="C122:H123"/>
    <mergeCell ref="I122:I123"/>
    <mergeCell ref="J122:J123"/>
    <mergeCell ref="K122:K123"/>
    <mergeCell ref="L122:L123"/>
    <mergeCell ref="S22:T22"/>
    <mergeCell ref="U22:V22"/>
    <mergeCell ref="B22:B23"/>
    <mergeCell ref="C22:H23"/>
    <mergeCell ref="I22:I23"/>
    <mergeCell ref="J22:J23"/>
    <mergeCell ref="K22:K23"/>
    <mergeCell ref="L22:L23"/>
    <mergeCell ref="AH122:AH123"/>
    <mergeCell ref="B117:AJ117"/>
    <mergeCell ref="B120:AJ120"/>
    <mergeCell ref="B121:D121"/>
    <mergeCell ref="F121:N121"/>
    <mergeCell ref="O121:AF121"/>
    <mergeCell ref="AG121:AJ121"/>
    <mergeCell ref="AG111:AG112"/>
    <mergeCell ref="AH111:AH112"/>
    <mergeCell ref="AI111:AI112"/>
    <mergeCell ref="AJ111:AJ112"/>
    <mergeCell ref="C113:H113"/>
    <mergeCell ref="B114:AJ114"/>
    <mergeCell ref="U111:V111"/>
    <mergeCell ref="W111:X111"/>
    <mergeCell ref="Y111:Z111"/>
    <mergeCell ref="B32:B33"/>
    <mergeCell ref="C32:H33"/>
    <mergeCell ref="I32:I33"/>
    <mergeCell ref="J32:J33"/>
    <mergeCell ref="K32:K33"/>
    <mergeCell ref="L32:L33"/>
    <mergeCell ref="AH22:AH23"/>
    <mergeCell ref="AI22:AI23"/>
    <mergeCell ref="AJ22:AJ23"/>
    <mergeCell ref="C24:H24"/>
    <mergeCell ref="B31:D31"/>
    <mergeCell ref="F31:N31"/>
    <mergeCell ref="O31:AF31"/>
    <mergeCell ref="AG31:AJ31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AH32:AH33"/>
    <mergeCell ref="AI32:AI33"/>
    <mergeCell ref="AJ32:AJ33"/>
    <mergeCell ref="C34:H34"/>
    <mergeCell ref="W32:X32"/>
    <mergeCell ref="Y32:Z32"/>
    <mergeCell ref="AA32:AB32"/>
    <mergeCell ref="AC32:AD32"/>
    <mergeCell ref="AE32:AF32"/>
    <mergeCell ref="AG32:AG33"/>
    <mergeCell ref="M32:M33"/>
    <mergeCell ref="N32:N33"/>
    <mergeCell ref="O32:P32"/>
    <mergeCell ref="Q32:R32"/>
    <mergeCell ref="S32:T32"/>
    <mergeCell ref="U32:V3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1"/>
  <sheetViews>
    <sheetView topLeftCell="B1" workbookViewId="0">
      <selection activeCell="E23" sqref="E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1258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15.75" thickBot="1">
      <c r="A5" s="574"/>
      <c r="B5" s="1131" t="s">
        <v>1260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1261</v>
      </c>
      <c r="D8" s="1110"/>
      <c r="E8" s="1110"/>
      <c r="F8" s="1110"/>
      <c r="G8" s="1110"/>
      <c r="H8" s="1110"/>
      <c r="I8" s="635" t="s">
        <v>1262</v>
      </c>
      <c r="J8" s="584">
        <v>100</v>
      </c>
      <c r="K8" s="585">
        <v>100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56.75" thickBot="1">
      <c r="A11" s="574"/>
      <c r="B11" s="606" t="s">
        <v>694</v>
      </c>
      <c r="C11" s="607"/>
      <c r="D11" s="608"/>
      <c r="E11" s="608"/>
      <c r="F11" s="609"/>
      <c r="G11" s="608"/>
      <c r="H11" s="637" t="s">
        <v>1263</v>
      </c>
      <c r="I11" s="638" t="s">
        <v>1264</v>
      </c>
      <c r="J11" s="610">
        <v>0</v>
      </c>
      <c r="K11" s="611">
        <v>1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20.75" thickBot="1">
      <c r="A14" s="574"/>
      <c r="B14" s="606" t="s">
        <v>690</v>
      </c>
      <c r="C14" s="607"/>
      <c r="D14" s="608"/>
      <c r="E14" s="608"/>
      <c r="F14" s="623"/>
      <c r="G14" s="608"/>
      <c r="H14" s="637" t="s">
        <v>1265</v>
      </c>
      <c r="I14" s="638" t="s">
        <v>1266</v>
      </c>
      <c r="J14" s="610">
        <v>0</v>
      </c>
      <c r="K14" s="626">
        <v>1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68.75" thickBot="1">
      <c r="A17" s="574"/>
      <c r="B17" s="641"/>
      <c r="C17" s="607"/>
      <c r="D17" s="608"/>
      <c r="E17" s="608"/>
      <c r="F17" s="609"/>
      <c r="G17" s="608"/>
      <c r="H17" s="637" t="s">
        <v>1267</v>
      </c>
      <c r="I17" s="638" t="s">
        <v>1268</v>
      </c>
      <c r="J17" s="610">
        <v>0</v>
      </c>
      <c r="K17" s="611">
        <v>2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84.75" thickBot="1">
      <c r="A20" s="574"/>
      <c r="B20" s="606" t="s">
        <v>683</v>
      </c>
      <c r="C20" s="607"/>
      <c r="D20" s="608"/>
      <c r="E20" s="608"/>
      <c r="F20" s="623"/>
      <c r="G20" s="608"/>
      <c r="H20" s="637" t="s">
        <v>1269</v>
      </c>
      <c r="I20" s="638" t="s">
        <v>1270</v>
      </c>
      <c r="J20" s="610">
        <v>0</v>
      </c>
      <c r="K20" s="626">
        <v>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20.75" thickBot="1">
      <c r="A23" s="574"/>
      <c r="B23" s="606" t="s">
        <v>679</v>
      </c>
      <c r="C23" s="607"/>
      <c r="D23" s="608"/>
      <c r="E23" s="608"/>
      <c r="F23" s="609"/>
      <c r="G23" s="608"/>
      <c r="H23" s="637" t="s">
        <v>1271</v>
      </c>
      <c r="I23" s="638" t="s">
        <v>1272</v>
      </c>
      <c r="J23" s="610">
        <v>0</v>
      </c>
      <c r="K23" s="611">
        <v>4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5.75" thickBot="1">
      <c r="A26" s="574"/>
      <c r="B26" s="606"/>
      <c r="C26" s="607"/>
      <c r="D26" s="608"/>
      <c r="E26" s="608"/>
      <c r="F26" s="623"/>
      <c r="G26" s="608"/>
      <c r="H26" s="624"/>
      <c r="I26" s="625"/>
      <c r="J26" s="610"/>
      <c r="K26" s="626"/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5.75" thickBot="1">
      <c r="A29" s="574"/>
      <c r="B29" s="606"/>
      <c r="C29" s="607"/>
      <c r="D29" s="608"/>
      <c r="E29" s="608"/>
      <c r="F29" s="609"/>
      <c r="G29" s="608"/>
      <c r="H29" s="610"/>
      <c r="I29" s="610"/>
      <c r="J29" s="610"/>
      <c r="K29" s="611"/>
      <c r="L29" s="612"/>
      <c r="M29" s="612"/>
      <c r="N29" s="613"/>
      <c r="O29" s="614"/>
      <c r="P29" s="615"/>
      <c r="Q29" s="616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8"/>
      <c r="AF29" s="618"/>
      <c r="AG29" s="619"/>
      <c r="AH29" s="620"/>
      <c r="AI29" s="620"/>
      <c r="AJ29" s="62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1"/>
  <sheetViews>
    <sheetView zoomScale="50" zoomScaleNormal="50" workbookViewId="0">
      <selection activeCell="A11" sqref="A11:IV11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1273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1.5" customHeight="1" thickBot="1">
      <c r="A5" s="574"/>
      <c r="B5" s="1131" t="s">
        <v>1274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84.75" thickBot="1">
      <c r="A8" s="574"/>
      <c r="B8" s="582" t="s">
        <v>1150</v>
      </c>
      <c r="C8" s="1109" t="s">
        <v>1275</v>
      </c>
      <c r="D8" s="1110"/>
      <c r="E8" s="1110"/>
      <c r="F8" s="1110"/>
      <c r="G8" s="1110"/>
      <c r="H8" s="1110"/>
      <c r="I8" s="635" t="s">
        <v>1276</v>
      </c>
      <c r="J8" s="584">
        <v>12</v>
      </c>
      <c r="K8" s="585">
        <v>12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56.75" thickBot="1">
      <c r="A11" s="646"/>
      <c r="B11" s="647" t="s">
        <v>638</v>
      </c>
      <c r="C11" s="648"/>
      <c r="D11" s="649"/>
      <c r="E11" s="649"/>
      <c r="F11" s="650"/>
      <c r="G11" s="649"/>
      <c r="H11" s="649" t="s">
        <v>1277</v>
      </c>
      <c r="I11" s="651" t="s">
        <v>1278</v>
      </c>
      <c r="J11" s="649">
        <v>0</v>
      </c>
      <c r="K11" s="686">
        <v>0.3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04.75" thickBot="1">
      <c r="A14" s="646"/>
      <c r="B14" s="647" t="s">
        <v>669</v>
      </c>
      <c r="C14" s="648"/>
      <c r="D14" s="649"/>
      <c r="E14" s="649"/>
      <c r="F14" s="650"/>
      <c r="G14" s="649"/>
      <c r="H14" s="678" t="s">
        <v>1279</v>
      </c>
      <c r="I14" s="687" t="s">
        <v>1280</v>
      </c>
      <c r="J14" s="649">
        <v>26</v>
      </c>
      <c r="K14" s="668">
        <v>26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645</v>
      </c>
      <c r="C17" s="648"/>
      <c r="D17" s="649"/>
      <c r="E17" s="649"/>
      <c r="F17" s="650"/>
      <c r="G17" s="649"/>
      <c r="H17" s="678" t="s">
        <v>1281</v>
      </c>
      <c r="I17" s="687" t="s">
        <v>1282</v>
      </c>
      <c r="J17" s="649">
        <v>0</v>
      </c>
      <c r="K17" s="665">
        <v>1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32.75" thickBot="1">
      <c r="A20" s="646"/>
      <c r="B20" s="647" t="s">
        <v>645</v>
      </c>
      <c r="C20" s="648"/>
      <c r="D20" s="649"/>
      <c r="E20" s="649"/>
      <c r="F20" s="650"/>
      <c r="G20" s="649"/>
      <c r="H20" s="678" t="s">
        <v>1283</v>
      </c>
      <c r="I20" s="687" t="s">
        <v>1284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32.75" thickBot="1">
      <c r="A23" s="646"/>
      <c r="B23" s="647" t="s">
        <v>645</v>
      </c>
      <c r="C23" s="648"/>
      <c r="D23" s="649"/>
      <c r="E23" s="649"/>
      <c r="F23" s="650"/>
      <c r="G23" s="649"/>
      <c r="H23" s="678" t="s">
        <v>1285</v>
      </c>
      <c r="I23" s="687" t="s">
        <v>1286</v>
      </c>
      <c r="J23" s="649">
        <v>0</v>
      </c>
      <c r="K23" s="665">
        <v>1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132.75" thickBot="1">
      <c r="A26" s="646"/>
      <c r="B26" s="647" t="s">
        <v>645</v>
      </c>
      <c r="C26" s="648"/>
      <c r="D26" s="649"/>
      <c r="E26" s="649"/>
      <c r="F26" s="650"/>
      <c r="G26" s="649"/>
      <c r="H26" s="678" t="s">
        <v>1287</v>
      </c>
      <c r="I26" s="687" t="s">
        <v>1288</v>
      </c>
      <c r="J26" s="649">
        <v>0</v>
      </c>
      <c r="K26" s="668">
        <v>1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32.75" thickBot="1">
      <c r="A29" s="646"/>
      <c r="B29" s="647" t="s">
        <v>645</v>
      </c>
      <c r="C29" s="648"/>
      <c r="D29" s="649"/>
      <c r="E29" s="649"/>
      <c r="F29" s="650"/>
      <c r="G29" s="649"/>
      <c r="H29" s="678" t="s">
        <v>1289</v>
      </c>
      <c r="I29" s="687" t="s">
        <v>1290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32.75" thickBot="1">
      <c r="A32" s="646"/>
      <c r="B32" s="647" t="s">
        <v>645</v>
      </c>
      <c r="C32" s="648"/>
      <c r="D32" s="649"/>
      <c r="E32" s="649"/>
      <c r="F32" s="650"/>
      <c r="G32" s="649"/>
      <c r="H32" s="678" t="s">
        <v>1291</v>
      </c>
      <c r="I32" s="687" t="s">
        <v>1292</v>
      </c>
      <c r="J32" s="649">
        <v>0</v>
      </c>
      <c r="K32" s="668">
        <v>1</v>
      </c>
      <c r="L32" s="665"/>
      <c r="M32" s="660"/>
      <c r="N32" s="666"/>
      <c r="O32" s="667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s="662" customFormat="1" ht="204.75" thickBot="1">
      <c r="A35" s="646"/>
      <c r="B35" s="647" t="s">
        <v>645</v>
      </c>
      <c r="C35" s="648"/>
      <c r="D35" s="649"/>
      <c r="E35" s="649"/>
      <c r="F35" s="650"/>
      <c r="G35" s="649"/>
      <c r="H35" s="649" t="s">
        <v>1293</v>
      </c>
      <c r="I35" s="687" t="s">
        <v>1294</v>
      </c>
      <c r="J35" s="649">
        <v>0</v>
      </c>
      <c r="K35" s="665">
        <v>2</v>
      </c>
      <c r="L35" s="653"/>
      <c r="M35" s="653"/>
      <c r="N35" s="654"/>
      <c r="O35" s="655"/>
      <c r="P35" s="656"/>
      <c r="Q35" s="657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6"/>
      <c r="AF35" s="656"/>
      <c r="AG35" s="659"/>
      <c r="AH35" s="660"/>
      <c r="AI35" s="660"/>
      <c r="AJ35" s="66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s="662" customFormat="1" ht="132.75" thickBot="1">
      <c r="A38" s="646"/>
      <c r="B38" s="647" t="s">
        <v>645</v>
      </c>
      <c r="C38" s="648"/>
      <c r="D38" s="649"/>
      <c r="E38" s="649"/>
      <c r="F38" s="650"/>
      <c r="G38" s="649"/>
      <c r="H38" s="678" t="s">
        <v>1295</v>
      </c>
      <c r="I38" s="687" t="s">
        <v>1296</v>
      </c>
      <c r="J38" s="649">
        <v>0</v>
      </c>
      <c r="K38" s="668">
        <v>2</v>
      </c>
      <c r="L38" s="665"/>
      <c r="M38" s="660"/>
      <c r="N38" s="666"/>
      <c r="O38" s="667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9"/>
      <c r="AH38" s="660"/>
      <c r="AI38" s="660"/>
      <c r="AJ38" s="661"/>
    </row>
    <row r="39" spans="1:36" ht="31.5" customHeight="1" thickBot="1">
      <c r="A39" s="574"/>
      <c r="B39" s="1131" t="s">
        <v>1297</v>
      </c>
      <c r="C39" s="1132"/>
      <c r="D39" s="1133"/>
      <c r="E39" s="577"/>
      <c r="F39" s="1132" t="s">
        <v>1123</v>
      </c>
      <c r="G39" s="1132"/>
      <c r="H39" s="1132"/>
      <c r="I39" s="1132"/>
      <c r="J39" s="1132"/>
      <c r="K39" s="1132"/>
      <c r="L39" s="1132"/>
      <c r="M39" s="1132"/>
      <c r="N39" s="1133"/>
      <c r="O39" s="1134" t="s">
        <v>1124</v>
      </c>
      <c r="P39" s="1135"/>
      <c r="Q39" s="1135"/>
      <c r="R39" s="1135"/>
      <c r="S39" s="1135"/>
      <c r="T39" s="1135"/>
      <c r="U39" s="1135"/>
      <c r="V39" s="1135"/>
      <c r="W39" s="1135"/>
      <c r="X39" s="1135"/>
      <c r="Y39" s="1135"/>
      <c r="Z39" s="1135"/>
      <c r="AA39" s="1135"/>
      <c r="AB39" s="1135"/>
      <c r="AC39" s="1135"/>
      <c r="AD39" s="1135"/>
      <c r="AE39" s="1135"/>
      <c r="AF39" s="1136"/>
      <c r="AG39" s="1137" t="s">
        <v>1125</v>
      </c>
      <c r="AH39" s="1138"/>
      <c r="AI39" s="1138"/>
      <c r="AJ39" s="1139"/>
    </row>
    <row r="40" spans="1:36">
      <c r="A40" s="574"/>
      <c r="B40" s="1140" t="s">
        <v>1126</v>
      </c>
      <c r="C40" s="1142" t="s">
        <v>1127</v>
      </c>
      <c r="D40" s="1143"/>
      <c r="E40" s="1143"/>
      <c r="F40" s="1143"/>
      <c r="G40" s="1143"/>
      <c r="H40" s="1143"/>
      <c r="I40" s="1121" t="s">
        <v>1128</v>
      </c>
      <c r="J40" s="1123" t="s">
        <v>1129</v>
      </c>
      <c r="K40" s="1123" t="s">
        <v>1130</v>
      </c>
      <c r="L40" s="1125" t="s">
        <v>1131</v>
      </c>
      <c r="M40" s="1127" t="s">
        <v>1132</v>
      </c>
      <c r="N40" s="1129" t="s">
        <v>1133</v>
      </c>
      <c r="O40" s="1120" t="s">
        <v>1134</v>
      </c>
      <c r="P40" s="1112"/>
      <c r="Q40" s="1111" t="s">
        <v>1135</v>
      </c>
      <c r="R40" s="1112"/>
      <c r="S40" s="1111" t="s">
        <v>1136</v>
      </c>
      <c r="T40" s="1112"/>
      <c r="U40" s="1111" t="s">
        <v>1137</v>
      </c>
      <c r="V40" s="1112"/>
      <c r="W40" s="1111" t="s">
        <v>1138</v>
      </c>
      <c r="X40" s="1112"/>
      <c r="Y40" s="1111" t="s">
        <v>1139</v>
      </c>
      <c r="Z40" s="1112"/>
      <c r="AA40" s="1111" t="s">
        <v>1140</v>
      </c>
      <c r="AB40" s="1112"/>
      <c r="AC40" s="1111" t="s">
        <v>1141</v>
      </c>
      <c r="AD40" s="1112"/>
      <c r="AE40" s="1111" t="s">
        <v>1142</v>
      </c>
      <c r="AF40" s="1113"/>
      <c r="AG40" s="1114" t="s">
        <v>1143</v>
      </c>
      <c r="AH40" s="1116" t="s">
        <v>1144</v>
      </c>
      <c r="AI40" s="1118" t="s">
        <v>1145</v>
      </c>
      <c r="AJ40" s="1107" t="s">
        <v>1146</v>
      </c>
    </row>
    <row r="41" spans="1:36" ht="20.25" thickBot="1">
      <c r="A41" s="574"/>
      <c r="B41" s="1141"/>
      <c r="C41" s="1144"/>
      <c r="D41" s="1145"/>
      <c r="E41" s="1145"/>
      <c r="F41" s="1145"/>
      <c r="G41" s="1145"/>
      <c r="H41" s="1145"/>
      <c r="I41" s="1122"/>
      <c r="J41" s="1124" t="s">
        <v>1129</v>
      </c>
      <c r="K41" s="1124"/>
      <c r="L41" s="1126"/>
      <c r="M41" s="1128"/>
      <c r="N41" s="1130"/>
      <c r="O41" s="578" t="s">
        <v>1147</v>
      </c>
      <c r="P41" s="579" t="s">
        <v>1148</v>
      </c>
      <c r="Q41" s="580" t="s">
        <v>1147</v>
      </c>
      <c r="R41" s="579" t="s">
        <v>1148</v>
      </c>
      <c r="S41" s="580" t="s">
        <v>1147</v>
      </c>
      <c r="T41" s="579" t="s">
        <v>1148</v>
      </c>
      <c r="U41" s="580" t="s">
        <v>1147</v>
      </c>
      <c r="V41" s="579" t="s">
        <v>1148</v>
      </c>
      <c r="W41" s="580" t="s">
        <v>1147</v>
      </c>
      <c r="X41" s="579" t="s">
        <v>1148</v>
      </c>
      <c r="Y41" s="580" t="s">
        <v>1147</v>
      </c>
      <c r="Z41" s="579" t="s">
        <v>1148</v>
      </c>
      <c r="AA41" s="580" t="s">
        <v>1147</v>
      </c>
      <c r="AB41" s="579" t="s">
        <v>1149</v>
      </c>
      <c r="AC41" s="580" t="s">
        <v>1147</v>
      </c>
      <c r="AD41" s="579" t="s">
        <v>1149</v>
      </c>
      <c r="AE41" s="580" t="s">
        <v>1147</v>
      </c>
      <c r="AF41" s="581" t="s">
        <v>1149</v>
      </c>
      <c r="AG41" s="1115"/>
      <c r="AH41" s="1117"/>
      <c r="AI41" s="1119"/>
      <c r="AJ41" s="1108"/>
    </row>
    <row r="42" spans="1:36" ht="84.75" thickBot="1">
      <c r="A42" s="574"/>
      <c r="B42" s="582" t="s">
        <v>1150</v>
      </c>
      <c r="C42" s="1109" t="s">
        <v>1298</v>
      </c>
      <c r="D42" s="1110"/>
      <c r="E42" s="1110"/>
      <c r="F42" s="1110"/>
      <c r="G42" s="1110"/>
      <c r="H42" s="1110"/>
      <c r="I42" s="635" t="s">
        <v>1299</v>
      </c>
      <c r="J42" s="584">
        <v>0</v>
      </c>
      <c r="K42" s="585">
        <v>4</v>
      </c>
      <c r="L42" s="585"/>
      <c r="M42" s="586"/>
      <c r="N42" s="587"/>
      <c r="O42" s="588" t="e">
        <f>SUM(O44,#REF!,O46,O49)</f>
        <v>#REF!</v>
      </c>
      <c r="P42" s="589" t="e">
        <f>SUM(P44,#REF!,P46,P49)</f>
        <v>#REF!</v>
      </c>
      <c r="Q42" s="589" t="e">
        <f>SUM(Q44,#REF!,Q46,Q49)</f>
        <v>#REF!</v>
      </c>
      <c r="R42" s="589" t="e">
        <f>SUM(R44,#REF!,R46,R49)</f>
        <v>#REF!</v>
      </c>
      <c r="S42" s="589" t="e">
        <f>SUM(S44,#REF!,S46,S49)</f>
        <v>#REF!</v>
      </c>
      <c r="T42" s="589" t="e">
        <f>SUM(T44,#REF!,T46,T49)</f>
        <v>#REF!</v>
      </c>
      <c r="U42" s="589" t="e">
        <f>SUM(U44,#REF!,U46,U49)</f>
        <v>#REF!</v>
      </c>
      <c r="V42" s="589" t="e">
        <f>SUM(V44,#REF!,V46,V49)</f>
        <v>#REF!</v>
      </c>
      <c r="W42" s="589" t="e">
        <f>SUM(W44,#REF!,W46,W49)</f>
        <v>#REF!</v>
      </c>
      <c r="X42" s="589" t="e">
        <f>SUM(X44,#REF!,X46,X49)</f>
        <v>#REF!</v>
      </c>
      <c r="Y42" s="589" t="e">
        <f>SUM(Y44,#REF!,Y46,Y49)</f>
        <v>#REF!</v>
      </c>
      <c r="Z42" s="589" t="e">
        <f>SUM(Z44,#REF!,Z46,Z49)</f>
        <v>#REF!</v>
      </c>
      <c r="AA42" s="589" t="e">
        <f>SUM(AA44,#REF!,AA46,AA49)</f>
        <v>#REF!</v>
      </c>
      <c r="AB42" s="589" t="e">
        <f>SUM(AB44,#REF!,AB46,AB49)</f>
        <v>#REF!</v>
      </c>
      <c r="AC42" s="589" t="e">
        <f>SUM(AC44,#REF!,AC46,AC49)</f>
        <v>#REF!</v>
      </c>
      <c r="AD42" s="589" t="e">
        <f>SUM(AD44,#REF!,AD46,AD49)</f>
        <v>#REF!</v>
      </c>
      <c r="AE42" s="589" t="e">
        <f>SUM(O42,Q42,S42,U42,W42,Y42,AA42,AC42)</f>
        <v>#REF!</v>
      </c>
      <c r="AF42" s="590" t="e">
        <f>SUM(P42,R42,T42,V42,X42,Z42,AB42,AD42)</f>
        <v>#REF!</v>
      </c>
      <c r="AG42" s="591" t="e">
        <f>AG44+#REF!</f>
        <v>#REF!</v>
      </c>
      <c r="AH42" s="592"/>
      <c r="AI42" s="592"/>
      <c r="AJ42" s="593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68.75" thickBot="1">
      <c r="A45" s="646"/>
      <c r="B45" s="647" t="s">
        <v>645</v>
      </c>
      <c r="C45" s="648"/>
      <c r="D45" s="649"/>
      <c r="E45" s="649"/>
      <c r="F45" s="650"/>
      <c r="G45" s="649"/>
      <c r="H45" s="649" t="s">
        <v>1300</v>
      </c>
      <c r="I45" s="687" t="s">
        <v>1301</v>
      </c>
      <c r="J45" s="649">
        <v>0</v>
      </c>
      <c r="K45" s="665">
        <v>4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40.5" customHeight="1" thickBot="1">
      <c r="A46" s="574"/>
      <c r="B46" s="1131" t="s">
        <v>1302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1303</v>
      </c>
      <c r="D49" s="1110"/>
      <c r="E49" s="1110"/>
      <c r="F49" s="1110"/>
      <c r="G49" s="1110"/>
      <c r="H49" s="1110"/>
      <c r="I49" s="635" t="s">
        <v>1304</v>
      </c>
      <c r="J49" s="584">
        <v>0</v>
      </c>
      <c r="K49" s="693">
        <v>0.1</v>
      </c>
      <c r="L49" s="585"/>
      <c r="M49" s="586"/>
      <c r="N49" s="587"/>
      <c r="O49" s="588">
        <f t="shared" ref="O49:AD49" si="12">SUM(O51,O54,O57,O60)</f>
        <v>0</v>
      </c>
      <c r="P49" s="589">
        <f t="shared" si="12"/>
        <v>0</v>
      </c>
      <c r="Q49" s="589">
        <f t="shared" si="12"/>
        <v>0</v>
      </c>
      <c r="R49" s="589">
        <f t="shared" si="12"/>
        <v>0</v>
      </c>
      <c r="S49" s="589">
        <f t="shared" si="12"/>
        <v>0</v>
      </c>
      <c r="T49" s="589">
        <f t="shared" si="12"/>
        <v>0</v>
      </c>
      <c r="U49" s="589">
        <f t="shared" si="12"/>
        <v>0</v>
      </c>
      <c r="V49" s="589">
        <f t="shared" si="12"/>
        <v>0</v>
      </c>
      <c r="W49" s="589">
        <f t="shared" si="12"/>
        <v>0</v>
      </c>
      <c r="X49" s="589">
        <f t="shared" si="12"/>
        <v>0</v>
      </c>
      <c r="Y49" s="589">
        <f t="shared" si="12"/>
        <v>0</v>
      </c>
      <c r="Z49" s="589">
        <f t="shared" si="12"/>
        <v>0</v>
      </c>
      <c r="AA49" s="589">
        <f t="shared" si="12"/>
        <v>0</v>
      </c>
      <c r="AB49" s="589">
        <f t="shared" si="12"/>
        <v>0</v>
      </c>
      <c r="AC49" s="589">
        <f t="shared" si="12"/>
        <v>0</v>
      </c>
      <c r="AD49" s="589">
        <f t="shared" si="12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3">SUM(O52:O52)</f>
        <v>0</v>
      </c>
      <c r="P51" s="601">
        <f t="shared" si="13"/>
        <v>0</v>
      </c>
      <c r="Q51" s="602">
        <f t="shared" si="13"/>
        <v>0</v>
      </c>
      <c r="R51" s="601">
        <f t="shared" si="13"/>
        <v>0</v>
      </c>
      <c r="S51" s="602">
        <f t="shared" si="13"/>
        <v>0</v>
      </c>
      <c r="T51" s="601">
        <f t="shared" si="13"/>
        <v>0</v>
      </c>
      <c r="U51" s="602">
        <f t="shared" si="13"/>
        <v>0</v>
      </c>
      <c r="V51" s="601">
        <f t="shared" si="13"/>
        <v>0</v>
      </c>
      <c r="W51" s="602">
        <f t="shared" si="13"/>
        <v>0</v>
      </c>
      <c r="X51" s="601">
        <f t="shared" si="13"/>
        <v>0</v>
      </c>
      <c r="Y51" s="602">
        <f t="shared" si="13"/>
        <v>0</v>
      </c>
      <c r="Z51" s="601">
        <f t="shared" si="13"/>
        <v>0</v>
      </c>
      <c r="AA51" s="602">
        <f t="shared" si="13"/>
        <v>0</v>
      </c>
      <c r="AB51" s="601">
        <f t="shared" si="13"/>
        <v>0</v>
      </c>
      <c r="AC51" s="602">
        <f t="shared" si="13"/>
        <v>0</v>
      </c>
      <c r="AD51" s="601">
        <f t="shared" si="13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s="662" customFormat="1" ht="180.75" thickBot="1">
      <c r="A52" s="646"/>
      <c r="B52" s="647" t="s">
        <v>638</v>
      </c>
      <c r="C52" s="648"/>
      <c r="D52" s="649"/>
      <c r="E52" s="649"/>
      <c r="F52" s="650"/>
      <c r="G52" s="649"/>
      <c r="H52" s="694" t="s">
        <v>1305</v>
      </c>
      <c r="I52" s="687" t="s">
        <v>1306</v>
      </c>
      <c r="J52" s="649">
        <v>0</v>
      </c>
      <c r="K52" s="665">
        <v>2</v>
      </c>
      <c r="L52" s="653"/>
      <c r="M52" s="653"/>
      <c r="N52" s="654"/>
      <c r="O52" s="655"/>
      <c r="P52" s="656"/>
      <c r="Q52" s="657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6"/>
      <c r="AF52" s="656"/>
      <c r="AG52" s="659"/>
      <c r="AH52" s="660"/>
      <c r="AI52" s="660"/>
      <c r="AJ52" s="66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4">SUM(O55:O55)</f>
        <v>0</v>
      </c>
      <c r="P54" s="601">
        <f t="shared" si="14"/>
        <v>0</v>
      </c>
      <c r="Q54" s="602">
        <f t="shared" si="14"/>
        <v>0</v>
      </c>
      <c r="R54" s="601">
        <f t="shared" si="14"/>
        <v>0</v>
      </c>
      <c r="S54" s="602">
        <f t="shared" si="14"/>
        <v>0</v>
      </c>
      <c r="T54" s="601">
        <f t="shared" si="14"/>
        <v>0</v>
      </c>
      <c r="U54" s="602">
        <f t="shared" si="14"/>
        <v>0</v>
      </c>
      <c r="V54" s="601">
        <f t="shared" si="14"/>
        <v>0</v>
      </c>
      <c r="W54" s="602">
        <f t="shared" si="14"/>
        <v>0</v>
      </c>
      <c r="X54" s="601">
        <f t="shared" si="14"/>
        <v>0</v>
      </c>
      <c r="Y54" s="602">
        <f t="shared" si="14"/>
        <v>0</v>
      </c>
      <c r="Z54" s="601">
        <f t="shared" si="14"/>
        <v>0</v>
      </c>
      <c r="AA54" s="602">
        <f t="shared" si="14"/>
        <v>0</v>
      </c>
      <c r="AB54" s="601">
        <f t="shared" si="14"/>
        <v>0</v>
      </c>
      <c r="AC54" s="602">
        <f t="shared" si="14"/>
        <v>0</v>
      </c>
      <c r="AD54" s="601">
        <f t="shared" si="14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5">SUM(O58:O58)</f>
        <v>0</v>
      </c>
      <c r="P57" s="601">
        <f t="shared" si="15"/>
        <v>0</v>
      </c>
      <c r="Q57" s="602">
        <f t="shared" si="15"/>
        <v>0</v>
      </c>
      <c r="R57" s="601">
        <f t="shared" si="15"/>
        <v>0</v>
      </c>
      <c r="S57" s="602">
        <f t="shared" si="15"/>
        <v>0</v>
      </c>
      <c r="T57" s="601">
        <f t="shared" si="15"/>
        <v>0</v>
      </c>
      <c r="U57" s="602">
        <f t="shared" si="15"/>
        <v>0</v>
      </c>
      <c r="V57" s="601">
        <f t="shared" si="15"/>
        <v>0</v>
      </c>
      <c r="W57" s="602">
        <f t="shared" si="15"/>
        <v>0</v>
      </c>
      <c r="X57" s="601">
        <f t="shared" si="15"/>
        <v>0</v>
      </c>
      <c r="Y57" s="602">
        <f t="shared" si="15"/>
        <v>0</v>
      </c>
      <c r="Z57" s="601">
        <f t="shared" si="15"/>
        <v>0</v>
      </c>
      <c r="AA57" s="602">
        <f t="shared" si="15"/>
        <v>0</v>
      </c>
      <c r="AB57" s="601">
        <f t="shared" si="15"/>
        <v>0</v>
      </c>
      <c r="AC57" s="602">
        <f t="shared" si="15"/>
        <v>0</v>
      </c>
      <c r="AD57" s="601">
        <f t="shared" si="15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7">SUM(O68,O71,O74)</f>
        <v>0</v>
      </c>
      <c r="P66" s="589">
        <f t="shared" si="17"/>
        <v>0</v>
      </c>
      <c r="Q66" s="589">
        <f t="shared" si="17"/>
        <v>0</v>
      </c>
      <c r="R66" s="589">
        <f t="shared" si="17"/>
        <v>0</v>
      </c>
      <c r="S66" s="589">
        <f t="shared" si="17"/>
        <v>0</v>
      </c>
      <c r="T66" s="589">
        <f t="shared" si="17"/>
        <v>0</v>
      </c>
      <c r="U66" s="589">
        <f t="shared" si="17"/>
        <v>0</v>
      </c>
      <c r="V66" s="589">
        <f t="shared" si="17"/>
        <v>0</v>
      </c>
      <c r="W66" s="589">
        <f t="shared" si="17"/>
        <v>0</v>
      </c>
      <c r="X66" s="589">
        <f t="shared" si="17"/>
        <v>0</v>
      </c>
      <c r="Y66" s="589">
        <f t="shared" si="17"/>
        <v>0</v>
      </c>
      <c r="Z66" s="589">
        <f t="shared" si="17"/>
        <v>0</v>
      </c>
      <c r="AA66" s="589">
        <f t="shared" si="17"/>
        <v>0</v>
      </c>
      <c r="AB66" s="589">
        <f t="shared" si="17"/>
        <v>0</v>
      </c>
      <c r="AC66" s="589">
        <f t="shared" si="17"/>
        <v>0</v>
      </c>
      <c r="AD66" s="589">
        <f t="shared" si="17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8">SUM(O69:O69)</f>
        <v>0</v>
      </c>
      <c r="P68" s="601">
        <f t="shared" si="18"/>
        <v>0</v>
      </c>
      <c r="Q68" s="602">
        <f t="shared" si="18"/>
        <v>0</v>
      </c>
      <c r="R68" s="601">
        <f t="shared" si="18"/>
        <v>0</v>
      </c>
      <c r="S68" s="602">
        <f t="shared" si="18"/>
        <v>0</v>
      </c>
      <c r="T68" s="601">
        <f t="shared" si="18"/>
        <v>0</v>
      </c>
      <c r="U68" s="602">
        <f t="shared" si="18"/>
        <v>0</v>
      </c>
      <c r="V68" s="601">
        <f t="shared" si="18"/>
        <v>0</v>
      </c>
      <c r="W68" s="602">
        <f t="shared" si="18"/>
        <v>0</v>
      </c>
      <c r="X68" s="601">
        <f t="shared" si="18"/>
        <v>0</v>
      </c>
      <c r="Y68" s="602">
        <f t="shared" si="18"/>
        <v>0</v>
      </c>
      <c r="Z68" s="601">
        <f t="shared" si="18"/>
        <v>0</v>
      </c>
      <c r="AA68" s="602">
        <f t="shared" si="18"/>
        <v>0</v>
      </c>
      <c r="AB68" s="601">
        <f t="shared" si="18"/>
        <v>0</v>
      </c>
      <c r="AC68" s="602">
        <f t="shared" si="18"/>
        <v>0</v>
      </c>
      <c r="AD68" s="601">
        <f t="shared" si="18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19">SUM(O72:O72)</f>
        <v>0</v>
      </c>
      <c r="P71" s="601">
        <f t="shared" si="19"/>
        <v>0</v>
      </c>
      <c r="Q71" s="602">
        <f t="shared" si="19"/>
        <v>0</v>
      </c>
      <c r="R71" s="601">
        <f t="shared" si="19"/>
        <v>0</v>
      </c>
      <c r="S71" s="602">
        <f t="shared" si="19"/>
        <v>0</v>
      </c>
      <c r="T71" s="601">
        <f t="shared" si="19"/>
        <v>0</v>
      </c>
      <c r="U71" s="602">
        <f t="shared" si="19"/>
        <v>0</v>
      </c>
      <c r="V71" s="601">
        <f t="shared" si="19"/>
        <v>0</v>
      </c>
      <c r="W71" s="602">
        <f t="shared" si="19"/>
        <v>0</v>
      </c>
      <c r="X71" s="601">
        <f t="shared" si="19"/>
        <v>0</v>
      </c>
      <c r="Y71" s="602">
        <f t="shared" si="19"/>
        <v>0</v>
      </c>
      <c r="Z71" s="601">
        <f t="shared" si="19"/>
        <v>0</v>
      </c>
      <c r="AA71" s="602">
        <f t="shared" si="19"/>
        <v>0</v>
      </c>
      <c r="AB71" s="601">
        <f t="shared" si="19"/>
        <v>0</v>
      </c>
      <c r="AC71" s="602">
        <f t="shared" si="19"/>
        <v>0</v>
      </c>
      <c r="AD71" s="601">
        <f t="shared" si="19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0">SUM(O75:O75)</f>
        <v>0</v>
      </c>
      <c r="P74" s="601">
        <f t="shared" si="20"/>
        <v>0</v>
      </c>
      <c r="Q74" s="602">
        <f t="shared" si="20"/>
        <v>0</v>
      </c>
      <c r="R74" s="601">
        <f t="shared" si="20"/>
        <v>0</v>
      </c>
      <c r="S74" s="602">
        <f t="shared" si="20"/>
        <v>0</v>
      </c>
      <c r="T74" s="601">
        <f t="shared" si="20"/>
        <v>0</v>
      </c>
      <c r="U74" s="602">
        <f t="shared" si="20"/>
        <v>0</v>
      </c>
      <c r="V74" s="601">
        <f t="shared" si="20"/>
        <v>0</v>
      </c>
      <c r="W74" s="602">
        <f t="shared" si="20"/>
        <v>0</v>
      </c>
      <c r="X74" s="601">
        <f t="shared" si="20"/>
        <v>0</v>
      </c>
      <c r="Y74" s="602">
        <f t="shared" si="20"/>
        <v>0</v>
      </c>
      <c r="Z74" s="601">
        <f t="shared" si="20"/>
        <v>0</v>
      </c>
      <c r="AA74" s="602">
        <f t="shared" si="20"/>
        <v>0</v>
      </c>
      <c r="AB74" s="601">
        <f t="shared" si="20"/>
        <v>0</v>
      </c>
      <c r="AC74" s="602">
        <f t="shared" si="20"/>
        <v>0</v>
      </c>
      <c r="AD74" s="601">
        <f t="shared" si="20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1">SUM(O82,O85,O88)</f>
        <v>0</v>
      </c>
      <c r="P80" s="589">
        <f t="shared" si="21"/>
        <v>0</v>
      </c>
      <c r="Q80" s="589">
        <f t="shared" si="21"/>
        <v>0</v>
      </c>
      <c r="R80" s="589">
        <f t="shared" si="21"/>
        <v>0</v>
      </c>
      <c r="S80" s="589">
        <f t="shared" si="21"/>
        <v>0</v>
      </c>
      <c r="T80" s="589">
        <f t="shared" si="21"/>
        <v>0</v>
      </c>
      <c r="U80" s="589">
        <f t="shared" si="21"/>
        <v>0</v>
      </c>
      <c r="V80" s="589">
        <f t="shared" si="21"/>
        <v>0</v>
      </c>
      <c r="W80" s="589">
        <f t="shared" si="21"/>
        <v>0</v>
      </c>
      <c r="X80" s="589">
        <f t="shared" si="21"/>
        <v>0</v>
      </c>
      <c r="Y80" s="589">
        <f t="shared" si="21"/>
        <v>0</v>
      </c>
      <c r="Z80" s="589">
        <f t="shared" si="21"/>
        <v>0</v>
      </c>
      <c r="AA80" s="589">
        <f t="shared" si="21"/>
        <v>0</v>
      </c>
      <c r="AB80" s="589">
        <f t="shared" si="21"/>
        <v>0</v>
      </c>
      <c r="AC80" s="589">
        <f t="shared" si="21"/>
        <v>0</v>
      </c>
      <c r="AD80" s="589">
        <f t="shared" si="21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2">SUM(O83:O83)</f>
        <v>0</v>
      </c>
      <c r="P82" s="601">
        <f t="shared" si="22"/>
        <v>0</v>
      </c>
      <c r="Q82" s="602">
        <f t="shared" si="22"/>
        <v>0</v>
      </c>
      <c r="R82" s="601">
        <f t="shared" si="22"/>
        <v>0</v>
      </c>
      <c r="S82" s="602">
        <f t="shared" si="22"/>
        <v>0</v>
      </c>
      <c r="T82" s="601">
        <f t="shared" si="22"/>
        <v>0</v>
      </c>
      <c r="U82" s="602">
        <f t="shared" si="22"/>
        <v>0</v>
      </c>
      <c r="V82" s="601">
        <f t="shared" si="22"/>
        <v>0</v>
      </c>
      <c r="W82" s="602">
        <f t="shared" si="22"/>
        <v>0</v>
      </c>
      <c r="X82" s="601">
        <f t="shared" si="22"/>
        <v>0</v>
      </c>
      <c r="Y82" s="602">
        <f t="shared" si="22"/>
        <v>0</v>
      </c>
      <c r="Z82" s="601">
        <f t="shared" si="22"/>
        <v>0</v>
      </c>
      <c r="AA82" s="602">
        <f t="shared" si="22"/>
        <v>0</v>
      </c>
      <c r="AB82" s="601">
        <f t="shared" si="22"/>
        <v>0</v>
      </c>
      <c r="AC82" s="602">
        <f t="shared" si="22"/>
        <v>0</v>
      </c>
      <c r="AD82" s="601">
        <f t="shared" si="22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3">SUM(O86:O86)</f>
        <v>0</v>
      </c>
      <c r="P85" s="601">
        <f t="shared" si="23"/>
        <v>0</v>
      </c>
      <c r="Q85" s="602">
        <f t="shared" si="23"/>
        <v>0</v>
      </c>
      <c r="R85" s="601">
        <f t="shared" si="23"/>
        <v>0</v>
      </c>
      <c r="S85" s="602">
        <f t="shared" si="23"/>
        <v>0</v>
      </c>
      <c r="T85" s="601">
        <f t="shared" si="23"/>
        <v>0</v>
      </c>
      <c r="U85" s="602">
        <f t="shared" si="23"/>
        <v>0</v>
      </c>
      <c r="V85" s="601">
        <f t="shared" si="23"/>
        <v>0</v>
      </c>
      <c r="W85" s="602">
        <f t="shared" si="23"/>
        <v>0</v>
      </c>
      <c r="X85" s="601">
        <f t="shared" si="23"/>
        <v>0</v>
      </c>
      <c r="Y85" s="602">
        <f t="shared" si="23"/>
        <v>0</v>
      </c>
      <c r="Z85" s="601">
        <f t="shared" si="23"/>
        <v>0</v>
      </c>
      <c r="AA85" s="602">
        <f t="shared" si="23"/>
        <v>0</v>
      </c>
      <c r="AB85" s="601">
        <f t="shared" si="23"/>
        <v>0</v>
      </c>
      <c r="AC85" s="602">
        <f t="shared" si="23"/>
        <v>0</v>
      </c>
      <c r="AD85" s="601">
        <f t="shared" si="23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4">SUM(O89:O89)</f>
        <v>0</v>
      </c>
      <c r="P88" s="601">
        <f t="shared" si="24"/>
        <v>0</v>
      </c>
      <c r="Q88" s="602">
        <f t="shared" si="24"/>
        <v>0</v>
      </c>
      <c r="R88" s="601">
        <f t="shared" si="24"/>
        <v>0</v>
      </c>
      <c r="S88" s="602">
        <f t="shared" si="24"/>
        <v>0</v>
      </c>
      <c r="T88" s="601">
        <f t="shared" si="24"/>
        <v>0</v>
      </c>
      <c r="U88" s="602">
        <f t="shared" si="24"/>
        <v>0</v>
      </c>
      <c r="V88" s="601">
        <f t="shared" si="24"/>
        <v>0</v>
      </c>
      <c r="W88" s="602">
        <f t="shared" si="24"/>
        <v>0</v>
      </c>
      <c r="X88" s="601">
        <f t="shared" si="24"/>
        <v>0</v>
      </c>
      <c r="Y88" s="602">
        <f t="shared" si="24"/>
        <v>0</v>
      </c>
      <c r="Z88" s="601">
        <f t="shared" si="24"/>
        <v>0</v>
      </c>
      <c r="AA88" s="602">
        <f t="shared" si="24"/>
        <v>0</v>
      </c>
      <c r="AB88" s="601">
        <f t="shared" si="24"/>
        <v>0</v>
      </c>
      <c r="AC88" s="602">
        <f t="shared" si="24"/>
        <v>0</v>
      </c>
      <c r="AD88" s="601">
        <f t="shared" si="24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5">O96+O99</f>
        <v>0</v>
      </c>
      <c r="P94" s="589">
        <f t="shared" si="25"/>
        <v>0</v>
      </c>
      <c r="Q94" s="589">
        <f t="shared" si="25"/>
        <v>0</v>
      </c>
      <c r="R94" s="589">
        <f t="shared" si="25"/>
        <v>0</v>
      </c>
      <c r="S94" s="589">
        <f t="shared" si="25"/>
        <v>0</v>
      </c>
      <c r="T94" s="589">
        <f t="shared" si="25"/>
        <v>0</v>
      </c>
      <c r="U94" s="589">
        <f t="shared" si="25"/>
        <v>0</v>
      </c>
      <c r="V94" s="589">
        <f t="shared" si="25"/>
        <v>0</v>
      </c>
      <c r="W94" s="589">
        <f t="shared" si="25"/>
        <v>0</v>
      </c>
      <c r="X94" s="589">
        <f t="shared" si="25"/>
        <v>0</v>
      </c>
      <c r="Y94" s="589">
        <f t="shared" si="25"/>
        <v>0</v>
      </c>
      <c r="Z94" s="589">
        <f t="shared" si="25"/>
        <v>0</v>
      </c>
      <c r="AA94" s="589">
        <f t="shared" si="25"/>
        <v>0</v>
      </c>
      <c r="AB94" s="589">
        <f t="shared" si="25"/>
        <v>0</v>
      </c>
      <c r="AC94" s="589">
        <f t="shared" si="25"/>
        <v>0</v>
      </c>
      <c r="AD94" s="589">
        <f t="shared" si="25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6">SUM(O97:O97)</f>
        <v>0</v>
      </c>
      <c r="P96" s="601">
        <f t="shared" si="26"/>
        <v>0</v>
      </c>
      <c r="Q96" s="602">
        <f t="shared" si="26"/>
        <v>0</v>
      </c>
      <c r="R96" s="601">
        <f t="shared" si="26"/>
        <v>0</v>
      </c>
      <c r="S96" s="602">
        <f t="shared" si="26"/>
        <v>0</v>
      </c>
      <c r="T96" s="601">
        <f t="shared" si="26"/>
        <v>0</v>
      </c>
      <c r="U96" s="602">
        <f t="shared" si="26"/>
        <v>0</v>
      </c>
      <c r="V96" s="601">
        <f t="shared" si="26"/>
        <v>0</v>
      </c>
      <c r="W96" s="602">
        <f t="shared" si="26"/>
        <v>0</v>
      </c>
      <c r="X96" s="601">
        <f t="shared" si="26"/>
        <v>0</v>
      </c>
      <c r="Y96" s="602">
        <f t="shared" si="26"/>
        <v>0</v>
      </c>
      <c r="Z96" s="601">
        <f t="shared" si="26"/>
        <v>0</v>
      </c>
      <c r="AA96" s="602">
        <f t="shared" si="26"/>
        <v>0</v>
      </c>
      <c r="AB96" s="601">
        <f t="shared" si="26"/>
        <v>0</v>
      </c>
      <c r="AC96" s="602">
        <f t="shared" si="26"/>
        <v>0</v>
      </c>
      <c r="AD96" s="601">
        <f t="shared" si="26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7">SUM(O100:O100)</f>
        <v>0</v>
      </c>
      <c r="P99" s="601">
        <f t="shared" si="27"/>
        <v>0</v>
      </c>
      <c r="Q99" s="602">
        <f t="shared" si="27"/>
        <v>0</v>
      </c>
      <c r="R99" s="601">
        <f t="shared" si="27"/>
        <v>0</v>
      </c>
      <c r="S99" s="602">
        <f t="shared" si="27"/>
        <v>0</v>
      </c>
      <c r="T99" s="601">
        <f t="shared" si="27"/>
        <v>0</v>
      </c>
      <c r="U99" s="602">
        <f t="shared" si="27"/>
        <v>0</v>
      </c>
      <c r="V99" s="601">
        <f t="shared" si="27"/>
        <v>0</v>
      </c>
      <c r="W99" s="602">
        <f t="shared" si="27"/>
        <v>0</v>
      </c>
      <c r="X99" s="601">
        <f t="shared" si="27"/>
        <v>0</v>
      </c>
      <c r="Y99" s="602">
        <f t="shared" si="27"/>
        <v>0</v>
      </c>
      <c r="Z99" s="601">
        <f t="shared" si="27"/>
        <v>0</v>
      </c>
      <c r="AA99" s="602">
        <f t="shared" si="27"/>
        <v>0</v>
      </c>
      <c r="AB99" s="601">
        <f t="shared" si="27"/>
        <v>0</v>
      </c>
      <c r="AC99" s="602">
        <f t="shared" si="27"/>
        <v>0</v>
      </c>
      <c r="AD99" s="601">
        <f t="shared" si="27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8">O107+O110</f>
        <v>0</v>
      </c>
      <c r="P105" s="589">
        <f t="shared" si="28"/>
        <v>0</v>
      </c>
      <c r="Q105" s="589">
        <f t="shared" si="28"/>
        <v>0</v>
      </c>
      <c r="R105" s="589">
        <f t="shared" si="28"/>
        <v>0</v>
      </c>
      <c r="S105" s="589">
        <f t="shared" si="28"/>
        <v>0</v>
      </c>
      <c r="T105" s="589">
        <f t="shared" si="28"/>
        <v>0</v>
      </c>
      <c r="U105" s="589">
        <f t="shared" si="28"/>
        <v>0</v>
      </c>
      <c r="V105" s="589">
        <f t="shared" si="28"/>
        <v>0</v>
      </c>
      <c r="W105" s="589">
        <f t="shared" si="28"/>
        <v>0</v>
      </c>
      <c r="X105" s="589">
        <f t="shared" si="28"/>
        <v>0</v>
      </c>
      <c r="Y105" s="589">
        <f t="shared" si="28"/>
        <v>0</v>
      </c>
      <c r="Z105" s="589">
        <f t="shared" si="28"/>
        <v>0</v>
      </c>
      <c r="AA105" s="589">
        <f t="shared" si="28"/>
        <v>0</v>
      </c>
      <c r="AB105" s="589">
        <f t="shared" si="28"/>
        <v>0</v>
      </c>
      <c r="AC105" s="589">
        <f t="shared" si="28"/>
        <v>0</v>
      </c>
      <c r="AD105" s="589">
        <f t="shared" si="28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29">SUM(O108:O108)</f>
        <v>0</v>
      </c>
      <c r="P107" s="601">
        <f t="shared" si="29"/>
        <v>0</v>
      </c>
      <c r="Q107" s="602">
        <f t="shared" si="29"/>
        <v>0</v>
      </c>
      <c r="R107" s="601">
        <f t="shared" si="29"/>
        <v>0</v>
      </c>
      <c r="S107" s="602">
        <f t="shared" si="29"/>
        <v>0</v>
      </c>
      <c r="T107" s="601">
        <f t="shared" si="29"/>
        <v>0</v>
      </c>
      <c r="U107" s="602">
        <f t="shared" si="29"/>
        <v>0</v>
      </c>
      <c r="V107" s="601">
        <f t="shared" si="29"/>
        <v>0</v>
      </c>
      <c r="W107" s="602">
        <f t="shared" si="29"/>
        <v>0</v>
      </c>
      <c r="X107" s="601">
        <f t="shared" si="29"/>
        <v>0</v>
      </c>
      <c r="Y107" s="602">
        <f t="shared" si="29"/>
        <v>0</v>
      </c>
      <c r="Z107" s="601">
        <f t="shared" si="29"/>
        <v>0</v>
      </c>
      <c r="AA107" s="602">
        <f t="shared" si="29"/>
        <v>0</v>
      </c>
      <c r="AB107" s="601">
        <f t="shared" si="29"/>
        <v>0</v>
      </c>
      <c r="AC107" s="602">
        <f t="shared" si="29"/>
        <v>0</v>
      </c>
      <c r="AD107" s="601">
        <f t="shared" si="29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0">SUM(O111:O111)</f>
        <v>0</v>
      </c>
      <c r="P110" s="601">
        <f t="shared" si="30"/>
        <v>0</v>
      </c>
      <c r="Q110" s="602">
        <f t="shared" si="30"/>
        <v>0</v>
      </c>
      <c r="R110" s="601">
        <f t="shared" si="30"/>
        <v>0</v>
      </c>
      <c r="S110" s="602">
        <f t="shared" si="30"/>
        <v>0</v>
      </c>
      <c r="T110" s="601">
        <f t="shared" si="30"/>
        <v>0</v>
      </c>
      <c r="U110" s="602">
        <f t="shared" si="30"/>
        <v>0</v>
      </c>
      <c r="V110" s="601">
        <f t="shared" si="30"/>
        <v>0</v>
      </c>
      <c r="W110" s="602">
        <f t="shared" si="30"/>
        <v>0</v>
      </c>
      <c r="X110" s="601">
        <f t="shared" si="30"/>
        <v>0</v>
      </c>
      <c r="Y110" s="602">
        <f t="shared" si="30"/>
        <v>0</v>
      </c>
      <c r="Z110" s="601">
        <f t="shared" si="30"/>
        <v>0</v>
      </c>
      <c r="AA110" s="602">
        <f t="shared" si="30"/>
        <v>0</v>
      </c>
      <c r="AB110" s="601">
        <f t="shared" si="30"/>
        <v>0</v>
      </c>
      <c r="AC110" s="602">
        <f t="shared" si="30"/>
        <v>0</v>
      </c>
      <c r="AD110" s="601">
        <f t="shared" si="30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1">O118</f>
        <v>0</v>
      </c>
      <c r="P116" s="589">
        <f t="shared" si="31"/>
        <v>0</v>
      </c>
      <c r="Q116" s="589">
        <f t="shared" si="31"/>
        <v>0</v>
      </c>
      <c r="R116" s="589">
        <f t="shared" si="31"/>
        <v>0</v>
      </c>
      <c r="S116" s="589">
        <f t="shared" si="31"/>
        <v>0</v>
      </c>
      <c r="T116" s="589">
        <f t="shared" si="31"/>
        <v>0</v>
      </c>
      <c r="U116" s="589">
        <f t="shared" si="31"/>
        <v>0</v>
      </c>
      <c r="V116" s="589">
        <f t="shared" si="31"/>
        <v>0</v>
      </c>
      <c r="W116" s="589">
        <f t="shared" si="31"/>
        <v>0</v>
      </c>
      <c r="X116" s="589">
        <f t="shared" si="31"/>
        <v>0</v>
      </c>
      <c r="Y116" s="589">
        <f t="shared" si="31"/>
        <v>0</v>
      </c>
      <c r="Z116" s="589">
        <f t="shared" si="31"/>
        <v>0</v>
      </c>
      <c r="AA116" s="589">
        <f t="shared" si="31"/>
        <v>0</v>
      </c>
      <c r="AB116" s="589">
        <f t="shared" si="31"/>
        <v>0</v>
      </c>
      <c r="AC116" s="589">
        <f t="shared" si="31"/>
        <v>0</v>
      </c>
      <c r="AD116" s="589">
        <f t="shared" si="31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2">SUM(O119:O119)</f>
        <v>0</v>
      </c>
      <c r="P118" s="601">
        <f t="shared" si="32"/>
        <v>0</v>
      </c>
      <c r="Q118" s="602">
        <f t="shared" si="32"/>
        <v>0</v>
      </c>
      <c r="R118" s="601">
        <f t="shared" si="32"/>
        <v>0</v>
      </c>
      <c r="S118" s="602">
        <f t="shared" si="32"/>
        <v>0</v>
      </c>
      <c r="T118" s="601">
        <f t="shared" si="32"/>
        <v>0</v>
      </c>
      <c r="U118" s="602">
        <f t="shared" si="32"/>
        <v>0</v>
      </c>
      <c r="V118" s="601">
        <f t="shared" si="32"/>
        <v>0</v>
      </c>
      <c r="W118" s="602">
        <f t="shared" si="32"/>
        <v>0</v>
      </c>
      <c r="X118" s="601">
        <f t="shared" si="32"/>
        <v>0</v>
      </c>
      <c r="Y118" s="602">
        <f t="shared" si="32"/>
        <v>0</v>
      </c>
      <c r="Z118" s="601">
        <f t="shared" si="32"/>
        <v>0</v>
      </c>
      <c r="AA118" s="602">
        <f t="shared" si="32"/>
        <v>0</v>
      </c>
      <c r="AB118" s="601">
        <f t="shared" si="32"/>
        <v>0</v>
      </c>
      <c r="AC118" s="602">
        <f t="shared" si="32"/>
        <v>0</v>
      </c>
      <c r="AD118" s="601">
        <f t="shared" si="32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47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43:AJ43"/>
    <mergeCell ref="B46:D46"/>
    <mergeCell ref="F46:N46"/>
    <mergeCell ref="O46:AF46"/>
    <mergeCell ref="AG46:AJ46"/>
    <mergeCell ref="B39:D39"/>
    <mergeCell ref="F39:N39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  <mergeCell ref="O39:AF39"/>
    <mergeCell ref="AG39:AJ39"/>
    <mergeCell ref="B40:B41"/>
    <mergeCell ref="C40:H41"/>
    <mergeCell ref="I40:I41"/>
    <mergeCell ref="J40:J41"/>
    <mergeCell ref="K40:K41"/>
    <mergeCell ref="L40:L41"/>
    <mergeCell ref="M40:M41"/>
    <mergeCell ref="N40:N41"/>
    <mergeCell ref="AJ40:AJ41"/>
    <mergeCell ref="C42:H42"/>
    <mergeCell ref="AA40:AB40"/>
    <mergeCell ref="AC40:AD40"/>
    <mergeCell ref="AE40:AF40"/>
    <mergeCell ref="AG40:AG41"/>
    <mergeCell ref="AH40:AH41"/>
    <mergeCell ref="AI40:AI41"/>
    <mergeCell ref="O40:P40"/>
    <mergeCell ref="Q40:R40"/>
    <mergeCell ref="S40:T40"/>
    <mergeCell ref="U40:V40"/>
    <mergeCell ref="W40:X40"/>
    <mergeCell ref="Y40:Z40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2"/>
  <sheetViews>
    <sheetView topLeftCell="A8" zoomScale="30" zoomScaleNormal="30" workbookViewId="0">
      <selection activeCell="N23" sqref="N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1307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7.5" customHeight="1" thickBot="1">
      <c r="A5" s="574"/>
      <c r="B5" s="1131" t="s">
        <v>1308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68.75" thickBot="1">
      <c r="A8" s="574"/>
      <c r="B8" s="582" t="s">
        <v>1150</v>
      </c>
      <c r="C8" s="1109" t="s">
        <v>1309</v>
      </c>
      <c r="D8" s="1110"/>
      <c r="E8" s="1110"/>
      <c r="F8" s="1110"/>
      <c r="G8" s="1110"/>
      <c r="H8" s="1110"/>
      <c r="I8" s="583" t="s">
        <v>1310</v>
      </c>
      <c r="J8" s="695">
        <v>0.25</v>
      </c>
      <c r="K8" s="693">
        <v>0.45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68.75" thickBot="1">
      <c r="A11" s="646"/>
      <c r="B11" s="647" t="s">
        <v>586</v>
      </c>
      <c r="C11" s="648"/>
      <c r="D11" s="649"/>
      <c r="E11" s="649"/>
      <c r="F11" s="650"/>
      <c r="G11" s="649"/>
      <c r="H11" s="663" t="s">
        <v>1311</v>
      </c>
      <c r="I11" s="651" t="s">
        <v>1312</v>
      </c>
      <c r="J11" s="683">
        <v>0.87</v>
      </c>
      <c r="K11" s="686">
        <v>0.04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20.75" thickBot="1">
      <c r="A14" s="646"/>
      <c r="B14" s="647" t="s">
        <v>586</v>
      </c>
      <c r="C14" s="648"/>
      <c r="D14" s="649"/>
      <c r="E14" s="649"/>
      <c r="F14" s="650"/>
      <c r="G14" s="649"/>
      <c r="H14" s="678" t="s">
        <v>1313</v>
      </c>
      <c r="I14" s="687" t="s">
        <v>1314</v>
      </c>
      <c r="J14" s="649">
        <v>340</v>
      </c>
      <c r="K14" s="668">
        <v>500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56.75" thickBot="1">
      <c r="A17" s="646"/>
      <c r="B17" s="647" t="s">
        <v>586</v>
      </c>
      <c r="C17" s="648"/>
      <c r="D17" s="649"/>
      <c r="E17" s="649"/>
      <c r="F17" s="650"/>
      <c r="G17" s="649"/>
      <c r="H17" s="697" t="s">
        <v>1315</v>
      </c>
      <c r="I17" s="651" t="s">
        <v>1316</v>
      </c>
      <c r="J17" s="649">
        <v>252</v>
      </c>
      <c r="K17" s="665">
        <v>400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08.75" thickBot="1">
      <c r="A20" s="646"/>
      <c r="B20" s="647" t="s">
        <v>586</v>
      </c>
      <c r="C20" s="648"/>
      <c r="D20" s="649"/>
      <c r="E20" s="649"/>
      <c r="F20" s="650"/>
      <c r="G20" s="649"/>
      <c r="H20" s="678" t="s">
        <v>1317</v>
      </c>
      <c r="I20" s="687" t="s">
        <v>1318</v>
      </c>
      <c r="J20" s="649">
        <v>11</v>
      </c>
      <c r="K20" s="668">
        <v>40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08.75" thickBot="1">
      <c r="A23" s="646"/>
      <c r="B23" s="647" t="s">
        <v>586</v>
      </c>
      <c r="C23" s="648"/>
      <c r="D23" s="649"/>
      <c r="E23" s="649"/>
      <c r="F23" s="650"/>
      <c r="G23" s="649"/>
      <c r="H23" s="678" t="s">
        <v>1319</v>
      </c>
      <c r="I23" s="687" t="s">
        <v>1320</v>
      </c>
      <c r="J23" s="649">
        <v>3</v>
      </c>
      <c r="K23" s="665">
        <v>3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108.75" thickBot="1">
      <c r="A26" s="646"/>
      <c r="B26" s="647" t="s">
        <v>586</v>
      </c>
      <c r="C26" s="648"/>
      <c r="D26" s="649"/>
      <c r="E26" s="649"/>
      <c r="F26" s="650"/>
      <c r="G26" s="649"/>
      <c r="H26" s="678" t="s">
        <v>1321</v>
      </c>
      <c r="I26" s="687" t="s">
        <v>1322</v>
      </c>
      <c r="J26" s="683">
        <v>0.18</v>
      </c>
      <c r="K26" s="684">
        <v>0.28000000000000003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08.75" thickBot="1">
      <c r="A29" s="646"/>
      <c r="B29" s="647" t="s">
        <v>586</v>
      </c>
      <c r="C29" s="648"/>
      <c r="D29" s="649"/>
      <c r="E29" s="649"/>
      <c r="F29" s="650"/>
      <c r="G29" s="649"/>
      <c r="H29" s="663" t="s">
        <v>1323</v>
      </c>
      <c r="I29" s="651" t="s">
        <v>1324</v>
      </c>
      <c r="J29" s="649">
        <v>78</v>
      </c>
      <c r="K29" s="668">
        <v>82</v>
      </c>
      <c r="L29" s="665"/>
      <c r="M29" s="660"/>
      <c r="N29" s="666"/>
      <c r="O29" s="667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216.75" thickBot="1">
      <c r="A32" s="646"/>
      <c r="B32" s="647" t="s">
        <v>586</v>
      </c>
      <c r="C32" s="648"/>
      <c r="D32" s="649"/>
      <c r="E32" s="649"/>
      <c r="F32" s="650"/>
      <c r="G32" s="649"/>
      <c r="H32" s="678" t="s">
        <v>1325</v>
      </c>
      <c r="I32" s="687" t="s">
        <v>1326</v>
      </c>
      <c r="J32" s="649">
        <v>1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47.25" customHeight="1" thickBot="1">
      <c r="A33" s="574"/>
      <c r="B33" s="1131" t="s">
        <v>1327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132.75" thickBot="1">
      <c r="A36" s="574"/>
      <c r="B36" s="582" t="s">
        <v>1150</v>
      </c>
      <c r="C36" s="1109" t="s">
        <v>1328</v>
      </c>
      <c r="D36" s="1110"/>
      <c r="E36" s="1110"/>
      <c r="F36" s="1110"/>
      <c r="G36" s="1110"/>
      <c r="H36" s="1110"/>
      <c r="I36" s="635" t="s">
        <v>1329</v>
      </c>
      <c r="J36" s="696">
        <v>0.25</v>
      </c>
      <c r="K36" s="693">
        <v>0.8</v>
      </c>
      <c r="L36" s="585"/>
      <c r="M36" s="586"/>
      <c r="N36" s="587"/>
      <c r="O36" s="588" t="e">
        <f>SUM(O38,O41,O44,#REF!)</f>
        <v>#REF!</v>
      </c>
      <c r="P36" s="589" t="e">
        <f>SUM(P38,P41,P44,#REF!)</f>
        <v>#REF!</v>
      </c>
      <c r="Q36" s="589" t="e">
        <f>SUM(Q38,Q41,Q44,#REF!)</f>
        <v>#REF!</v>
      </c>
      <c r="R36" s="589" t="e">
        <f>SUM(R38,R41,R44,#REF!)</f>
        <v>#REF!</v>
      </c>
      <c r="S36" s="589" t="e">
        <f>SUM(S38,S41,S44,#REF!)</f>
        <v>#REF!</v>
      </c>
      <c r="T36" s="589" t="e">
        <f>SUM(T38,T41,T44,#REF!)</f>
        <v>#REF!</v>
      </c>
      <c r="U36" s="589" t="e">
        <f>SUM(U38,U41,U44,#REF!)</f>
        <v>#REF!</v>
      </c>
      <c r="V36" s="589" t="e">
        <f>SUM(V38,V41,V44,#REF!)</f>
        <v>#REF!</v>
      </c>
      <c r="W36" s="589" t="e">
        <f>SUM(W38,W41,W44,#REF!)</f>
        <v>#REF!</v>
      </c>
      <c r="X36" s="589" t="e">
        <f>SUM(X38,X41,X44,#REF!)</f>
        <v>#REF!</v>
      </c>
      <c r="Y36" s="589" t="e">
        <f>SUM(Y38,Y41,Y44,#REF!)</f>
        <v>#REF!</v>
      </c>
      <c r="Z36" s="589" t="e">
        <f>SUM(Z38,Z41,Z44,#REF!)</f>
        <v>#REF!</v>
      </c>
      <c r="AA36" s="589" t="e">
        <f>SUM(AA38,AA41,AA44,#REF!)</f>
        <v>#REF!</v>
      </c>
      <c r="AB36" s="589" t="e">
        <f>SUM(AB38,AB41,AB44,#REF!)</f>
        <v>#REF!</v>
      </c>
      <c r="AC36" s="589" t="e">
        <f>SUM(AC38,AC41,AC44,#REF!)</f>
        <v>#REF!</v>
      </c>
      <c r="AD36" s="589" t="e">
        <f>SUM(AD38,AD41,AD44,#REF!)</f>
        <v>#REF!</v>
      </c>
      <c r="AE36" s="589" t="e">
        <f>SUM(O36,Q36,S36,U36,W36,Y36,AA36,AC36)</f>
        <v>#REF!</v>
      </c>
      <c r="AF36" s="590" t="e">
        <f>SUM(P36,R36,T36,V36,X36,Z36,AB36,AD36)</f>
        <v>#REF!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9">SUM(O39:O39)</f>
        <v>0</v>
      </c>
      <c r="P38" s="601">
        <f t="shared" si="9"/>
        <v>0</v>
      </c>
      <c r="Q38" s="602">
        <f t="shared" si="9"/>
        <v>0</v>
      </c>
      <c r="R38" s="601">
        <f t="shared" si="9"/>
        <v>0</v>
      </c>
      <c r="S38" s="602">
        <f t="shared" si="9"/>
        <v>0</v>
      </c>
      <c r="T38" s="601">
        <f t="shared" si="9"/>
        <v>0</v>
      </c>
      <c r="U38" s="602">
        <f t="shared" si="9"/>
        <v>0</v>
      </c>
      <c r="V38" s="601">
        <f t="shared" si="9"/>
        <v>0</v>
      </c>
      <c r="W38" s="602">
        <f t="shared" si="9"/>
        <v>0</v>
      </c>
      <c r="X38" s="601">
        <f t="shared" si="9"/>
        <v>0</v>
      </c>
      <c r="Y38" s="602">
        <f t="shared" si="9"/>
        <v>0</v>
      </c>
      <c r="Z38" s="601">
        <f t="shared" si="9"/>
        <v>0</v>
      </c>
      <c r="AA38" s="602">
        <f t="shared" si="9"/>
        <v>0</v>
      </c>
      <c r="AB38" s="601">
        <f t="shared" si="9"/>
        <v>0</v>
      </c>
      <c r="AC38" s="602">
        <f t="shared" si="9"/>
        <v>0</v>
      </c>
      <c r="AD38" s="601">
        <f t="shared" si="9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288.75" thickBot="1">
      <c r="A39" s="646"/>
      <c r="B39" s="647" t="s">
        <v>597</v>
      </c>
      <c r="C39" s="648"/>
      <c r="D39" s="649"/>
      <c r="E39" s="649"/>
      <c r="F39" s="650"/>
      <c r="G39" s="649"/>
      <c r="H39" s="678" t="s">
        <v>1330</v>
      </c>
      <c r="I39" s="687" t="s">
        <v>1331</v>
      </c>
      <c r="J39" s="649">
        <v>0</v>
      </c>
      <c r="K39" s="684">
        <v>0.35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0">SUM(O42:O42)</f>
        <v>0</v>
      </c>
      <c r="P41" s="601">
        <f t="shared" si="10"/>
        <v>0</v>
      </c>
      <c r="Q41" s="602">
        <f t="shared" si="10"/>
        <v>0</v>
      </c>
      <c r="R41" s="601">
        <f t="shared" si="10"/>
        <v>0</v>
      </c>
      <c r="S41" s="602">
        <f t="shared" si="10"/>
        <v>0</v>
      </c>
      <c r="T41" s="601">
        <f t="shared" si="10"/>
        <v>0</v>
      </c>
      <c r="U41" s="602">
        <f t="shared" si="10"/>
        <v>0</v>
      </c>
      <c r="V41" s="601">
        <f t="shared" si="10"/>
        <v>0</v>
      </c>
      <c r="W41" s="602">
        <f t="shared" si="10"/>
        <v>0</v>
      </c>
      <c r="X41" s="601">
        <f t="shared" si="10"/>
        <v>0</v>
      </c>
      <c r="Y41" s="602">
        <f t="shared" si="10"/>
        <v>0</v>
      </c>
      <c r="Z41" s="601">
        <f t="shared" si="10"/>
        <v>0</v>
      </c>
      <c r="AA41" s="602">
        <f t="shared" si="10"/>
        <v>0</v>
      </c>
      <c r="AB41" s="601">
        <f t="shared" si="10"/>
        <v>0</v>
      </c>
      <c r="AC41" s="602">
        <f t="shared" si="10"/>
        <v>0</v>
      </c>
      <c r="AD41" s="601">
        <f t="shared" si="10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08.75" thickBot="1">
      <c r="A42" s="646"/>
      <c r="B42" s="647" t="s">
        <v>581</v>
      </c>
      <c r="C42" s="648"/>
      <c r="D42" s="649"/>
      <c r="E42" s="649"/>
      <c r="F42" s="650"/>
      <c r="G42" s="649"/>
      <c r="H42" s="678" t="s">
        <v>1332</v>
      </c>
      <c r="I42" s="687" t="s">
        <v>1333</v>
      </c>
      <c r="J42" s="649">
        <v>3</v>
      </c>
      <c r="K42" s="665">
        <v>4</v>
      </c>
      <c r="L42" s="653"/>
      <c r="M42" s="653"/>
      <c r="N42" s="654"/>
      <c r="O42" s="655"/>
      <c r="P42" s="656"/>
      <c r="Q42" s="657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08.75" thickBot="1">
      <c r="A45" s="646"/>
      <c r="B45" s="647" t="s">
        <v>581</v>
      </c>
      <c r="C45" s="648"/>
      <c r="D45" s="649"/>
      <c r="E45" s="649"/>
      <c r="F45" s="650"/>
      <c r="G45" s="649"/>
      <c r="H45" s="678" t="s">
        <v>1334</v>
      </c>
      <c r="I45" s="687" t="s">
        <v>1335</v>
      </c>
      <c r="J45" s="649">
        <v>26</v>
      </c>
      <c r="K45" s="668">
        <v>16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6"/>
      <c r="C46" s="1147"/>
      <c r="D46" s="1147"/>
      <c r="E46" s="1147"/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1147"/>
      <c r="AG46" s="1147"/>
      <c r="AH46" s="1147"/>
      <c r="AI46" s="1147"/>
      <c r="AJ46" s="1148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2">SUM(O48:O48)</f>
        <v>0</v>
      </c>
      <c r="P47" s="601">
        <f t="shared" si="12"/>
        <v>0</v>
      </c>
      <c r="Q47" s="602">
        <f t="shared" si="12"/>
        <v>0</v>
      </c>
      <c r="R47" s="601">
        <f t="shared" si="12"/>
        <v>0</v>
      </c>
      <c r="S47" s="602">
        <f t="shared" si="12"/>
        <v>0</v>
      </c>
      <c r="T47" s="601">
        <f t="shared" si="12"/>
        <v>0</v>
      </c>
      <c r="U47" s="602">
        <f t="shared" si="12"/>
        <v>0</v>
      </c>
      <c r="V47" s="601">
        <f t="shared" si="12"/>
        <v>0</v>
      </c>
      <c r="W47" s="602">
        <f t="shared" si="12"/>
        <v>0</v>
      </c>
      <c r="X47" s="601">
        <f t="shared" si="12"/>
        <v>0</v>
      </c>
      <c r="Y47" s="602">
        <f t="shared" si="12"/>
        <v>0</v>
      </c>
      <c r="Z47" s="601">
        <f t="shared" si="12"/>
        <v>0</v>
      </c>
      <c r="AA47" s="602">
        <f t="shared" si="12"/>
        <v>0</v>
      </c>
      <c r="AB47" s="601">
        <f t="shared" si="12"/>
        <v>0</v>
      </c>
      <c r="AC47" s="602">
        <f t="shared" si="12"/>
        <v>0</v>
      </c>
      <c r="AD47" s="601">
        <f t="shared" si="12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84.75" thickBot="1">
      <c r="A48" s="574"/>
      <c r="B48" s="606" t="s">
        <v>597</v>
      </c>
      <c r="C48" s="607"/>
      <c r="D48" s="608"/>
      <c r="E48" s="608"/>
      <c r="F48" s="609"/>
      <c r="G48" s="649"/>
      <c r="H48" s="678" t="s">
        <v>1336</v>
      </c>
      <c r="I48" s="687" t="s">
        <v>1337</v>
      </c>
      <c r="J48" s="649">
        <v>6</v>
      </c>
      <c r="K48" s="665">
        <v>6</v>
      </c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3">SUM(O51:O51)</f>
        <v>0</v>
      </c>
      <c r="P50" s="601">
        <f t="shared" si="13"/>
        <v>0</v>
      </c>
      <c r="Q50" s="602">
        <f t="shared" si="13"/>
        <v>0</v>
      </c>
      <c r="R50" s="601">
        <f t="shared" si="13"/>
        <v>0</v>
      </c>
      <c r="S50" s="602">
        <f t="shared" si="13"/>
        <v>0</v>
      </c>
      <c r="T50" s="601">
        <f t="shared" si="13"/>
        <v>0</v>
      </c>
      <c r="U50" s="602">
        <f t="shared" si="13"/>
        <v>0</v>
      </c>
      <c r="V50" s="601">
        <f t="shared" si="13"/>
        <v>0</v>
      </c>
      <c r="W50" s="602">
        <f t="shared" si="13"/>
        <v>0</v>
      </c>
      <c r="X50" s="601">
        <f t="shared" si="13"/>
        <v>0</v>
      </c>
      <c r="Y50" s="602">
        <f t="shared" si="13"/>
        <v>0</v>
      </c>
      <c r="Z50" s="601">
        <f t="shared" si="13"/>
        <v>0</v>
      </c>
      <c r="AA50" s="602">
        <f t="shared" si="13"/>
        <v>0</v>
      </c>
      <c r="AB50" s="601">
        <f t="shared" si="13"/>
        <v>0</v>
      </c>
      <c r="AC50" s="602">
        <f t="shared" si="13"/>
        <v>0</v>
      </c>
      <c r="AD50" s="601">
        <f t="shared" si="13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20.75" thickBot="1">
      <c r="A51" s="574"/>
      <c r="B51" s="641"/>
      <c r="C51" s="607"/>
      <c r="D51" s="608"/>
      <c r="E51" s="608"/>
      <c r="F51" s="623"/>
      <c r="G51" s="608"/>
      <c r="H51" s="678" t="s">
        <v>1338</v>
      </c>
      <c r="I51" s="687" t="s">
        <v>1339</v>
      </c>
      <c r="J51" s="649">
        <v>26</v>
      </c>
      <c r="K51" s="668">
        <v>3</v>
      </c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1156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8"/>
      <c r="K53" s="598"/>
      <c r="L53" s="598"/>
      <c r="M53" s="598"/>
      <c r="N53" s="599"/>
      <c r="O53" s="600">
        <f t="shared" ref="O53:AD53" si="14">SUM(O54:O54)</f>
        <v>0</v>
      </c>
      <c r="P53" s="601">
        <f t="shared" si="14"/>
        <v>0</v>
      </c>
      <c r="Q53" s="602">
        <f t="shared" si="14"/>
        <v>0</v>
      </c>
      <c r="R53" s="601">
        <f t="shared" si="14"/>
        <v>0</v>
      </c>
      <c r="S53" s="602">
        <f t="shared" si="14"/>
        <v>0</v>
      </c>
      <c r="T53" s="601">
        <f t="shared" si="14"/>
        <v>0</v>
      </c>
      <c r="U53" s="602">
        <f t="shared" si="14"/>
        <v>0</v>
      </c>
      <c r="V53" s="601">
        <f t="shared" si="14"/>
        <v>0</v>
      </c>
      <c r="W53" s="602">
        <f t="shared" si="14"/>
        <v>0</v>
      </c>
      <c r="X53" s="601">
        <f t="shared" si="14"/>
        <v>0</v>
      </c>
      <c r="Y53" s="602">
        <f t="shared" si="14"/>
        <v>0</v>
      </c>
      <c r="Z53" s="601">
        <f t="shared" si="14"/>
        <v>0</v>
      </c>
      <c r="AA53" s="602">
        <f t="shared" si="14"/>
        <v>0</v>
      </c>
      <c r="AB53" s="601">
        <f t="shared" si="14"/>
        <v>0</v>
      </c>
      <c r="AC53" s="602">
        <f t="shared" si="14"/>
        <v>0</v>
      </c>
      <c r="AD53" s="601">
        <f t="shared" si="14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108.75" thickBot="1">
      <c r="A54" s="646"/>
      <c r="B54" s="647" t="s">
        <v>586</v>
      </c>
      <c r="C54" s="648"/>
      <c r="D54" s="649"/>
      <c r="E54" s="649"/>
      <c r="F54" s="650"/>
      <c r="G54" s="649"/>
      <c r="H54" s="678" t="s">
        <v>1340</v>
      </c>
      <c r="I54" s="687" t="s">
        <v>1341</v>
      </c>
      <c r="J54" s="649">
        <v>4</v>
      </c>
      <c r="K54" s="665">
        <v>1</v>
      </c>
      <c r="L54" s="653"/>
      <c r="M54" s="653"/>
      <c r="N54" s="654"/>
      <c r="O54" s="655"/>
      <c r="P54" s="656"/>
      <c r="Q54" s="657"/>
      <c r="R54" s="658"/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1161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5"/>
      <c r="K56" s="622"/>
      <c r="L56" s="622"/>
      <c r="M56" s="598"/>
      <c r="N56" s="599"/>
      <c r="O56" s="600">
        <f t="shared" ref="O56:AD56" si="15">SUM(O57:O57)</f>
        <v>0</v>
      </c>
      <c r="P56" s="601">
        <f t="shared" si="15"/>
        <v>0</v>
      </c>
      <c r="Q56" s="602">
        <f t="shared" si="15"/>
        <v>0</v>
      </c>
      <c r="R56" s="601">
        <f t="shared" si="15"/>
        <v>0</v>
      </c>
      <c r="S56" s="602">
        <f t="shared" si="15"/>
        <v>0</v>
      </c>
      <c r="T56" s="601">
        <f t="shared" si="15"/>
        <v>0</v>
      </c>
      <c r="U56" s="602">
        <f t="shared" si="15"/>
        <v>0</v>
      </c>
      <c r="V56" s="601">
        <f t="shared" si="15"/>
        <v>0</v>
      </c>
      <c r="W56" s="602">
        <f t="shared" si="15"/>
        <v>0</v>
      </c>
      <c r="X56" s="601">
        <f t="shared" si="15"/>
        <v>0</v>
      </c>
      <c r="Y56" s="602">
        <f t="shared" si="15"/>
        <v>0</v>
      </c>
      <c r="Z56" s="601">
        <f t="shared" si="15"/>
        <v>0</v>
      </c>
      <c r="AA56" s="602">
        <f t="shared" si="15"/>
        <v>0</v>
      </c>
      <c r="AB56" s="601">
        <f t="shared" si="15"/>
        <v>0</v>
      </c>
      <c r="AC56" s="602">
        <f t="shared" si="15"/>
        <v>0</v>
      </c>
      <c r="AD56" s="601">
        <f t="shared" si="15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204.75" thickBot="1">
      <c r="A57" s="646"/>
      <c r="B57" s="647" t="s">
        <v>586</v>
      </c>
      <c r="C57" s="648"/>
      <c r="D57" s="649"/>
      <c r="E57" s="649"/>
      <c r="F57" s="650"/>
      <c r="G57" s="649"/>
      <c r="H57" s="678" t="s">
        <v>1342</v>
      </c>
      <c r="I57" s="687" t="s">
        <v>1343</v>
      </c>
      <c r="J57" s="649">
        <v>8</v>
      </c>
      <c r="K57" s="668">
        <v>10</v>
      </c>
      <c r="L57" s="665"/>
      <c r="M57" s="660"/>
      <c r="N57" s="666"/>
      <c r="O57" s="667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46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8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1156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8"/>
      <c r="K59" s="598"/>
      <c r="L59" s="598"/>
      <c r="M59" s="598"/>
      <c r="N59" s="599"/>
      <c r="O59" s="600">
        <f t="shared" ref="O59:AD59" si="16">SUM(O60:O60)</f>
        <v>0</v>
      </c>
      <c r="P59" s="601">
        <f t="shared" si="16"/>
        <v>0</v>
      </c>
      <c r="Q59" s="602">
        <f t="shared" si="16"/>
        <v>0</v>
      </c>
      <c r="R59" s="601">
        <f t="shared" si="16"/>
        <v>0</v>
      </c>
      <c r="S59" s="602">
        <f t="shared" si="16"/>
        <v>0</v>
      </c>
      <c r="T59" s="601">
        <f t="shared" si="16"/>
        <v>0</v>
      </c>
      <c r="U59" s="602">
        <f t="shared" si="16"/>
        <v>0</v>
      </c>
      <c r="V59" s="601">
        <f t="shared" si="16"/>
        <v>0</v>
      </c>
      <c r="W59" s="602">
        <f t="shared" si="16"/>
        <v>0</v>
      </c>
      <c r="X59" s="601">
        <f t="shared" si="16"/>
        <v>0</v>
      </c>
      <c r="Y59" s="602">
        <f t="shared" si="16"/>
        <v>0</v>
      </c>
      <c r="Z59" s="601">
        <f t="shared" si="16"/>
        <v>0</v>
      </c>
      <c r="AA59" s="602">
        <f t="shared" si="16"/>
        <v>0</v>
      </c>
      <c r="AB59" s="601">
        <f t="shared" si="16"/>
        <v>0</v>
      </c>
      <c r="AC59" s="602">
        <f t="shared" si="16"/>
        <v>0</v>
      </c>
      <c r="AD59" s="601">
        <f t="shared" si="16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s="662" customFormat="1" ht="108.75" thickBot="1">
      <c r="A60" s="646"/>
      <c r="B60" s="647" t="s">
        <v>581</v>
      </c>
      <c r="C60" s="648"/>
      <c r="D60" s="649"/>
      <c r="E60" s="649"/>
      <c r="F60" s="650"/>
      <c r="G60" s="649"/>
      <c r="H60" s="678" t="s">
        <v>1344</v>
      </c>
      <c r="I60" s="687" t="s">
        <v>1345</v>
      </c>
      <c r="J60" s="649">
        <v>0</v>
      </c>
      <c r="K60" s="665">
        <v>1</v>
      </c>
      <c r="L60" s="653"/>
      <c r="M60" s="653"/>
      <c r="N60" s="654"/>
      <c r="O60" s="655"/>
      <c r="P60" s="656"/>
      <c r="Q60" s="657"/>
      <c r="R60" s="658"/>
      <c r="S60" s="658"/>
      <c r="T60" s="658"/>
      <c r="U60" s="658"/>
      <c r="V60" s="658"/>
      <c r="W60" s="658"/>
      <c r="X60" s="658"/>
      <c r="Y60" s="658"/>
      <c r="Z60" s="658"/>
      <c r="AA60" s="658"/>
      <c r="AB60" s="658"/>
      <c r="AC60" s="658"/>
      <c r="AD60" s="658"/>
      <c r="AE60" s="656"/>
      <c r="AF60" s="656"/>
      <c r="AG60" s="659"/>
      <c r="AH60" s="660"/>
      <c r="AI60" s="660"/>
      <c r="AJ60" s="661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1161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5"/>
      <c r="K62" s="622"/>
      <c r="L62" s="622"/>
      <c r="M62" s="598"/>
      <c r="N62" s="599"/>
      <c r="O62" s="600">
        <f t="shared" ref="O62:AD62" si="17">SUM(O63:O63)</f>
        <v>0</v>
      </c>
      <c r="P62" s="601">
        <f t="shared" si="17"/>
        <v>0</v>
      </c>
      <c r="Q62" s="602">
        <f t="shared" si="17"/>
        <v>0</v>
      </c>
      <c r="R62" s="601">
        <f t="shared" si="17"/>
        <v>0</v>
      </c>
      <c r="S62" s="602">
        <f t="shared" si="17"/>
        <v>0</v>
      </c>
      <c r="T62" s="601">
        <f t="shared" si="17"/>
        <v>0</v>
      </c>
      <c r="U62" s="602">
        <f t="shared" si="17"/>
        <v>0</v>
      </c>
      <c r="V62" s="601">
        <f t="shared" si="17"/>
        <v>0</v>
      </c>
      <c r="W62" s="602">
        <f t="shared" si="17"/>
        <v>0</v>
      </c>
      <c r="X62" s="601">
        <f t="shared" si="17"/>
        <v>0</v>
      </c>
      <c r="Y62" s="602">
        <f t="shared" si="17"/>
        <v>0</v>
      </c>
      <c r="Z62" s="601">
        <f t="shared" si="17"/>
        <v>0</v>
      </c>
      <c r="AA62" s="602">
        <f t="shared" si="17"/>
        <v>0</v>
      </c>
      <c r="AB62" s="601">
        <f t="shared" si="17"/>
        <v>0</v>
      </c>
      <c r="AC62" s="602">
        <f t="shared" si="17"/>
        <v>0</v>
      </c>
      <c r="AD62" s="601">
        <f t="shared" si="17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23"/>
      <c r="G63" s="608"/>
      <c r="H63" s="624"/>
      <c r="I63" s="625"/>
      <c r="J63" s="610"/>
      <c r="K63" s="626"/>
      <c r="L63" s="627"/>
      <c r="M63" s="628"/>
      <c r="N63" s="629"/>
      <c r="O63" s="630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31"/>
      <c r="AH63" s="620"/>
      <c r="AI63" s="628"/>
      <c r="AJ63" s="632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15.75" thickBot="1">
      <c r="A68" s="574"/>
      <c r="B68" s="1131" t="s">
        <v>1122</v>
      </c>
      <c r="C68" s="1132"/>
      <c r="D68" s="1133"/>
      <c r="E68" s="577"/>
      <c r="F68" s="1132" t="s">
        <v>1123</v>
      </c>
      <c r="G68" s="1132"/>
      <c r="H68" s="1132"/>
      <c r="I68" s="1132"/>
      <c r="J68" s="1132"/>
      <c r="K68" s="1132"/>
      <c r="L68" s="1132"/>
      <c r="M68" s="1132"/>
      <c r="N68" s="1133"/>
      <c r="O68" s="1134" t="s">
        <v>1124</v>
      </c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6"/>
      <c r="AG68" s="1137" t="s">
        <v>1125</v>
      </c>
      <c r="AH68" s="1138"/>
      <c r="AI68" s="1138"/>
      <c r="AJ68" s="1139"/>
    </row>
    <row r="69" spans="1:36">
      <c r="A69" s="574"/>
      <c r="B69" s="1140" t="s">
        <v>1126</v>
      </c>
      <c r="C69" s="1142" t="s">
        <v>1127</v>
      </c>
      <c r="D69" s="1143"/>
      <c r="E69" s="1143"/>
      <c r="F69" s="1143"/>
      <c r="G69" s="1143"/>
      <c r="H69" s="1143"/>
      <c r="I69" s="1121" t="s">
        <v>1128</v>
      </c>
      <c r="J69" s="1123" t="s">
        <v>1129</v>
      </c>
      <c r="K69" s="1123" t="s">
        <v>1130</v>
      </c>
      <c r="L69" s="1125" t="s">
        <v>1131</v>
      </c>
      <c r="M69" s="1127" t="s">
        <v>1132</v>
      </c>
      <c r="N69" s="1129" t="s">
        <v>1133</v>
      </c>
      <c r="O69" s="1120" t="s">
        <v>1134</v>
      </c>
      <c r="P69" s="1112"/>
      <c r="Q69" s="1111" t="s">
        <v>1135</v>
      </c>
      <c r="R69" s="1112"/>
      <c r="S69" s="1111" t="s">
        <v>1136</v>
      </c>
      <c r="T69" s="1112"/>
      <c r="U69" s="1111" t="s">
        <v>1137</v>
      </c>
      <c r="V69" s="1112"/>
      <c r="W69" s="1111" t="s">
        <v>1138</v>
      </c>
      <c r="X69" s="1112"/>
      <c r="Y69" s="1111" t="s">
        <v>1139</v>
      </c>
      <c r="Z69" s="1112"/>
      <c r="AA69" s="1111" t="s">
        <v>1140</v>
      </c>
      <c r="AB69" s="1112"/>
      <c r="AC69" s="1111" t="s">
        <v>1141</v>
      </c>
      <c r="AD69" s="1112"/>
      <c r="AE69" s="1111" t="s">
        <v>1142</v>
      </c>
      <c r="AF69" s="1113"/>
      <c r="AG69" s="1114" t="s">
        <v>1143</v>
      </c>
      <c r="AH69" s="1116" t="s">
        <v>1144</v>
      </c>
      <c r="AI69" s="1118" t="s">
        <v>1145</v>
      </c>
      <c r="AJ69" s="1107" t="s">
        <v>1146</v>
      </c>
    </row>
    <row r="70" spans="1:36" ht="20.25" thickBot="1">
      <c r="A70" s="574"/>
      <c r="B70" s="1141"/>
      <c r="C70" s="1144"/>
      <c r="D70" s="1145"/>
      <c r="E70" s="1145"/>
      <c r="F70" s="1145"/>
      <c r="G70" s="1145"/>
      <c r="H70" s="1145"/>
      <c r="I70" s="1122"/>
      <c r="J70" s="1124" t="s">
        <v>1129</v>
      </c>
      <c r="K70" s="1124"/>
      <c r="L70" s="1126"/>
      <c r="M70" s="1128"/>
      <c r="N70" s="1130"/>
      <c r="O70" s="578" t="s">
        <v>1147</v>
      </c>
      <c r="P70" s="579" t="s">
        <v>1148</v>
      </c>
      <c r="Q70" s="580" t="s">
        <v>1147</v>
      </c>
      <c r="R70" s="579" t="s">
        <v>1148</v>
      </c>
      <c r="S70" s="580" t="s">
        <v>1147</v>
      </c>
      <c r="T70" s="579" t="s">
        <v>1148</v>
      </c>
      <c r="U70" s="580" t="s">
        <v>1147</v>
      </c>
      <c r="V70" s="579" t="s">
        <v>1148</v>
      </c>
      <c r="W70" s="580" t="s">
        <v>1147</v>
      </c>
      <c r="X70" s="579" t="s">
        <v>1148</v>
      </c>
      <c r="Y70" s="580" t="s">
        <v>1147</v>
      </c>
      <c r="Z70" s="579" t="s">
        <v>1148</v>
      </c>
      <c r="AA70" s="580" t="s">
        <v>1147</v>
      </c>
      <c r="AB70" s="579" t="s">
        <v>1149</v>
      </c>
      <c r="AC70" s="580" t="s">
        <v>1147</v>
      </c>
      <c r="AD70" s="579" t="s">
        <v>1149</v>
      </c>
      <c r="AE70" s="580" t="s">
        <v>1147</v>
      </c>
      <c r="AF70" s="581" t="s">
        <v>1149</v>
      </c>
      <c r="AG70" s="1115"/>
      <c r="AH70" s="1117"/>
      <c r="AI70" s="1119"/>
      <c r="AJ70" s="1108"/>
    </row>
    <row r="71" spans="1:36" ht="48.75" thickBot="1">
      <c r="A71" s="574"/>
      <c r="B71" s="582" t="s">
        <v>1150</v>
      </c>
      <c r="C71" s="1109" t="s">
        <v>1151</v>
      </c>
      <c r="D71" s="1110"/>
      <c r="E71" s="1110"/>
      <c r="F71" s="1110"/>
      <c r="G71" s="1110"/>
      <c r="H71" s="1110"/>
      <c r="I71" s="583" t="s">
        <v>1152</v>
      </c>
      <c r="J71" s="584"/>
      <c r="K71" s="585"/>
      <c r="L71" s="585"/>
      <c r="M71" s="586"/>
      <c r="N71" s="587"/>
      <c r="O71" s="588">
        <f t="shared" ref="O71:AD71" si="19">SUM(O73,O76,O79)</f>
        <v>0</v>
      </c>
      <c r="P71" s="589">
        <f t="shared" si="19"/>
        <v>0</v>
      </c>
      <c r="Q71" s="589">
        <f t="shared" si="19"/>
        <v>0</v>
      </c>
      <c r="R71" s="589">
        <f t="shared" si="19"/>
        <v>0</v>
      </c>
      <c r="S71" s="589">
        <f t="shared" si="19"/>
        <v>0</v>
      </c>
      <c r="T71" s="589">
        <f t="shared" si="19"/>
        <v>0</v>
      </c>
      <c r="U71" s="589">
        <f t="shared" si="19"/>
        <v>0</v>
      </c>
      <c r="V71" s="589">
        <f t="shared" si="19"/>
        <v>0</v>
      </c>
      <c r="W71" s="589">
        <f t="shared" si="19"/>
        <v>0</v>
      </c>
      <c r="X71" s="589">
        <f t="shared" si="19"/>
        <v>0</v>
      </c>
      <c r="Y71" s="589">
        <f t="shared" si="19"/>
        <v>0</v>
      </c>
      <c r="Z71" s="589">
        <f t="shared" si="19"/>
        <v>0</v>
      </c>
      <c r="AA71" s="589">
        <f t="shared" si="19"/>
        <v>0</v>
      </c>
      <c r="AB71" s="589">
        <f t="shared" si="19"/>
        <v>0</v>
      </c>
      <c r="AC71" s="589">
        <f t="shared" si="19"/>
        <v>0</v>
      </c>
      <c r="AD71" s="589">
        <f t="shared" si="19"/>
        <v>0</v>
      </c>
      <c r="AE71" s="589">
        <f>SUM(O71,Q71,S71,U71,W71,Y71,AA71,AC71)</f>
        <v>0</v>
      </c>
      <c r="AF71" s="590">
        <f>SUM(P71,R71,T71,V71,X71,Z71,AB71,AD71)</f>
        <v>0</v>
      </c>
      <c r="AG71" s="591">
        <f>AG73+AG76</f>
        <v>0</v>
      </c>
      <c r="AH71" s="592"/>
      <c r="AI71" s="592"/>
      <c r="AJ71" s="593"/>
    </row>
    <row r="72" spans="1:36" ht="15.75" thickBot="1">
      <c r="A72" s="574"/>
      <c r="B72" s="1146"/>
      <c r="C72" s="1147"/>
      <c r="D72" s="1147"/>
      <c r="E72" s="1147"/>
      <c r="F72" s="1147"/>
      <c r="G72" s="1147"/>
      <c r="H72" s="1147"/>
      <c r="I72" s="1147"/>
      <c r="J72" s="1147"/>
      <c r="K72" s="1147"/>
      <c r="L72" s="1147"/>
      <c r="M72" s="1147"/>
      <c r="N72" s="1147"/>
      <c r="O72" s="1147"/>
      <c r="P72" s="1147"/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8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20">SUM(O74:O74)</f>
        <v>0</v>
      </c>
      <c r="P73" s="601">
        <f t="shared" si="20"/>
        <v>0</v>
      </c>
      <c r="Q73" s="602">
        <f t="shared" si="20"/>
        <v>0</v>
      </c>
      <c r="R73" s="601">
        <f t="shared" si="20"/>
        <v>0</v>
      </c>
      <c r="S73" s="602">
        <f t="shared" si="20"/>
        <v>0</v>
      </c>
      <c r="T73" s="601">
        <f t="shared" si="20"/>
        <v>0</v>
      </c>
      <c r="U73" s="602">
        <f t="shared" si="20"/>
        <v>0</v>
      </c>
      <c r="V73" s="601">
        <f t="shared" si="20"/>
        <v>0</v>
      </c>
      <c r="W73" s="602">
        <f t="shared" si="20"/>
        <v>0</v>
      </c>
      <c r="X73" s="601">
        <f t="shared" si="20"/>
        <v>0</v>
      </c>
      <c r="Y73" s="602">
        <f t="shared" si="20"/>
        <v>0</v>
      </c>
      <c r="Z73" s="601">
        <f t="shared" si="20"/>
        <v>0</v>
      </c>
      <c r="AA73" s="602">
        <f t="shared" si="20"/>
        <v>0</v>
      </c>
      <c r="AB73" s="601">
        <f t="shared" si="20"/>
        <v>0</v>
      </c>
      <c r="AC73" s="602">
        <f t="shared" si="20"/>
        <v>0</v>
      </c>
      <c r="AD73" s="601">
        <f t="shared" si="20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1161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5"/>
      <c r="K76" s="622"/>
      <c r="L76" s="622"/>
      <c r="M76" s="598"/>
      <c r="N76" s="599"/>
      <c r="O76" s="600">
        <f t="shared" ref="O76:AD76" si="21">SUM(O77:O77)</f>
        <v>0</v>
      </c>
      <c r="P76" s="601">
        <f t="shared" si="21"/>
        <v>0</v>
      </c>
      <c r="Q76" s="602">
        <f t="shared" si="21"/>
        <v>0</v>
      </c>
      <c r="R76" s="601">
        <f t="shared" si="21"/>
        <v>0</v>
      </c>
      <c r="S76" s="602">
        <f t="shared" si="21"/>
        <v>0</v>
      </c>
      <c r="T76" s="601">
        <f t="shared" si="21"/>
        <v>0</v>
      </c>
      <c r="U76" s="602">
        <f t="shared" si="21"/>
        <v>0</v>
      </c>
      <c r="V76" s="601">
        <f t="shared" si="21"/>
        <v>0</v>
      </c>
      <c r="W76" s="602">
        <f t="shared" si="21"/>
        <v>0</v>
      </c>
      <c r="X76" s="601">
        <f t="shared" si="21"/>
        <v>0</v>
      </c>
      <c r="Y76" s="602">
        <f t="shared" si="21"/>
        <v>0</v>
      </c>
      <c r="Z76" s="601">
        <f t="shared" si="21"/>
        <v>0</v>
      </c>
      <c r="AA76" s="602">
        <f t="shared" si="21"/>
        <v>0</v>
      </c>
      <c r="AB76" s="601">
        <f t="shared" si="21"/>
        <v>0</v>
      </c>
      <c r="AC76" s="602">
        <f t="shared" si="21"/>
        <v>0</v>
      </c>
      <c r="AD76" s="601">
        <f t="shared" si="21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23"/>
      <c r="G77" s="608"/>
      <c r="H77" s="624"/>
      <c r="I77" s="625"/>
      <c r="J77" s="610"/>
      <c r="K77" s="626"/>
      <c r="L77" s="627"/>
      <c r="M77" s="628"/>
      <c r="N77" s="629"/>
      <c r="O77" s="630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8"/>
      <c r="AF77" s="618"/>
      <c r="AG77" s="631"/>
      <c r="AH77" s="620"/>
      <c r="AI77" s="628"/>
      <c r="AJ77" s="632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15.75" thickBot="1">
      <c r="A82" s="574"/>
      <c r="B82" s="1131" t="s">
        <v>1122</v>
      </c>
      <c r="C82" s="1132"/>
      <c r="D82" s="1133"/>
      <c r="E82" s="577"/>
      <c r="F82" s="1132" t="s">
        <v>1123</v>
      </c>
      <c r="G82" s="1132"/>
      <c r="H82" s="1132"/>
      <c r="I82" s="1132"/>
      <c r="J82" s="1132"/>
      <c r="K82" s="1132"/>
      <c r="L82" s="1132"/>
      <c r="M82" s="1132"/>
      <c r="N82" s="1133"/>
      <c r="O82" s="1134" t="s">
        <v>1124</v>
      </c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6"/>
      <c r="AG82" s="1137" t="s">
        <v>1125</v>
      </c>
      <c r="AH82" s="1138"/>
      <c r="AI82" s="1138"/>
      <c r="AJ82" s="1139"/>
    </row>
    <row r="83" spans="1:36">
      <c r="A83" s="574"/>
      <c r="B83" s="1140" t="s">
        <v>1126</v>
      </c>
      <c r="C83" s="1142" t="s">
        <v>1127</v>
      </c>
      <c r="D83" s="1143"/>
      <c r="E83" s="1143"/>
      <c r="F83" s="1143"/>
      <c r="G83" s="1143"/>
      <c r="H83" s="1143"/>
      <c r="I83" s="1121" t="s">
        <v>1128</v>
      </c>
      <c r="J83" s="1123" t="s">
        <v>1129</v>
      </c>
      <c r="K83" s="1123" t="s">
        <v>1130</v>
      </c>
      <c r="L83" s="1125" t="s">
        <v>1131</v>
      </c>
      <c r="M83" s="1127" t="s">
        <v>1132</v>
      </c>
      <c r="N83" s="1129" t="s">
        <v>1133</v>
      </c>
      <c r="O83" s="1120" t="s">
        <v>1134</v>
      </c>
      <c r="P83" s="1112"/>
      <c r="Q83" s="1111" t="s">
        <v>1135</v>
      </c>
      <c r="R83" s="1112"/>
      <c r="S83" s="1111" t="s">
        <v>1136</v>
      </c>
      <c r="T83" s="1112"/>
      <c r="U83" s="1111" t="s">
        <v>1137</v>
      </c>
      <c r="V83" s="1112"/>
      <c r="W83" s="1111" t="s">
        <v>1138</v>
      </c>
      <c r="X83" s="1112"/>
      <c r="Y83" s="1111" t="s">
        <v>1139</v>
      </c>
      <c r="Z83" s="1112"/>
      <c r="AA83" s="1111" t="s">
        <v>1140</v>
      </c>
      <c r="AB83" s="1112"/>
      <c r="AC83" s="1111" t="s">
        <v>1141</v>
      </c>
      <c r="AD83" s="1112"/>
      <c r="AE83" s="1111" t="s">
        <v>1142</v>
      </c>
      <c r="AF83" s="1113"/>
      <c r="AG83" s="1114" t="s">
        <v>1143</v>
      </c>
      <c r="AH83" s="1116" t="s">
        <v>1144</v>
      </c>
      <c r="AI83" s="1118" t="s">
        <v>1145</v>
      </c>
      <c r="AJ83" s="1107" t="s">
        <v>1146</v>
      </c>
    </row>
    <row r="84" spans="1:36" ht="20.25" thickBot="1">
      <c r="A84" s="574"/>
      <c r="B84" s="1141"/>
      <c r="C84" s="1144"/>
      <c r="D84" s="1145"/>
      <c r="E84" s="1145"/>
      <c r="F84" s="1145"/>
      <c r="G84" s="1145"/>
      <c r="H84" s="1145"/>
      <c r="I84" s="1122"/>
      <c r="J84" s="1124" t="s">
        <v>1129</v>
      </c>
      <c r="K84" s="1124"/>
      <c r="L84" s="1126"/>
      <c r="M84" s="1128"/>
      <c r="N84" s="1130"/>
      <c r="O84" s="578" t="s">
        <v>1147</v>
      </c>
      <c r="P84" s="579" t="s">
        <v>1148</v>
      </c>
      <c r="Q84" s="580" t="s">
        <v>1147</v>
      </c>
      <c r="R84" s="579" t="s">
        <v>1148</v>
      </c>
      <c r="S84" s="580" t="s">
        <v>1147</v>
      </c>
      <c r="T84" s="579" t="s">
        <v>1148</v>
      </c>
      <c r="U84" s="580" t="s">
        <v>1147</v>
      </c>
      <c r="V84" s="579" t="s">
        <v>1148</v>
      </c>
      <c r="W84" s="580" t="s">
        <v>1147</v>
      </c>
      <c r="X84" s="579" t="s">
        <v>1148</v>
      </c>
      <c r="Y84" s="580" t="s">
        <v>1147</v>
      </c>
      <c r="Z84" s="579" t="s">
        <v>1148</v>
      </c>
      <c r="AA84" s="580" t="s">
        <v>1147</v>
      </c>
      <c r="AB84" s="579" t="s">
        <v>1149</v>
      </c>
      <c r="AC84" s="580" t="s">
        <v>1147</v>
      </c>
      <c r="AD84" s="579" t="s">
        <v>1149</v>
      </c>
      <c r="AE84" s="580" t="s">
        <v>1147</v>
      </c>
      <c r="AF84" s="581" t="s">
        <v>1149</v>
      </c>
      <c r="AG84" s="1115"/>
      <c r="AH84" s="1117"/>
      <c r="AI84" s="1119"/>
      <c r="AJ84" s="1108"/>
    </row>
    <row r="85" spans="1:36" ht="48.75" thickBot="1">
      <c r="A85" s="574"/>
      <c r="B85" s="582" t="s">
        <v>1150</v>
      </c>
      <c r="C85" s="1109" t="s">
        <v>1151</v>
      </c>
      <c r="D85" s="1110"/>
      <c r="E85" s="1110"/>
      <c r="F85" s="1110"/>
      <c r="G85" s="1110"/>
      <c r="H85" s="1110"/>
      <c r="I85" s="583" t="s">
        <v>1152</v>
      </c>
      <c r="J85" s="584"/>
      <c r="K85" s="585"/>
      <c r="L85" s="585"/>
      <c r="M85" s="586"/>
      <c r="N85" s="587"/>
      <c r="O85" s="588">
        <f t="shared" ref="O85:AD85" si="23">O87+O90</f>
        <v>0</v>
      </c>
      <c r="P85" s="589">
        <f t="shared" si="23"/>
        <v>0</v>
      </c>
      <c r="Q85" s="589">
        <f t="shared" si="23"/>
        <v>0</v>
      </c>
      <c r="R85" s="589">
        <f t="shared" si="23"/>
        <v>0</v>
      </c>
      <c r="S85" s="589">
        <f t="shared" si="23"/>
        <v>0</v>
      </c>
      <c r="T85" s="589">
        <f t="shared" si="23"/>
        <v>0</v>
      </c>
      <c r="U85" s="589">
        <f t="shared" si="23"/>
        <v>0</v>
      </c>
      <c r="V85" s="589">
        <f t="shared" si="23"/>
        <v>0</v>
      </c>
      <c r="W85" s="589">
        <f t="shared" si="23"/>
        <v>0</v>
      </c>
      <c r="X85" s="589">
        <f t="shared" si="23"/>
        <v>0</v>
      </c>
      <c r="Y85" s="589">
        <f t="shared" si="23"/>
        <v>0</v>
      </c>
      <c r="Z85" s="589">
        <f t="shared" si="23"/>
        <v>0</v>
      </c>
      <c r="AA85" s="589">
        <f t="shared" si="23"/>
        <v>0</v>
      </c>
      <c r="AB85" s="589">
        <f t="shared" si="23"/>
        <v>0</v>
      </c>
      <c r="AC85" s="589">
        <f t="shared" si="23"/>
        <v>0</v>
      </c>
      <c r="AD85" s="589">
        <f t="shared" si="23"/>
        <v>0</v>
      </c>
      <c r="AE85" s="589">
        <f>SUM(O85,Q85,S85,U85,W85,Y85,AA85,AC85)</f>
        <v>0</v>
      </c>
      <c r="AF85" s="590">
        <f>SUM(P85,R85,T85,V85,X85,Z85,AB85,AD85)</f>
        <v>0</v>
      </c>
      <c r="AG85" s="591">
        <f>AG87+AG90</f>
        <v>0</v>
      </c>
      <c r="AH85" s="592"/>
      <c r="AI85" s="592"/>
      <c r="AJ85" s="593"/>
    </row>
    <row r="86" spans="1:36" ht="15.75" thickBot="1">
      <c r="A86" s="574"/>
      <c r="B86" s="1146"/>
      <c r="C86" s="1147"/>
      <c r="D86" s="1147"/>
      <c r="E86" s="1147"/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8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4">SUM(O88:O88)</f>
        <v>0</v>
      </c>
      <c r="P87" s="601">
        <f t="shared" si="24"/>
        <v>0</v>
      </c>
      <c r="Q87" s="602">
        <f t="shared" si="24"/>
        <v>0</v>
      </c>
      <c r="R87" s="601">
        <f t="shared" si="24"/>
        <v>0</v>
      </c>
      <c r="S87" s="602">
        <f t="shared" si="24"/>
        <v>0</v>
      </c>
      <c r="T87" s="601">
        <f t="shared" si="24"/>
        <v>0</v>
      </c>
      <c r="U87" s="602">
        <f t="shared" si="24"/>
        <v>0</v>
      </c>
      <c r="V87" s="601">
        <f t="shared" si="24"/>
        <v>0</v>
      </c>
      <c r="W87" s="602">
        <f t="shared" si="24"/>
        <v>0</v>
      </c>
      <c r="X87" s="601">
        <f t="shared" si="24"/>
        <v>0</v>
      </c>
      <c r="Y87" s="602">
        <f t="shared" si="24"/>
        <v>0</v>
      </c>
      <c r="Z87" s="601">
        <f t="shared" si="24"/>
        <v>0</v>
      </c>
      <c r="AA87" s="602">
        <f t="shared" si="24"/>
        <v>0</v>
      </c>
      <c r="AB87" s="601">
        <f t="shared" si="24"/>
        <v>0</v>
      </c>
      <c r="AC87" s="602">
        <f t="shared" si="24"/>
        <v>0</v>
      </c>
      <c r="AD87" s="601">
        <f t="shared" si="24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1161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5"/>
      <c r="K90" s="622"/>
      <c r="L90" s="622"/>
      <c r="M90" s="598"/>
      <c r="N90" s="599"/>
      <c r="O90" s="600">
        <f t="shared" ref="O90:AD90" si="25">SUM(O91:O91)</f>
        <v>0</v>
      </c>
      <c r="P90" s="601">
        <f t="shared" si="25"/>
        <v>0</v>
      </c>
      <c r="Q90" s="602">
        <f t="shared" si="25"/>
        <v>0</v>
      </c>
      <c r="R90" s="601">
        <f t="shared" si="25"/>
        <v>0</v>
      </c>
      <c r="S90" s="602">
        <f t="shared" si="25"/>
        <v>0</v>
      </c>
      <c r="T90" s="601">
        <f t="shared" si="25"/>
        <v>0</v>
      </c>
      <c r="U90" s="602">
        <f t="shared" si="25"/>
        <v>0</v>
      </c>
      <c r="V90" s="601">
        <f t="shared" si="25"/>
        <v>0</v>
      </c>
      <c r="W90" s="602">
        <f t="shared" si="25"/>
        <v>0</v>
      </c>
      <c r="X90" s="601">
        <f t="shared" si="25"/>
        <v>0</v>
      </c>
      <c r="Y90" s="602">
        <f t="shared" si="25"/>
        <v>0</v>
      </c>
      <c r="Z90" s="601">
        <f t="shared" si="25"/>
        <v>0</v>
      </c>
      <c r="AA90" s="602">
        <f t="shared" si="25"/>
        <v>0</v>
      </c>
      <c r="AB90" s="601">
        <f t="shared" si="25"/>
        <v>0</v>
      </c>
      <c r="AC90" s="602">
        <f t="shared" si="25"/>
        <v>0</v>
      </c>
      <c r="AD90" s="601">
        <f t="shared" si="25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23"/>
      <c r="G91" s="608"/>
      <c r="H91" s="624"/>
      <c r="I91" s="625"/>
      <c r="J91" s="610"/>
      <c r="K91" s="626"/>
      <c r="L91" s="627"/>
      <c r="M91" s="628"/>
      <c r="N91" s="629"/>
      <c r="O91" s="630"/>
      <c r="P91" s="618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31"/>
      <c r="AH91" s="620"/>
      <c r="AI91" s="628"/>
      <c r="AJ91" s="632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15.75" thickBot="1">
      <c r="A93" s="574"/>
      <c r="B93" s="1131" t="s">
        <v>1122</v>
      </c>
      <c r="C93" s="1132"/>
      <c r="D93" s="1133"/>
      <c r="E93" s="577"/>
      <c r="F93" s="1132" t="s">
        <v>1123</v>
      </c>
      <c r="G93" s="1132"/>
      <c r="H93" s="1132"/>
      <c r="I93" s="1132"/>
      <c r="J93" s="1132"/>
      <c r="K93" s="1132"/>
      <c r="L93" s="1132"/>
      <c r="M93" s="1132"/>
      <c r="N93" s="1133"/>
      <c r="O93" s="1134" t="s">
        <v>1124</v>
      </c>
      <c r="P93" s="1135"/>
      <c r="Q93" s="1135"/>
      <c r="R93" s="1135"/>
      <c r="S93" s="1135"/>
      <c r="T93" s="1135"/>
      <c r="U93" s="1135"/>
      <c r="V93" s="1135"/>
      <c r="W93" s="1135"/>
      <c r="X93" s="1135"/>
      <c r="Y93" s="1135"/>
      <c r="Z93" s="1135"/>
      <c r="AA93" s="1135"/>
      <c r="AB93" s="1135"/>
      <c r="AC93" s="1135"/>
      <c r="AD93" s="1135"/>
      <c r="AE93" s="1135"/>
      <c r="AF93" s="1136"/>
      <c r="AG93" s="1137" t="s">
        <v>1125</v>
      </c>
      <c r="AH93" s="1138"/>
      <c r="AI93" s="1138"/>
      <c r="AJ93" s="1139"/>
    </row>
    <row r="94" spans="1:36">
      <c r="A94" s="574"/>
      <c r="B94" s="1140" t="s">
        <v>1126</v>
      </c>
      <c r="C94" s="1142" t="s">
        <v>1127</v>
      </c>
      <c r="D94" s="1143"/>
      <c r="E94" s="1143"/>
      <c r="F94" s="1143"/>
      <c r="G94" s="1143"/>
      <c r="H94" s="1143"/>
      <c r="I94" s="1121" t="s">
        <v>1128</v>
      </c>
      <c r="J94" s="1123" t="s">
        <v>1129</v>
      </c>
      <c r="K94" s="1123" t="s">
        <v>1130</v>
      </c>
      <c r="L94" s="1125" t="s">
        <v>1131</v>
      </c>
      <c r="M94" s="1127" t="s">
        <v>1132</v>
      </c>
      <c r="N94" s="1129" t="s">
        <v>1133</v>
      </c>
      <c r="O94" s="1120" t="s">
        <v>1134</v>
      </c>
      <c r="P94" s="1112"/>
      <c r="Q94" s="1111" t="s">
        <v>1135</v>
      </c>
      <c r="R94" s="1112"/>
      <c r="S94" s="1111" t="s">
        <v>1136</v>
      </c>
      <c r="T94" s="1112"/>
      <c r="U94" s="1111" t="s">
        <v>1137</v>
      </c>
      <c r="V94" s="1112"/>
      <c r="W94" s="1111" t="s">
        <v>1138</v>
      </c>
      <c r="X94" s="1112"/>
      <c r="Y94" s="1111" t="s">
        <v>1139</v>
      </c>
      <c r="Z94" s="1112"/>
      <c r="AA94" s="1111" t="s">
        <v>1140</v>
      </c>
      <c r="AB94" s="1112"/>
      <c r="AC94" s="1111" t="s">
        <v>1141</v>
      </c>
      <c r="AD94" s="1112"/>
      <c r="AE94" s="1111" t="s">
        <v>1142</v>
      </c>
      <c r="AF94" s="1113"/>
      <c r="AG94" s="1114" t="s">
        <v>1143</v>
      </c>
      <c r="AH94" s="1116" t="s">
        <v>1144</v>
      </c>
      <c r="AI94" s="1118" t="s">
        <v>1145</v>
      </c>
      <c r="AJ94" s="1107" t="s">
        <v>1146</v>
      </c>
    </row>
    <row r="95" spans="1:36" ht="20.25" thickBot="1">
      <c r="A95" s="574"/>
      <c r="B95" s="1141"/>
      <c r="C95" s="1144"/>
      <c r="D95" s="1145"/>
      <c r="E95" s="1145"/>
      <c r="F95" s="1145"/>
      <c r="G95" s="1145"/>
      <c r="H95" s="1145"/>
      <c r="I95" s="1122"/>
      <c r="J95" s="1124" t="s">
        <v>1129</v>
      </c>
      <c r="K95" s="1124"/>
      <c r="L95" s="1126"/>
      <c r="M95" s="1128"/>
      <c r="N95" s="1130"/>
      <c r="O95" s="578" t="s">
        <v>1147</v>
      </c>
      <c r="P95" s="579" t="s">
        <v>1148</v>
      </c>
      <c r="Q95" s="580" t="s">
        <v>1147</v>
      </c>
      <c r="R95" s="579" t="s">
        <v>1148</v>
      </c>
      <c r="S95" s="580" t="s">
        <v>1147</v>
      </c>
      <c r="T95" s="579" t="s">
        <v>1148</v>
      </c>
      <c r="U95" s="580" t="s">
        <v>1147</v>
      </c>
      <c r="V95" s="579" t="s">
        <v>1148</v>
      </c>
      <c r="W95" s="580" t="s">
        <v>1147</v>
      </c>
      <c r="X95" s="579" t="s">
        <v>1148</v>
      </c>
      <c r="Y95" s="580" t="s">
        <v>1147</v>
      </c>
      <c r="Z95" s="579" t="s">
        <v>1148</v>
      </c>
      <c r="AA95" s="580" t="s">
        <v>1147</v>
      </c>
      <c r="AB95" s="579" t="s">
        <v>1149</v>
      </c>
      <c r="AC95" s="580" t="s">
        <v>1147</v>
      </c>
      <c r="AD95" s="579" t="s">
        <v>1149</v>
      </c>
      <c r="AE95" s="580" t="s">
        <v>1147</v>
      </c>
      <c r="AF95" s="581" t="s">
        <v>1149</v>
      </c>
      <c r="AG95" s="1115"/>
      <c r="AH95" s="1117"/>
      <c r="AI95" s="1119"/>
      <c r="AJ95" s="1108"/>
    </row>
    <row r="96" spans="1:36" ht="48.75" thickBot="1">
      <c r="A96" s="574"/>
      <c r="B96" s="582" t="s">
        <v>1150</v>
      </c>
      <c r="C96" s="1109" t="s">
        <v>1151</v>
      </c>
      <c r="D96" s="1110"/>
      <c r="E96" s="1110"/>
      <c r="F96" s="1110"/>
      <c r="G96" s="1110"/>
      <c r="H96" s="1110"/>
      <c r="I96" s="583" t="s">
        <v>1152</v>
      </c>
      <c r="J96" s="584"/>
      <c r="K96" s="585"/>
      <c r="L96" s="585"/>
      <c r="M96" s="586"/>
      <c r="N96" s="587"/>
      <c r="O96" s="588">
        <f t="shared" ref="O96:AD96" si="26">O98+O101</f>
        <v>0</v>
      </c>
      <c r="P96" s="589">
        <f t="shared" si="26"/>
        <v>0</v>
      </c>
      <c r="Q96" s="589">
        <f t="shared" si="26"/>
        <v>0</v>
      </c>
      <c r="R96" s="589">
        <f t="shared" si="26"/>
        <v>0</v>
      </c>
      <c r="S96" s="589">
        <f t="shared" si="26"/>
        <v>0</v>
      </c>
      <c r="T96" s="589">
        <f t="shared" si="26"/>
        <v>0</v>
      </c>
      <c r="U96" s="589">
        <f t="shared" si="26"/>
        <v>0</v>
      </c>
      <c r="V96" s="589">
        <f t="shared" si="26"/>
        <v>0</v>
      </c>
      <c r="W96" s="589">
        <f t="shared" si="26"/>
        <v>0</v>
      </c>
      <c r="X96" s="589">
        <f t="shared" si="26"/>
        <v>0</v>
      </c>
      <c r="Y96" s="589">
        <f t="shared" si="26"/>
        <v>0</v>
      </c>
      <c r="Z96" s="589">
        <f t="shared" si="26"/>
        <v>0</v>
      </c>
      <c r="AA96" s="589">
        <f t="shared" si="26"/>
        <v>0</v>
      </c>
      <c r="AB96" s="589">
        <f t="shared" si="26"/>
        <v>0</v>
      </c>
      <c r="AC96" s="589">
        <f t="shared" si="26"/>
        <v>0</v>
      </c>
      <c r="AD96" s="589">
        <f t="shared" si="26"/>
        <v>0</v>
      </c>
      <c r="AE96" s="589">
        <f>SUM(O96,Q96,S96,U96,W96,Y96,AA96,AC96)</f>
        <v>0</v>
      </c>
      <c r="AF96" s="590">
        <f>SUM(P96,R96,T96,V96,X96,Z96,AB96,AD96)</f>
        <v>0</v>
      </c>
      <c r="AG96" s="591">
        <f>AG98+AG101</f>
        <v>0</v>
      </c>
      <c r="AH96" s="592"/>
      <c r="AI96" s="592"/>
      <c r="AJ96" s="593"/>
    </row>
    <row r="97" spans="1:36" ht="15.75" thickBot="1">
      <c r="A97" s="574"/>
      <c r="B97" s="1146"/>
      <c r="C97" s="1147"/>
      <c r="D97" s="1147"/>
      <c r="E97" s="1147"/>
      <c r="F97" s="1147"/>
      <c r="G97" s="1147"/>
      <c r="H97" s="1147"/>
      <c r="I97" s="1147"/>
      <c r="J97" s="1147"/>
      <c r="K97" s="1147"/>
      <c r="L97" s="1147"/>
      <c r="M97" s="1147"/>
      <c r="N97" s="1147"/>
      <c r="O97" s="1147"/>
      <c r="P97" s="1147"/>
      <c r="Q97" s="1147"/>
      <c r="R97" s="1147"/>
      <c r="S97" s="1147"/>
      <c r="T97" s="1147"/>
      <c r="U97" s="1147"/>
      <c r="V97" s="1147"/>
      <c r="W97" s="1147"/>
      <c r="X97" s="1147"/>
      <c r="Y97" s="1147"/>
      <c r="Z97" s="1147"/>
      <c r="AA97" s="1147"/>
      <c r="AB97" s="1147"/>
      <c r="AC97" s="1147"/>
      <c r="AD97" s="1147"/>
      <c r="AE97" s="1147"/>
      <c r="AF97" s="1147"/>
      <c r="AG97" s="1147"/>
      <c r="AH97" s="1147"/>
      <c r="AI97" s="1147"/>
      <c r="AJ97" s="1148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1156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8"/>
      <c r="K98" s="598"/>
      <c r="L98" s="598"/>
      <c r="M98" s="598"/>
      <c r="N98" s="599"/>
      <c r="O98" s="600">
        <f t="shared" ref="O98:AD98" si="27">SUM(O99:O99)</f>
        <v>0</v>
      </c>
      <c r="P98" s="601">
        <f t="shared" si="27"/>
        <v>0</v>
      </c>
      <c r="Q98" s="602">
        <f t="shared" si="27"/>
        <v>0</v>
      </c>
      <c r="R98" s="601">
        <f t="shared" si="27"/>
        <v>0</v>
      </c>
      <c r="S98" s="602">
        <f t="shared" si="27"/>
        <v>0</v>
      </c>
      <c r="T98" s="601">
        <f t="shared" si="27"/>
        <v>0</v>
      </c>
      <c r="U98" s="602">
        <f t="shared" si="27"/>
        <v>0</v>
      </c>
      <c r="V98" s="601">
        <f t="shared" si="27"/>
        <v>0</v>
      </c>
      <c r="W98" s="602">
        <f t="shared" si="27"/>
        <v>0</v>
      </c>
      <c r="X98" s="601">
        <f t="shared" si="27"/>
        <v>0</v>
      </c>
      <c r="Y98" s="602">
        <f t="shared" si="27"/>
        <v>0</v>
      </c>
      <c r="Z98" s="601">
        <f t="shared" si="27"/>
        <v>0</v>
      </c>
      <c r="AA98" s="602">
        <f t="shared" si="27"/>
        <v>0</v>
      </c>
      <c r="AB98" s="601">
        <f t="shared" si="27"/>
        <v>0</v>
      </c>
      <c r="AC98" s="602">
        <f t="shared" si="27"/>
        <v>0</v>
      </c>
      <c r="AD98" s="601">
        <f t="shared" si="27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09"/>
      <c r="G99" s="608"/>
      <c r="H99" s="610"/>
      <c r="I99" s="610"/>
      <c r="J99" s="610"/>
      <c r="K99" s="611"/>
      <c r="L99" s="612"/>
      <c r="M99" s="612"/>
      <c r="N99" s="613"/>
      <c r="O99" s="614"/>
      <c r="P99" s="615"/>
      <c r="Q99" s="616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8"/>
      <c r="AF99" s="618"/>
      <c r="AG99" s="619"/>
      <c r="AH99" s="620"/>
      <c r="AI99" s="620"/>
      <c r="AJ99" s="621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1161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5"/>
      <c r="K101" s="622"/>
      <c r="L101" s="622"/>
      <c r="M101" s="598"/>
      <c r="N101" s="599"/>
      <c r="O101" s="600">
        <f t="shared" ref="O101:AD101" si="28">SUM(O102:O102)</f>
        <v>0</v>
      </c>
      <c r="P101" s="601">
        <f t="shared" si="28"/>
        <v>0</v>
      </c>
      <c r="Q101" s="602">
        <f t="shared" si="28"/>
        <v>0</v>
      </c>
      <c r="R101" s="601">
        <f t="shared" si="28"/>
        <v>0</v>
      </c>
      <c r="S101" s="602">
        <f t="shared" si="28"/>
        <v>0</v>
      </c>
      <c r="T101" s="601">
        <f t="shared" si="28"/>
        <v>0</v>
      </c>
      <c r="U101" s="602">
        <f t="shared" si="28"/>
        <v>0</v>
      </c>
      <c r="V101" s="601">
        <f t="shared" si="28"/>
        <v>0</v>
      </c>
      <c r="W101" s="602">
        <f t="shared" si="28"/>
        <v>0</v>
      </c>
      <c r="X101" s="601">
        <f t="shared" si="28"/>
        <v>0</v>
      </c>
      <c r="Y101" s="602">
        <f t="shared" si="28"/>
        <v>0</v>
      </c>
      <c r="Z101" s="601">
        <f t="shared" si="28"/>
        <v>0</v>
      </c>
      <c r="AA101" s="602">
        <f t="shared" si="28"/>
        <v>0</v>
      </c>
      <c r="AB101" s="601">
        <f t="shared" si="28"/>
        <v>0</v>
      </c>
      <c r="AC101" s="602">
        <f t="shared" si="28"/>
        <v>0</v>
      </c>
      <c r="AD101" s="601">
        <f t="shared" si="28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23"/>
      <c r="G102" s="608"/>
      <c r="H102" s="624"/>
      <c r="I102" s="625"/>
      <c r="J102" s="610"/>
      <c r="K102" s="626"/>
      <c r="L102" s="627"/>
      <c r="M102" s="628"/>
      <c r="N102" s="629"/>
      <c r="O102" s="630"/>
      <c r="P102" s="618"/>
      <c r="Q102" s="618"/>
      <c r="R102" s="618"/>
      <c r="S102" s="618"/>
      <c r="T102" s="618"/>
      <c r="U102" s="618"/>
      <c r="V102" s="618"/>
      <c r="W102" s="618"/>
      <c r="X102" s="618"/>
      <c r="Y102" s="618"/>
      <c r="Z102" s="618"/>
      <c r="AA102" s="618"/>
      <c r="AB102" s="618"/>
      <c r="AC102" s="618"/>
      <c r="AD102" s="618"/>
      <c r="AE102" s="618"/>
      <c r="AF102" s="618"/>
      <c r="AG102" s="631"/>
      <c r="AH102" s="620"/>
      <c r="AI102" s="628"/>
      <c r="AJ102" s="632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15.75" thickBot="1">
      <c r="A104" s="574"/>
      <c r="B104" s="1131" t="s">
        <v>1122</v>
      </c>
      <c r="C104" s="1132"/>
      <c r="D104" s="1133"/>
      <c r="E104" s="577"/>
      <c r="F104" s="1132" t="s">
        <v>1123</v>
      </c>
      <c r="G104" s="1132"/>
      <c r="H104" s="1132"/>
      <c r="I104" s="1132"/>
      <c r="J104" s="1132"/>
      <c r="K104" s="1132"/>
      <c r="L104" s="1132"/>
      <c r="M104" s="1132"/>
      <c r="N104" s="1133"/>
      <c r="O104" s="1134" t="s">
        <v>1124</v>
      </c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1135"/>
      <c r="AC104" s="1135"/>
      <c r="AD104" s="1135"/>
      <c r="AE104" s="1135"/>
      <c r="AF104" s="1136"/>
      <c r="AG104" s="1137" t="s">
        <v>1125</v>
      </c>
      <c r="AH104" s="1138"/>
      <c r="AI104" s="1138"/>
      <c r="AJ104" s="1139"/>
    </row>
    <row r="105" spans="1:36">
      <c r="A105" s="574"/>
      <c r="B105" s="1140" t="s">
        <v>1126</v>
      </c>
      <c r="C105" s="1142" t="s">
        <v>1127</v>
      </c>
      <c r="D105" s="1143"/>
      <c r="E105" s="1143"/>
      <c r="F105" s="1143"/>
      <c r="G105" s="1143"/>
      <c r="H105" s="1143"/>
      <c r="I105" s="1121" t="s">
        <v>1128</v>
      </c>
      <c r="J105" s="1123" t="s">
        <v>1129</v>
      </c>
      <c r="K105" s="1123" t="s">
        <v>1130</v>
      </c>
      <c r="L105" s="1125" t="s">
        <v>1131</v>
      </c>
      <c r="M105" s="1127" t="s">
        <v>1132</v>
      </c>
      <c r="N105" s="1129" t="s">
        <v>1133</v>
      </c>
      <c r="O105" s="1120" t="s">
        <v>1134</v>
      </c>
      <c r="P105" s="1112"/>
      <c r="Q105" s="1111" t="s">
        <v>1135</v>
      </c>
      <c r="R105" s="1112"/>
      <c r="S105" s="1111" t="s">
        <v>1136</v>
      </c>
      <c r="T105" s="1112"/>
      <c r="U105" s="1111" t="s">
        <v>1137</v>
      </c>
      <c r="V105" s="1112"/>
      <c r="W105" s="1111" t="s">
        <v>1138</v>
      </c>
      <c r="X105" s="1112"/>
      <c r="Y105" s="1111" t="s">
        <v>1139</v>
      </c>
      <c r="Z105" s="1112"/>
      <c r="AA105" s="1111" t="s">
        <v>1140</v>
      </c>
      <c r="AB105" s="1112"/>
      <c r="AC105" s="1111" t="s">
        <v>1141</v>
      </c>
      <c r="AD105" s="1112"/>
      <c r="AE105" s="1111" t="s">
        <v>1142</v>
      </c>
      <c r="AF105" s="1113"/>
      <c r="AG105" s="1114" t="s">
        <v>1143</v>
      </c>
      <c r="AH105" s="1116" t="s">
        <v>1144</v>
      </c>
      <c r="AI105" s="1118" t="s">
        <v>1145</v>
      </c>
      <c r="AJ105" s="1107" t="s">
        <v>1146</v>
      </c>
    </row>
    <row r="106" spans="1:36" ht="20.25" thickBot="1">
      <c r="A106" s="574"/>
      <c r="B106" s="1141"/>
      <c r="C106" s="1144"/>
      <c r="D106" s="1145"/>
      <c r="E106" s="1145"/>
      <c r="F106" s="1145"/>
      <c r="G106" s="1145"/>
      <c r="H106" s="1145"/>
      <c r="I106" s="1122"/>
      <c r="J106" s="1124" t="s">
        <v>1129</v>
      </c>
      <c r="K106" s="1124"/>
      <c r="L106" s="1126"/>
      <c r="M106" s="1128"/>
      <c r="N106" s="1130"/>
      <c r="O106" s="578" t="s">
        <v>1147</v>
      </c>
      <c r="P106" s="579" t="s">
        <v>1148</v>
      </c>
      <c r="Q106" s="580" t="s">
        <v>1147</v>
      </c>
      <c r="R106" s="579" t="s">
        <v>1148</v>
      </c>
      <c r="S106" s="580" t="s">
        <v>1147</v>
      </c>
      <c r="T106" s="579" t="s">
        <v>1148</v>
      </c>
      <c r="U106" s="580" t="s">
        <v>1147</v>
      </c>
      <c r="V106" s="579" t="s">
        <v>1148</v>
      </c>
      <c r="W106" s="580" t="s">
        <v>1147</v>
      </c>
      <c r="X106" s="579" t="s">
        <v>1148</v>
      </c>
      <c r="Y106" s="580" t="s">
        <v>1147</v>
      </c>
      <c r="Z106" s="579" t="s">
        <v>1148</v>
      </c>
      <c r="AA106" s="580" t="s">
        <v>1147</v>
      </c>
      <c r="AB106" s="579" t="s">
        <v>1149</v>
      </c>
      <c r="AC106" s="580" t="s">
        <v>1147</v>
      </c>
      <c r="AD106" s="579" t="s">
        <v>1149</v>
      </c>
      <c r="AE106" s="580" t="s">
        <v>1147</v>
      </c>
      <c r="AF106" s="581" t="s">
        <v>1149</v>
      </c>
      <c r="AG106" s="1115"/>
      <c r="AH106" s="1117"/>
      <c r="AI106" s="1119"/>
      <c r="AJ106" s="1108"/>
    </row>
    <row r="107" spans="1:36" ht="48.75" thickBot="1">
      <c r="A107" s="574"/>
      <c r="B107" s="582" t="s">
        <v>1150</v>
      </c>
      <c r="C107" s="1109" t="s">
        <v>1151</v>
      </c>
      <c r="D107" s="1110"/>
      <c r="E107" s="1110"/>
      <c r="F107" s="1110"/>
      <c r="G107" s="1110"/>
      <c r="H107" s="1110"/>
      <c r="I107" s="583" t="s">
        <v>1152</v>
      </c>
      <c r="J107" s="584"/>
      <c r="K107" s="585"/>
      <c r="L107" s="585"/>
      <c r="M107" s="586"/>
      <c r="N107" s="587"/>
      <c r="O107" s="588">
        <f t="shared" ref="O107:AD107" si="29">O109</f>
        <v>0</v>
      </c>
      <c r="P107" s="589">
        <f t="shared" si="29"/>
        <v>0</v>
      </c>
      <c r="Q107" s="589">
        <f t="shared" si="29"/>
        <v>0</v>
      </c>
      <c r="R107" s="589">
        <f t="shared" si="29"/>
        <v>0</v>
      </c>
      <c r="S107" s="589">
        <f t="shared" si="29"/>
        <v>0</v>
      </c>
      <c r="T107" s="589">
        <f t="shared" si="29"/>
        <v>0</v>
      </c>
      <c r="U107" s="589">
        <f t="shared" si="29"/>
        <v>0</v>
      </c>
      <c r="V107" s="589">
        <f t="shared" si="29"/>
        <v>0</v>
      </c>
      <c r="W107" s="589">
        <f t="shared" si="29"/>
        <v>0</v>
      </c>
      <c r="X107" s="589">
        <f t="shared" si="29"/>
        <v>0</v>
      </c>
      <c r="Y107" s="589">
        <f t="shared" si="29"/>
        <v>0</v>
      </c>
      <c r="Z107" s="589">
        <f t="shared" si="29"/>
        <v>0</v>
      </c>
      <c r="AA107" s="589">
        <f t="shared" si="29"/>
        <v>0</v>
      </c>
      <c r="AB107" s="589">
        <f t="shared" si="29"/>
        <v>0</v>
      </c>
      <c r="AC107" s="589">
        <f t="shared" si="29"/>
        <v>0</v>
      </c>
      <c r="AD107" s="589">
        <f t="shared" si="29"/>
        <v>0</v>
      </c>
      <c r="AE107" s="589">
        <f>SUM(O107,Q107,S107,U107,W107,Y107,AA107,AC107)</f>
        <v>0</v>
      </c>
      <c r="AF107" s="590">
        <f>SUM(P107,R107,T107,V107,X107,Z107,AB107,AD107)</f>
        <v>0</v>
      </c>
      <c r="AG107" s="591">
        <f>AG109</f>
        <v>0</v>
      </c>
      <c r="AH107" s="592"/>
      <c r="AI107" s="592"/>
      <c r="AJ107" s="593"/>
    </row>
    <row r="108" spans="1:36" ht="15.75" thickBot="1">
      <c r="A108" s="574"/>
      <c r="B108" s="1146"/>
      <c r="C108" s="1147"/>
      <c r="D108" s="1147"/>
      <c r="E108" s="1147"/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7"/>
      <c r="Y108" s="1147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1156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8"/>
      <c r="K109" s="598"/>
      <c r="L109" s="598"/>
      <c r="M109" s="598"/>
      <c r="N109" s="599"/>
      <c r="O109" s="600">
        <f t="shared" ref="O109:AD109" si="30">SUM(O110:O110)</f>
        <v>0</v>
      </c>
      <c r="P109" s="601">
        <f t="shared" si="30"/>
        <v>0</v>
      </c>
      <c r="Q109" s="602">
        <f t="shared" si="30"/>
        <v>0</v>
      </c>
      <c r="R109" s="601">
        <f t="shared" si="30"/>
        <v>0</v>
      </c>
      <c r="S109" s="602">
        <f t="shared" si="30"/>
        <v>0</v>
      </c>
      <c r="T109" s="601">
        <f t="shared" si="30"/>
        <v>0</v>
      </c>
      <c r="U109" s="602">
        <f t="shared" si="30"/>
        <v>0</v>
      </c>
      <c r="V109" s="601">
        <f t="shared" si="30"/>
        <v>0</v>
      </c>
      <c r="W109" s="602">
        <f t="shared" si="30"/>
        <v>0</v>
      </c>
      <c r="X109" s="601">
        <f t="shared" si="30"/>
        <v>0</v>
      </c>
      <c r="Y109" s="602">
        <f t="shared" si="30"/>
        <v>0</v>
      </c>
      <c r="Z109" s="601">
        <f t="shared" si="30"/>
        <v>0</v>
      </c>
      <c r="AA109" s="602">
        <f t="shared" si="30"/>
        <v>0</v>
      </c>
      <c r="AB109" s="601">
        <f t="shared" si="30"/>
        <v>0</v>
      </c>
      <c r="AC109" s="602">
        <f t="shared" si="30"/>
        <v>0</v>
      </c>
      <c r="AD109" s="601">
        <f t="shared" si="30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09"/>
      <c r="G110" s="608"/>
      <c r="H110" s="610"/>
      <c r="I110" s="610"/>
      <c r="J110" s="610"/>
      <c r="K110" s="611"/>
      <c r="L110" s="612"/>
      <c r="M110" s="612"/>
      <c r="N110" s="613"/>
      <c r="O110" s="614"/>
      <c r="P110" s="615"/>
      <c r="Q110" s="616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8"/>
      <c r="AF110" s="618"/>
      <c r="AG110" s="619"/>
      <c r="AH110" s="620"/>
      <c r="AI110" s="620"/>
      <c r="AJ110" s="621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>
      <c r="A112" s="574"/>
      <c r="B112" s="633"/>
      <c r="C112" s="633"/>
      <c r="D112" s="574"/>
      <c r="E112" s="574"/>
      <c r="F112" s="574"/>
      <c r="G112" s="574"/>
      <c r="H112" s="634"/>
      <c r="I112" s="634"/>
      <c r="J112" s="63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633"/>
      <c r="AH112" s="574"/>
      <c r="AI112" s="574"/>
      <c r="AJ112" s="574"/>
    </row>
  </sheetData>
  <mergeCells count="19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8:AJ58"/>
    <mergeCell ref="B61:AJ61"/>
    <mergeCell ref="B52:AJ52"/>
    <mergeCell ref="B55:AJ55"/>
    <mergeCell ref="B46:AJ46"/>
    <mergeCell ref="B49:AJ49"/>
    <mergeCell ref="B37:AJ37"/>
    <mergeCell ref="B40:AJ40"/>
    <mergeCell ref="B43:AJ43"/>
    <mergeCell ref="B69:B70"/>
    <mergeCell ref="C69:H70"/>
    <mergeCell ref="I69:I70"/>
    <mergeCell ref="J69:J70"/>
    <mergeCell ref="K69:K70"/>
    <mergeCell ref="L69:L70"/>
    <mergeCell ref="B64:AJ64"/>
    <mergeCell ref="B67:AJ67"/>
    <mergeCell ref="B68:D68"/>
    <mergeCell ref="F68:N68"/>
    <mergeCell ref="O68:AF68"/>
    <mergeCell ref="AG68:AJ68"/>
    <mergeCell ref="B78:AJ78"/>
    <mergeCell ref="B81:AJ81"/>
    <mergeCell ref="B82:D82"/>
    <mergeCell ref="F82:N82"/>
    <mergeCell ref="O82:AF82"/>
    <mergeCell ref="AG82:AJ8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B83:B84"/>
    <mergeCell ref="C83:H84"/>
    <mergeCell ref="I83:I84"/>
    <mergeCell ref="J83:J84"/>
    <mergeCell ref="K83:K84"/>
    <mergeCell ref="L83:L84"/>
    <mergeCell ref="B92:AJ92"/>
    <mergeCell ref="B93:D93"/>
    <mergeCell ref="F93:N93"/>
    <mergeCell ref="O93:AF93"/>
    <mergeCell ref="AG93:AJ93"/>
    <mergeCell ref="B94:B95"/>
    <mergeCell ref="C94:H95"/>
    <mergeCell ref="I94:I95"/>
    <mergeCell ref="J94:J95"/>
    <mergeCell ref="K94:K95"/>
    <mergeCell ref="B100:AJ100"/>
    <mergeCell ref="B103:AJ103"/>
    <mergeCell ref="B104:D104"/>
    <mergeCell ref="F104:N104"/>
    <mergeCell ref="O104:AF104"/>
    <mergeCell ref="AG104:AJ104"/>
    <mergeCell ref="AG94:AG95"/>
    <mergeCell ref="AH94:AH95"/>
    <mergeCell ref="AI94:AI95"/>
    <mergeCell ref="AJ94:AJ95"/>
    <mergeCell ref="C96:H96"/>
    <mergeCell ref="B97:AJ97"/>
    <mergeCell ref="U94:V94"/>
    <mergeCell ref="W94:X94"/>
    <mergeCell ref="Y94:Z94"/>
    <mergeCell ref="AA94:AB94"/>
    <mergeCell ref="AC94:AD94"/>
    <mergeCell ref="AE94:AF94"/>
    <mergeCell ref="L94:L95"/>
    <mergeCell ref="M94:M95"/>
    <mergeCell ref="N94:N95"/>
    <mergeCell ref="O94:P94"/>
    <mergeCell ref="Q94:R94"/>
    <mergeCell ref="S94:T94"/>
    <mergeCell ref="AH105:AH106"/>
    <mergeCell ref="AI105:AI106"/>
    <mergeCell ref="AJ105:AJ106"/>
    <mergeCell ref="C107:H107"/>
    <mergeCell ref="B108:AJ108"/>
    <mergeCell ref="B111:AJ111"/>
    <mergeCell ref="W105:X105"/>
    <mergeCell ref="Y105:Z105"/>
    <mergeCell ref="AA105:AB105"/>
    <mergeCell ref="AC105:AD105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B105:B106"/>
    <mergeCell ref="C105:H106"/>
    <mergeCell ref="I105:I106"/>
    <mergeCell ref="J105:J106"/>
    <mergeCell ref="K105:K106"/>
    <mergeCell ref="L105:L106"/>
    <mergeCell ref="B33:D33"/>
    <mergeCell ref="F33:N33"/>
    <mergeCell ref="O33:AF33"/>
    <mergeCell ref="AG33:AJ33"/>
    <mergeCell ref="B34:B35"/>
    <mergeCell ref="C34:H35"/>
    <mergeCell ref="I34:I35"/>
    <mergeCell ref="J34:J35"/>
    <mergeCell ref="K34:K35"/>
    <mergeCell ref="L34:L35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1"/>
  <sheetViews>
    <sheetView topLeftCell="A3" zoomScale="40" zoomScaleNormal="40" workbookViewId="0">
      <selection activeCell="K14" sqref="K1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1346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.75" customHeight="1" thickBot="1">
      <c r="A5" s="574"/>
      <c r="B5" s="1131" t="s">
        <v>1347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1348</v>
      </c>
      <c r="D8" s="1110"/>
      <c r="E8" s="1110"/>
      <c r="F8" s="1110"/>
      <c r="G8" s="1110"/>
      <c r="H8" s="1110"/>
      <c r="I8" s="635" t="s">
        <v>1349</v>
      </c>
      <c r="J8" s="584">
        <v>0</v>
      </c>
      <c r="K8" s="693">
        <v>0.25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56.75" thickBot="1">
      <c r="A11" s="646"/>
      <c r="B11" s="647" t="s">
        <v>553</v>
      </c>
      <c r="C11" s="648"/>
      <c r="D11" s="649"/>
      <c r="E11" s="649"/>
      <c r="F11" s="650"/>
      <c r="G11" s="649"/>
      <c r="H11" s="678" t="s">
        <v>1350</v>
      </c>
      <c r="I11" s="687" t="s">
        <v>1351</v>
      </c>
      <c r="J11" s="649">
        <v>180</v>
      </c>
      <c r="K11" s="665">
        <v>45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44.75" thickBot="1">
      <c r="A14" s="646"/>
      <c r="B14" s="647" t="s">
        <v>553</v>
      </c>
      <c r="C14" s="648"/>
      <c r="D14" s="649"/>
      <c r="E14" s="649"/>
      <c r="F14" s="650"/>
      <c r="G14" s="649"/>
      <c r="H14" s="698" t="s">
        <v>1352</v>
      </c>
      <c r="I14" s="651" t="s">
        <v>1316</v>
      </c>
      <c r="J14" s="649">
        <v>60</v>
      </c>
      <c r="K14" s="668">
        <v>300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84.75" thickBot="1">
      <c r="A16" s="646"/>
      <c r="B16" s="647" t="s">
        <v>553</v>
      </c>
      <c r="C16" s="648"/>
      <c r="D16" s="649"/>
      <c r="E16" s="649"/>
      <c r="F16" s="650"/>
      <c r="G16" s="649"/>
      <c r="H16" s="678" t="s">
        <v>1353</v>
      </c>
      <c r="I16" s="687" t="s">
        <v>1354</v>
      </c>
      <c r="J16" s="649">
        <v>0</v>
      </c>
      <c r="K16" s="665">
        <v>4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6"/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7"/>
      <c r="T17" s="1147"/>
      <c r="U17" s="1147"/>
      <c r="V17" s="1147"/>
      <c r="W17" s="1147"/>
      <c r="X17" s="1147"/>
      <c r="Y17" s="1147"/>
      <c r="Z17" s="1147"/>
      <c r="AA17" s="1147"/>
      <c r="AB17" s="1147"/>
      <c r="AC17" s="1147"/>
      <c r="AD17" s="1147"/>
      <c r="AE17" s="1147"/>
      <c r="AF17" s="1147"/>
      <c r="AG17" s="1147"/>
      <c r="AH17" s="1147"/>
      <c r="AI17" s="1147"/>
      <c r="AJ17" s="1148"/>
    </row>
    <row r="18" spans="1:36" ht="36.75" thickBot="1">
      <c r="A18" s="574"/>
      <c r="B18" s="594" t="s">
        <v>1153</v>
      </c>
      <c r="C18" s="595" t="s">
        <v>1154</v>
      </c>
      <c r="D18" s="595" t="s">
        <v>1155</v>
      </c>
      <c r="E18" s="595" t="s">
        <v>1156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8"/>
      <c r="K18" s="598"/>
      <c r="L18" s="598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1:36" s="662" customFormat="1" ht="144.75" thickBot="1">
      <c r="A19" s="646"/>
      <c r="B19" s="647" t="s">
        <v>553</v>
      </c>
      <c r="C19" s="648"/>
      <c r="D19" s="649"/>
      <c r="E19" s="649"/>
      <c r="F19" s="650"/>
      <c r="G19" s="649"/>
      <c r="H19" s="678" t="s">
        <v>1355</v>
      </c>
      <c r="I19" s="687" t="s">
        <v>1356</v>
      </c>
      <c r="J19" s="649">
        <v>3</v>
      </c>
      <c r="K19" s="665">
        <v>4</v>
      </c>
      <c r="L19" s="653"/>
      <c r="M19" s="653"/>
      <c r="N19" s="654"/>
      <c r="O19" s="655"/>
      <c r="P19" s="656"/>
      <c r="Q19" s="657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6"/>
      <c r="AF19" s="656"/>
      <c r="AG19" s="659"/>
      <c r="AH19" s="660"/>
      <c r="AI19" s="660"/>
      <c r="AJ19" s="661"/>
    </row>
    <row r="20" spans="1:36" ht="15.75" thickBot="1">
      <c r="A20" s="574"/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1161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5"/>
      <c r="K21" s="622"/>
      <c r="L21" s="622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92.75" thickBot="1">
      <c r="A22" s="646"/>
      <c r="B22" s="647" t="s">
        <v>553</v>
      </c>
      <c r="C22" s="648"/>
      <c r="D22" s="649"/>
      <c r="E22" s="649"/>
      <c r="F22" s="650"/>
      <c r="G22" s="649"/>
      <c r="H22" s="678" t="s">
        <v>1357</v>
      </c>
      <c r="I22" s="687" t="s">
        <v>1358</v>
      </c>
      <c r="J22" s="649">
        <v>52</v>
      </c>
      <c r="K22" s="668">
        <v>40</v>
      </c>
      <c r="L22" s="665"/>
      <c r="M22" s="660"/>
      <c r="N22" s="666"/>
      <c r="O22" s="667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9"/>
      <c r="AH22" s="660"/>
      <c r="AI22" s="660"/>
      <c r="AJ22" s="661"/>
    </row>
    <row r="23" spans="1:36" ht="35.25" customHeight="1" thickBot="1">
      <c r="A23" s="574"/>
      <c r="B23" s="1131" t="s">
        <v>1359</v>
      </c>
      <c r="C23" s="1132"/>
      <c r="D23" s="1133"/>
      <c r="E23" s="577"/>
      <c r="F23" s="1132" t="s">
        <v>1123</v>
      </c>
      <c r="G23" s="1132"/>
      <c r="H23" s="1132"/>
      <c r="I23" s="1132"/>
      <c r="J23" s="1132"/>
      <c r="K23" s="1132"/>
      <c r="L23" s="1132"/>
      <c r="M23" s="1132"/>
      <c r="N23" s="1133"/>
      <c r="O23" s="1134" t="s">
        <v>1124</v>
      </c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6"/>
      <c r="AG23" s="1137" t="s">
        <v>1125</v>
      </c>
      <c r="AH23" s="1138"/>
      <c r="AI23" s="1138"/>
      <c r="AJ23" s="1139"/>
    </row>
    <row r="24" spans="1:36">
      <c r="A24" s="574"/>
      <c r="B24" s="1140" t="s">
        <v>1126</v>
      </c>
      <c r="C24" s="1142" t="s">
        <v>1127</v>
      </c>
      <c r="D24" s="1143"/>
      <c r="E24" s="1143"/>
      <c r="F24" s="1143"/>
      <c r="G24" s="1143"/>
      <c r="H24" s="1143"/>
      <c r="I24" s="1121" t="s">
        <v>1128</v>
      </c>
      <c r="J24" s="1123" t="s">
        <v>1129</v>
      </c>
      <c r="K24" s="1123" t="s">
        <v>1130</v>
      </c>
      <c r="L24" s="1125" t="s">
        <v>1131</v>
      </c>
      <c r="M24" s="1127" t="s">
        <v>1132</v>
      </c>
      <c r="N24" s="1129" t="s">
        <v>1133</v>
      </c>
      <c r="O24" s="1120" t="s">
        <v>1134</v>
      </c>
      <c r="P24" s="1112"/>
      <c r="Q24" s="1111" t="s">
        <v>1135</v>
      </c>
      <c r="R24" s="1112"/>
      <c r="S24" s="1111" t="s">
        <v>1136</v>
      </c>
      <c r="T24" s="1112"/>
      <c r="U24" s="1111" t="s">
        <v>1137</v>
      </c>
      <c r="V24" s="1112"/>
      <c r="W24" s="1111" t="s">
        <v>1138</v>
      </c>
      <c r="X24" s="1112"/>
      <c r="Y24" s="1111" t="s">
        <v>1139</v>
      </c>
      <c r="Z24" s="1112"/>
      <c r="AA24" s="1111" t="s">
        <v>1140</v>
      </c>
      <c r="AB24" s="1112"/>
      <c r="AC24" s="1111" t="s">
        <v>1141</v>
      </c>
      <c r="AD24" s="1112"/>
      <c r="AE24" s="1111" t="s">
        <v>1142</v>
      </c>
      <c r="AF24" s="1113"/>
      <c r="AG24" s="1114" t="s">
        <v>1143</v>
      </c>
      <c r="AH24" s="1116" t="s">
        <v>1144</v>
      </c>
      <c r="AI24" s="1118" t="s">
        <v>1145</v>
      </c>
      <c r="AJ24" s="1107" t="s">
        <v>1146</v>
      </c>
    </row>
    <row r="25" spans="1:36" ht="20.25" thickBot="1">
      <c r="A25" s="574"/>
      <c r="B25" s="1141"/>
      <c r="C25" s="1144"/>
      <c r="D25" s="1145"/>
      <c r="E25" s="1145"/>
      <c r="F25" s="1145"/>
      <c r="G25" s="1145"/>
      <c r="H25" s="1145"/>
      <c r="I25" s="1122"/>
      <c r="J25" s="1124" t="s">
        <v>1129</v>
      </c>
      <c r="K25" s="1124"/>
      <c r="L25" s="1126"/>
      <c r="M25" s="1128"/>
      <c r="N25" s="1130"/>
      <c r="O25" s="578" t="s">
        <v>1147</v>
      </c>
      <c r="P25" s="579" t="s">
        <v>1148</v>
      </c>
      <c r="Q25" s="580" t="s">
        <v>1147</v>
      </c>
      <c r="R25" s="579" t="s">
        <v>1148</v>
      </c>
      <c r="S25" s="580" t="s">
        <v>1147</v>
      </c>
      <c r="T25" s="579" t="s">
        <v>1148</v>
      </c>
      <c r="U25" s="580" t="s">
        <v>1147</v>
      </c>
      <c r="V25" s="579" t="s">
        <v>1148</v>
      </c>
      <c r="W25" s="580" t="s">
        <v>1147</v>
      </c>
      <c r="X25" s="579" t="s">
        <v>1148</v>
      </c>
      <c r="Y25" s="580" t="s">
        <v>1147</v>
      </c>
      <c r="Z25" s="579" t="s">
        <v>1148</v>
      </c>
      <c r="AA25" s="580" t="s">
        <v>1147</v>
      </c>
      <c r="AB25" s="579" t="s">
        <v>1149</v>
      </c>
      <c r="AC25" s="580" t="s">
        <v>1147</v>
      </c>
      <c r="AD25" s="579" t="s">
        <v>1149</v>
      </c>
      <c r="AE25" s="580" t="s">
        <v>1147</v>
      </c>
      <c r="AF25" s="581" t="s">
        <v>1149</v>
      </c>
      <c r="AG25" s="1115"/>
      <c r="AH25" s="1117"/>
      <c r="AI25" s="1119"/>
      <c r="AJ25" s="1108"/>
    </row>
    <row r="26" spans="1:36" ht="192.75" thickBot="1">
      <c r="A26" s="574"/>
      <c r="B26" s="582" t="s">
        <v>1150</v>
      </c>
      <c r="C26" s="1109" t="s">
        <v>1360</v>
      </c>
      <c r="D26" s="1110"/>
      <c r="E26" s="1110"/>
      <c r="F26" s="1110"/>
      <c r="G26" s="1110"/>
      <c r="H26" s="1110"/>
      <c r="I26" s="635" t="s">
        <v>1361</v>
      </c>
      <c r="J26" s="584">
        <v>0</v>
      </c>
      <c r="K26" s="693">
        <v>0.15</v>
      </c>
      <c r="L26" s="585"/>
      <c r="M26" s="586"/>
      <c r="N26" s="587"/>
      <c r="O26" s="588">
        <f t="shared" ref="O26:AD26" si="6">SUM(O28,O31,O38,O41)</f>
        <v>0</v>
      </c>
      <c r="P26" s="589">
        <f t="shared" si="6"/>
        <v>0</v>
      </c>
      <c r="Q26" s="589">
        <f t="shared" si="6"/>
        <v>0</v>
      </c>
      <c r="R26" s="589">
        <f t="shared" si="6"/>
        <v>0</v>
      </c>
      <c r="S26" s="589">
        <f t="shared" si="6"/>
        <v>0</v>
      </c>
      <c r="T26" s="589">
        <f t="shared" si="6"/>
        <v>0</v>
      </c>
      <c r="U26" s="589">
        <f t="shared" si="6"/>
        <v>0</v>
      </c>
      <c r="V26" s="589">
        <f t="shared" si="6"/>
        <v>0</v>
      </c>
      <c r="W26" s="589">
        <f t="shared" si="6"/>
        <v>0</v>
      </c>
      <c r="X26" s="589">
        <f t="shared" si="6"/>
        <v>0</v>
      </c>
      <c r="Y26" s="589">
        <f t="shared" si="6"/>
        <v>0</v>
      </c>
      <c r="Z26" s="589">
        <f t="shared" si="6"/>
        <v>0</v>
      </c>
      <c r="AA26" s="589">
        <f t="shared" si="6"/>
        <v>0</v>
      </c>
      <c r="AB26" s="589">
        <f t="shared" si="6"/>
        <v>0</v>
      </c>
      <c r="AC26" s="589">
        <f t="shared" si="6"/>
        <v>0</v>
      </c>
      <c r="AD26" s="589">
        <f t="shared" si="6"/>
        <v>0</v>
      </c>
      <c r="AE26" s="589">
        <f>SUM(O26,Q26,S26,U26,W26,Y26,AA26,AC26)</f>
        <v>0</v>
      </c>
      <c r="AF26" s="590">
        <f>SUM(P26,R26,T26,V26,X26,Z26,AB26,AD26)</f>
        <v>0</v>
      </c>
      <c r="AG26" s="591">
        <f>AG28+AG31</f>
        <v>0</v>
      </c>
      <c r="AH26" s="592"/>
      <c r="AI26" s="592"/>
      <c r="AJ26" s="593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84.75" thickBot="1">
      <c r="A29" s="646"/>
      <c r="B29" s="647" t="s">
        <v>553</v>
      </c>
      <c r="C29" s="648"/>
      <c r="D29" s="649"/>
      <c r="E29" s="649"/>
      <c r="F29" s="650"/>
      <c r="G29" s="649"/>
      <c r="H29" s="678" t="s">
        <v>1362</v>
      </c>
      <c r="I29" s="687" t="s">
        <v>1363</v>
      </c>
      <c r="J29" s="649">
        <v>0</v>
      </c>
      <c r="K29" s="665">
        <v>3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32.75" thickBot="1">
      <c r="A32" s="646"/>
      <c r="B32" s="647" t="s">
        <v>543</v>
      </c>
      <c r="C32" s="648"/>
      <c r="D32" s="649"/>
      <c r="E32" s="649"/>
      <c r="F32" s="650"/>
      <c r="G32" s="649"/>
      <c r="H32" s="678" t="s">
        <v>1364</v>
      </c>
      <c r="I32" s="687" t="s">
        <v>1365</v>
      </c>
      <c r="J32" s="649">
        <v>0</v>
      </c>
      <c r="K32" s="668">
        <v>1</v>
      </c>
      <c r="L32" s="665"/>
      <c r="M32" s="660"/>
      <c r="N32" s="666"/>
      <c r="O32" s="667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9"/>
      <c r="AH32" s="660"/>
      <c r="AI32" s="660"/>
      <c r="AJ32" s="661"/>
    </row>
    <row r="33" spans="1:36" ht="37.5" customHeight="1" thickBot="1">
      <c r="A33" s="574"/>
      <c r="B33" s="1131" t="s">
        <v>1366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168.75" thickBot="1">
      <c r="A36" s="574"/>
      <c r="B36" s="582" t="s">
        <v>1150</v>
      </c>
      <c r="C36" s="1109" t="s">
        <v>1367</v>
      </c>
      <c r="D36" s="1110"/>
      <c r="E36" s="1110"/>
      <c r="F36" s="1110"/>
      <c r="G36" s="1110"/>
      <c r="H36" s="1110"/>
      <c r="I36" s="583" t="s">
        <v>1368</v>
      </c>
      <c r="J36" s="695">
        <v>0.18</v>
      </c>
      <c r="K36" s="693">
        <v>0.3</v>
      </c>
      <c r="L36" s="585"/>
      <c r="M36" s="586"/>
      <c r="N36" s="587"/>
      <c r="O36" s="588">
        <f t="shared" ref="O36:AD36" si="9">SUM(O38,O41,O44,O47)</f>
        <v>0</v>
      </c>
      <c r="P36" s="589">
        <f t="shared" si="9"/>
        <v>0</v>
      </c>
      <c r="Q36" s="589">
        <f t="shared" si="9"/>
        <v>0</v>
      </c>
      <c r="R36" s="589">
        <f t="shared" si="9"/>
        <v>0</v>
      </c>
      <c r="S36" s="589">
        <f t="shared" si="9"/>
        <v>0</v>
      </c>
      <c r="T36" s="589">
        <f t="shared" si="9"/>
        <v>0</v>
      </c>
      <c r="U36" s="589">
        <f t="shared" si="9"/>
        <v>0</v>
      </c>
      <c r="V36" s="589">
        <f t="shared" si="9"/>
        <v>0</v>
      </c>
      <c r="W36" s="589">
        <f t="shared" si="9"/>
        <v>0</v>
      </c>
      <c r="X36" s="589">
        <f t="shared" si="9"/>
        <v>0</v>
      </c>
      <c r="Y36" s="589">
        <f t="shared" si="9"/>
        <v>0</v>
      </c>
      <c r="Z36" s="589">
        <f t="shared" si="9"/>
        <v>0</v>
      </c>
      <c r="AA36" s="589">
        <f t="shared" si="9"/>
        <v>0</v>
      </c>
      <c r="AB36" s="589">
        <f t="shared" si="9"/>
        <v>0</v>
      </c>
      <c r="AC36" s="589">
        <f t="shared" si="9"/>
        <v>0</v>
      </c>
      <c r="AD36" s="589">
        <f t="shared" si="9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20.75" thickBot="1">
      <c r="A39" s="646"/>
      <c r="B39" s="647" t="s">
        <v>543</v>
      </c>
      <c r="C39" s="648"/>
      <c r="D39" s="649"/>
      <c r="E39" s="649"/>
      <c r="F39" s="650"/>
      <c r="G39" s="649"/>
      <c r="H39" s="649" t="s">
        <v>1369</v>
      </c>
      <c r="I39" s="651" t="s">
        <v>1370</v>
      </c>
      <c r="J39" s="649">
        <v>2</v>
      </c>
      <c r="K39" s="665">
        <v>2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15.75" thickBot="1">
      <c r="A42" s="574"/>
      <c r="B42" s="606"/>
      <c r="C42" s="607"/>
      <c r="D42" s="608"/>
      <c r="E42" s="608"/>
      <c r="F42" s="623"/>
      <c r="G42" s="608"/>
      <c r="H42" s="624"/>
      <c r="I42" s="625"/>
      <c r="J42" s="610"/>
      <c r="K42" s="626"/>
      <c r="L42" s="627"/>
      <c r="M42" s="628"/>
      <c r="N42" s="629"/>
      <c r="O42" s="630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31"/>
      <c r="AH42" s="620"/>
      <c r="AI42" s="628"/>
      <c r="AJ42" s="632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ht="15.75" thickBot="1">
      <c r="A45" s="574"/>
      <c r="B45" s="606"/>
      <c r="C45" s="607"/>
      <c r="D45" s="608"/>
      <c r="E45" s="608"/>
      <c r="F45" s="609"/>
      <c r="G45" s="608"/>
      <c r="H45" s="610"/>
      <c r="I45" s="610"/>
      <c r="J45" s="610"/>
      <c r="K45" s="611"/>
      <c r="L45" s="612"/>
      <c r="M45" s="612"/>
      <c r="N45" s="613"/>
      <c r="O45" s="614"/>
      <c r="P45" s="615"/>
      <c r="Q45" s="616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8"/>
      <c r="AF45" s="618"/>
      <c r="AG45" s="619"/>
      <c r="AH45" s="620"/>
      <c r="AI45" s="620"/>
      <c r="AJ45" s="62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23"/>
      <c r="G48" s="608"/>
      <c r="H48" s="624"/>
      <c r="I48" s="625"/>
      <c r="J48" s="610"/>
      <c r="K48" s="626"/>
      <c r="L48" s="627"/>
      <c r="M48" s="628"/>
      <c r="N48" s="629"/>
      <c r="O48" s="630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31"/>
      <c r="AH48" s="620"/>
      <c r="AI48" s="628"/>
      <c r="AJ48" s="632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09"/>
      <c r="G51" s="608"/>
      <c r="H51" s="610"/>
      <c r="I51" s="610"/>
      <c r="J51" s="610"/>
      <c r="K51" s="611"/>
      <c r="L51" s="612"/>
      <c r="M51" s="612"/>
      <c r="N51" s="613"/>
      <c r="O51" s="614"/>
      <c r="P51" s="615"/>
      <c r="Q51" s="616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8"/>
      <c r="AF51" s="618"/>
      <c r="AG51" s="619"/>
      <c r="AH51" s="620"/>
      <c r="AI51" s="620"/>
      <c r="AJ51" s="62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23"/>
      <c r="G54" s="608"/>
      <c r="H54" s="624"/>
      <c r="I54" s="625"/>
      <c r="J54" s="610"/>
      <c r="K54" s="626"/>
      <c r="L54" s="627"/>
      <c r="M54" s="628"/>
      <c r="N54" s="629"/>
      <c r="O54" s="630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31"/>
      <c r="AH54" s="620"/>
      <c r="AI54" s="628"/>
      <c r="AJ54" s="632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15.75" thickBot="1">
      <c r="A56" s="574"/>
      <c r="B56" s="1131" t="s">
        <v>1122</v>
      </c>
      <c r="C56" s="1132"/>
      <c r="D56" s="1133"/>
      <c r="E56" s="577"/>
      <c r="F56" s="1132" t="s">
        <v>1123</v>
      </c>
      <c r="G56" s="1132"/>
      <c r="H56" s="1132"/>
      <c r="I56" s="1132"/>
      <c r="J56" s="1132"/>
      <c r="K56" s="1132"/>
      <c r="L56" s="1132"/>
      <c r="M56" s="1132"/>
      <c r="N56" s="1133"/>
      <c r="O56" s="1134" t="s">
        <v>1124</v>
      </c>
      <c r="P56" s="1135"/>
      <c r="Q56" s="1135"/>
      <c r="R56" s="1135"/>
      <c r="S56" s="1135"/>
      <c r="T56" s="1135"/>
      <c r="U56" s="1135"/>
      <c r="V56" s="1135"/>
      <c r="W56" s="1135"/>
      <c r="X56" s="1135"/>
      <c r="Y56" s="1135"/>
      <c r="Z56" s="1135"/>
      <c r="AA56" s="1135"/>
      <c r="AB56" s="1135"/>
      <c r="AC56" s="1135"/>
      <c r="AD56" s="1135"/>
      <c r="AE56" s="1135"/>
      <c r="AF56" s="1136"/>
      <c r="AG56" s="1137" t="s">
        <v>1125</v>
      </c>
      <c r="AH56" s="1138"/>
      <c r="AI56" s="1138"/>
      <c r="AJ56" s="1139"/>
    </row>
    <row r="57" spans="1:36">
      <c r="A57" s="574"/>
      <c r="B57" s="1140" t="s">
        <v>1126</v>
      </c>
      <c r="C57" s="1142" t="s">
        <v>1127</v>
      </c>
      <c r="D57" s="1143"/>
      <c r="E57" s="1143"/>
      <c r="F57" s="1143"/>
      <c r="G57" s="1143"/>
      <c r="H57" s="1143"/>
      <c r="I57" s="1121" t="s">
        <v>1128</v>
      </c>
      <c r="J57" s="1123" t="s">
        <v>1129</v>
      </c>
      <c r="K57" s="1123" t="s">
        <v>1130</v>
      </c>
      <c r="L57" s="1125" t="s">
        <v>1131</v>
      </c>
      <c r="M57" s="1127" t="s">
        <v>1132</v>
      </c>
      <c r="N57" s="1129" t="s">
        <v>1133</v>
      </c>
      <c r="O57" s="1120" t="s">
        <v>1134</v>
      </c>
      <c r="P57" s="1112"/>
      <c r="Q57" s="1111" t="s">
        <v>1135</v>
      </c>
      <c r="R57" s="1112"/>
      <c r="S57" s="1111" t="s">
        <v>1136</v>
      </c>
      <c r="T57" s="1112"/>
      <c r="U57" s="1111" t="s">
        <v>1137</v>
      </c>
      <c r="V57" s="1112"/>
      <c r="W57" s="1111" t="s">
        <v>1138</v>
      </c>
      <c r="X57" s="1112"/>
      <c r="Y57" s="1111" t="s">
        <v>1139</v>
      </c>
      <c r="Z57" s="1112"/>
      <c r="AA57" s="1111" t="s">
        <v>1140</v>
      </c>
      <c r="AB57" s="1112"/>
      <c r="AC57" s="1111" t="s">
        <v>1141</v>
      </c>
      <c r="AD57" s="1112"/>
      <c r="AE57" s="1111" t="s">
        <v>1142</v>
      </c>
      <c r="AF57" s="1113"/>
      <c r="AG57" s="1114" t="s">
        <v>1143</v>
      </c>
      <c r="AH57" s="1116" t="s">
        <v>1144</v>
      </c>
      <c r="AI57" s="1118" t="s">
        <v>1145</v>
      </c>
      <c r="AJ57" s="1107" t="s">
        <v>1146</v>
      </c>
    </row>
    <row r="58" spans="1:36" ht="20.25" thickBot="1">
      <c r="A58" s="574"/>
      <c r="B58" s="1141"/>
      <c r="C58" s="1144"/>
      <c r="D58" s="1145"/>
      <c r="E58" s="1145"/>
      <c r="F58" s="1145"/>
      <c r="G58" s="1145"/>
      <c r="H58" s="1145"/>
      <c r="I58" s="1122"/>
      <c r="J58" s="1124" t="s">
        <v>1129</v>
      </c>
      <c r="K58" s="1124"/>
      <c r="L58" s="1126"/>
      <c r="M58" s="1128"/>
      <c r="N58" s="1130"/>
      <c r="O58" s="578" t="s">
        <v>1147</v>
      </c>
      <c r="P58" s="579" t="s">
        <v>1148</v>
      </c>
      <c r="Q58" s="580" t="s">
        <v>1147</v>
      </c>
      <c r="R58" s="579" t="s">
        <v>1148</v>
      </c>
      <c r="S58" s="580" t="s">
        <v>1147</v>
      </c>
      <c r="T58" s="579" t="s">
        <v>1148</v>
      </c>
      <c r="U58" s="580" t="s">
        <v>1147</v>
      </c>
      <c r="V58" s="579" t="s">
        <v>1148</v>
      </c>
      <c r="W58" s="580" t="s">
        <v>1147</v>
      </c>
      <c r="X58" s="579" t="s">
        <v>1148</v>
      </c>
      <c r="Y58" s="580" t="s">
        <v>1147</v>
      </c>
      <c r="Z58" s="579" t="s">
        <v>1148</v>
      </c>
      <c r="AA58" s="580" t="s">
        <v>1147</v>
      </c>
      <c r="AB58" s="579" t="s">
        <v>1149</v>
      </c>
      <c r="AC58" s="580" t="s">
        <v>1147</v>
      </c>
      <c r="AD58" s="579" t="s">
        <v>1149</v>
      </c>
      <c r="AE58" s="580" t="s">
        <v>1147</v>
      </c>
      <c r="AF58" s="581" t="s">
        <v>1149</v>
      </c>
      <c r="AG58" s="1115"/>
      <c r="AH58" s="1117"/>
      <c r="AI58" s="1119"/>
      <c r="AJ58" s="1108"/>
    </row>
    <row r="59" spans="1:36" ht="48.75" thickBot="1">
      <c r="A59" s="574"/>
      <c r="B59" s="582" t="s">
        <v>1150</v>
      </c>
      <c r="C59" s="1109" t="s">
        <v>1151</v>
      </c>
      <c r="D59" s="1110"/>
      <c r="E59" s="1110"/>
      <c r="F59" s="1110"/>
      <c r="G59" s="1110"/>
      <c r="H59" s="1110"/>
      <c r="I59" s="583" t="s">
        <v>1152</v>
      </c>
      <c r="J59" s="584"/>
      <c r="K59" s="585"/>
      <c r="L59" s="585"/>
      <c r="M59" s="586"/>
      <c r="N59" s="587"/>
      <c r="O59" s="588">
        <f t="shared" ref="O59:AD59" si="16">SUM(O61,O64,O67,O70)</f>
        <v>0</v>
      </c>
      <c r="P59" s="589">
        <f t="shared" si="16"/>
        <v>0</v>
      </c>
      <c r="Q59" s="589">
        <f t="shared" si="16"/>
        <v>0</v>
      </c>
      <c r="R59" s="589">
        <f t="shared" si="16"/>
        <v>0</v>
      </c>
      <c r="S59" s="589">
        <f t="shared" si="16"/>
        <v>0</v>
      </c>
      <c r="T59" s="589">
        <f t="shared" si="16"/>
        <v>0</v>
      </c>
      <c r="U59" s="589">
        <f t="shared" si="16"/>
        <v>0</v>
      </c>
      <c r="V59" s="589">
        <f t="shared" si="16"/>
        <v>0</v>
      </c>
      <c r="W59" s="589">
        <f t="shared" si="16"/>
        <v>0</v>
      </c>
      <c r="X59" s="589">
        <f t="shared" si="16"/>
        <v>0</v>
      </c>
      <c r="Y59" s="589">
        <f t="shared" si="16"/>
        <v>0</v>
      </c>
      <c r="Z59" s="589">
        <f t="shared" si="16"/>
        <v>0</v>
      </c>
      <c r="AA59" s="589">
        <f t="shared" si="16"/>
        <v>0</v>
      </c>
      <c r="AB59" s="589">
        <f t="shared" si="16"/>
        <v>0</v>
      </c>
      <c r="AC59" s="589">
        <f t="shared" si="16"/>
        <v>0</v>
      </c>
      <c r="AD59" s="589">
        <f t="shared" si="16"/>
        <v>0</v>
      </c>
      <c r="AE59" s="589">
        <f>SUM(O59,Q59,S59,U59,W59,Y59,AA59,AC59)</f>
        <v>0</v>
      </c>
      <c r="AF59" s="590">
        <f>SUM(P59,R59,T59,V59,X59,Z59,AB59,AD59)</f>
        <v>0</v>
      </c>
      <c r="AG59" s="591">
        <f>AG61+AG64</f>
        <v>0</v>
      </c>
      <c r="AH59" s="592"/>
      <c r="AI59" s="592"/>
      <c r="AJ59" s="593"/>
    </row>
    <row r="60" spans="1:36" ht="15.75" thickBot="1">
      <c r="A60" s="574"/>
      <c r="B60" s="1146"/>
      <c r="C60" s="1147"/>
      <c r="D60" s="1147"/>
      <c r="E60" s="1147"/>
      <c r="F60" s="1147"/>
      <c r="G60" s="1147"/>
      <c r="H60" s="1147"/>
      <c r="I60" s="1147"/>
      <c r="J60" s="1147"/>
      <c r="K60" s="1147"/>
      <c r="L60" s="1147"/>
      <c r="M60" s="1147"/>
      <c r="N60" s="1147"/>
      <c r="O60" s="1147"/>
      <c r="P60" s="1147"/>
      <c r="Q60" s="1147"/>
      <c r="R60" s="1147"/>
      <c r="S60" s="1147"/>
      <c r="T60" s="1147"/>
      <c r="U60" s="1147"/>
      <c r="V60" s="1147"/>
      <c r="W60" s="1147"/>
      <c r="X60" s="1147"/>
      <c r="Y60" s="1147"/>
      <c r="Z60" s="1147"/>
      <c r="AA60" s="1147"/>
      <c r="AB60" s="1147"/>
      <c r="AC60" s="1147"/>
      <c r="AD60" s="1147"/>
      <c r="AE60" s="1147"/>
      <c r="AF60" s="1147"/>
      <c r="AG60" s="1147"/>
      <c r="AH60" s="1147"/>
      <c r="AI60" s="1147"/>
      <c r="AJ60" s="1148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1156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8"/>
      <c r="K61" s="598"/>
      <c r="L61" s="598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15.75" thickBot="1">
      <c r="A62" s="574"/>
      <c r="B62" s="606"/>
      <c r="C62" s="607"/>
      <c r="D62" s="608"/>
      <c r="E62" s="608"/>
      <c r="F62" s="609"/>
      <c r="G62" s="608"/>
      <c r="H62" s="610"/>
      <c r="I62" s="610"/>
      <c r="J62" s="610"/>
      <c r="K62" s="611"/>
      <c r="L62" s="612"/>
      <c r="M62" s="612"/>
      <c r="N62" s="613"/>
      <c r="O62" s="614"/>
      <c r="P62" s="615"/>
      <c r="Q62" s="616"/>
      <c r="R62" s="617"/>
      <c r="S62" s="617"/>
      <c r="T62" s="617"/>
      <c r="U62" s="617"/>
      <c r="V62" s="617"/>
      <c r="W62" s="617"/>
      <c r="X62" s="617"/>
      <c r="Y62" s="617"/>
      <c r="Z62" s="617"/>
      <c r="AA62" s="617"/>
      <c r="AB62" s="617"/>
      <c r="AC62" s="617"/>
      <c r="AD62" s="617"/>
      <c r="AE62" s="618"/>
      <c r="AF62" s="618"/>
      <c r="AG62" s="619"/>
      <c r="AH62" s="620"/>
      <c r="AI62" s="620"/>
      <c r="AJ62" s="621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1161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5"/>
      <c r="K64" s="622"/>
      <c r="L64" s="622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23"/>
      <c r="G65" s="608"/>
      <c r="H65" s="624"/>
      <c r="I65" s="625"/>
      <c r="J65" s="610"/>
      <c r="K65" s="626"/>
      <c r="L65" s="627"/>
      <c r="M65" s="628"/>
      <c r="N65" s="629"/>
      <c r="O65" s="630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31"/>
      <c r="AH65" s="620"/>
      <c r="AI65" s="628"/>
      <c r="AJ65" s="632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1156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8"/>
      <c r="K67" s="598"/>
      <c r="L67" s="598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09"/>
      <c r="G68" s="608"/>
      <c r="H68" s="610"/>
      <c r="I68" s="610"/>
      <c r="J68" s="610"/>
      <c r="K68" s="611"/>
      <c r="L68" s="612"/>
      <c r="M68" s="612"/>
      <c r="N68" s="613"/>
      <c r="O68" s="614"/>
      <c r="P68" s="615"/>
      <c r="Q68" s="616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8"/>
      <c r="AF68" s="618"/>
      <c r="AG68" s="619"/>
      <c r="AH68" s="620"/>
      <c r="AI68" s="620"/>
      <c r="AJ68" s="621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1161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5"/>
      <c r="K70" s="622"/>
      <c r="L70" s="622"/>
      <c r="M70" s="598"/>
      <c r="N70" s="599"/>
      <c r="O70" s="600">
        <f t="shared" ref="O70:AD70" si="20">SUM(O71:O71)</f>
        <v>0</v>
      </c>
      <c r="P70" s="601">
        <f t="shared" si="20"/>
        <v>0</v>
      </c>
      <c r="Q70" s="602">
        <f t="shared" si="20"/>
        <v>0</v>
      </c>
      <c r="R70" s="601">
        <f t="shared" si="20"/>
        <v>0</v>
      </c>
      <c r="S70" s="602">
        <f t="shared" si="20"/>
        <v>0</v>
      </c>
      <c r="T70" s="601">
        <f t="shared" si="20"/>
        <v>0</v>
      </c>
      <c r="U70" s="602">
        <f t="shared" si="20"/>
        <v>0</v>
      </c>
      <c r="V70" s="601">
        <f t="shared" si="20"/>
        <v>0</v>
      </c>
      <c r="W70" s="602">
        <f t="shared" si="20"/>
        <v>0</v>
      </c>
      <c r="X70" s="601">
        <f t="shared" si="20"/>
        <v>0</v>
      </c>
      <c r="Y70" s="602">
        <f t="shared" si="20"/>
        <v>0</v>
      </c>
      <c r="Z70" s="601">
        <f t="shared" si="20"/>
        <v>0</v>
      </c>
      <c r="AA70" s="602">
        <f t="shared" si="20"/>
        <v>0</v>
      </c>
      <c r="AB70" s="601">
        <f t="shared" si="20"/>
        <v>0</v>
      </c>
      <c r="AC70" s="602">
        <f t="shared" si="20"/>
        <v>0</v>
      </c>
      <c r="AD70" s="601">
        <f t="shared" si="20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23"/>
      <c r="G71" s="608"/>
      <c r="H71" s="624"/>
      <c r="I71" s="625"/>
      <c r="J71" s="610"/>
      <c r="K71" s="626"/>
      <c r="L71" s="627"/>
      <c r="M71" s="628"/>
      <c r="N71" s="629"/>
      <c r="O71" s="630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31"/>
      <c r="AH71" s="620"/>
      <c r="AI71" s="628"/>
      <c r="AJ71" s="632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15.75" thickBot="1">
      <c r="A73" s="574"/>
      <c r="B73" s="1131" t="s">
        <v>1122</v>
      </c>
      <c r="C73" s="1132"/>
      <c r="D73" s="1133"/>
      <c r="E73" s="577"/>
      <c r="F73" s="1132" t="s">
        <v>1123</v>
      </c>
      <c r="G73" s="1132"/>
      <c r="H73" s="1132"/>
      <c r="I73" s="1132"/>
      <c r="J73" s="1132"/>
      <c r="K73" s="1132"/>
      <c r="L73" s="1132"/>
      <c r="M73" s="1132"/>
      <c r="N73" s="1133"/>
      <c r="O73" s="1134" t="s">
        <v>1124</v>
      </c>
      <c r="P73" s="1135"/>
      <c r="Q73" s="1135"/>
      <c r="R73" s="1135"/>
      <c r="S73" s="1135"/>
      <c r="T73" s="1135"/>
      <c r="U73" s="1135"/>
      <c r="V73" s="1135"/>
      <c r="W73" s="1135"/>
      <c r="X73" s="1135"/>
      <c r="Y73" s="1135"/>
      <c r="Z73" s="1135"/>
      <c r="AA73" s="1135"/>
      <c r="AB73" s="1135"/>
      <c r="AC73" s="1135"/>
      <c r="AD73" s="1135"/>
      <c r="AE73" s="1135"/>
      <c r="AF73" s="1136"/>
      <c r="AG73" s="1137" t="s">
        <v>1125</v>
      </c>
      <c r="AH73" s="1138"/>
      <c r="AI73" s="1138"/>
      <c r="AJ73" s="1139"/>
    </row>
    <row r="74" spans="1:36">
      <c r="A74" s="574"/>
      <c r="B74" s="1140" t="s">
        <v>1126</v>
      </c>
      <c r="C74" s="1142" t="s">
        <v>1127</v>
      </c>
      <c r="D74" s="1143"/>
      <c r="E74" s="1143"/>
      <c r="F74" s="1143"/>
      <c r="G74" s="1143"/>
      <c r="H74" s="1143"/>
      <c r="I74" s="1121" t="s">
        <v>1128</v>
      </c>
      <c r="J74" s="1123" t="s">
        <v>1129</v>
      </c>
      <c r="K74" s="1123" t="s">
        <v>1130</v>
      </c>
      <c r="L74" s="1125" t="s">
        <v>1131</v>
      </c>
      <c r="M74" s="1127" t="s">
        <v>1132</v>
      </c>
      <c r="N74" s="1129" t="s">
        <v>1133</v>
      </c>
      <c r="O74" s="1120" t="s">
        <v>1134</v>
      </c>
      <c r="P74" s="1112"/>
      <c r="Q74" s="1111" t="s">
        <v>1135</v>
      </c>
      <c r="R74" s="1112"/>
      <c r="S74" s="1111" t="s">
        <v>1136</v>
      </c>
      <c r="T74" s="1112"/>
      <c r="U74" s="1111" t="s">
        <v>1137</v>
      </c>
      <c r="V74" s="1112"/>
      <c r="W74" s="1111" t="s">
        <v>1138</v>
      </c>
      <c r="X74" s="1112"/>
      <c r="Y74" s="1111" t="s">
        <v>1139</v>
      </c>
      <c r="Z74" s="1112"/>
      <c r="AA74" s="1111" t="s">
        <v>1140</v>
      </c>
      <c r="AB74" s="1112"/>
      <c r="AC74" s="1111" t="s">
        <v>1141</v>
      </c>
      <c r="AD74" s="1112"/>
      <c r="AE74" s="1111" t="s">
        <v>1142</v>
      </c>
      <c r="AF74" s="1113"/>
      <c r="AG74" s="1114" t="s">
        <v>1143</v>
      </c>
      <c r="AH74" s="1116" t="s">
        <v>1144</v>
      </c>
      <c r="AI74" s="1118" t="s">
        <v>1145</v>
      </c>
      <c r="AJ74" s="1107" t="s">
        <v>1146</v>
      </c>
    </row>
    <row r="75" spans="1:36" ht="20.25" thickBot="1">
      <c r="A75" s="574"/>
      <c r="B75" s="1141"/>
      <c r="C75" s="1144"/>
      <c r="D75" s="1145"/>
      <c r="E75" s="1145"/>
      <c r="F75" s="1145"/>
      <c r="G75" s="1145"/>
      <c r="H75" s="1145"/>
      <c r="I75" s="1122"/>
      <c r="J75" s="1124" t="s">
        <v>1129</v>
      </c>
      <c r="K75" s="1124"/>
      <c r="L75" s="1126"/>
      <c r="M75" s="1128"/>
      <c r="N75" s="1130"/>
      <c r="O75" s="578" t="s">
        <v>1147</v>
      </c>
      <c r="P75" s="579" t="s">
        <v>1148</v>
      </c>
      <c r="Q75" s="580" t="s">
        <v>1147</v>
      </c>
      <c r="R75" s="579" t="s">
        <v>1148</v>
      </c>
      <c r="S75" s="580" t="s">
        <v>1147</v>
      </c>
      <c r="T75" s="579" t="s">
        <v>1148</v>
      </c>
      <c r="U75" s="580" t="s">
        <v>1147</v>
      </c>
      <c r="V75" s="579" t="s">
        <v>1148</v>
      </c>
      <c r="W75" s="580" t="s">
        <v>1147</v>
      </c>
      <c r="X75" s="579" t="s">
        <v>1148</v>
      </c>
      <c r="Y75" s="580" t="s">
        <v>1147</v>
      </c>
      <c r="Z75" s="579" t="s">
        <v>1148</v>
      </c>
      <c r="AA75" s="580" t="s">
        <v>1147</v>
      </c>
      <c r="AB75" s="579" t="s">
        <v>1149</v>
      </c>
      <c r="AC75" s="580" t="s">
        <v>1147</v>
      </c>
      <c r="AD75" s="579" t="s">
        <v>1149</v>
      </c>
      <c r="AE75" s="580" t="s">
        <v>1147</v>
      </c>
      <c r="AF75" s="581" t="s">
        <v>1149</v>
      </c>
      <c r="AG75" s="1115"/>
      <c r="AH75" s="1117"/>
      <c r="AI75" s="1119"/>
      <c r="AJ75" s="1108"/>
    </row>
    <row r="76" spans="1:36" ht="48.75" thickBot="1">
      <c r="A76" s="574"/>
      <c r="B76" s="582" t="s">
        <v>1150</v>
      </c>
      <c r="C76" s="1109" t="s">
        <v>1151</v>
      </c>
      <c r="D76" s="1110"/>
      <c r="E76" s="1110"/>
      <c r="F76" s="1110"/>
      <c r="G76" s="1110"/>
      <c r="H76" s="1110"/>
      <c r="I76" s="583" t="s">
        <v>1152</v>
      </c>
      <c r="J76" s="584"/>
      <c r="K76" s="585"/>
      <c r="L76" s="585"/>
      <c r="M76" s="586"/>
      <c r="N76" s="587"/>
      <c r="O76" s="588">
        <f t="shared" ref="O76:AD76" si="21">SUM(O78,O81,O84)</f>
        <v>0</v>
      </c>
      <c r="P76" s="589">
        <f t="shared" si="21"/>
        <v>0</v>
      </c>
      <c r="Q76" s="589">
        <f t="shared" si="21"/>
        <v>0</v>
      </c>
      <c r="R76" s="589">
        <f t="shared" si="21"/>
        <v>0</v>
      </c>
      <c r="S76" s="589">
        <f t="shared" si="21"/>
        <v>0</v>
      </c>
      <c r="T76" s="589">
        <f t="shared" si="21"/>
        <v>0</v>
      </c>
      <c r="U76" s="589">
        <f t="shared" si="21"/>
        <v>0</v>
      </c>
      <c r="V76" s="589">
        <f t="shared" si="21"/>
        <v>0</v>
      </c>
      <c r="W76" s="589">
        <f t="shared" si="21"/>
        <v>0</v>
      </c>
      <c r="X76" s="589">
        <f t="shared" si="21"/>
        <v>0</v>
      </c>
      <c r="Y76" s="589">
        <f t="shared" si="21"/>
        <v>0</v>
      </c>
      <c r="Z76" s="589">
        <f t="shared" si="21"/>
        <v>0</v>
      </c>
      <c r="AA76" s="589">
        <f t="shared" si="21"/>
        <v>0</v>
      </c>
      <c r="AB76" s="589">
        <f t="shared" si="21"/>
        <v>0</v>
      </c>
      <c r="AC76" s="589">
        <f t="shared" si="21"/>
        <v>0</v>
      </c>
      <c r="AD76" s="589">
        <f t="shared" si="21"/>
        <v>0</v>
      </c>
      <c r="AE76" s="589">
        <f>SUM(O76,Q76,S76,U76,W76,Y76,AA76,AC76)</f>
        <v>0</v>
      </c>
      <c r="AF76" s="590">
        <f>SUM(P76,R76,T76,V76,X76,Z76,AB76,AD76)</f>
        <v>0</v>
      </c>
      <c r="AG76" s="591">
        <f>AG78+AG81</f>
        <v>0</v>
      </c>
      <c r="AH76" s="592"/>
      <c r="AI76" s="592"/>
      <c r="AJ76" s="593"/>
    </row>
    <row r="77" spans="1:36" ht="15.75" thickBot="1">
      <c r="A77" s="574"/>
      <c r="B77" s="1146"/>
      <c r="C77" s="1147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7"/>
      <c r="AB77" s="1147"/>
      <c r="AC77" s="1147"/>
      <c r="AD77" s="1147"/>
      <c r="AE77" s="1147"/>
      <c r="AF77" s="1147"/>
      <c r="AG77" s="1147"/>
      <c r="AH77" s="1147"/>
      <c r="AI77" s="1147"/>
      <c r="AJ77" s="1148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1156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8"/>
      <c r="K78" s="598"/>
      <c r="L78" s="598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ht="15.75" thickBot="1">
      <c r="A79" s="574"/>
      <c r="B79" s="606"/>
      <c r="C79" s="607"/>
      <c r="D79" s="608"/>
      <c r="E79" s="608"/>
      <c r="F79" s="609"/>
      <c r="G79" s="608"/>
      <c r="H79" s="610"/>
      <c r="I79" s="610"/>
      <c r="J79" s="610"/>
      <c r="K79" s="611"/>
      <c r="L79" s="612"/>
      <c r="M79" s="612"/>
      <c r="N79" s="613"/>
      <c r="O79" s="614"/>
      <c r="P79" s="615"/>
      <c r="Q79" s="616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8"/>
      <c r="AF79" s="618"/>
      <c r="AG79" s="619"/>
      <c r="AH79" s="620"/>
      <c r="AI79" s="620"/>
      <c r="AJ79" s="621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1161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5"/>
      <c r="K81" s="622"/>
      <c r="L81" s="622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23"/>
      <c r="G82" s="608"/>
      <c r="H82" s="624"/>
      <c r="I82" s="625"/>
      <c r="J82" s="610"/>
      <c r="K82" s="626"/>
      <c r="L82" s="627"/>
      <c r="M82" s="628"/>
      <c r="N82" s="629"/>
      <c r="O82" s="630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618"/>
      <c r="AD82" s="618"/>
      <c r="AE82" s="618"/>
      <c r="AF82" s="618"/>
      <c r="AG82" s="631"/>
      <c r="AH82" s="620"/>
      <c r="AI82" s="628"/>
      <c r="AJ82" s="632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1156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8"/>
      <c r="K84" s="598"/>
      <c r="L84" s="598"/>
      <c r="M84" s="598"/>
      <c r="N84" s="599"/>
      <c r="O84" s="600">
        <f t="shared" ref="O84:AD84" si="24">SUM(O85:O85)</f>
        <v>0</v>
      </c>
      <c r="P84" s="601">
        <f t="shared" si="24"/>
        <v>0</v>
      </c>
      <c r="Q84" s="602">
        <f t="shared" si="24"/>
        <v>0</v>
      </c>
      <c r="R84" s="601">
        <f t="shared" si="24"/>
        <v>0</v>
      </c>
      <c r="S84" s="602">
        <f t="shared" si="24"/>
        <v>0</v>
      </c>
      <c r="T84" s="601">
        <f t="shared" si="24"/>
        <v>0</v>
      </c>
      <c r="U84" s="602">
        <f t="shared" si="24"/>
        <v>0</v>
      </c>
      <c r="V84" s="601">
        <f t="shared" si="24"/>
        <v>0</v>
      </c>
      <c r="W84" s="602">
        <f t="shared" si="24"/>
        <v>0</v>
      </c>
      <c r="X84" s="601">
        <f t="shared" si="24"/>
        <v>0</v>
      </c>
      <c r="Y84" s="602">
        <f t="shared" si="24"/>
        <v>0</v>
      </c>
      <c r="Z84" s="601">
        <f t="shared" si="24"/>
        <v>0</v>
      </c>
      <c r="AA84" s="602">
        <f t="shared" si="24"/>
        <v>0</v>
      </c>
      <c r="AB84" s="601">
        <f t="shared" si="24"/>
        <v>0</v>
      </c>
      <c r="AC84" s="602">
        <f t="shared" si="24"/>
        <v>0</v>
      </c>
      <c r="AD84" s="601">
        <f t="shared" si="24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09"/>
      <c r="G85" s="608"/>
      <c r="H85" s="610"/>
      <c r="I85" s="610"/>
      <c r="J85" s="610"/>
      <c r="K85" s="611"/>
      <c r="L85" s="612"/>
      <c r="M85" s="612"/>
      <c r="N85" s="613"/>
      <c r="O85" s="614"/>
      <c r="P85" s="615"/>
      <c r="Q85" s="616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8"/>
      <c r="AF85" s="618"/>
      <c r="AG85" s="619"/>
      <c r="AH85" s="620"/>
      <c r="AI85" s="620"/>
      <c r="AJ85" s="621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15.75" thickBot="1">
      <c r="A87" s="574"/>
      <c r="B87" s="1131" t="s">
        <v>1122</v>
      </c>
      <c r="C87" s="1132"/>
      <c r="D87" s="1133"/>
      <c r="E87" s="577"/>
      <c r="F87" s="1132" t="s">
        <v>1123</v>
      </c>
      <c r="G87" s="1132"/>
      <c r="H87" s="1132"/>
      <c r="I87" s="1132"/>
      <c r="J87" s="1132"/>
      <c r="K87" s="1132"/>
      <c r="L87" s="1132"/>
      <c r="M87" s="1132"/>
      <c r="N87" s="1133"/>
      <c r="O87" s="1134" t="s">
        <v>1124</v>
      </c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5"/>
      <c r="AB87" s="1135"/>
      <c r="AC87" s="1135"/>
      <c r="AD87" s="1135"/>
      <c r="AE87" s="1135"/>
      <c r="AF87" s="1136"/>
      <c r="AG87" s="1137" t="s">
        <v>1125</v>
      </c>
      <c r="AH87" s="1138"/>
      <c r="AI87" s="1138"/>
      <c r="AJ87" s="1139"/>
    </row>
    <row r="88" spans="1:36">
      <c r="A88" s="574"/>
      <c r="B88" s="1140" t="s">
        <v>1126</v>
      </c>
      <c r="C88" s="1142" t="s">
        <v>1127</v>
      </c>
      <c r="D88" s="1143"/>
      <c r="E88" s="1143"/>
      <c r="F88" s="1143"/>
      <c r="G88" s="1143"/>
      <c r="H88" s="1143"/>
      <c r="I88" s="1121" t="s">
        <v>1128</v>
      </c>
      <c r="J88" s="1123" t="s">
        <v>1129</v>
      </c>
      <c r="K88" s="1123" t="s">
        <v>1130</v>
      </c>
      <c r="L88" s="1125" t="s">
        <v>1131</v>
      </c>
      <c r="M88" s="1127" t="s">
        <v>1132</v>
      </c>
      <c r="N88" s="1129" t="s">
        <v>1133</v>
      </c>
      <c r="O88" s="1120" t="s">
        <v>1134</v>
      </c>
      <c r="P88" s="1112"/>
      <c r="Q88" s="1111" t="s">
        <v>1135</v>
      </c>
      <c r="R88" s="1112"/>
      <c r="S88" s="1111" t="s">
        <v>1136</v>
      </c>
      <c r="T88" s="1112"/>
      <c r="U88" s="1111" t="s">
        <v>1137</v>
      </c>
      <c r="V88" s="1112"/>
      <c r="W88" s="1111" t="s">
        <v>1138</v>
      </c>
      <c r="X88" s="1112"/>
      <c r="Y88" s="1111" t="s">
        <v>1139</v>
      </c>
      <c r="Z88" s="1112"/>
      <c r="AA88" s="1111" t="s">
        <v>1140</v>
      </c>
      <c r="AB88" s="1112"/>
      <c r="AC88" s="1111" t="s">
        <v>1141</v>
      </c>
      <c r="AD88" s="1112"/>
      <c r="AE88" s="1111" t="s">
        <v>1142</v>
      </c>
      <c r="AF88" s="1113"/>
      <c r="AG88" s="1114" t="s">
        <v>1143</v>
      </c>
      <c r="AH88" s="1116" t="s">
        <v>1144</v>
      </c>
      <c r="AI88" s="1118" t="s">
        <v>1145</v>
      </c>
      <c r="AJ88" s="1107" t="s">
        <v>1146</v>
      </c>
    </row>
    <row r="89" spans="1:36" ht="20.25" thickBot="1">
      <c r="A89" s="574"/>
      <c r="B89" s="1141"/>
      <c r="C89" s="1144"/>
      <c r="D89" s="1145"/>
      <c r="E89" s="1145"/>
      <c r="F89" s="1145"/>
      <c r="G89" s="1145"/>
      <c r="H89" s="1145"/>
      <c r="I89" s="1122"/>
      <c r="J89" s="1124" t="s">
        <v>1129</v>
      </c>
      <c r="K89" s="1124"/>
      <c r="L89" s="1126"/>
      <c r="M89" s="1128"/>
      <c r="N89" s="1130"/>
      <c r="O89" s="578" t="s">
        <v>1147</v>
      </c>
      <c r="P89" s="579" t="s">
        <v>1148</v>
      </c>
      <c r="Q89" s="580" t="s">
        <v>1147</v>
      </c>
      <c r="R89" s="579" t="s">
        <v>1148</v>
      </c>
      <c r="S89" s="580" t="s">
        <v>1147</v>
      </c>
      <c r="T89" s="579" t="s">
        <v>1148</v>
      </c>
      <c r="U89" s="580" t="s">
        <v>1147</v>
      </c>
      <c r="V89" s="579" t="s">
        <v>1148</v>
      </c>
      <c r="W89" s="580" t="s">
        <v>1147</v>
      </c>
      <c r="X89" s="579" t="s">
        <v>1148</v>
      </c>
      <c r="Y89" s="580" t="s">
        <v>1147</v>
      </c>
      <c r="Z89" s="579" t="s">
        <v>1148</v>
      </c>
      <c r="AA89" s="580" t="s">
        <v>1147</v>
      </c>
      <c r="AB89" s="579" t="s">
        <v>1149</v>
      </c>
      <c r="AC89" s="580" t="s">
        <v>1147</v>
      </c>
      <c r="AD89" s="579" t="s">
        <v>1149</v>
      </c>
      <c r="AE89" s="580" t="s">
        <v>1147</v>
      </c>
      <c r="AF89" s="581" t="s">
        <v>1149</v>
      </c>
      <c r="AG89" s="1115"/>
      <c r="AH89" s="1117"/>
      <c r="AI89" s="1119"/>
      <c r="AJ89" s="1108"/>
    </row>
    <row r="90" spans="1:36" ht="48.75" thickBot="1">
      <c r="A90" s="574"/>
      <c r="B90" s="582" t="s">
        <v>1150</v>
      </c>
      <c r="C90" s="1109" t="s">
        <v>1151</v>
      </c>
      <c r="D90" s="1110"/>
      <c r="E90" s="1110"/>
      <c r="F90" s="1110"/>
      <c r="G90" s="1110"/>
      <c r="H90" s="1110"/>
      <c r="I90" s="583" t="s">
        <v>1152</v>
      </c>
      <c r="J90" s="584"/>
      <c r="K90" s="585"/>
      <c r="L90" s="585"/>
      <c r="M90" s="586"/>
      <c r="N90" s="587"/>
      <c r="O90" s="588">
        <f t="shared" ref="O90:AD90" si="25">SUM(O92,O95,O98)</f>
        <v>0</v>
      </c>
      <c r="P90" s="589">
        <f t="shared" si="25"/>
        <v>0</v>
      </c>
      <c r="Q90" s="589">
        <f t="shared" si="25"/>
        <v>0</v>
      </c>
      <c r="R90" s="589">
        <f t="shared" si="25"/>
        <v>0</v>
      </c>
      <c r="S90" s="589">
        <f t="shared" si="25"/>
        <v>0</v>
      </c>
      <c r="T90" s="589">
        <f t="shared" si="25"/>
        <v>0</v>
      </c>
      <c r="U90" s="589">
        <f t="shared" si="25"/>
        <v>0</v>
      </c>
      <c r="V90" s="589">
        <f t="shared" si="25"/>
        <v>0</v>
      </c>
      <c r="W90" s="589">
        <f t="shared" si="25"/>
        <v>0</v>
      </c>
      <c r="X90" s="589">
        <f t="shared" si="25"/>
        <v>0</v>
      </c>
      <c r="Y90" s="589">
        <f t="shared" si="25"/>
        <v>0</v>
      </c>
      <c r="Z90" s="589">
        <f t="shared" si="25"/>
        <v>0</v>
      </c>
      <c r="AA90" s="589">
        <f t="shared" si="25"/>
        <v>0</v>
      </c>
      <c r="AB90" s="589">
        <f t="shared" si="25"/>
        <v>0</v>
      </c>
      <c r="AC90" s="589">
        <f t="shared" si="25"/>
        <v>0</v>
      </c>
      <c r="AD90" s="589">
        <f t="shared" si="25"/>
        <v>0</v>
      </c>
      <c r="AE90" s="589">
        <f>SUM(O90,Q90,S90,U90,W90,Y90,AA90,AC90)</f>
        <v>0</v>
      </c>
      <c r="AF90" s="590">
        <f>SUM(P90,R90,T90,V90,X90,Z90,AB90,AD90)</f>
        <v>0</v>
      </c>
      <c r="AG90" s="591">
        <f>AG92+AG95</f>
        <v>0</v>
      </c>
      <c r="AH90" s="592"/>
      <c r="AI90" s="592"/>
      <c r="AJ90" s="593"/>
    </row>
    <row r="91" spans="1:36" ht="15.75" thickBot="1">
      <c r="A91" s="574"/>
      <c r="B91" s="1146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  <c r="AG91" s="1147"/>
      <c r="AH91" s="1147"/>
      <c r="AI91" s="1147"/>
      <c r="AJ91" s="1148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1156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8"/>
      <c r="K92" s="598"/>
      <c r="L92" s="598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09"/>
      <c r="G93" s="608"/>
      <c r="H93" s="610"/>
      <c r="I93" s="610"/>
      <c r="J93" s="610"/>
      <c r="K93" s="611"/>
      <c r="L93" s="612"/>
      <c r="M93" s="612"/>
      <c r="N93" s="613"/>
      <c r="O93" s="614"/>
      <c r="P93" s="615"/>
      <c r="Q93" s="616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8"/>
      <c r="AF93" s="618"/>
      <c r="AG93" s="619"/>
      <c r="AH93" s="620"/>
      <c r="AI93" s="620"/>
      <c r="AJ93" s="621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1161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5"/>
      <c r="K95" s="622"/>
      <c r="L95" s="622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23"/>
      <c r="G96" s="608"/>
      <c r="H96" s="624"/>
      <c r="I96" s="625"/>
      <c r="J96" s="610"/>
      <c r="K96" s="626"/>
      <c r="L96" s="627"/>
      <c r="M96" s="628"/>
      <c r="N96" s="629"/>
      <c r="O96" s="630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31"/>
      <c r="AH96" s="620"/>
      <c r="AI96" s="628"/>
      <c r="AJ96" s="632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1156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8"/>
      <c r="K98" s="598"/>
      <c r="L98" s="598"/>
      <c r="M98" s="598"/>
      <c r="N98" s="599"/>
      <c r="O98" s="600">
        <f t="shared" ref="O98:AD98" si="28">SUM(O99:O99)</f>
        <v>0</v>
      </c>
      <c r="P98" s="601">
        <f t="shared" si="28"/>
        <v>0</v>
      </c>
      <c r="Q98" s="602">
        <f t="shared" si="28"/>
        <v>0</v>
      </c>
      <c r="R98" s="601">
        <f t="shared" si="28"/>
        <v>0</v>
      </c>
      <c r="S98" s="602">
        <f t="shared" si="28"/>
        <v>0</v>
      </c>
      <c r="T98" s="601">
        <f t="shared" si="28"/>
        <v>0</v>
      </c>
      <c r="U98" s="602">
        <f t="shared" si="28"/>
        <v>0</v>
      </c>
      <c r="V98" s="601">
        <f t="shared" si="28"/>
        <v>0</v>
      </c>
      <c r="W98" s="602">
        <f t="shared" si="28"/>
        <v>0</v>
      </c>
      <c r="X98" s="601">
        <f t="shared" si="28"/>
        <v>0</v>
      </c>
      <c r="Y98" s="602">
        <f t="shared" si="28"/>
        <v>0</v>
      </c>
      <c r="Z98" s="601">
        <f t="shared" si="28"/>
        <v>0</v>
      </c>
      <c r="AA98" s="602">
        <f t="shared" si="28"/>
        <v>0</v>
      </c>
      <c r="AB98" s="601">
        <f t="shared" si="28"/>
        <v>0</v>
      </c>
      <c r="AC98" s="602">
        <f t="shared" si="28"/>
        <v>0</v>
      </c>
      <c r="AD98" s="601">
        <f t="shared" si="28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09"/>
      <c r="G99" s="608"/>
      <c r="H99" s="610"/>
      <c r="I99" s="610"/>
      <c r="J99" s="610"/>
      <c r="K99" s="611"/>
      <c r="L99" s="612"/>
      <c r="M99" s="612"/>
      <c r="N99" s="613"/>
      <c r="O99" s="614"/>
      <c r="P99" s="615"/>
      <c r="Q99" s="616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8"/>
      <c r="AF99" s="618"/>
      <c r="AG99" s="619"/>
      <c r="AH99" s="620"/>
      <c r="AI99" s="620"/>
      <c r="AJ99" s="621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15.75" thickBot="1">
      <c r="A101" s="574"/>
      <c r="B101" s="1131" t="s">
        <v>1122</v>
      </c>
      <c r="C101" s="1132"/>
      <c r="D101" s="1133"/>
      <c r="E101" s="577"/>
      <c r="F101" s="1132" t="s">
        <v>1123</v>
      </c>
      <c r="G101" s="1132"/>
      <c r="H101" s="1132"/>
      <c r="I101" s="1132"/>
      <c r="J101" s="1132"/>
      <c r="K101" s="1132"/>
      <c r="L101" s="1132"/>
      <c r="M101" s="1132"/>
      <c r="N101" s="1133"/>
      <c r="O101" s="1134" t="s">
        <v>1124</v>
      </c>
      <c r="P101" s="1135"/>
      <c r="Q101" s="1135"/>
      <c r="R101" s="1135"/>
      <c r="S101" s="1135"/>
      <c r="T101" s="1135"/>
      <c r="U101" s="1135"/>
      <c r="V101" s="1135"/>
      <c r="W101" s="1135"/>
      <c r="X101" s="1135"/>
      <c r="Y101" s="1135"/>
      <c r="Z101" s="1135"/>
      <c r="AA101" s="1135"/>
      <c r="AB101" s="1135"/>
      <c r="AC101" s="1135"/>
      <c r="AD101" s="1135"/>
      <c r="AE101" s="1135"/>
      <c r="AF101" s="1136"/>
      <c r="AG101" s="1137" t="s">
        <v>1125</v>
      </c>
      <c r="AH101" s="1138"/>
      <c r="AI101" s="1138"/>
      <c r="AJ101" s="1139"/>
    </row>
    <row r="102" spans="1:36">
      <c r="A102" s="574"/>
      <c r="B102" s="1140" t="s">
        <v>1126</v>
      </c>
      <c r="C102" s="1142" t="s">
        <v>1127</v>
      </c>
      <c r="D102" s="1143"/>
      <c r="E102" s="1143"/>
      <c r="F102" s="1143"/>
      <c r="G102" s="1143"/>
      <c r="H102" s="1143"/>
      <c r="I102" s="1121" t="s">
        <v>1128</v>
      </c>
      <c r="J102" s="1123" t="s">
        <v>1129</v>
      </c>
      <c r="K102" s="1123" t="s">
        <v>1130</v>
      </c>
      <c r="L102" s="1125" t="s">
        <v>1131</v>
      </c>
      <c r="M102" s="1127" t="s">
        <v>1132</v>
      </c>
      <c r="N102" s="1129" t="s">
        <v>1133</v>
      </c>
      <c r="O102" s="1120" t="s">
        <v>1134</v>
      </c>
      <c r="P102" s="1112"/>
      <c r="Q102" s="1111" t="s">
        <v>1135</v>
      </c>
      <c r="R102" s="1112"/>
      <c r="S102" s="1111" t="s">
        <v>1136</v>
      </c>
      <c r="T102" s="1112"/>
      <c r="U102" s="1111" t="s">
        <v>1137</v>
      </c>
      <c r="V102" s="1112"/>
      <c r="W102" s="1111" t="s">
        <v>1138</v>
      </c>
      <c r="X102" s="1112"/>
      <c r="Y102" s="1111" t="s">
        <v>1139</v>
      </c>
      <c r="Z102" s="1112"/>
      <c r="AA102" s="1111" t="s">
        <v>1140</v>
      </c>
      <c r="AB102" s="1112"/>
      <c r="AC102" s="1111" t="s">
        <v>1141</v>
      </c>
      <c r="AD102" s="1112"/>
      <c r="AE102" s="1111" t="s">
        <v>1142</v>
      </c>
      <c r="AF102" s="1113"/>
      <c r="AG102" s="1114" t="s">
        <v>1143</v>
      </c>
      <c r="AH102" s="1116" t="s">
        <v>1144</v>
      </c>
      <c r="AI102" s="1118" t="s">
        <v>1145</v>
      </c>
      <c r="AJ102" s="1107" t="s">
        <v>1146</v>
      </c>
    </row>
    <row r="103" spans="1:36" ht="20.25" thickBot="1">
      <c r="A103" s="574"/>
      <c r="B103" s="1141"/>
      <c r="C103" s="1144"/>
      <c r="D103" s="1145"/>
      <c r="E103" s="1145"/>
      <c r="F103" s="1145"/>
      <c r="G103" s="1145"/>
      <c r="H103" s="1145"/>
      <c r="I103" s="1122"/>
      <c r="J103" s="1124" t="s">
        <v>1129</v>
      </c>
      <c r="K103" s="1124"/>
      <c r="L103" s="1126"/>
      <c r="M103" s="1128"/>
      <c r="N103" s="1130"/>
      <c r="O103" s="578" t="s">
        <v>1147</v>
      </c>
      <c r="P103" s="579" t="s">
        <v>1148</v>
      </c>
      <c r="Q103" s="580" t="s">
        <v>1147</v>
      </c>
      <c r="R103" s="579" t="s">
        <v>1148</v>
      </c>
      <c r="S103" s="580" t="s">
        <v>1147</v>
      </c>
      <c r="T103" s="579" t="s">
        <v>1148</v>
      </c>
      <c r="U103" s="580" t="s">
        <v>1147</v>
      </c>
      <c r="V103" s="579" t="s">
        <v>1148</v>
      </c>
      <c r="W103" s="580" t="s">
        <v>1147</v>
      </c>
      <c r="X103" s="579" t="s">
        <v>1148</v>
      </c>
      <c r="Y103" s="580" t="s">
        <v>1147</v>
      </c>
      <c r="Z103" s="579" t="s">
        <v>1148</v>
      </c>
      <c r="AA103" s="580" t="s">
        <v>1147</v>
      </c>
      <c r="AB103" s="579" t="s">
        <v>1149</v>
      </c>
      <c r="AC103" s="580" t="s">
        <v>1147</v>
      </c>
      <c r="AD103" s="579" t="s">
        <v>1149</v>
      </c>
      <c r="AE103" s="580" t="s">
        <v>1147</v>
      </c>
      <c r="AF103" s="581" t="s">
        <v>1149</v>
      </c>
      <c r="AG103" s="1115"/>
      <c r="AH103" s="1117"/>
      <c r="AI103" s="1119"/>
      <c r="AJ103" s="1108"/>
    </row>
    <row r="104" spans="1:36" ht="48.75" thickBot="1">
      <c r="A104" s="574"/>
      <c r="B104" s="582" t="s">
        <v>1150</v>
      </c>
      <c r="C104" s="1109" t="s">
        <v>1151</v>
      </c>
      <c r="D104" s="1110"/>
      <c r="E104" s="1110"/>
      <c r="F104" s="1110"/>
      <c r="G104" s="1110"/>
      <c r="H104" s="1110"/>
      <c r="I104" s="583" t="s">
        <v>1152</v>
      </c>
      <c r="J104" s="584"/>
      <c r="K104" s="585"/>
      <c r="L104" s="585"/>
      <c r="M104" s="586"/>
      <c r="N104" s="587"/>
      <c r="O104" s="588">
        <f t="shared" ref="O104:AD104" si="29">O106+O109</f>
        <v>0</v>
      </c>
      <c r="P104" s="589">
        <f t="shared" si="29"/>
        <v>0</v>
      </c>
      <c r="Q104" s="589">
        <f t="shared" si="29"/>
        <v>0</v>
      </c>
      <c r="R104" s="589">
        <f t="shared" si="29"/>
        <v>0</v>
      </c>
      <c r="S104" s="589">
        <f t="shared" si="29"/>
        <v>0</v>
      </c>
      <c r="T104" s="589">
        <f t="shared" si="29"/>
        <v>0</v>
      </c>
      <c r="U104" s="589">
        <f t="shared" si="29"/>
        <v>0</v>
      </c>
      <c r="V104" s="589">
        <f t="shared" si="29"/>
        <v>0</v>
      </c>
      <c r="W104" s="589">
        <f t="shared" si="29"/>
        <v>0</v>
      </c>
      <c r="X104" s="589">
        <f t="shared" si="29"/>
        <v>0</v>
      </c>
      <c r="Y104" s="589">
        <f t="shared" si="29"/>
        <v>0</v>
      </c>
      <c r="Z104" s="589">
        <f t="shared" si="29"/>
        <v>0</v>
      </c>
      <c r="AA104" s="589">
        <f t="shared" si="29"/>
        <v>0</v>
      </c>
      <c r="AB104" s="589">
        <f t="shared" si="29"/>
        <v>0</v>
      </c>
      <c r="AC104" s="589">
        <f t="shared" si="29"/>
        <v>0</v>
      </c>
      <c r="AD104" s="589">
        <f t="shared" si="29"/>
        <v>0</v>
      </c>
      <c r="AE104" s="589">
        <f>SUM(O104,Q104,S104,U104,W104,Y104,AA104,AC104)</f>
        <v>0</v>
      </c>
      <c r="AF104" s="590">
        <f>SUM(P104,R104,T104,V104,X104,Z104,AB104,AD104)</f>
        <v>0</v>
      </c>
      <c r="AG104" s="591">
        <f>AG106+AG109</f>
        <v>0</v>
      </c>
      <c r="AH104" s="592"/>
      <c r="AI104" s="592"/>
      <c r="AJ104" s="593"/>
    </row>
    <row r="105" spans="1:36" ht="15.75" thickBot="1">
      <c r="A105" s="574"/>
      <c r="B105" s="1146"/>
      <c r="C105" s="1147"/>
      <c r="D105" s="1147"/>
      <c r="E105" s="1147"/>
      <c r="F105" s="1147"/>
      <c r="G105" s="1147"/>
      <c r="H105" s="1147"/>
      <c r="I105" s="1147"/>
      <c r="J105" s="1147"/>
      <c r="K105" s="1147"/>
      <c r="L105" s="1147"/>
      <c r="M105" s="1147"/>
      <c r="N105" s="1147"/>
      <c r="O105" s="1147"/>
      <c r="P105" s="1147"/>
      <c r="Q105" s="1147"/>
      <c r="R105" s="1147"/>
      <c r="S105" s="1147"/>
      <c r="T105" s="1147"/>
      <c r="U105" s="1147"/>
      <c r="V105" s="1147"/>
      <c r="W105" s="1147"/>
      <c r="X105" s="1147"/>
      <c r="Y105" s="1147"/>
      <c r="Z105" s="1147"/>
      <c r="AA105" s="1147"/>
      <c r="AB105" s="1147"/>
      <c r="AC105" s="1147"/>
      <c r="AD105" s="1147"/>
      <c r="AE105" s="1147"/>
      <c r="AF105" s="1147"/>
      <c r="AG105" s="1147"/>
      <c r="AH105" s="1147"/>
      <c r="AI105" s="1147"/>
      <c r="AJ105" s="1148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1156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8"/>
      <c r="K106" s="598"/>
      <c r="L106" s="598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09"/>
      <c r="G107" s="608"/>
      <c r="H107" s="610"/>
      <c r="I107" s="610"/>
      <c r="J107" s="610"/>
      <c r="K107" s="611"/>
      <c r="L107" s="612"/>
      <c r="M107" s="612"/>
      <c r="N107" s="613"/>
      <c r="O107" s="614"/>
      <c r="P107" s="615"/>
      <c r="Q107" s="616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7"/>
      <c r="AC107" s="617"/>
      <c r="AD107" s="617"/>
      <c r="AE107" s="618"/>
      <c r="AF107" s="618"/>
      <c r="AG107" s="619"/>
      <c r="AH107" s="620"/>
      <c r="AI107" s="620"/>
      <c r="AJ107" s="621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1161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5"/>
      <c r="K109" s="622"/>
      <c r="L109" s="622"/>
      <c r="M109" s="598"/>
      <c r="N109" s="599"/>
      <c r="O109" s="600">
        <f t="shared" ref="O109:AD109" si="31">SUM(O110:O110)</f>
        <v>0</v>
      </c>
      <c r="P109" s="601">
        <f t="shared" si="31"/>
        <v>0</v>
      </c>
      <c r="Q109" s="602">
        <f t="shared" si="31"/>
        <v>0</v>
      </c>
      <c r="R109" s="601">
        <f t="shared" si="31"/>
        <v>0</v>
      </c>
      <c r="S109" s="602">
        <f t="shared" si="31"/>
        <v>0</v>
      </c>
      <c r="T109" s="601">
        <f t="shared" si="31"/>
        <v>0</v>
      </c>
      <c r="U109" s="602">
        <f t="shared" si="31"/>
        <v>0</v>
      </c>
      <c r="V109" s="601">
        <f t="shared" si="31"/>
        <v>0</v>
      </c>
      <c r="W109" s="602">
        <f t="shared" si="31"/>
        <v>0</v>
      </c>
      <c r="X109" s="601">
        <f t="shared" si="31"/>
        <v>0</v>
      </c>
      <c r="Y109" s="602">
        <f t="shared" si="31"/>
        <v>0</v>
      </c>
      <c r="Z109" s="601">
        <f t="shared" si="31"/>
        <v>0</v>
      </c>
      <c r="AA109" s="602">
        <f t="shared" si="31"/>
        <v>0</v>
      </c>
      <c r="AB109" s="601">
        <f t="shared" si="31"/>
        <v>0</v>
      </c>
      <c r="AC109" s="602">
        <f t="shared" si="31"/>
        <v>0</v>
      </c>
      <c r="AD109" s="601">
        <f t="shared" si="31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23"/>
      <c r="G110" s="608"/>
      <c r="H110" s="624"/>
      <c r="I110" s="625"/>
      <c r="J110" s="610"/>
      <c r="K110" s="626"/>
      <c r="L110" s="627"/>
      <c r="M110" s="628"/>
      <c r="N110" s="629"/>
      <c r="O110" s="630"/>
      <c r="P110" s="618"/>
      <c r="Q110" s="618"/>
      <c r="R110" s="618"/>
      <c r="S110" s="618"/>
      <c r="T110" s="618"/>
      <c r="U110" s="618"/>
      <c r="V110" s="618"/>
      <c r="W110" s="618"/>
      <c r="X110" s="618"/>
      <c r="Y110" s="618"/>
      <c r="Z110" s="618"/>
      <c r="AA110" s="618"/>
      <c r="AB110" s="618"/>
      <c r="AC110" s="618"/>
      <c r="AD110" s="618"/>
      <c r="AE110" s="618"/>
      <c r="AF110" s="618"/>
      <c r="AG110" s="631"/>
      <c r="AH110" s="620"/>
      <c r="AI110" s="628"/>
      <c r="AJ110" s="632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15.75" thickBot="1">
      <c r="A112" s="574"/>
      <c r="B112" s="1131" t="s">
        <v>1122</v>
      </c>
      <c r="C112" s="1132"/>
      <c r="D112" s="1133"/>
      <c r="E112" s="577"/>
      <c r="F112" s="1132" t="s">
        <v>1123</v>
      </c>
      <c r="G112" s="1132"/>
      <c r="H112" s="1132"/>
      <c r="I112" s="1132"/>
      <c r="J112" s="1132"/>
      <c r="K112" s="1132"/>
      <c r="L112" s="1132"/>
      <c r="M112" s="1132"/>
      <c r="N112" s="1133"/>
      <c r="O112" s="1134" t="s">
        <v>1124</v>
      </c>
      <c r="P112" s="1135"/>
      <c r="Q112" s="1135"/>
      <c r="R112" s="1135"/>
      <c r="S112" s="1135"/>
      <c r="T112" s="1135"/>
      <c r="U112" s="1135"/>
      <c r="V112" s="1135"/>
      <c r="W112" s="1135"/>
      <c r="X112" s="1135"/>
      <c r="Y112" s="1135"/>
      <c r="Z112" s="1135"/>
      <c r="AA112" s="1135"/>
      <c r="AB112" s="1135"/>
      <c r="AC112" s="1135"/>
      <c r="AD112" s="1135"/>
      <c r="AE112" s="1135"/>
      <c r="AF112" s="1136"/>
      <c r="AG112" s="1137" t="s">
        <v>1125</v>
      </c>
      <c r="AH112" s="1138"/>
      <c r="AI112" s="1138"/>
      <c r="AJ112" s="1139"/>
    </row>
    <row r="113" spans="1:36">
      <c r="A113" s="574"/>
      <c r="B113" s="1140" t="s">
        <v>1126</v>
      </c>
      <c r="C113" s="1142" t="s">
        <v>1127</v>
      </c>
      <c r="D113" s="1143"/>
      <c r="E113" s="1143"/>
      <c r="F113" s="1143"/>
      <c r="G113" s="1143"/>
      <c r="H113" s="1143"/>
      <c r="I113" s="1121" t="s">
        <v>1128</v>
      </c>
      <c r="J113" s="1123" t="s">
        <v>1129</v>
      </c>
      <c r="K113" s="1123" t="s">
        <v>1130</v>
      </c>
      <c r="L113" s="1125" t="s">
        <v>1131</v>
      </c>
      <c r="M113" s="1127" t="s">
        <v>1132</v>
      </c>
      <c r="N113" s="1129" t="s">
        <v>1133</v>
      </c>
      <c r="O113" s="1120" t="s">
        <v>1134</v>
      </c>
      <c r="P113" s="1112"/>
      <c r="Q113" s="1111" t="s">
        <v>1135</v>
      </c>
      <c r="R113" s="1112"/>
      <c r="S113" s="1111" t="s">
        <v>1136</v>
      </c>
      <c r="T113" s="1112"/>
      <c r="U113" s="1111" t="s">
        <v>1137</v>
      </c>
      <c r="V113" s="1112"/>
      <c r="W113" s="1111" t="s">
        <v>1138</v>
      </c>
      <c r="X113" s="1112"/>
      <c r="Y113" s="1111" t="s">
        <v>1139</v>
      </c>
      <c r="Z113" s="1112"/>
      <c r="AA113" s="1111" t="s">
        <v>1140</v>
      </c>
      <c r="AB113" s="1112"/>
      <c r="AC113" s="1111" t="s">
        <v>1141</v>
      </c>
      <c r="AD113" s="1112"/>
      <c r="AE113" s="1111" t="s">
        <v>1142</v>
      </c>
      <c r="AF113" s="1113"/>
      <c r="AG113" s="1114" t="s">
        <v>1143</v>
      </c>
      <c r="AH113" s="1116" t="s">
        <v>1144</v>
      </c>
      <c r="AI113" s="1118" t="s">
        <v>1145</v>
      </c>
      <c r="AJ113" s="1107" t="s">
        <v>1146</v>
      </c>
    </row>
    <row r="114" spans="1:36" ht="20.25" thickBot="1">
      <c r="A114" s="574"/>
      <c r="B114" s="1141"/>
      <c r="C114" s="1144"/>
      <c r="D114" s="1145"/>
      <c r="E114" s="1145"/>
      <c r="F114" s="1145"/>
      <c r="G114" s="1145"/>
      <c r="H114" s="1145"/>
      <c r="I114" s="1122"/>
      <c r="J114" s="1124" t="s">
        <v>1129</v>
      </c>
      <c r="K114" s="1124"/>
      <c r="L114" s="1126"/>
      <c r="M114" s="1128"/>
      <c r="N114" s="1130"/>
      <c r="O114" s="578" t="s">
        <v>1147</v>
      </c>
      <c r="P114" s="579" t="s">
        <v>1148</v>
      </c>
      <c r="Q114" s="580" t="s">
        <v>1147</v>
      </c>
      <c r="R114" s="579" t="s">
        <v>1148</v>
      </c>
      <c r="S114" s="580" t="s">
        <v>1147</v>
      </c>
      <c r="T114" s="579" t="s">
        <v>1148</v>
      </c>
      <c r="U114" s="580" t="s">
        <v>1147</v>
      </c>
      <c r="V114" s="579" t="s">
        <v>1148</v>
      </c>
      <c r="W114" s="580" t="s">
        <v>1147</v>
      </c>
      <c r="X114" s="579" t="s">
        <v>1148</v>
      </c>
      <c r="Y114" s="580" t="s">
        <v>1147</v>
      </c>
      <c r="Z114" s="579" t="s">
        <v>1148</v>
      </c>
      <c r="AA114" s="580" t="s">
        <v>1147</v>
      </c>
      <c r="AB114" s="579" t="s">
        <v>1149</v>
      </c>
      <c r="AC114" s="580" t="s">
        <v>1147</v>
      </c>
      <c r="AD114" s="579" t="s">
        <v>1149</v>
      </c>
      <c r="AE114" s="580" t="s">
        <v>1147</v>
      </c>
      <c r="AF114" s="581" t="s">
        <v>1149</v>
      </c>
      <c r="AG114" s="1115"/>
      <c r="AH114" s="1117"/>
      <c r="AI114" s="1119"/>
      <c r="AJ114" s="1108"/>
    </row>
    <row r="115" spans="1:36" ht="48.75" thickBot="1">
      <c r="A115" s="574"/>
      <c r="B115" s="582" t="s">
        <v>1150</v>
      </c>
      <c r="C115" s="1109" t="s">
        <v>1151</v>
      </c>
      <c r="D115" s="1110"/>
      <c r="E115" s="1110"/>
      <c r="F115" s="1110"/>
      <c r="G115" s="1110"/>
      <c r="H115" s="1110"/>
      <c r="I115" s="583" t="s">
        <v>1152</v>
      </c>
      <c r="J115" s="584"/>
      <c r="K115" s="585"/>
      <c r="L115" s="585"/>
      <c r="M115" s="586"/>
      <c r="N115" s="587"/>
      <c r="O115" s="588">
        <f t="shared" ref="O115:AD115" si="32">O117+O120</f>
        <v>0</v>
      </c>
      <c r="P115" s="589">
        <f t="shared" si="32"/>
        <v>0</v>
      </c>
      <c r="Q115" s="589">
        <f t="shared" si="32"/>
        <v>0</v>
      </c>
      <c r="R115" s="589">
        <f t="shared" si="32"/>
        <v>0</v>
      </c>
      <c r="S115" s="589">
        <f t="shared" si="32"/>
        <v>0</v>
      </c>
      <c r="T115" s="589">
        <f t="shared" si="32"/>
        <v>0</v>
      </c>
      <c r="U115" s="589">
        <f t="shared" si="32"/>
        <v>0</v>
      </c>
      <c r="V115" s="589">
        <f t="shared" si="32"/>
        <v>0</v>
      </c>
      <c r="W115" s="589">
        <f t="shared" si="32"/>
        <v>0</v>
      </c>
      <c r="X115" s="589">
        <f t="shared" si="32"/>
        <v>0</v>
      </c>
      <c r="Y115" s="589">
        <f t="shared" si="32"/>
        <v>0</v>
      </c>
      <c r="Z115" s="589">
        <f t="shared" si="32"/>
        <v>0</v>
      </c>
      <c r="AA115" s="589">
        <f t="shared" si="32"/>
        <v>0</v>
      </c>
      <c r="AB115" s="589">
        <f t="shared" si="32"/>
        <v>0</v>
      </c>
      <c r="AC115" s="589">
        <f t="shared" si="32"/>
        <v>0</v>
      </c>
      <c r="AD115" s="589">
        <f t="shared" si="32"/>
        <v>0</v>
      </c>
      <c r="AE115" s="589">
        <f>SUM(O115,Q115,S115,U115,W115,Y115,AA115,AC115)</f>
        <v>0</v>
      </c>
      <c r="AF115" s="590">
        <f>SUM(P115,R115,T115,V115,X115,Z115,AB115,AD115)</f>
        <v>0</v>
      </c>
      <c r="AG115" s="591">
        <f>AG117+AG120</f>
        <v>0</v>
      </c>
      <c r="AH115" s="592"/>
      <c r="AI115" s="592"/>
      <c r="AJ115" s="593"/>
    </row>
    <row r="116" spans="1:36" ht="15.75" thickBot="1">
      <c r="A116" s="574"/>
      <c r="B116" s="1146"/>
      <c r="C116" s="1147"/>
      <c r="D116" s="1147"/>
      <c r="E116" s="1147"/>
      <c r="F116" s="1147"/>
      <c r="G116" s="1147"/>
      <c r="H116" s="1147"/>
      <c r="I116" s="1147"/>
      <c r="J116" s="1147"/>
      <c r="K116" s="1147"/>
      <c r="L116" s="1147"/>
      <c r="M116" s="1147"/>
      <c r="N116" s="1147"/>
      <c r="O116" s="1147"/>
      <c r="P116" s="1147"/>
      <c r="Q116" s="1147"/>
      <c r="R116" s="1147"/>
      <c r="S116" s="1147"/>
      <c r="T116" s="1147"/>
      <c r="U116" s="1147"/>
      <c r="V116" s="1147"/>
      <c r="W116" s="1147"/>
      <c r="X116" s="1147"/>
      <c r="Y116" s="1147"/>
      <c r="Z116" s="1147"/>
      <c r="AA116" s="1147"/>
      <c r="AB116" s="1147"/>
      <c r="AC116" s="1147"/>
      <c r="AD116" s="1147"/>
      <c r="AE116" s="1147"/>
      <c r="AF116" s="1147"/>
      <c r="AG116" s="1147"/>
      <c r="AH116" s="1147"/>
      <c r="AI116" s="1147"/>
      <c r="AJ116" s="1148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1156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8"/>
      <c r="K117" s="598"/>
      <c r="L117" s="598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09"/>
      <c r="G118" s="608"/>
      <c r="H118" s="610"/>
      <c r="I118" s="610"/>
      <c r="J118" s="610"/>
      <c r="K118" s="611"/>
      <c r="L118" s="612"/>
      <c r="M118" s="612"/>
      <c r="N118" s="613"/>
      <c r="O118" s="614"/>
      <c r="P118" s="615"/>
      <c r="Q118" s="616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8"/>
      <c r="AF118" s="618"/>
      <c r="AG118" s="619"/>
      <c r="AH118" s="620"/>
      <c r="AI118" s="620"/>
      <c r="AJ118" s="621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 ht="36.75" thickBot="1">
      <c r="A120" s="574"/>
      <c r="B120" s="594" t="s">
        <v>1153</v>
      </c>
      <c r="C120" s="595" t="s">
        <v>1154</v>
      </c>
      <c r="D120" s="595" t="s">
        <v>1155</v>
      </c>
      <c r="E120" s="595" t="s">
        <v>1161</v>
      </c>
      <c r="F120" s="595" t="s">
        <v>1157</v>
      </c>
      <c r="G120" s="595" t="s">
        <v>1158</v>
      </c>
      <c r="H120" s="596" t="s">
        <v>1159</v>
      </c>
      <c r="I120" s="597" t="s">
        <v>1160</v>
      </c>
      <c r="J120" s="595"/>
      <c r="K120" s="622"/>
      <c r="L120" s="622"/>
      <c r="M120" s="598"/>
      <c r="N120" s="599"/>
      <c r="O120" s="600">
        <f t="shared" ref="O120:AD120" si="34">SUM(O121:O121)</f>
        <v>0</v>
      </c>
      <c r="P120" s="601">
        <f t="shared" si="34"/>
        <v>0</v>
      </c>
      <c r="Q120" s="602">
        <f t="shared" si="34"/>
        <v>0</v>
      </c>
      <c r="R120" s="601">
        <f t="shared" si="34"/>
        <v>0</v>
      </c>
      <c r="S120" s="602">
        <f t="shared" si="34"/>
        <v>0</v>
      </c>
      <c r="T120" s="601">
        <f t="shared" si="34"/>
        <v>0</v>
      </c>
      <c r="U120" s="602">
        <f t="shared" si="34"/>
        <v>0</v>
      </c>
      <c r="V120" s="601">
        <f t="shared" si="34"/>
        <v>0</v>
      </c>
      <c r="W120" s="602">
        <f t="shared" si="34"/>
        <v>0</v>
      </c>
      <c r="X120" s="601">
        <f t="shared" si="34"/>
        <v>0</v>
      </c>
      <c r="Y120" s="602">
        <f t="shared" si="34"/>
        <v>0</v>
      </c>
      <c r="Z120" s="601">
        <f t="shared" si="34"/>
        <v>0</v>
      </c>
      <c r="AA120" s="602">
        <f t="shared" si="34"/>
        <v>0</v>
      </c>
      <c r="AB120" s="601">
        <f t="shared" si="34"/>
        <v>0</v>
      </c>
      <c r="AC120" s="602">
        <f t="shared" si="34"/>
        <v>0</v>
      </c>
      <c r="AD120" s="601">
        <f t="shared" si="34"/>
        <v>0</v>
      </c>
      <c r="AE120" s="602">
        <f>SUM(O120,Q120,S120,U120,W120,Y120,AA120,AC120)</f>
        <v>0</v>
      </c>
      <c r="AF120" s="601">
        <f>SUM(P120,R120,T120,V120,X120,Z120,AB120,AD120)</f>
        <v>0</v>
      </c>
      <c r="AG120" s="603">
        <f>SUM(AG121:AG121)</f>
        <v>0</v>
      </c>
      <c r="AH120" s="604"/>
      <c r="AI120" s="604"/>
      <c r="AJ120" s="605"/>
    </row>
    <row r="121" spans="1:36" ht="15.75" thickBot="1">
      <c r="A121" s="574"/>
      <c r="B121" s="606"/>
      <c r="C121" s="607"/>
      <c r="D121" s="608"/>
      <c r="E121" s="608"/>
      <c r="F121" s="623"/>
      <c r="G121" s="608"/>
      <c r="H121" s="624"/>
      <c r="I121" s="625"/>
      <c r="J121" s="610"/>
      <c r="K121" s="626"/>
      <c r="L121" s="627"/>
      <c r="M121" s="628"/>
      <c r="N121" s="629"/>
      <c r="O121" s="630"/>
      <c r="P121" s="618"/>
      <c r="Q121" s="618"/>
      <c r="R121" s="618"/>
      <c r="S121" s="618"/>
      <c r="T121" s="618"/>
      <c r="U121" s="618"/>
      <c r="V121" s="618"/>
      <c r="W121" s="618"/>
      <c r="X121" s="618"/>
      <c r="Y121" s="618"/>
      <c r="Z121" s="618"/>
      <c r="AA121" s="618"/>
      <c r="AB121" s="618"/>
      <c r="AC121" s="618"/>
      <c r="AD121" s="618"/>
      <c r="AE121" s="618"/>
      <c r="AF121" s="618"/>
      <c r="AG121" s="631"/>
      <c r="AH121" s="620"/>
      <c r="AI121" s="628"/>
      <c r="AJ121" s="632"/>
    </row>
    <row r="122" spans="1:36" ht="15.75" thickBot="1">
      <c r="A122" s="574"/>
      <c r="B122" s="1149"/>
      <c r="C122" s="1150"/>
      <c r="D122" s="1150"/>
      <c r="E122" s="1150"/>
      <c r="F122" s="1150"/>
      <c r="G122" s="1150"/>
      <c r="H122" s="1150"/>
      <c r="I122" s="1150"/>
      <c r="J122" s="1150"/>
      <c r="K122" s="1150"/>
      <c r="L122" s="1150"/>
      <c r="M122" s="1150"/>
      <c r="N122" s="1150"/>
      <c r="O122" s="1150"/>
      <c r="P122" s="1150"/>
      <c r="Q122" s="1150"/>
      <c r="R122" s="1150"/>
      <c r="S122" s="1150"/>
      <c r="T122" s="1150"/>
      <c r="U122" s="1150"/>
      <c r="V122" s="1150"/>
      <c r="W122" s="1150"/>
      <c r="X122" s="1150"/>
      <c r="Y122" s="1150"/>
      <c r="Z122" s="1150"/>
      <c r="AA122" s="1150"/>
      <c r="AB122" s="1150"/>
      <c r="AC122" s="1150"/>
      <c r="AD122" s="1150"/>
      <c r="AE122" s="1150"/>
      <c r="AF122" s="1150"/>
      <c r="AG122" s="1150"/>
      <c r="AH122" s="1150"/>
      <c r="AI122" s="1150"/>
      <c r="AJ122" s="1151"/>
    </row>
    <row r="123" spans="1:36" ht="15.75" thickBot="1">
      <c r="A123" s="574"/>
      <c r="B123" s="1131" t="s">
        <v>1122</v>
      </c>
      <c r="C123" s="1132"/>
      <c r="D123" s="1133"/>
      <c r="E123" s="577"/>
      <c r="F123" s="1132" t="s">
        <v>1123</v>
      </c>
      <c r="G123" s="1132"/>
      <c r="H123" s="1132"/>
      <c r="I123" s="1132"/>
      <c r="J123" s="1132"/>
      <c r="K123" s="1132"/>
      <c r="L123" s="1132"/>
      <c r="M123" s="1132"/>
      <c r="N123" s="1133"/>
      <c r="O123" s="1134" t="s">
        <v>1124</v>
      </c>
      <c r="P123" s="1135"/>
      <c r="Q123" s="1135"/>
      <c r="R123" s="1135"/>
      <c r="S123" s="1135"/>
      <c r="T123" s="1135"/>
      <c r="U123" s="1135"/>
      <c r="V123" s="1135"/>
      <c r="W123" s="1135"/>
      <c r="X123" s="1135"/>
      <c r="Y123" s="1135"/>
      <c r="Z123" s="1135"/>
      <c r="AA123" s="1135"/>
      <c r="AB123" s="1135"/>
      <c r="AC123" s="1135"/>
      <c r="AD123" s="1135"/>
      <c r="AE123" s="1135"/>
      <c r="AF123" s="1136"/>
      <c r="AG123" s="1137" t="s">
        <v>1125</v>
      </c>
      <c r="AH123" s="1138"/>
      <c r="AI123" s="1138"/>
      <c r="AJ123" s="1139"/>
    </row>
    <row r="124" spans="1:36">
      <c r="A124" s="574"/>
      <c r="B124" s="1140" t="s">
        <v>1126</v>
      </c>
      <c r="C124" s="1142" t="s">
        <v>1127</v>
      </c>
      <c r="D124" s="1143"/>
      <c r="E124" s="1143"/>
      <c r="F124" s="1143"/>
      <c r="G124" s="1143"/>
      <c r="H124" s="1143"/>
      <c r="I124" s="1121" t="s">
        <v>1128</v>
      </c>
      <c r="J124" s="1123" t="s">
        <v>1129</v>
      </c>
      <c r="K124" s="1123" t="s">
        <v>1130</v>
      </c>
      <c r="L124" s="1125" t="s">
        <v>1131</v>
      </c>
      <c r="M124" s="1127" t="s">
        <v>1132</v>
      </c>
      <c r="N124" s="1129" t="s">
        <v>1133</v>
      </c>
      <c r="O124" s="1120" t="s">
        <v>1134</v>
      </c>
      <c r="P124" s="1112"/>
      <c r="Q124" s="1111" t="s">
        <v>1135</v>
      </c>
      <c r="R124" s="1112"/>
      <c r="S124" s="1111" t="s">
        <v>1136</v>
      </c>
      <c r="T124" s="1112"/>
      <c r="U124" s="1111" t="s">
        <v>1137</v>
      </c>
      <c r="V124" s="1112"/>
      <c r="W124" s="1111" t="s">
        <v>1138</v>
      </c>
      <c r="X124" s="1112"/>
      <c r="Y124" s="1111" t="s">
        <v>1139</v>
      </c>
      <c r="Z124" s="1112"/>
      <c r="AA124" s="1111" t="s">
        <v>1140</v>
      </c>
      <c r="AB124" s="1112"/>
      <c r="AC124" s="1111" t="s">
        <v>1141</v>
      </c>
      <c r="AD124" s="1112"/>
      <c r="AE124" s="1111" t="s">
        <v>1142</v>
      </c>
      <c r="AF124" s="1113"/>
      <c r="AG124" s="1114" t="s">
        <v>1143</v>
      </c>
      <c r="AH124" s="1116" t="s">
        <v>1144</v>
      </c>
      <c r="AI124" s="1118" t="s">
        <v>1145</v>
      </c>
      <c r="AJ124" s="1107" t="s">
        <v>1146</v>
      </c>
    </row>
    <row r="125" spans="1:36" ht="20.25" thickBot="1">
      <c r="A125" s="574"/>
      <c r="B125" s="1141"/>
      <c r="C125" s="1144"/>
      <c r="D125" s="1145"/>
      <c r="E125" s="1145"/>
      <c r="F125" s="1145"/>
      <c r="G125" s="1145"/>
      <c r="H125" s="1145"/>
      <c r="I125" s="1122"/>
      <c r="J125" s="1124" t="s">
        <v>1129</v>
      </c>
      <c r="K125" s="1124"/>
      <c r="L125" s="1126"/>
      <c r="M125" s="1128"/>
      <c r="N125" s="1130"/>
      <c r="O125" s="578" t="s">
        <v>1147</v>
      </c>
      <c r="P125" s="579" t="s">
        <v>1148</v>
      </c>
      <c r="Q125" s="580" t="s">
        <v>1147</v>
      </c>
      <c r="R125" s="579" t="s">
        <v>1148</v>
      </c>
      <c r="S125" s="580" t="s">
        <v>1147</v>
      </c>
      <c r="T125" s="579" t="s">
        <v>1148</v>
      </c>
      <c r="U125" s="580" t="s">
        <v>1147</v>
      </c>
      <c r="V125" s="579" t="s">
        <v>1148</v>
      </c>
      <c r="W125" s="580" t="s">
        <v>1147</v>
      </c>
      <c r="X125" s="579" t="s">
        <v>1148</v>
      </c>
      <c r="Y125" s="580" t="s">
        <v>1147</v>
      </c>
      <c r="Z125" s="579" t="s">
        <v>1148</v>
      </c>
      <c r="AA125" s="580" t="s">
        <v>1147</v>
      </c>
      <c r="AB125" s="579" t="s">
        <v>1149</v>
      </c>
      <c r="AC125" s="580" t="s">
        <v>1147</v>
      </c>
      <c r="AD125" s="579" t="s">
        <v>1149</v>
      </c>
      <c r="AE125" s="580" t="s">
        <v>1147</v>
      </c>
      <c r="AF125" s="581" t="s">
        <v>1149</v>
      </c>
      <c r="AG125" s="1115"/>
      <c r="AH125" s="1117"/>
      <c r="AI125" s="1119"/>
      <c r="AJ125" s="1108"/>
    </row>
    <row r="126" spans="1:36" ht="48.75" thickBot="1">
      <c r="A126" s="574"/>
      <c r="B126" s="582" t="s">
        <v>1150</v>
      </c>
      <c r="C126" s="1109" t="s">
        <v>1151</v>
      </c>
      <c r="D126" s="1110"/>
      <c r="E126" s="1110"/>
      <c r="F126" s="1110"/>
      <c r="G126" s="1110"/>
      <c r="H126" s="1110"/>
      <c r="I126" s="583" t="s">
        <v>1152</v>
      </c>
      <c r="J126" s="584"/>
      <c r="K126" s="585"/>
      <c r="L126" s="585"/>
      <c r="M126" s="586"/>
      <c r="N126" s="587"/>
      <c r="O126" s="588">
        <f t="shared" ref="O126:AD126" si="35">O128</f>
        <v>0</v>
      </c>
      <c r="P126" s="589">
        <f t="shared" si="35"/>
        <v>0</v>
      </c>
      <c r="Q126" s="589">
        <f t="shared" si="35"/>
        <v>0</v>
      </c>
      <c r="R126" s="589">
        <f t="shared" si="35"/>
        <v>0</v>
      </c>
      <c r="S126" s="589">
        <f t="shared" si="35"/>
        <v>0</v>
      </c>
      <c r="T126" s="589">
        <f t="shared" si="35"/>
        <v>0</v>
      </c>
      <c r="U126" s="589">
        <f t="shared" si="35"/>
        <v>0</v>
      </c>
      <c r="V126" s="589">
        <f t="shared" si="35"/>
        <v>0</v>
      </c>
      <c r="W126" s="589">
        <f t="shared" si="35"/>
        <v>0</v>
      </c>
      <c r="X126" s="589">
        <f t="shared" si="35"/>
        <v>0</v>
      </c>
      <c r="Y126" s="589">
        <f t="shared" si="35"/>
        <v>0</v>
      </c>
      <c r="Z126" s="589">
        <f t="shared" si="35"/>
        <v>0</v>
      </c>
      <c r="AA126" s="589">
        <f t="shared" si="35"/>
        <v>0</v>
      </c>
      <c r="AB126" s="589">
        <f t="shared" si="35"/>
        <v>0</v>
      </c>
      <c r="AC126" s="589">
        <f t="shared" si="35"/>
        <v>0</v>
      </c>
      <c r="AD126" s="589">
        <f t="shared" si="35"/>
        <v>0</v>
      </c>
      <c r="AE126" s="589">
        <f>SUM(O126,Q126,S126,U126,W126,Y126,AA126,AC126)</f>
        <v>0</v>
      </c>
      <c r="AF126" s="590">
        <f>SUM(P126,R126,T126,V126,X126,Z126,AB126,AD126)</f>
        <v>0</v>
      </c>
      <c r="AG126" s="591">
        <f>AG128</f>
        <v>0</v>
      </c>
      <c r="AH126" s="592"/>
      <c r="AI126" s="592"/>
      <c r="AJ126" s="593"/>
    </row>
    <row r="127" spans="1:36" ht="15.75" thickBot="1">
      <c r="A127" s="574"/>
      <c r="B127" s="1146"/>
      <c r="C127" s="1147"/>
      <c r="D127" s="1147"/>
      <c r="E127" s="1147"/>
      <c r="F127" s="1147"/>
      <c r="G127" s="1147"/>
      <c r="H127" s="1147"/>
      <c r="I127" s="1147"/>
      <c r="J127" s="1147"/>
      <c r="K127" s="1147"/>
      <c r="L127" s="1147"/>
      <c r="M127" s="1147"/>
      <c r="N127" s="1147"/>
      <c r="O127" s="1147"/>
      <c r="P127" s="1147"/>
      <c r="Q127" s="1147"/>
      <c r="R127" s="1147"/>
      <c r="S127" s="1147"/>
      <c r="T127" s="1147"/>
      <c r="U127" s="1147"/>
      <c r="V127" s="1147"/>
      <c r="W127" s="1147"/>
      <c r="X127" s="1147"/>
      <c r="Y127" s="1147"/>
      <c r="Z127" s="1147"/>
      <c r="AA127" s="1147"/>
      <c r="AB127" s="1147"/>
      <c r="AC127" s="1147"/>
      <c r="AD127" s="1147"/>
      <c r="AE127" s="1147"/>
      <c r="AF127" s="1147"/>
      <c r="AG127" s="1147"/>
      <c r="AH127" s="1147"/>
      <c r="AI127" s="1147"/>
      <c r="AJ127" s="1148"/>
    </row>
    <row r="128" spans="1:36" ht="36.75" thickBot="1">
      <c r="A128" s="574"/>
      <c r="B128" s="594" t="s">
        <v>1153</v>
      </c>
      <c r="C128" s="595" t="s">
        <v>1154</v>
      </c>
      <c r="D128" s="595" t="s">
        <v>1155</v>
      </c>
      <c r="E128" s="595" t="s">
        <v>1156</v>
      </c>
      <c r="F128" s="595" t="s">
        <v>1157</v>
      </c>
      <c r="G128" s="595" t="s">
        <v>1158</v>
      </c>
      <c r="H128" s="596" t="s">
        <v>1159</v>
      </c>
      <c r="I128" s="597" t="s">
        <v>1160</v>
      </c>
      <c r="J128" s="598"/>
      <c r="K128" s="598"/>
      <c r="L128" s="598"/>
      <c r="M128" s="598"/>
      <c r="N128" s="599"/>
      <c r="O128" s="600">
        <f t="shared" ref="O128:AD128" si="36">SUM(O129:O129)</f>
        <v>0</v>
      </c>
      <c r="P128" s="601">
        <f t="shared" si="36"/>
        <v>0</v>
      </c>
      <c r="Q128" s="602">
        <f t="shared" si="36"/>
        <v>0</v>
      </c>
      <c r="R128" s="601">
        <f t="shared" si="36"/>
        <v>0</v>
      </c>
      <c r="S128" s="602">
        <f t="shared" si="36"/>
        <v>0</v>
      </c>
      <c r="T128" s="601">
        <f t="shared" si="36"/>
        <v>0</v>
      </c>
      <c r="U128" s="602">
        <f t="shared" si="36"/>
        <v>0</v>
      </c>
      <c r="V128" s="601">
        <f t="shared" si="36"/>
        <v>0</v>
      </c>
      <c r="W128" s="602">
        <f t="shared" si="36"/>
        <v>0</v>
      </c>
      <c r="X128" s="601">
        <f t="shared" si="36"/>
        <v>0</v>
      </c>
      <c r="Y128" s="602">
        <f t="shared" si="36"/>
        <v>0</v>
      </c>
      <c r="Z128" s="601">
        <f t="shared" si="36"/>
        <v>0</v>
      </c>
      <c r="AA128" s="602">
        <f t="shared" si="36"/>
        <v>0</v>
      </c>
      <c r="AB128" s="601">
        <f t="shared" si="36"/>
        <v>0</v>
      </c>
      <c r="AC128" s="602">
        <f t="shared" si="36"/>
        <v>0</v>
      </c>
      <c r="AD128" s="601">
        <f t="shared" si="36"/>
        <v>0</v>
      </c>
      <c r="AE128" s="602">
        <f>SUM(O128,Q128,S128,U128,W128,Y128,AA128,AC128)</f>
        <v>0</v>
      </c>
      <c r="AF128" s="601">
        <f>SUM(P128,R128,T128,V128,X128,Z128,AB128,AD128)</f>
        <v>0</v>
      </c>
      <c r="AG128" s="603">
        <f>SUM(AG129:AG129)</f>
        <v>0</v>
      </c>
      <c r="AH128" s="604"/>
      <c r="AI128" s="604"/>
      <c r="AJ128" s="605"/>
    </row>
    <row r="129" spans="1:36" ht="15.75" thickBot="1">
      <c r="A129" s="574"/>
      <c r="B129" s="606"/>
      <c r="C129" s="607"/>
      <c r="D129" s="608"/>
      <c r="E129" s="608"/>
      <c r="F129" s="609"/>
      <c r="G129" s="608"/>
      <c r="H129" s="610"/>
      <c r="I129" s="610"/>
      <c r="J129" s="610"/>
      <c r="K129" s="611"/>
      <c r="L129" s="612"/>
      <c r="M129" s="612"/>
      <c r="N129" s="613"/>
      <c r="O129" s="614"/>
      <c r="P129" s="615"/>
      <c r="Q129" s="616"/>
      <c r="R129" s="617"/>
      <c r="S129" s="617"/>
      <c r="T129" s="617"/>
      <c r="U129" s="617"/>
      <c r="V129" s="617"/>
      <c r="W129" s="617"/>
      <c r="X129" s="617"/>
      <c r="Y129" s="617"/>
      <c r="Z129" s="617"/>
      <c r="AA129" s="617"/>
      <c r="AB129" s="617"/>
      <c r="AC129" s="617"/>
      <c r="AD129" s="617"/>
      <c r="AE129" s="618"/>
      <c r="AF129" s="618"/>
      <c r="AG129" s="619"/>
      <c r="AH129" s="620"/>
      <c r="AI129" s="620"/>
      <c r="AJ129" s="621"/>
    </row>
    <row r="130" spans="1:36" ht="15.75" thickBot="1">
      <c r="A130" s="574"/>
      <c r="B130" s="1149"/>
      <c r="C130" s="1150"/>
      <c r="D130" s="1150"/>
      <c r="E130" s="1150"/>
      <c r="F130" s="1150"/>
      <c r="G130" s="1150"/>
      <c r="H130" s="1150"/>
      <c r="I130" s="1150"/>
      <c r="J130" s="1150"/>
      <c r="K130" s="1150"/>
      <c r="L130" s="1150"/>
      <c r="M130" s="1150"/>
      <c r="N130" s="1150"/>
      <c r="O130" s="1150"/>
      <c r="P130" s="1150"/>
      <c r="Q130" s="1150"/>
      <c r="R130" s="1150"/>
      <c r="S130" s="1150"/>
      <c r="T130" s="1150"/>
      <c r="U130" s="1150"/>
      <c r="V130" s="1150"/>
      <c r="W130" s="1150"/>
      <c r="X130" s="1150"/>
      <c r="Y130" s="1150"/>
      <c r="Z130" s="1150"/>
      <c r="AA130" s="1150"/>
      <c r="AB130" s="1150"/>
      <c r="AC130" s="1150"/>
      <c r="AD130" s="1150"/>
      <c r="AE130" s="1150"/>
      <c r="AF130" s="1150"/>
      <c r="AG130" s="1150"/>
      <c r="AH130" s="1150"/>
      <c r="AI130" s="1150"/>
      <c r="AJ130" s="1151"/>
    </row>
    <row r="131" spans="1:36">
      <c r="A131" s="574"/>
      <c r="B131" s="633"/>
      <c r="C131" s="633"/>
      <c r="D131" s="574"/>
      <c r="E131" s="574"/>
      <c r="F131" s="574"/>
      <c r="G131" s="574"/>
      <c r="H131" s="634"/>
      <c r="I131" s="634"/>
      <c r="J131" s="63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4"/>
      <c r="AF131" s="574"/>
      <c r="AG131" s="633"/>
      <c r="AH131" s="574"/>
      <c r="AI131" s="574"/>
      <c r="AJ131" s="574"/>
    </row>
  </sheetData>
  <mergeCells count="27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7:AJ1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0:AJ20"/>
    <mergeCell ref="B27:AJ27"/>
    <mergeCell ref="B30:AJ30"/>
    <mergeCell ref="B37:AJ37"/>
    <mergeCell ref="B40:AJ40"/>
    <mergeCell ref="B43:AJ43"/>
    <mergeCell ref="B23:D23"/>
    <mergeCell ref="F23:N23"/>
    <mergeCell ref="O23:AF23"/>
    <mergeCell ref="AG23:AJ23"/>
    <mergeCell ref="U57:V57"/>
    <mergeCell ref="B57:B58"/>
    <mergeCell ref="C57:H58"/>
    <mergeCell ref="I57:I58"/>
    <mergeCell ref="J57:J58"/>
    <mergeCell ref="K57:K58"/>
    <mergeCell ref="L57:L58"/>
    <mergeCell ref="B46:AJ46"/>
    <mergeCell ref="B49:AJ49"/>
    <mergeCell ref="B52:AJ52"/>
    <mergeCell ref="B55:AJ55"/>
    <mergeCell ref="B56:D56"/>
    <mergeCell ref="F56:N56"/>
    <mergeCell ref="O56:AF56"/>
    <mergeCell ref="AG56:AJ56"/>
    <mergeCell ref="B66:AJ66"/>
    <mergeCell ref="B69:AJ69"/>
    <mergeCell ref="B72:AJ72"/>
    <mergeCell ref="B73:D73"/>
    <mergeCell ref="F73:N73"/>
    <mergeCell ref="O73:AF73"/>
    <mergeCell ref="AG73:AJ73"/>
    <mergeCell ref="AH57:AH58"/>
    <mergeCell ref="AI57:AI58"/>
    <mergeCell ref="AJ57:AJ58"/>
    <mergeCell ref="C59:H59"/>
    <mergeCell ref="B60:AJ60"/>
    <mergeCell ref="B63:AJ63"/>
    <mergeCell ref="W57:X57"/>
    <mergeCell ref="Y57:Z57"/>
    <mergeCell ref="AA57:AB57"/>
    <mergeCell ref="AC57:AD57"/>
    <mergeCell ref="AE57:AF57"/>
    <mergeCell ref="AG57:AG58"/>
    <mergeCell ref="M57:M58"/>
    <mergeCell ref="N57:N58"/>
    <mergeCell ref="O57:P57"/>
    <mergeCell ref="Q57:R57"/>
    <mergeCell ref="S57:T57"/>
    <mergeCell ref="AH74:AH75"/>
    <mergeCell ref="AI74:AI75"/>
    <mergeCell ref="AJ74:AJ75"/>
    <mergeCell ref="C76:H76"/>
    <mergeCell ref="B77:AJ77"/>
    <mergeCell ref="B80:AJ80"/>
    <mergeCell ref="W74:X74"/>
    <mergeCell ref="Y74:Z74"/>
    <mergeCell ref="AA74:AB74"/>
    <mergeCell ref="AC74:AD74"/>
    <mergeCell ref="AE74:AF74"/>
    <mergeCell ref="AG74:AG75"/>
    <mergeCell ref="M74:M75"/>
    <mergeCell ref="N74:N75"/>
    <mergeCell ref="O74:P74"/>
    <mergeCell ref="Q74:R74"/>
    <mergeCell ref="S74:T74"/>
    <mergeCell ref="U74:V74"/>
    <mergeCell ref="B74:B75"/>
    <mergeCell ref="C74:H75"/>
    <mergeCell ref="I74:I75"/>
    <mergeCell ref="J74:J75"/>
    <mergeCell ref="K74:K75"/>
    <mergeCell ref="L74:L75"/>
    <mergeCell ref="B88:B89"/>
    <mergeCell ref="C88:H89"/>
    <mergeCell ref="I88:I89"/>
    <mergeCell ref="J88:J89"/>
    <mergeCell ref="K88:K89"/>
    <mergeCell ref="L88:L89"/>
    <mergeCell ref="B83:AJ83"/>
    <mergeCell ref="B86:AJ86"/>
    <mergeCell ref="B87:D87"/>
    <mergeCell ref="F87:N87"/>
    <mergeCell ref="O87:AF87"/>
    <mergeCell ref="AG87:AJ87"/>
    <mergeCell ref="B97:AJ97"/>
    <mergeCell ref="B100:AJ100"/>
    <mergeCell ref="B101:D101"/>
    <mergeCell ref="F101:N101"/>
    <mergeCell ref="O101:AF101"/>
    <mergeCell ref="AG101:AJ101"/>
    <mergeCell ref="AH88:AH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AE88:AF88"/>
    <mergeCell ref="AG88:AG89"/>
    <mergeCell ref="M88:M89"/>
    <mergeCell ref="N88:N89"/>
    <mergeCell ref="O88:P88"/>
    <mergeCell ref="Q88:R88"/>
    <mergeCell ref="S88:T88"/>
    <mergeCell ref="U88:V88"/>
    <mergeCell ref="AH102:AH103"/>
    <mergeCell ref="AI102:AI103"/>
    <mergeCell ref="AJ102:AJ103"/>
    <mergeCell ref="C104:H104"/>
    <mergeCell ref="B105:AJ105"/>
    <mergeCell ref="B108:AJ108"/>
    <mergeCell ref="W102:X102"/>
    <mergeCell ref="Y102:Z102"/>
    <mergeCell ref="AA102:AB102"/>
    <mergeCell ref="AC102:AD102"/>
    <mergeCell ref="AE102:AF102"/>
    <mergeCell ref="AG102:AG103"/>
    <mergeCell ref="M102:M103"/>
    <mergeCell ref="N102:N103"/>
    <mergeCell ref="O102:P102"/>
    <mergeCell ref="Q102:R102"/>
    <mergeCell ref="S102:T102"/>
    <mergeCell ref="U102:V102"/>
    <mergeCell ref="B102:B103"/>
    <mergeCell ref="C102:H103"/>
    <mergeCell ref="I102:I103"/>
    <mergeCell ref="J102:J103"/>
    <mergeCell ref="K102:K103"/>
    <mergeCell ref="L102:L103"/>
    <mergeCell ref="B111:AJ111"/>
    <mergeCell ref="B112:D112"/>
    <mergeCell ref="F112:N112"/>
    <mergeCell ref="O112:AF112"/>
    <mergeCell ref="AG112:AJ112"/>
    <mergeCell ref="B113:B114"/>
    <mergeCell ref="C113:H114"/>
    <mergeCell ref="I113:I114"/>
    <mergeCell ref="J113:J114"/>
    <mergeCell ref="K113:K114"/>
    <mergeCell ref="AA113:AB113"/>
    <mergeCell ref="AC113:AD113"/>
    <mergeCell ref="AE113:AF113"/>
    <mergeCell ref="L113:L114"/>
    <mergeCell ref="M113:M114"/>
    <mergeCell ref="N113:N114"/>
    <mergeCell ref="O113:P113"/>
    <mergeCell ref="Q113:R113"/>
    <mergeCell ref="S113:T113"/>
    <mergeCell ref="AI124:AI125"/>
    <mergeCell ref="AJ124:AJ125"/>
    <mergeCell ref="C126:H126"/>
    <mergeCell ref="B127:AJ127"/>
    <mergeCell ref="B130:AJ130"/>
    <mergeCell ref="W124:X124"/>
    <mergeCell ref="Y124:Z124"/>
    <mergeCell ref="AA124:AB124"/>
    <mergeCell ref="AC124:AD124"/>
    <mergeCell ref="AE124:AF124"/>
    <mergeCell ref="AG124:AG125"/>
    <mergeCell ref="M124:M125"/>
    <mergeCell ref="N124:N125"/>
    <mergeCell ref="O124:P124"/>
    <mergeCell ref="Q124:R124"/>
    <mergeCell ref="S124:T124"/>
    <mergeCell ref="U124:V124"/>
    <mergeCell ref="B124:B125"/>
    <mergeCell ref="C124:H125"/>
    <mergeCell ref="I124:I125"/>
    <mergeCell ref="J124:J125"/>
    <mergeCell ref="K124:K125"/>
    <mergeCell ref="L124:L125"/>
    <mergeCell ref="S24:T24"/>
    <mergeCell ref="U24:V24"/>
    <mergeCell ref="B24:B25"/>
    <mergeCell ref="C24:H25"/>
    <mergeCell ref="I24:I25"/>
    <mergeCell ref="J24:J25"/>
    <mergeCell ref="K24:K25"/>
    <mergeCell ref="L24:L25"/>
    <mergeCell ref="AH124:AH125"/>
    <mergeCell ref="B119:AJ119"/>
    <mergeCell ref="B122:AJ122"/>
    <mergeCell ref="B123:D123"/>
    <mergeCell ref="F123:N123"/>
    <mergeCell ref="O123:AF123"/>
    <mergeCell ref="AG123:AJ123"/>
    <mergeCell ref="AG113:AG114"/>
    <mergeCell ref="AH113:AH114"/>
    <mergeCell ref="AI113:AI114"/>
    <mergeCell ref="AJ113:AJ114"/>
    <mergeCell ref="C115:H115"/>
    <mergeCell ref="B116:AJ116"/>
    <mergeCell ref="U113:V113"/>
    <mergeCell ref="W113:X113"/>
    <mergeCell ref="Y113:Z113"/>
    <mergeCell ref="B34:B35"/>
    <mergeCell ref="C34:H35"/>
    <mergeCell ref="I34:I35"/>
    <mergeCell ref="J34:J35"/>
    <mergeCell ref="K34:K35"/>
    <mergeCell ref="L34:L35"/>
    <mergeCell ref="AH24:AH25"/>
    <mergeCell ref="AI24:AI25"/>
    <mergeCell ref="AJ24:AJ25"/>
    <mergeCell ref="C26:H26"/>
    <mergeCell ref="B33:D33"/>
    <mergeCell ref="F33:N33"/>
    <mergeCell ref="O33:AF33"/>
    <mergeCell ref="AG33:AJ33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PLAN INDICATIVO</vt:lpstr>
      <vt:lpstr>POAI 2012</vt:lpstr>
      <vt:lpstr>PLAN ACCIÓN EDUCACIÓN</vt:lpstr>
      <vt:lpstr>PLAN ACCIÓN SALUD</vt:lpstr>
      <vt:lpstr>PLAN ACCIÓN VIVIENDA</vt:lpstr>
      <vt:lpstr>PLAN ACCIÓN JUSTICIA SEGURIDAD </vt:lpstr>
      <vt:lpstr>PLAN ACCIÓN PARTICIPACIÓN CIUDA</vt:lpstr>
      <vt:lpstr>PLAN ACCIÓN RECREACIÓN Y DEPORT</vt:lpstr>
      <vt:lpstr>PLAN ACCIÓN CULTURA</vt:lpstr>
      <vt:lpstr>PLAN ACCIÓN INFANCIA Y ADOLECEN</vt:lpstr>
      <vt:lpstr>PLAN ACCIÓN POBLACIÓN VULNERABL</vt:lpstr>
      <vt:lpstr>PLAN ACCIÓN POBL. VICTIMAS DESP</vt:lpstr>
      <vt:lpstr>PLAN ACCIÓN SERV. PÚBLICOS DIF </vt:lpstr>
      <vt:lpstr>PLAN ACCIÓN AGUA POTABLE</vt:lpstr>
      <vt:lpstr>PLAN ACCIÓN MEDIO AMBIENTE</vt:lpstr>
      <vt:lpstr>PLAN ACCIÓN PLANEACIÓN Y GESTIO</vt:lpstr>
      <vt:lpstr>PLAN ACCIÓN AGROPECUARIO</vt:lpstr>
      <vt:lpstr>PLAN ACCIÓN DESARROLLO Y TURISM</vt:lpstr>
      <vt:lpstr>PLAN ACCIÓN INFRAESTRUCTURA VIA</vt:lpstr>
      <vt:lpstr>PLAN ACCIÓN FORTALE. INSTITUCIO</vt:lpstr>
      <vt:lpstr>PLAN ACCIÓN EQUIPAMENTO MUNICIP</vt:lpstr>
      <vt:lpstr>PLAN ACCIÓN TIC'S</vt:lpstr>
    </vt:vector>
  </TitlesOfParts>
  <Company>BY 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 LITE SP3</dc:creator>
  <cp:lastModifiedBy>nohosala</cp:lastModifiedBy>
  <dcterms:created xsi:type="dcterms:W3CDTF">2013-01-27T14:42:31Z</dcterms:created>
  <dcterms:modified xsi:type="dcterms:W3CDTF">2013-04-11T20:21:48Z</dcterms:modified>
</cp:coreProperties>
</file>