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PLAN COMPRA FUQUENE" sheetId="1" r:id="rId1"/>
    <sheet name="PLAN ACCION" sheetId="2" r:id="rId2"/>
  </sheets>
  <definedNames/>
  <calcPr fullCalcOnLoad="1"/>
</workbook>
</file>

<file path=xl/sharedStrings.xml><?xml version="1.0" encoding="utf-8"?>
<sst xmlns="http://schemas.openxmlformats.org/spreadsheetml/2006/main" count="2173" uniqueCount="427">
  <si>
    <t>RUBRO</t>
  </si>
  <si>
    <t xml:space="preserve">No. Ord. </t>
  </si>
  <si>
    <t xml:space="preserve">ELEMENTO </t>
  </si>
  <si>
    <t xml:space="preserve">TIEMPO </t>
  </si>
  <si>
    <t xml:space="preserve">MEDIDA </t>
  </si>
  <si>
    <t xml:space="preserve">CANTIDAD </t>
  </si>
  <si>
    <t>V/UNIT.</t>
  </si>
  <si>
    <t>V/TOTAL</t>
  </si>
  <si>
    <t>MODALIDAD</t>
  </si>
  <si>
    <t>FONDO LOCAL SALUD</t>
  </si>
  <si>
    <t>SGP SALUD PUBLICA</t>
  </si>
  <si>
    <t>12 MESES</t>
  </si>
  <si>
    <t>UNIDAD</t>
  </si>
  <si>
    <t>SGP REGIMEN SUBSIDIADO</t>
  </si>
  <si>
    <t>SGP REGIMEN SUBSIDIADO AMPLIACIÓN</t>
  </si>
  <si>
    <t>FOSIGA</t>
  </si>
  <si>
    <t>ETESA</t>
  </si>
  <si>
    <t>PAGO COORDINADOR PIC</t>
  </si>
  <si>
    <t>TOTAL</t>
  </si>
  <si>
    <t>INTERVENTORIA REGIMEN SUBSIDIADO</t>
  </si>
  <si>
    <t>FONDO SEGURIDAD</t>
  </si>
  <si>
    <t>COMBUSTIBLE Y LUBRICANTES</t>
  </si>
  <si>
    <t>MANTENIMIENTO</t>
  </si>
  <si>
    <t>SEGUROS</t>
  </si>
  <si>
    <t>COMPRA EQUIPOS</t>
  </si>
  <si>
    <t>SERVICIOS PUBLICO Y COMUNICACIONES</t>
  </si>
  <si>
    <t>MATERIALES Y SUMINISTRO</t>
  </si>
  <si>
    <t>SERVICIOS PERSONALES</t>
  </si>
  <si>
    <t>FONDO MAQUINARIA</t>
  </si>
  <si>
    <t>GASTOS PERSONAL</t>
  </si>
  <si>
    <t>ADQUISICION BIENES</t>
  </si>
  <si>
    <t>ADQUISICION SERVICIOS</t>
  </si>
  <si>
    <t>OTROS GASTOS</t>
  </si>
  <si>
    <t>ACUEDUCTO</t>
  </si>
  <si>
    <t>SERVICIOS PERSOMINAONALES INDIRECTOS</t>
  </si>
  <si>
    <t>CONTRIBUCIONES INHERENTES NOMINA DEL SECTOR PRIVADO</t>
  </si>
  <si>
    <t>CONTRIBUCIONES INHERENTES NOMINA DEL SECTOR PUBLICO</t>
  </si>
  <si>
    <t>TRANSFERENCIA</t>
  </si>
  <si>
    <t>SERVICIOS PERSONALES ASOCIADOS A LA NOMINA</t>
  </si>
  <si>
    <t>ALCANTARILLADOS</t>
  </si>
  <si>
    <t>ADQUISICION BIENES Y SERVICIOS</t>
  </si>
  <si>
    <t>ASEO</t>
  </si>
  <si>
    <t>VIVIENDA</t>
  </si>
  <si>
    <t>URBANA</t>
  </si>
  <si>
    <t>RURAL</t>
  </si>
  <si>
    <t>AGOPECUARIO</t>
  </si>
  <si>
    <t>FUNCIONAMIENTO UMATA</t>
  </si>
  <si>
    <t>APOYO A PROGRAMAS AGROPECUARIOS</t>
  </si>
  <si>
    <t>ADECUACION DE TIERRAS</t>
  </si>
  <si>
    <t>PROGRAMA SEGURIDAD ALIMENTARIA</t>
  </si>
  <si>
    <t>TRANSPORTE</t>
  </si>
  <si>
    <t>MANTENIMIENTO INFRAESTRUCTURA VIAL MUNICIPAL</t>
  </si>
  <si>
    <t>MEDIO AMBIENTE</t>
  </si>
  <si>
    <t xml:space="preserve"> REFORESTACION ZONAS DE PARAMO</t>
  </si>
  <si>
    <t>EDUCACION AMBIENTAL</t>
  </si>
  <si>
    <t>PROTECCION NACIMIENTOS</t>
  </si>
  <si>
    <t>CUERPO BOMBERO</t>
  </si>
  <si>
    <t>COMITÉ LOCAL DE EMERGENCIA</t>
  </si>
  <si>
    <t>PREVENCION, PROTECCION Y CONTENCION OBRAS</t>
  </si>
  <si>
    <t>ADQUISICION BIENES E INSUMOS</t>
  </si>
  <si>
    <t>ATENCION POBLACION AFECTADA</t>
  </si>
  <si>
    <t>PREVENCION Y ATENCION DESASTRES</t>
  </si>
  <si>
    <t>SISTEMA DEPARTAMENTAL DE EVALUACION DE LA GESTION MUNICIPAL -COMPONENTE DE EFICACIA-</t>
  </si>
  <si>
    <t>PLAN DE DESARROLLO:</t>
  </si>
  <si>
    <t>DEPARTAMENTO:</t>
  </si>
  <si>
    <t>CUNDINAMARCA</t>
  </si>
  <si>
    <t>FECHA DE ENTREGA:</t>
  </si>
  <si>
    <t>FORMATO   DAPC  No  2</t>
  </si>
  <si>
    <t>MUNICIPIO:</t>
  </si>
  <si>
    <t>FUQUENE              COD DIAN:</t>
  </si>
  <si>
    <t>PRESENTADO POR:</t>
  </si>
  <si>
    <t>ESPERANZA GARCIA</t>
  </si>
  <si>
    <t>HOJA No   1      DE</t>
  </si>
  <si>
    <t>SECRETARIO PLANEACION</t>
  </si>
  <si>
    <t>EJE</t>
  </si>
  <si>
    <t>ECONOMICA</t>
  </si>
  <si>
    <t>META PDM:             (4 AÑOS)</t>
  </si>
  <si>
    <t xml:space="preserve">LOGRAR QUE  EL 20 % ( 150) DE LOS PEQUEÑOS PRODUCTORES ( 750 )  AUMENTEN SU PRODUCTIVIDAD MEDIANTE LA UTILIZACION DE SEMILLAS DE BUENA CALIDAD </t>
  </si>
  <si>
    <t>META (ANUAL) 2010</t>
  </si>
  <si>
    <t>SECTOR</t>
  </si>
  <si>
    <t>AGROPECUARIO</t>
  </si>
  <si>
    <t>PROGRAMA</t>
  </si>
  <si>
    <t xml:space="preserve">1. FÚQUENE EMPORIO DE AGRICULTURA LIMPIA Y SOSTENIBLE </t>
  </si>
  <si>
    <t>PROYECTO Y SUS ACCIONES</t>
  </si>
  <si>
    <t>INVERSION PROGRAMADA Y EJECUTADA</t>
  </si>
  <si>
    <t>RESPONSABLE</t>
  </si>
  <si>
    <t>OBSERVACIONES</t>
  </si>
  <si>
    <t>No</t>
  </si>
  <si>
    <t>NOMBRE DEL PROYECTO</t>
  </si>
  <si>
    <t xml:space="preserve">META FISICA </t>
  </si>
  <si>
    <t>AVANCE FISICO A LA FECHA</t>
  </si>
  <si>
    <t>% AVANCE FISICO A LA FECHA</t>
  </si>
  <si>
    <t>% LOGRO DE AVANCE DE RESULTADO</t>
  </si>
  <si>
    <t>FUENTES  DE RECURSOS DE INVERSION EN EL PRESENTE AÑO</t>
  </si>
  <si>
    <t>TOTAL PROGRAMADO</t>
  </si>
  <si>
    <t>TOTAL EJECUTADO</t>
  </si>
  <si>
    <t>% DE EJECUCION</t>
  </si>
  <si>
    <t>SGP</t>
  </si>
  <si>
    <t>RP</t>
  </si>
  <si>
    <t>FOSYGA</t>
  </si>
  <si>
    <t>REGALIAS</t>
  </si>
  <si>
    <t>ECOGAS</t>
  </si>
  <si>
    <t>EMGESA</t>
  </si>
  <si>
    <t>CONVENIOS</t>
  </si>
  <si>
    <t>CAPACITAR EN PRODUCCION DE SEMILLA DE BUENA CALIDAD</t>
  </si>
  <si>
    <t>UMATA</t>
  </si>
  <si>
    <t>TOTAL PROGRAMA</t>
  </si>
  <si>
    <t>P L A N   D E   A C C I O N      2 0 1 0</t>
  </si>
  <si>
    <t>FUQUENE               COD DIAN:</t>
  </si>
  <si>
    <t>ECONOMICO</t>
  </si>
  <si>
    <t>2. HACIA UNA PRODUCCION PECUARIA TECNIFICADA</t>
  </si>
  <si>
    <t xml:space="preserve">1. REALIZAR DOS CURSOS DE INSEMINACION ARTIFICIAL, </t>
  </si>
  <si>
    <t>convenios con ICBF</t>
  </si>
  <si>
    <t>2. IMPLEMENTAR EL PROGRAMA DE INSEMINACION CON GANADO NORMANDO</t>
  </si>
  <si>
    <t>SEGURIDAD ALIMENTARIA</t>
  </si>
  <si>
    <t xml:space="preserve">LOGRAR QUE 4 DE LOS PRODUCTORES  DISMINUYAN LOS CANALES DE COMERCIALIZACION Y REALICEN LA ACTIVIDAD DIRECTAMENTE Y AUMENTEN SUS INGRESOS </t>
  </si>
  <si>
    <t xml:space="preserve">3. FÚQUENE  EN LA BASE DE LA COMECIALIZACIÓN </t>
  </si>
  <si>
    <t>1.  REALIZAR  DOS MERCADOS ANUALES REGIONALES EN EL MUNICIPIO</t>
  </si>
  <si>
    <t>EJECUTOR PROGRAMA, ICBF, FISOTERAPISTA</t>
  </si>
  <si>
    <t>HAY 3 BENEFICIARIOS</t>
  </si>
  <si>
    <t xml:space="preserve">REACTIVAR LA PLAZA DE MERCADO EN EL MUNICIPIO </t>
  </si>
  <si>
    <t>A ICBF- NUTRICIONISTA</t>
  </si>
  <si>
    <t>RECURSOS ICBF</t>
  </si>
  <si>
    <t>LOGRAR QUE EL 100% DE LOS PEQUEÑOS PRODUCTORES ACCEDAN AL SERVICIO DE LA UMATA Y ADOPETEN NUEVAS TECNOLOGIAS</t>
  </si>
  <si>
    <t xml:space="preserve">4. LOS CAMPESINOS DE FUQUENE  FRENTE AL CAMBIO DE TRANSFERENCIA DE TECNOLOGIA </t>
  </si>
  <si>
    <t xml:space="preserve">1. CONTINUAR CON LA UMATA  NOMBRANDO UN PROFESIONAL Y DOS TECNICOS UNO AGRICOLA Y OTRO PECUARIO </t>
  </si>
  <si>
    <t xml:space="preserve">2. FIRMAR CONVENIO CON EL SENA Y UNIVERSIDADES PARA LA TRANSFERENCIA DE TECNOLOGIA Y APOYO EN EL ESTENSIONISMO </t>
  </si>
  <si>
    <t xml:space="preserve">LOGRAR QUE EL 10 %  ( 517 ) DEL TOTAL DE LA POBLACION DEL MUNICIPIO( 5170 )  SE INVOLUCRE EN LA FORMULACION Y EJECUCION DEL PLAN DE TURISMO MUNICIPAL </t>
  </si>
  <si>
    <t>OGRAR QUE  435 DE PERSONAS DEL MUNICIPIO SE INVOLUCRE EN LA FORMULACION Y EJECUCION DEL PLAN DE TURISMO MUNICIPAL</t>
  </si>
  <si>
    <t>TURISMO Y ARTESANIA</t>
  </si>
  <si>
    <t>5. EL TURISMO  DE LA MANO CON Fúquene</t>
  </si>
  <si>
    <t xml:space="preserve">1: REALIZAR EL PLAN DE TURISMO MUNICIPAL, </t>
  </si>
  <si>
    <t>RECTORES -ALCALDIA</t>
  </si>
  <si>
    <t xml:space="preserve">2. REALIZAR DOS CAPACITACIONES ANUALES DE TURISMO </t>
  </si>
  <si>
    <t xml:space="preserve">INVOLUCRAR A 20 PERSONAS  EN PPROCESOS DE TECNIFICACION Y ASOCIATIVIDAD ARTESANAL APROVECHANDO EL RECURSO QUE POSEEMOS </t>
  </si>
  <si>
    <t xml:space="preserve">6. RECONOCIMIENTO Y ARAIGO DE LA ARTESANIA FUQUENENSE </t>
  </si>
  <si>
    <t>ALCALDIA</t>
  </si>
  <si>
    <t xml:space="preserve">2. REALIZAR UN MANTENIMIENTO AL CANASTO ARTESANAL DEL MUNICIPIO </t>
  </si>
  <si>
    <t xml:space="preserve">LOGRAR QUE EL 1O % DE LOS PRODUCTORES DEL MUNICIPIO ADOPTEN Y APLIQUEN  NUEVAS TECNOLOGIAS  DE PROCESAMIENTO AGROINDUSTRIAL </t>
  </si>
  <si>
    <t>AGROINDUSTRIA</t>
  </si>
  <si>
    <t xml:space="preserve">FÚQUENE POTENCIAL AGROINDUSTRIAL DE LA PROVINCIA </t>
  </si>
  <si>
    <t>1. DICTAR   DOS CURSOS DE PROCESAMIENTO AGROINDUSTRIAL</t>
  </si>
  <si>
    <t>SUMINISTRARLE AGUA POTABLE AL 100% ( 5170) DE LA POBLACION  DEL MUNICIPIO</t>
  </si>
  <si>
    <t>SUMINISTRARLE AGUA POTABLE AL 1680 PERSONAS DE LA POBLACION  DEL MUNICIPIO</t>
  </si>
  <si>
    <t>AGUA POTABLE Y SANEAMIENTO BASICO</t>
  </si>
  <si>
    <t xml:space="preserve">LA POTABILIZACION DEL AGUA SIGNO DE VIDA DE LOS FUQUENENCES </t>
  </si>
  <si>
    <t xml:space="preserve">2. REALIZAR DOS ADECUACIONES DE REDES DE ACUEDUCTO </t>
  </si>
  <si>
    <t>ESTUDIOS Y DISEÑOS REDES DE ACUEDUCTO</t>
  </si>
  <si>
    <t xml:space="preserve">REABILITACION Y CONSTRUCCION DE REDES Y PLANTA DE TRATAMIENTO </t>
  </si>
  <si>
    <t xml:space="preserve">GARANTIZAR  AL  100 % DE LOS HABITANTES DEL CASCO URBANO Y SUBURBANO  UN SISTEMA DE ALCANTARILLADO Y TRATAMIENTO DE AGUAS RESIDUALES </t>
  </si>
  <si>
    <t xml:space="preserve">GARANTIZAR  AL  12 DE LOS HABITANTES DEL CASCO URBANO Y SUBURBANO  UN SISTEMA DE ALCANTARILLADO Y TRATAMIENTO DE AGUAS RESIDUALES </t>
  </si>
  <si>
    <t xml:space="preserve">EL MANEJO DE LAS AGUAS RESIDUALES RESPONSABILIDAD DE TODOS </t>
  </si>
  <si>
    <t>1. CONSTRUCCION DE DOS PLANTAS DE TRATAMIENTO DE AGUAS RESIDUALES,</t>
  </si>
  <si>
    <t>3. REALIZAR DOS AMPLIACIONES DE REDES DE ALCANTARILLADO%</t>
  </si>
  <si>
    <t xml:space="preserve">GARANTIZAR AL 34 % ( 1800) DE LOS HABITANTES DEL MUNICIPIO LA RECOLECCION Y LA DISPOSICION FINAL DE RESIDUOS SOLIDOS </t>
  </si>
  <si>
    <t xml:space="preserve">LOS RESIDUOS SOLIDOS  AL MARGEN DE LA CONTAMINACION REGIONAL </t>
  </si>
  <si>
    <t xml:space="preserve"> 1,REALIZAR LA IMPLEMENTACION DEL PGRS, </t>
  </si>
  <si>
    <t>Apoyo de la gobernacion  constante</t>
  </si>
  <si>
    <t xml:space="preserve">2. DICTAR 8 CURSOS CON LA COMUNIDAD SOBRE CLASIFICACION EN LA FUENTE </t>
  </si>
  <si>
    <t xml:space="preserve">3. REALIZAR CONVENIO CON LA ANDI Y FEDEPAPA PARA LA RECOLECCION DE AGROQUIMICOS </t>
  </si>
  <si>
    <t>AMBIENTE Y ECOSISTEMA</t>
  </si>
  <si>
    <t>LA PROTECCION DE LOS ECOSITEMAS ESTRATEGICOS DE FUQUENE ASEGURAMIENTO DE VIDA FUTURA</t>
  </si>
  <si>
    <t>1. REALIZAR UNA COMPRA DE 20 HECTAREAS EN LA ZONA DE PARAMO DEL MUNICIPIO</t>
  </si>
  <si>
    <t xml:space="preserve">2. REALIZAR UNA REFORESTACION EN LA CUENCA DEL RIO FUQUEEN </t>
  </si>
  <si>
    <t xml:space="preserve">INVOLUCRAR A 89 PERSONAS DE LA POBLACION EN UN SISTEMA DE FORMACION AMBIENTAL CONTINUO </t>
  </si>
  <si>
    <t xml:space="preserve">LA FORMACION AMBIENTAL CULTURA DE NUEVOS SERES HUMANOS </t>
  </si>
  <si>
    <t xml:space="preserve">1.  REALIZAR 8 CHARLAS DE PROTECCION Y CUIDADO DEL MEDIO AMBIEN TE EN LOS COLEGIOS </t>
  </si>
  <si>
    <t>LUDOTECA</t>
  </si>
  <si>
    <t>GARANTIZAR AL  10%  DE LAS FAMILIAS DEL MUNICIPIO  EL ALMACENAMIENTO DE AGUA   CONSTRUCCION DE  130 RESERVORIOS Y GARANTIZAR AL 15% DE LOS PRODUCTORES DEL MUNICIPIO UN SISTEMA DE RIEGO PARA  MEJORAR  LA PRODUCTIVIDAD.</t>
  </si>
  <si>
    <t xml:space="preserve">FÚQUENE  CON EFCIENTES SISTEMAS DE CAPTACION DEL RECURSO HIDRICO </t>
  </si>
  <si>
    <t>1. CONSTRUIR UN SISTEMA DE RIEGO</t>
  </si>
  <si>
    <t>OBRAS PUBLICAS</t>
  </si>
  <si>
    <t>ESTUDIOS Y DISEÑOS PROPIOS DEL SECTOR</t>
  </si>
  <si>
    <t xml:space="preserve">SOCIAL </t>
  </si>
  <si>
    <t>GARANTIZAR UNA APLIACION DE COBERTURA EN SALUD  DEL 24% ( 638 ) A  LA POBLACION Y  INVOLUCRAR AL 10 % DE LOS HABITANTRES  AFILIADOS A REGIMEN SUBSIDIADO  EN LOS PROGRAMAS DE SALLUD PUBLICA</t>
  </si>
  <si>
    <t>GARANTIZAR UNA APLIACION DE COBERTURA EN SALUD  DE 160 PERSONAS DE  LA POBLACION Y  INVOLUCRAR AL 10 % DE LOS HABITANTRES  AFILIADOS A REGIMEN SUBSIDIADO  EN LOS PROGRAMAS DE SALLUD PUBLICA</t>
  </si>
  <si>
    <t>ESTRATEGIA  SOCIAL PARA UN DESARROLLO  INTEGRAL</t>
  </si>
  <si>
    <t>FUQUENE EN AMBIENTE CON SU SALUD</t>
  </si>
  <si>
    <t xml:space="preserve">1. REALIZAR CUATRO JORNADAS DE AFILIAZION AL REGIMEN SUBSIDIADO, . </t>
  </si>
  <si>
    <t>2. REALIZAR CUATRO BRIGADAS DE SALUD</t>
  </si>
  <si>
    <t xml:space="preserve">3. ELABORAR EL PLAN DE SALUD TERITORIAL SEGÚN RESOLUCION No 425 DE 2010 DE FEBRERO 11 DEL MINISTERIO PROTECCION SOCIAL </t>
  </si>
  <si>
    <t xml:space="preserve">4.REALIZAR PUBLICIDAD SOBRE LA IMPORTANCIA DE LA VACUNACION PARA LOGRAR EL 95% DE COBERTURA EN MENORES DE UN AÑO                                                                                          </t>
  </si>
  <si>
    <t xml:space="preserve">REALIZAR OCHO MONITOREOS DE COBERTURA  Y REALIZAR EVALUACION DEL PROGRAMA DE SALUD INFANTIL                                                                                                             </t>
  </si>
  <si>
    <t xml:space="preserve">REALIZAR OCHO TALLERES A PADRES Y DOCENTES SOBRE EL MALTRATO INFANTIL Y VIOLENCIA INTRAFAMILIAR     </t>
  </si>
  <si>
    <t xml:space="preserve">REALIZAR 8 TALLERES SOBRE ABUSO SEXUAL A LOS ALUMNOS DE LAS INSTITUCIONES EDUCATIVAS                                                                                                                    </t>
  </si>
  <si>
    <t xml:space="preserve">REALIZAR  8 JORNADAS DE DETENCION DE CANCER DE SENO </t>
  </si>
  <si>
    <t xml:space="preserve">REALIZAR 3532 VISITAS A FAMILIAS EN PROMOCION Y PREVENCION DE PROBLEMAS DE NUTRICION                                                                                                                    </t>
  </si>
  <si>
    <t xml:space="preserve">REALIZAR  8 JORNADAS DE TOMA DE TALLA Y PESO A MENORES DE 20 AÑOS          </t>
  </si>
  <si>
    <t xml:space="preserve">FORTALECER EL SISTEMA DE VIGILANCIA NUTRICIONAL SISVAN  </t>
  </si>
  <si>
    <t>REALIZAR  SEGUIMIENTO  A LOS 10 RESTAURANTES ESCOLARES</t>
  </si>
  <si>
    <t xml:space="preserve">REALIZAR 8 TALLERES DIRIGIDOA PADRES SOBRE NUTRICION SALUDABLE     </t>
  </si>
  <si>
    <t xml:space="preserve">REALIZAR 8 CAPACITACIONES SOBRE LA IMPORTANCIA DE LA LECHE MATERNA           </t>
  </si>
  <si>
    <t xml:space="preserve">REALIZAR CUATRO CONCURSOS BEBE SALUDABLE          </t>
  </si>
  <si>
    <t xml:space="preserve">REALIZAR LA DIGITACION DE LA INFORMACION  RECOLECTA DE SALUD INFANTIL,MENTAL,REPRODUCTIVA Y NUTRICION     </t>
  </si>
  <si>
    <t xml:space="preserve">GARANTIZAR LA PERMANENCIA DEL 8 % ( 429) DE LA POBLACION  EN LOS PROGRAMS DE BIENESTAR </t>
  </si>
  <si>
    <t xml:space="preserve">GARANTIZAR LA PERMANENCIA 107 PERSONAS DE LA POBLACION  EN LOS PROGRAMS DE BIENESTAR </t>
  </si>
  <si>
    <t xml:space="preserve">BIENESTAR INTEGRAL CON CALIDAD SOCIAL FUENTE DE ERRADICACION DE POBREZA  </t>
  </si>
  <si>
    <t xml:space="preserve">REALIZAR  16 ENTREGAS DE SUBSIDOS DE FAMILIAS EN ACCION </t>
  </si>
  <si>
    <t xml:space="preserve">2. DOTAR A LOS 6 HOGARES COMUNITARIOS </t>
  </si>
  <si>
    <t xml:space="preserve">INVOLUCRAR AL  10 % ( 58) DE   LA POBLACION VULNERABLE  QUE NO  SE ENCUENTRA  CUBIERTA POR NINGUN TIPO DE APOYO </t>
  </si>
  <si>
    <t xml:space="preserve">INVOLUCRAR AL  15 PERSONAS DE   LA POBLACION VULNERABLE  QUE NO  SE ENCUENTRA  CUBIERTA POR NINGUN TIPO DE APOYO </t>
  </si>
  <si>
    <t xml:space="preserve">APOYO Y ATENCION A LA POBLACION EN CONDICIONES DE VULNERABILIODAD </t>
  </si>
  <si>
    <t xml:space="preserve">REALIZAR 16  ENTREGAS DE  BONOS A LOS ABUELITOS  DE PROGRAMA JUAN LUIS LONDOÑO  , </t>
  </si>
  <si>
    <t>CON 02 SEMILLAS DE AMOR</t>
  </si>
  <si>
    <t xml:space="preserve">2.  REALIZAR CUATRO ENTREGA DE SUBSIDIO A LOS ABUELOS DE SEMILLA DE AMOR </t>
  </si>
  <si>
    <t xml:space="preserve">3. ENTREGAR 3840 MERCADOS A PERSONAS DE ESCASOS RECURSOS QUE NO SE ENCUENTRAN COBIJADOS POR PROGRAMA ALGUNO </t>
  </si>
  <si>
    <t>GARANTIZAR  AL 100% DE LOS HABITANTES UN SISTEMA Y MEDIOS DE PROTECCION DE LOS DERECHOS DE LOS NINOS Y ADOLENTES</t>
  </si>
  <si>
    <t>GARANTIZAR  AL 1292 DE PERSONAS DE LOS HABITANTES UN SISTEMA Y MEDIOS DE PROTECCION DE LOS DERECHOS DE LOS NINOS Y ADOLENTES</t>
  </si>
  <si>
    <t xml:space="preserve">LOS NIÑOS,NIÑAS Y ADOLECENTES DE FUQUENE UNIDOS POR LOS DERECHOS </t>
  </si>
  <si>
    <t>2. CREACION HOGAR DE PASO</t>
  </si>
  <si>
    <t>3. REALIZAR  CUATRO CURSOS DE SOCIALIZACION DE LA LEY</t>
  </si>
  <si>
    <t>SOCIAL</t>
  </si>
  <si>
    <t xml:space="preserve">LOGRAR QUE EL 80 % DE LOS ALUMNOS   OBTENGAN PROMEDIOS SUPERIORES  </t>
  </si>
  <si>
    <t xml:space="preserve">LOGRAR QUE EL 550 ALUMNOS    OBTENGAN PROMEDIOS SUPERIORES </t>
  </si>
  <si>
    <t>EDUCACION ESTRATEGIA DE ABANCE Y DESARROLLO</t>
  </si>
  <si>
    <t xml:space="preserve">CALIDAD DE LA EDUCACION PARA UN MUNICIPIO  ESTRATEGICO </t>
  </si>
  <si>
    <t xml:space="preserve">1.  REALIZAR CUATRO CAPACITACION A DOCENTES  </t>
  </si>
  <si>
    <t>2. REALIZAR CUATRO CURSOS PRE-IFES</t>
  </si>
  <si>
    <t>TRANFERENCIA POR LEDES NIVEL UNO Y DOS DEL SISBEN</t>
  </si>
  <si>
    <t xml:space="preserve">PAGO DE SERVICIOS PUBLICOS </t>
  </si>
  <si>
    <t>3. REALIZAR CUATRO DOTACIONES DE AYUAS TECNODIDACTICAS</t>
  </si>
  <si>
    <t xml:space="preserve">COMPRA DE PREDIO </t>
  </si>
  <si>
    <t xml:space="preserve">LOGRAR QUE EL 98 % DE LOS ALUMNOS  MATRICULADOS TERMINEN  EL AÑO ESCOLAR Y PERMANESCAN  EN LAS INSTITUCIONES </t>
  </si>
  <si>
    <t>EL ALUMNO EN LAS AULAS</t>
  </si>
  <si>
    <t xml:space="preserve">1. SUMINISTRO DE IMPLEMENTOS EDUCATIVOS </t>
  </si>
  <si>
    <t xml:space="preserve">2. APOYO CON TRANSPORTE ESCOLAR </t>
  </si>
  <si>
    <t xml:space="preserve">3. REALIZAR  CUATRO JORNADAS DE ESCUELAS DE PADRES  CON PADRES Y ALUMNOS </t>
  </si>
  <si>
    <t>GARANTIZAR AL 90 % ( 1348 ) DE LOS ALUMNOS  DEL MUNICIPIO EL RESTAURANTE ESCOLAR</t>
  </si>
  <si>
    <t xml:space="preserve">LA NUTRICION PILAR DE LA EDUCACION </t>
  </si>
  <si>
    <t xml:space="preserve">REALIZAR 40 ENTREGA DE MERCADO A LOS RESTAURANTES ESCOLARES </t>
  </si>
  <si>
    <t>CULTURA RECREACION Y DEPORTE</t>
  </si>
  <si>
    <t xml:space="preserve">LA FORMACION CULTURAL  ARAIGO DE LA IDENTIDAD FUQUENENSE </t>
  </si>
  <si>
    <t>1. MONTAR  5 ESCUELAS DE FORMACION CULTURAL EN : TEATRO, DANZAS, GUITARRA, CANTO, PINTURYARTES PLASTICAS</t>
  </si>
  <si>
    <t>LOGRAR QUE EL 30 % (242 ) JOVENES ENTRE LOS 9 Y 15 AÑOS  SE INVOLUCREN EN LAS ESCUELAS DE FORMACION DEPORTIVA</t>
  </si>
  <si>
    <t>LOGRAR QUE  54 JOVENES ENTRE LOS 9 Y 15 AÑOS  SE INVOLUCREN EN LAS ESCUELAS DE FORMACION DEPORTIVA</t>
  </si>
  <si>
    <t>LA FORMACION DEPORTIVA DE LOS JOVENES UNA ESTRATEGIA DE DESARROLLO</t>
  </si>
  <si>
    <t xml:space="preserve">2.  MONTAR UN GIMNASIO PARA LA UTILIZACION DEL TIEMPO LIBRE DE LOS JOVENES DE FUQUENE  </t>
  </si>
  <si>
    <t xml:space="preserve">3. REALIZAR 12 CAMPEONATOS DEPORTIVOS </t>
  </si>
  <si>
    <t xml:space="preserve">GARANTIZARLE AL 100 % DE LA POBLACION  ACTIVIDADES CULTURALES Y DEPORTIVAS </t>
  </si>
  <si>
    <t xml:space="preserve">COMUNIDAD PARTICIPATIVA Y ACTIVA EN EVENTOS CULTURALES Y DEPORTIVOS </t>
  </si>
  <si>
    <t xml:space="preserve">REALIZAR CUATRO SEMANAS CULTURALES </t>
  </si>
  <si>
    <t xml:space="preserve">2. REALIZAR CUATRO CELEBRACIONES DE REYES MAGOS </t>
  </si>
  <si>
    <t xml:space="preserve">PROPENDER POR QUE EL 20 % DE  LAS FAMILIAS QUE SE ENCUENTRA EN NIVEL UNO DE SISBEN (419 )TENGAN UNA VIVIENDA DIGNA </t>
  </si>
  <si>
    <t xml:space="preserve">PROPENDER POR QUE  104 DE  LAS FAMILIAS QUE SE ENCUENTRA EN NIVEL UNO DE SISBEN TENGAN UNA VIVIENDA DIGNA </t>
  </si>
  <si>
    <t>BOLSA VIVIENDA DIGNA  RURAL</t>
  </si>
  <si>
    <t xml:space="preserve">GESTIONAR  UN PROGRAMA DE  VIVIENDA DE INTERES SOCIAL  PARA BRINDARLE  SOLUCION DE VIVIENDA A 70 FAMILIAS </t>
  </si>
  <si>
    <t>VIVIENDA DE INTERES SOCIAL ESTRATEGIA DE CRECIMIENTO</t>
  </si>
  <si>
    <t>INSTITUCIONAL Y DE INFRAESTRUCTURA</t>
  </si>
  <si>
    <t>GARANTIZAR LA ATENCIÓN EN LOS SERVICIOS DE LA ADMINISTRACIÓN  EN UN 100%</t>
  </si>
  <si>
    <t xml:space="preserve">GARANTIZAR A  1293 PERSONAS LA ATENCIÓN EN LOS SERVICIOS DE LA ADMINISTRACIÓN </t>
  </si>
  <si>
    <t>INSTITUCIONAL Y ADMINISTRATIVO</t>
  </si>
  <si>
    <t>DESARROLLO ADMINISTRATIVO E INSTITUCIONAL</t>
  </si>
  <si>
    <t xml:space="preserve">REALIZAR DOS GIRAS ANUALES DE LA ADMINISTRACION POR CADA UNA DE LAS VEREDAS </t>
  </si>
  <si>
    <t>BRINDAR AL 100% DE LA POBLACIÓN DEL MUNICIPIO  (5170) UNA SEGURIDAD ADECUADA</t>
  </si>
  <si>
    <t xml:space="preserve">LA SEGURIDAD Y LA PREVENCION  LA ESENCIA DEL CRECIMIENTO PRODUCTIVO  </t>
  </si>
  <si>
    <t xml:space="preserve">MONTAR CUATRO  FRENTES DE SEGURIDAD , </t>
  </si>
  <si>
    <t>2.  REACTIVAR EL CLOPAD</t>
  </si>
  <si>
    <t>APOYO A LA COMISARIA DE FAMILIA</t>
  </si>
  <si>
    <t>3. REALIZAR 16 REUNIOES DE SEGURIDAD Y MONTAR LA POLICIA CIVICA DEL MUNICIPIO Y APOYO A LA POLICIA</t>
  </si>
  <si>
    <t xml:space="preserve">QUE EL 3 %  (155) DE LA POBLACION PARTICIPE ACTIVAMENTE EN LOS MECANISMOS DE PARTICIAPCION COMUNITARIA </t>
  </si>
  <si>
    <t xml:space="preserve">QUE 38 PERSONAS DE LA POBLACION PARTICIPE ACTIVAMENTE EN LOS MECANISMOS DE PARTICIAPCION COMUNITARIA </t>
  </si>
  <si>
    <t>PARTICIPACION COMUNITARIA</t>
  </si>
  <si>
    <t xml:space="preserve">APOYO AL CONSEJO DE PLANEACION TERRITORIAL </t>
  </si>
  <si>
    <t xml:space="preserve">2. REALIZAR 16 REUNIONES CON LOS MIEMBROS DE LAS JUNTAS DE ACCION COMUNAL </t>
  </si>
  <si>
    <t>3.  CONFORMAR CUATRO VEDURIAS CIUDADANAS</t>
  </si>
  <si>
    <t>QUE EL 100 % DE LA POBLACION DE FUQUENE SE BENEFICIE DEL LA REVICION YAJUSTE DEL EOT</t>
  </si>
  <si>
    <t xml:space="preserve">HACIA UN ORDENAMIENTO GENERADOR DE DESARROLLO </t>
  </si>
  <si>
    <t xml:space="preserve">REALIZAR LA REVISION Y AJUSTE DEL EOT DEL MUNICIPIO PARA PROYECTARLO PARA LOS PROXIMOS NUEVE AÑOS </t>
  </si>
  <si>
    <t xml:space="preserve">QUE EL 100 % 4860  DE LOS POBLADORES DE LA ZONA RURAL CUENTEN CON UNAS ADECUADAS VIAS PARA SU BENEFICIO </t>
  </si>
  <si>
    <t>INFRAESTRUCTURA VIAL</t>
  </si>
  <si>
    <t>MEJORAMIENTO Y ADECUACION  VIAS RURALES</t>
  </si>
  <si>
    <t xml:space="preserve">MANTENER EL 100% DE LA MALLA VIAL RURAL EN ADECUADAS CONDICIONES </t>
  </si>
  <si>
    <t>QUE EL 100 %  ( 310  )DE LOS HABITANTES DELA ZONA URBANA PUEDAN DEZPLAZARCEN  RAPIDA Y FACILMENTE</t>
  </si>
  <si>
    <t>QUE 78 PERSONAS DE LOS HABITANTES DELA ZONA URBANA PUEDAN DEZPLAZARCEN  RAPIDA Y FACILMENTE</t>
  </si>
  <si>
    <t>RECUPERACION MALLA VIAL URBANA</t>
  </si>
  <si>
    <t>2.  MANTENER EL 100% DE LA MALLA VIAL URBANA Y DE CAPELLANIA EN CONDICIONES DE TRANSITABILIDAD</t>
  </si>
  <si>
    <t>QUE EL 100% DE LOS ALUMNOS Y DOCENTES DEL MUNICIPIO CUENTEN CON ESTABLECIMIENTOS ADECUADOS Y AGRADABLES  PARA UN MEJOR DESEMPEÑO DE SUS FUNCIONES</t>
  </si>
  <si>
    <t>QUE 550 DE LOS ALUMNOS Y DOCENTES DEL MUNICIPIO CUENTEN CON ESTABLECIMIENTOS ADECUADOS Y AGRADABLES  PARA UN MEJOR DESEMPEÑO DE SUS FUNCIONES</t>
  </si>
  <si>
    <t>INFRAESTRUCTURA MUNICIPAL</t>
  </si>
  <si>
    <t xml:space="preserve">CONSTRUCCION , MANTENIMIENTO Y ADECUACION ESTABLECIMIENTOS EDUCATIVOS </t>
  </si>
  <si>
    <t>1. CONSTRUCCION AULAS  INSTITUCIONES EDUCATIVAS</t>
  </si>
  <si>
    <t xml:space="preserve">2. MANTENIMIENTO ESTABLECIMIENTOS EDUCATIVOS </t>
  </si>
  <si>
    <t>QUE   EL 30% DE LOS HABITANTES UTILICEN LOS ESENARIOS DEPORTIVOS DISPONIBLES EN EL MUNICIPIO</t>
  </si>
  <si>
    <t>QUE 444 DE LAS PERSONAS DE LOS HABITANTES UTILICEN LOS ESENARIOS DEPORTIVOS DISPONIBLES EN EL MUNICIPIO</t>
  </si>
  <si>
    <t>MANTENIMIENTO Y ADECUACION DE ESENARIOS DEPORTIVOS</t>
  </si>
  <si>
    <t xml:space="preserve">REALIZAR LA CONSTRIUCCION DE LA CANCHA DE CAPELLANIA </t>
  </si>
  <si>
    <t xml:space="preserve">2. REALIZAR EL MANTENIMIENTO A 5 ESENARIOS DEPORTIVOS EN LAS VEREDAS </t>
  </si>
  <si>
    <t xml:space="preserve">QUE   EL 100% DE LOS USUARIOS DE LA ALCALDIA COMO LOS EMPLEADOS TENGAN ADECUADAS INSTALACIONES PARA LA PRESTACION DEL SERVICIO </t>
  </si>
  <si>
    <t xml:space="preserve">QUE   EL 2500 DE LOS USUARIOS DE LA ALCALDIA COMO LOS EMPLEADOS TENGAN ADECUADAS INSTALACIONES PARA LA PRESTACION DEL SERVICIO </t>
  </si>
  <si>
    <t xml:space="preserve">MANTENIMIENTO Y ADECUACION DE INSTALACIONES  MUNICIPALES </t>
  </si>
  <si>
    <t xml:space="preserve">ADECUAR Y REALIZAR EL MANTENIMIENTO DE TODAS LAS INSTALACIONES MUNICIPALES </t>
  </si>
  <si>
    <t>P L A N   A C C I O N   2 0 12</t>
  </si>
  <si>
    <t>POR FUQUENE EL CAMBIO ES AHORA</t>
  </si>
  <si>
    <t>JUAN CARLOS BENITEZ</t>
  </si>
  <si>
    <t>ATENCION GRUPOS VULNERABLES</t>
  </si>
  <si>
    <t>ATENCION POBLACIÓN DE LA TERCERA EDAD</t>
  </si>
  <si>
    <t>PROGRAMA PARA ATENCION POBLACION INFANTIL Y ADOLESCENTES</t>
  </si>
  <si>
    <t>ATENCION POBLACION DESPLAZADA</t>
  </si>
  <si>
    <t>ATENCION POBLACION DISCAPACITADA</t>
  </si>
  <si>
    <t>APOYO PROGRAMAS FAMILIAS EN ACCION</t>
  </si>
  <si>
    <t>APOYO HOGARES COMUNITARIOS</t>
  </si>
  <si>
    <t>RED JUNTOS</t>
  </si>
  <si>
    <t>MEJORAMIENTO Y ADECUACION INFRAESTRUCTURA PRIMERA INFANCIA</t>
  </si>
  <si>
    <t>PROGRAMAS PRIMERA INFANCIA</t>
  </si>
  <si>
    <t>EQUIPAMIENTO MUNICIPAL</t>
  </si>
  <si>
    <t>AMPLIACION Y MANTENIMIENTOS DE LAS INFRAESTRUCTURA DE LAS EDIFICACIONES MUNICIPALES</t>
  </si>
  <si>
    <t>FORTALECIMIENTO INSTITUCIONAL</t>
  </si>
  <si>
    <t>PROCESOS INTEGRALES DE EVALUACION INSTITUCIONAL Y REORGANIZACIÓN ADMINISTRATIVA</t>
  </si>
  <si>
    <t>PROGRAMAS DE CAPACITACION  Y ASISTENCIA TECNICA ORIENTADOS AL DESARROLLO EFICIENTE</t>
  </si>
  <si>
    <t>ACTUALIZACION SISBEN</t>
  </si>
  <si>
    <t>ESTRATIFICACION SOCIOECONOMICA</t>
  </si>
  <si>
    <t>ACTUALIZACION CATASTRAL</t>
  </si>
  <si>
    <t>EVALUACION Y SEGUIMIENTO PLAN DESARROLLO</t>
  </si>
  <si>
    <t>REVISION Y AJUSTE EOT</t>
  </si>
  <si>
    <t>PROMOCION MECANISMO PARTICIPACION CIUDADANA</t>
  </si>
  <si>
    <t>APOYO CONSEJO TERITORRIAL PLANEACION</t>
  </si>
  <si>
    <t>MANTENIMIENTO SOFWARE Y HADWARE</t>
  </si>
  <si>
    <t>PROGRAMAS DE SALUD OCUPACIONAL</t>
  </si>
  <si>
    <t>SERVICIOS PUBLICOS</t>
  </si>
  <si>
    <t>AMPLIACION Y MANTENIMIENTO REDES DE GAS</t>
  </si>
  <si>
    <t>AMPLIACION Y MANTENIMIENTO COBERTURA SERVICIO  DE ENERGIA</t>
  </si>
  <si>
    <t>COMPRA DE ENERGIA ALUMBRADO PUBLICO</t>
  </si>
  <si>
    <t>JUSTICIA</t>
  </si>
  <si>
    <t>FUNCIONAMIENTO COMISARIA FAMILIA</t>
  </si>
  <si>
    <t>FUNCIONAMIENTO INSPECCION MUNICIPAL</t>
  </si>
  <si>
    <t xml:space="preserve">HOGARES DE PASO </t>
  </si>
  <si>
    <t>PROMOCION DEL DESARROLLO</t>
  </si>
  <si>
    <t>PLAN DE TURISMO</t>
  </si>
  <si>
    <t>APOYO ARTESANOS</t>
  </si>
  <si>
    <t>ALIMENTACION ESCOLAR</t>
  </si>
  <si>
    <t>ALIMENTACIO ESCOLAR</t>
  </si>
  <si>
    <t>EDUCACION</t>
  </si>
  <si>
    <t>TRANSPORTE EDUCATIVO</t>
  </si>
  <si>
    <t>DOTACION DE MATERIAL TECNODIDACTICO</t>
  </si>
  <si>
    <t>SERVICIOS PUBLICOS DE ESTABLECIMIENTOS EDUCATIVOS</t>
  </si>
  <si>
    <t>MANTENIMIENTO Y REPARACION DE ESTABLECIMIENTOS EDUCATIVOS</t>
  </si>
  <si>
    <t>CONSTRUCCION Y AMPLIACIÓN DE ESTABLECIMIENTO EDUCATIVOS</t>
  </si>
  <si>
    <t>MANTENIMIENTO Y REPARACION DE RESTAURANTE ESCOLARES</t>
  </si>
  <si>
    <t>CAPACITACION PRUEBAS DE ESTADOS</t>
  </si>
  <si>
    <t>PREINVERSION- ESTUDIOS, CONSULTORIAS, ASESORIAS E INTERVENTORIAS</t>
  </si>
  <si>
    <t>PROGRAMA DE ESCUELA DE PADRES</t>
  </si>
  <si>
    <t>FONDO DE SOLIDARIDAD Y REDISTRIBUCION LEY 142/94</t>
  </si>
  <si>
    <t>COMPRA TERRENOS PROTECCION Y RECUPERACION CUENCAS HIDRICAS</t>
  </si>
  <si>
    <t>SANEAMIENTO BASICO</t>
  </si>
  <si>
    <t>PLAN DEPARTAMENTAL AGUA</t>
  </si>
  <si>
    <t>REHABILITACION SISTEMA ACUEDUCTO</t>
  </si>
  <si>
    <t>REHABILITACION SISTEMA ALCANTARILLADO</t>
  </si>
  <si>
    <t>AMPLIACION REDES ACUEDUCTOS</t>
  </si>
  <si>
    <t>EDUCACION FISICA, RECREACION Y DEPORTES</t>
  </si>
  <si>
    <t xml:space="preserve">FOMENTO, DESARROLLO Y PRACTICA DEPORTE, LA RECREACION Y APROVECHAMIENTO DEL TIEMPO LIBRE </t>
  </si>
  <si>
    <t>CONSTRUCCION, MANTENIMIENTO Y/O ADECUACION DE ESCENARIOS DEPORTIVOS</t>
  </si>
  <si>
    <t>PAGO INTRUCTORES</t>
  </si>
  <si>
    <t>APOYO A CLUBES DEPORTIVOS</t>
  </si>
  <si>
    <t>DOTACION DE ESCENARIOS DEPORTIVO E IMPLEMENTACION PARA LA PRECTICA DEL DEPORTE Y APROVECHAMIENTO DEL TIEMPO LIBRE</t>
  </si>
  <si>
    <t>CULTURA</t>
  </si>
  <si>
    <t>CONSTRUCCION Y MANTENIMIENTO DE LA INSFRAESTRUCTURA  CULTURAL DEL MUNICIPIO</t>
  </si>
  <si>
    <t>ESCUELA DE FORMACION CULTURAL</t>
  </si>
  <si>
    <t>DOTACION DE ESCENARIOS CULTURALES DEL MUNICIPIO</t>
  </si>
  <si>
    <t>DOTACION UNIFORMES BANDA MARCIAL MUNICIPAL</t>
  </si>
  <si>
    <t>COMPRA, MANTENIMIENTO Y DOTACION BANDA MUNICIPAL</t>
  </si>
  <si>
    <t>PRESTACION SERVICIOS</t>
  </si>
  <si>
    <t>LICITACION</t>
  </si>
  <si>
    <t>SUMINISTRO</t>
  </si>
  <si>
    <t>SUBASTA INVERSA</t>
  </si>
  <si>
    <t>PRESTACION SERVICIO</t>
  </si>
  <si>
    <t>SELECCIÓN ABREVIADA</t>
  </si>
  <si>
    <t>SELECCIÓN ABREVIAD</t>
  </si>
  <si>
    <t>PRESTACION DE SERVICIO</t>
  </si>
  <si>
    <t>SUNMINISTRO</t>
  </si>
  <si>
    <t>SUBASTA</t>
  </si>
  <si>
    <t>SELECION ABREVIADA</t>
  </si>
  <si>
    <t>FOMENTO, APOYO Y DIFUCION DE EVENTOS Y EXPRESIONES ARTISTICA Y CULTURALES</t>
  </si>
  <si>
    <t>META (ANUAL) 2012</t>
  </si>
  <si>
    <t xml:space="preserve">LOGRAR QUE 40PEQUEÑOS PRODUCTORES AUMENTEN SU PRODUCTIVIDAD MEDIANTE LA UTILIZACION DE SEMILLAS DE BUENA CALIDAD </t>
  </si>
  <si>
    <t>REALIZAR SEIS PARCELAS DEMOSTRATIVAS  EN PRODUCCION DE SEMILLA CON AGRICULTORES</t>
  </si>
  <si>
    <t xml:space="preserve">REALIZAR DOS GIRAS CON PRODUCTORES DEL  MUNICIPIO </t>
  </si>
  <si>
    <t>P L A N   D E   A C C I O N      2 0 1 2</t>
  </si>
  <si>
    <t>JUAN BENITEZ</t>
  </si>
  <si>
    <t xml:space="preserve"> LOGRAR QUE 10 DE LOS PEQUEÑOS PRODUCTORES   SE INVOLUCREN EN LOS PROCESOS DE MEJORAMIENTO GENETICO Y SANIDAD ANIMAL </t>
  </si>
  <si>
    <t>3. DICTAR DOS CURSOS DE SANIDAD ANIMAL A PRODUCTORES DEL MUNICIPIO</t>
  </si>
  <si>
    <t xml:space="preserve">4. REALIZAR CUATRO JORNADAS POR TODO EL MUNICIPIO DE DESPARACITACION DE ANIMALES </t>
  </si>
  <si>
    <t xml:space="preserve">LOGRAR QUE EL 60 % ( 600)  DE LOS PEQUEÑOS PRODUCTORES   SE INVOLUCREN EN LOS PROCESOS DE MEJORAMIENTO GENETICO Y SANIDAD ANIMAL </t>
  </si>
  <si>
    <t xml:space="preserve">LOGRAR QUE EL  10 % ( 80 )  DE LOS PRODUCTORES  DISMINUYAN LOS CANALES DE COMERCIALIZACION Y REALICEN LA ACTIVIDAD DIRECTAMENTE Y AUMENTEN SUS INGRESOS </t>
  </si>
  <si>
    <t>LOGRAR QUE 160 DE LOS PEQUEÑOS PRODUCTORES ACCEDAN AL SERVICIO DE LA UMATA Y ADOPETEN NUEVAS TECNOLOGIAS</t>
  </si>
  <si>
    <t>P L A N   D E   A C C I O N      2 01 2</t>
  </si>
  <si>
    <t>IMPLEMENTAR PLANES DE TURISMO</t>
  </si>
  <si>
    <t>1. DICTAR DOS CURSOS DE EMPRENDIMIENTO</t>
  </si>
  <si>
    <t xml:space="preserve">INVOLUCRAR A UN  4 % ( 104) DE LA POBLACION  EN PPROCESOS DE TECNIFICACION Y ASOCIATIVIDAD ARTESANAL APROVECHANDO EL RECURSO QUE POSEEMOS </t>
  </si>
  <si>
    <t xml:space="preserve">2. REALIZAR UNA ADECUACIONES AL LABORATORIO DE CARNICOS </t>
  </si>
  <si>
    <t>P L A N   D E   A C C I O N      2 0 12</t>
  </si>
  <si>
    <t>1. CONSTRUIR UNA PLANTA DE TRATAMIENTO ,</t>
  </si>
  <si>
    <t xml:space="preserve">3. REALIZAR DOS ENTREGA DE SUMINISTRO  DE INSUMOS PARA TRATAMIENTO A LAS PLANTAS DE AGUA POTABLE </t>
  </si>
  <si>
    <t xml:space="preserve">2. REALIZAR 80 MEJORAMIENTOS DE SANEAMIENTO BASICO EN LA ZONA RURAL </t>
  </si>
  <si>
    <t>PLANEACION</t>
  </si>
  <si>
    <t xml:space="preserve">GARANTIZAR QUE 300 DE LOS HABITANTES DEL MUNICIPIO ACCEDAN A LA RECOLECCION Y LA DISPOSICION FINAL DE RESIDUOS SOLIDOS </t>
  </si>
  <si>
    <t xml:space="preserve">ASEGURAR AL 50 % DE LA POBLACION EL SUMINISTRO DE AGUA MEDIANTE LA COMPRA DE  20 HECTAREAS EN LAS AREAS ESTRATEGICAS DE LOS NACIMIENTOS. </t>
  </si>
  <si>
    <t xml:space="preserve">PLANEACION </t>
  </si>
  <si>
    <t xml:space="preserve">INVOLUCRAR AL 10 % ( 356) DE LA POBLACION EN UN SISTEMA DE FORMACION AMBIENTAL CONTINUO </t>
  </si>
  <si>
    <t xml:space="preserve"> GARANTIZAR 300 PERSONAS DE LOS PRODUCTORES DEL MUNICIPIO UN SISTEMA DE RIEGO PARA  MEJORAR  LA PRODUCTIVIDAD.</t>
  </si>
  <si>
    <t>2. CONSTRUIR 60 RESERVORIOS</t>
  </si>
  <si>
    <t xml:space="preserve">REALIZAR  10 JORNADAS DE VACUNACION PARA LOGRAR UNA COBERTURA DEL 100% DE NIÑOS VACUNADOS                                                                                                               </t>
  </si>
  <si>
    <t xml:space="preserve">REALIZAR 3000 VISITAS  A FAMILIAS PROMOCION Y PREVENCION DE LA SALUD INFANTIL         </t>
  </si>
  <si>
    <t xml:space="preserve">REALIZAR 3000 VISITAS  DE PREVENCION Y PROMOCION DE LA SALUD SEXUAL Y REPRODUCTIVA             </t>
  </si>
  <si>
    <t>DESARROLLO SOCIAL</t>
  </si>
  <si>
    <t>EDUCACION ESTRATEGIA DE AVANCE Y DESARROLLO</t>
  </si>
  <si>
    <t>GARANTIZAR AL 350 DE LOS ALUMNOS  DEL MUNICIPIO EL RESTAURANTE ESCOLAR</t>
  </si>
  <si>
    <t>DEPORTES Y CULTURA</t>
  </si>
  <si>
    <t xml:space="preserve">INVOLUCRAR A 40 PERSONAS DE LA POBLACION  EN PROCESOS DE FORMACION CULTURAL  EN LAS DIVERSAS MODALIDADES Y GENEROS </t>
  </si>
  <si>
    <t xml:space="preserve">INVOLUCRAR AL 4% ( 160 )  DE LA POBLACION  EN PROCESOS DE FORMACION CULTURAL  EN LAS DIVERSAS MODALIDADES Y GENEROS </t>
  </si>
  <si>
    <t>1702/2012</t>
  </si>
  <si>
    <t>1.  MONTAR 5 ESCUELAS DE FORMACION DEPORTIVA EN :  BALONCESTO, VOLEIBOL, ATLETISMO , AJEDRES Y FUTBOL</t>
  </si>
  <si>
    <t>CULTURA Y DEPORTES</t>
  </si>
  <si>
    <t xml:space="preserve">GARANTIZARLE A 1200 PERSONAS DE LA POBLACION  ACTIVIDADES CULTURALES Y DEPORTIVAS </t>
  </si>
  <si>
    <t xml:space="preserve">1. REALIZAR  100 MEJORAMIENTOS DE VIVIENDA EN LA ZONA RURAL </t>
  </si>
  <si>
    <t>CONSTRUCCION DE 160 VIVIENDAS DE INTERES SOCIAL</t>
  </si>
  <si>
    <t>CONSTRUIE VIVIENDA DE INTERES A 40 BENEFICIARIOS</t>
  </si>
  <si>
    <t>SECRETARIA DE GOBIERNO</t>
  </si>
  <si>
    <t>BRINDAR AL 1300 PERSONAS DE LA POBLACIÓN DEL MUNICIPIO   UNA SEGURIDAD ADECUADA</t>
  </si>
  <si>
    <t>JUANN BENITEZ</t>
  </si>
  <si>
    <t>SECRETARIA GOBIERNO</t>
  </si>
  <si>
    <t>P L A N   D E   A C C I O N     2 0 12</t>
  </si>
  <si>
    <t>P L A N   D E   A C C I O N     2 0 1 2</t>
  </si>
  <si>
    <t>CONTINUAR CON LA PAIMENTACION DE 4KM  DE LA VIA FUQUENE CHINZAQUE</t>
  </si>
  <si>
    <t xml:space="preserve">QUE 2000 PERSONAS DE LOS POBLADORES DE LA ZONA RURAL CUENTEN CON UNAS ADECUADAS VIAS PARA SU BENEFICIO </t>
  </si>
  <si>
    <t xml:space="preserve">POR  FUQUENE EL CAMBIO ES AHORA </t>
  </si>
  <si>
    <t>P L A N   D E   COMPRA    2 0 12</t>
  </si>
  <si>
    <t>ALCALDIA MUNICIPAL DE FUQUENE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</si>
</sst>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\-??\ _P_t_s_-;_-@_-"/>
    <numFmt numFmtId="171" formatCode="#,##0.0"/>
    <numFmt numFmtId="172" formatCode="#,##0.000"/>
    <numFmt numFmtId="173" formatCode="_ [$$-240A]\ * #,##0_ ;_ [$$-240A]\ * \-#,##0_ ;_ [$$-240A]\ * \-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4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4" fontId="3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" fontId="5" fillId="0" borderId="0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center" textRotation="90"/>
    </xf>
    <xf numFmtId="3" fontId="10" fillId="0" borderId="15" xfId="0" applyNumberFormat="1" applyFont="1" applyFill="1" applyBorder="1" applyAlignment="1">
      <alignment horizontal="center" textRotation="90"/>
    </xf>
    <xf numFmtId="3" fontId="10" fillId="0" borderId="16" xfId="0" applyNumberFormat="1" applyFont="1" applyFill="1" applyBorder="1" applyAlignment="1">
      <alignment horizontal="center" textRotation="90"/>
    </xf>
    <xf numFmtId="3" fontId="10" fillId="0" borderId="12" xfId="0" applyNumberFormat="1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0" fontId="5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0" fontId="5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 vertical="center" wrapText="1"/>
    </xf>
    <xf numFmtId="9" fontId="5" fillId="0" borderId="18" xfId="53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 vertical="center" wrapText="1"/>
    </xf>
    <xf numFmtId="9" fontId="5" fillId="0" borderId="21" xfId="53" applyFont="1" applyFill="1" applyBorder="1" applyAlignment="1">
      <alignment horizontal="center"/>
    </xf>
    <xf numFmtId="10" fontId="5" fillId="0" borderId="23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0" fontId="9" fillId="0" borderId="18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/>
    </xf>
    <xf numFmtId="10" fontId="9" fillId="0" borderId="21" xfId="0" applyNumberFormat="1" applyFont="1" applyFill="1" applyBorder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textRotation="90"/>
    </xf>
    <xf numFmtId="3" fontId="10" fillId="0" borderId="31" xfId="0" applyNumberFormat="1" applyFont="1" applyFill="1" applyBorder="1" applyAlignment="1">
      <alignment horizontal="center" textRotation="90"/>
    </xf>
    <xf numFmtId="3" fontId="10" fillId="0" borderId="32" xfId="0" applyNumberFormat="1" applyFont="1" applyFill="1" applyBorder="1" applyAlignment="1">
      <alignment horizontal="center" textRotation="90"/>
    </xf>
    <xf numFmtId="3" fontId="10" fillId="0" borderId="33" xfId="0" applyNumberFormat="1" applyFont="1" applyFill="1" applyBorder="1" applyAlignment="1">
      <alignment horizontal="center" textRotation="90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9" fontId="5" fillId="0" borderId="35" xfId="53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 wrapText="1"/>
    </xf>
    <xf numFmtId="10" fontId="5" fillId="0" borderId="41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10" fontId="5" fillId="0" borderId="33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3" fontId="10" fillId="0" borderId="18" xfId="0" applyNumberFormat="1" applyFont="1" applyFill="1" applyBorder="1" applyAlignment="1">
      <alignment horizontal="center" textRotation="90"/>
    </xf>
    <xf numFmtId="0" fontId="5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3" fontId="5" fillId="0" borderId="46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10" fontId="5" fillId="0" borderId="47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9" fontId="5" fillId="0" borderId="18" xfId="53" applyFont="1" applyBorder="1" applyAlignment="1">
      <alignment horizontal="center"/>
    </xf>
    <xf numFmtId="3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/>
    </xf>
    <xf numFmtId="9" fontId="5" fillId="0" borderId="21" xfId="53" applyFont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/>
    </xf>
    <xf numFmtId="9" fontId="5" fillId="0" borderId="23" xfId="53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9" fontId="5" fillId="0" borderId="0" xfId="53" applyFont="1" applyBorder="1" applyAlignment="1">
      <alignment horizontal="center"/>
    </xf>
    <xf numFmtId="9" fontId="5" fillId="0" borderId="18" xfId="53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center" textRotation="90"/>
    </xf>
    <xf numFmtId="9" fontId="5" fillId="0" borderId="21" xfId="53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9" fontId="5" fillId="0" borderId="18" xfId="53" applyFont="1" applyFill="1" applyBorder="1" applyAlignment="1">
      <alignment/>
    </xf>
    <xf numFmtId="9" fontId="5" fillId="0" borderId="21" xfId="53" applyFont="1" applyFill="1" applyBorder="1" applyAlignment="1">
      <alignment/>
    </xf>
    <xf numFmtId="10" fontId="5" fillId="0" borderId="3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51" applyFont="1" applyFill="1" applyBorder="1" applyAlignment="1">
      <alignment horizontal="center" vertical="center"/>
      <protection/>
    </xf>
    <xf numFmtId="2" fontId="5" fillId="0" borderId="31" xfId="0" applyNumberFormat="1" applyFont="1" applyFill="1" applyBorder="1" applyAlignment="1">
      <alignment horizontal="center"/>
    </xf>
    <xf numFmtId="10" fontId="5" fillId="0" borderId="31" xfId="0" applyNumberFormat="1" applyFont="1" applyFill="1" applyBorder="1" applyAlignment="1">
      <alignment horizontal="center" wrapText="1"/>
    </xf>
    <xf numFmtId="10" fontId="5" fillId="0" borderId="41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vertical="center"/>
    </xf>
    <xf numFmtId="10" fontId="5" fillId="0" borderId="4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/>
    </xf>
    <xf numFmtId="1" fontId="5" fillId="0" borderId="18" xfId="46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vertical="center"/>
    </xf>
    <xf numFmtId="1" fontId="5" fillId="0" borderId="21" xfId="46" applyNumberFormat="1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10" fontId="9" fillId="0" borderId="52" xfId="0" applyNumberFormat="1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9" fillId="34" borderId="52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1" fontId="5" fillId="0" borderId="18" xfId="0" applyNumberFormat="1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/>
    </xf>
    <xf numFmtId="3" fontId="10" fillId="0" borderId="53" xfId="0" applyNumberFormat="1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vertical="center" wrapText="1"/>
    </xf>
    <xf numFmtId="0" fontId="11" fillId="0" borderId="39" xfId="51" applyFont="1" applyFill="1" applyBorder="1" applyAlignment="1">
      <alignment horizontal="center" vertical="center"/>
      <protection/>
    </xf>
    <xf numFmtId="1" fontId="5" fillId="0" borderId="39" xfId="0" applyNumberFormat="1" applyFont="1" applyFill="1" applyBorder="1" applyAlignment="1">
      <alignment horizontal="center" vertical="center" wrapText="1"/>
    </xf>
    <xf numFmtId="10" fontId="5" fillId="0" borderId="3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3" fontId="9" fillId="34" borderId="18" xfId="0" applyNumberFormat="1" applyFont="1" applyFill="1" applyBorder="1" applyAlignment="1">
      <alignment horizontal="center" vertical="center" textRotation="90" wrapText="1"/>
    </xf>
    <xf numFmtId="0" fontId="9" fillId="34" borderId="18" xfId="0" applyFont="1" applyFill="1" applyBorder="1" applyAlignment="1">
      <alignment horizontal="center" textRotation="90"/>
    </xf>
    <xf numFmtId="0" fontId="5" fillId="35" borderId="0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10" fontId="9" fillId="0" borderId="23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textRotation="90" wrapText="1"/>
    </xf>
    <xf numFmtId="3" fontId="5" fillId="0" borderId="2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70" fontId="5" fillId="0" borderId="18" xfId="46" applyNumberFormat="1" applyFont="1" applyFill="1" applyBorder="1" applyAlignment="1">
      <alignment horizontal="right" vertical="center"/>
    </xf>
    <xf numFmtId="1" fontId="5" fillId="0" borderId="18" xfId="46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/>
    </xf>
    <xf numFmtId="10" fontId="13" fillId="0" borderId="5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justify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45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6" fillId="36" borderId="2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37" borderId="62" xfId="0" applyFont="1" applyFill="1" applyBorder="1" applyAlignment="1">
      <alignment horizontal="left" vertical="center"/>
    </xf>
    <xf numFmtId="0" fontId="5" fillId="37" borderId="63" xfId="0" applyFont="1" applyFill="1" applyBorder="1" applyAlignment="1">
      <alignment horizontal="left" vertical="center"/>
    </xf>
    <xf numFmtId="0" fontId="5" fillId="37" borderId="64" xfId="0" applyFont="1" applyFill="1" applyBorder="1" applyAlignment="1">
      <alignment horizontal="left" vertical="center"/>
    </xf>
    <xf numFmtId="0" fontId="5" fillId="38" borderId="62" xfId="0" applyFont="1" applyFill="1" applyBorder="1" applyAlignment="1">
      <alignment horizontal="center" vertical="center" wrapText="1"/>
    </xf>
    <xf numFmtId="0" fontId="5" fillId="38" borderId="6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6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8" fillId="38" borderId="63" xfId="0" applyFont="1" applyFill="1" applyBorder="1" applyAlignment="1">
      <alignment horizontal="center" vertical="center" wrapText="1"/>
    </xf>
    <xf numFmtId="0" fontId="8" fillId="38" borderId="64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66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38" borderId="15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5" fillId="38" borderId="53" xfId="0" applyFont="1" applyFill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49" fontId="5" fillId="38" borderId="65" xfId="0" applyNumberFormat="1" applyFont="1" applyFill="1" applyBorder="1" applyAlignment="1" applyProtection="1">
      <alignment horizontal="left" vertical="center" wrapText="1"/>
      <protection/>
    </xf>
    <xf numFmtId="49" fontId="5" fillId="38" borderId="28" xfId="0" applyNumberFormat="1" applyFont="1" applyFill="1" applyBorder="1" applyAlignment="1" applyProtection="1">
      <alignment horizontal="left" vertical="center" wrapText="1"/>
      <protection/>
    </xf>
    <xf numFmtId="49" fontId="5" fillId="38" borderId="66" xfId="0" applyNumberFormat="1" applyFont="1" applyFill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0" fontId="9" fillId="0" borderId="74" xfId="0" applyNumberFormat="1" applyFont="1" applyFill="1" applyBorder="1" applyAlignment="1">
      <alignment horizontal="center" vertical="center" wrapText="1"/>
    </xf>
    <xf numFmtId="10" fontId="9" fillId="0" borderId="75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39" borderId="73" xfId="0" applyFont="1" applyFill="1" applyBorder="1" applyAlignment="1">
      <alignment horizontal="center" vertical="center" textRotation="90" wrapText="1"/>
    </xf>
    <xf numFmtId="0" fontId="9" fillId="39" borderId="14" xfId="0" applyFont="1" applyFill="1" applyBorder="1" applyAlignment="1">
      <alignment horizontal="center" vertical="center" textRotation="90" wrapText="1"/>
    </xf>
    <xf numFmtId="0" fontId="9" fillId="39" borderId="51" xfId="0" applyFont="1" applyFill="1" applyBorder="1" applyAlignment="1">
      <alignment horizontal="center" vertical="center" textRotation="90" wrapText="1"/>
    </xf>
    <xf numFmtId="0" fontId="9" fillId="39" borderId="16" xfId="0" applyFont="1" applyFill="1" applyBorder="1" applyAlignment="1">
      <alignment horizontal="center" vertical="center" textRotation="90" wrapText="1"/>
    </xf>
    <xf numFmtId="0" fontId="9" fillId="39" borderId="74" xfId="0" applyFont="1" applyFill="1" applyBorder="1" applyAlignment="1">
      <alignment horizontal="center" textRotation="90"/>
    </xf>
    <xf numFmtId="0" fontId="9" fillId="39" borderId="75" xfId="0" applyFont="1" applyFill="1" applyBorder="1" applyAlignment="1">
      <alignment horizontal="center" textRotation="90"/>
    </xf>
    <xf numFmtId="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7" fontId="5" fillId="0" borderId="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37" borderId="59" xfId="0" applyFont="1" applyFill="1" applyBorder="1" applyAlignment="1">
      <alignment horizontal="left" vertical="center"/>
    </xf>
    <xf numFmtId="0" fontId="5" fillId="37" borderId="79" xfId="0" applyFont="1" applyFill="1" applyBorder="1" applyAlignment="1">
      <alignment horizontal="left" vertical="center"/>
    </xf>
    <xf numFmtId="0" fontId="5" fillId="38" borderId="50" xfId="0" applyFont="1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0" fontId="5" fillId="38" borderId="79" xfId="0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8" borderId="66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justify" vertical="center" wrapText="1"/>
    </xf>
    <xf numFmtId="0" fontId="5" fillId="35" borderId="80" xfId="0" applyFont="1" applyFill="1" applyBorder="1" applyAlignment="1">
      <alignment horizontal="justify" vertical="center" wrapText="1"/>
    </xf>
    <xf numFmtId="0" fontId="5" fillId="35" borderId="0" xfId="0" applyFont="1" applyFill="1" applyBorder="1" applyAlignment="1">
      <alignment horizontal="justify" vertical="center" wrapText="1"/>
    </xf>
    <xf numFmtId="0" fontId="5" fillId="35" borderId="25" xfId="0" applyFont="1" applyFill="1" applyBorder="1" applyAlignment="1">
      <alignment horizontal="justify" vertical="center" wrapText="1"/>
    </xf>
    <xf numFmtId="0" fontId="5" fillId="35" borderId="28" xfId="0" applyFont="1" applyFill="1" applyBorder="1" applyAlignment="1">
      <alignment horizontal="justify" vertical="center" wrapText="1"/>
    </xf>
    <xf numFmtId="0" fontId="5" fillId="35" borderId="29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5" fillId="37" borderId="5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5" fillId="40" borderId="53" xfId="0" applyFont="1" applyFill="1" applyBorder="1" applyAlignment="1">
      <alignment horizontal="center" vertical="center" wrapText="1"/>
    </xf>
    <xf numFmtId="0" fontId="5" fillId="40" borderId="66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left" vertical="center"/>
    </xf>
    <xf numFmtId="0" fontId="5" fillId="40" borderId="53" xfId="0" applyFont="1" applyFill="1" applyBorder="1" applyAlignment="1">
      <alignment horizontal="left" vertical="center"/>
    </xf>
    <xf numFmtId="49" fontId="5" fillId="40" borderId="28" xfId="0" applyNumberFormat="1" applyFont="1" applyFill="1" applyBorder="1" applyAlignment="1" applyProtection="1">
      <alignment horizontal="left" vertical="center" wrapText="1"/>
      <protection/>
    </xf>
    <xf numFmtId="49" fontId="5" fillId="40" borderId="66" xfId="0" applyNumberFormat="1" applyFont="1" applyFill="1" applyBorder="1" applyAlignment="1" applyProtection="1">
      <alignment horizontal="left" vertical="center" wrapText="1"/>
      <protection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25" xfId="0" applyNumberFormat="1" applyFont="1" applyFill="1" applyBorder="1" applyAlignment="1">
      <alignment horizontal="left" vertical="center" wrapText="1"/>
    </xf>
    <xf numFmtId="49" fontId="5" fillId="35" borderId="28" xfId="0" applyNumberFormat="1" applyFont="1" applyFill="1" applyBorder="1" applyAlignment="1">
      <alignment horizontal="left" vertical="center" wrapText="1"/>
    </xf>
    <xf numFmtId="49" fontId="5" fillId="35" borderId="29" xfId="0" applyNumberFormat="1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40" borderId="12" xfId="0" applyFont="1" applyFill="1" applyBorder="1" applyAlignment="1">
      <alignment horizontal="center" vertical="center" wrapText="1"/>
    </xf>
    <xf numFmtId="0" fontId="5" fillId="40" borderId="85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86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8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86" xfId="0" applyFont="1" applyFill="1" applyBorder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left" vertical="center" wrapText="1"/>
    </xf>
    <xf numFmtId="0" fontId="8" fillId="35" borderId="86" xfId="0" applyFont="1" applyFill="1" applyBorder="1" applyAlignment="1">
      <alignment horizontal="left" vertical="center" wrapText="1"/>
    </xf>
    <xf numFmtId="0" fontId="8" fillId="35" borderId="28" xfId="0" applyFont="1" applyFill="1" applyBorder="1" applyAlignment="1">
      <alignment horizontal="left" vertical="center" wrapText="1"/>
    </xf>
    <xf numFmtId="0" fontId="8" fillId="35" borderId="29" xfId="0" applyFont="1" applyFill="1" applyBorder="1" applyAlignment="1">
      <alignment horizontal="left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0" fontId="9" fillId="0" borderId="41" xfId="0" applyNumberFormat="1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textRotation="90" wrapText="1"/>
    </xf>
    <xf numFmtId="0" fontId="9" fillId="39" borderId="32" xfId="0" applyFont="1" applyFill="1" applyBorder="1" applyAlignment="1">
      <alignment horizontal="center" vertical="center" textRotation="90" wrapText="1"/>
    </xf>
    <xf numFmtId="0" fontId="9" fillId="39" borderId="41" xfId="0" applyFont="1" applyFill="1" applyBorder="1" applyAlignment="1">
      <alignment horizontal="center" textRotation="90"/>
    </xf>
    <xf numFmtId="9" fontId="5" fillId="0" borderId="88" xfId="0" applyNumberFormat="1" applyFont="1" applyFill="1" applyBorder="1" applyAlignment="1">
      <alignment horizontal="center" vertical="center" wrapText="1"/>
    </xf>
    <xf numFmtId="9" fontId="5" fillId="0" borderId="37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justify" vertical="center" wrapText="1"/>
    </xf>
    <xf numFmtId="0" fontId="8" fillId="35" borderId="25" xfId="0" applyFont="1" applyFill="1" applyBorder="1" applyAlignment="1">
      <alignment horizontal="justify" vertical="center" wrapText="1"/>
    </xf>
    <xf numFmtId="0" fontId="8" fillId="35" borderId="28" xfId="0" applyFont="1" applyFill="1" applyBorder="1" applyAlignment="1">
      <alignment horizontal="justify" vertical="center" wrapText="1"/>
    </xf>
    <xf numFmtId="0" fontId="8" fillId="35" borderId="29" xfId="0" applyFont="1" applyFill="1" applyBorder="1" applyAlignment="1">
      <alignment horizontal="justify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40" borderId="31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8" fillId="40" borderId="53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99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justify"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33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5" fillId="40" borderId="13" xfId="0" applyNumberFormat="1" applyFont="1" applyFill="1" applyBorder="1" applyAlignment="1" applyProtection="1">
      <alignment horizontal="left" vertical="center" wrapText="1"/>
      <protection/>
    </xf>
    <xf numFmtId="49" fontId="5" fillId="40" borderId="99" xfId="0" applyNumberFormat="1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99" xfId="0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 applyProtection="1">
      <alignment horizontal="left" vertical="center" wrapText="1"/>
      <protection/>
    </xf>
    <xf numFmtId="49" fontId="5" fillId="38" borderId="9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left" vertical="center"/>
    </xf>
    <xf numFmtId="0" fontId="5" fillId="42" borderId="53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40" borderId="100" xfId="0" applyFont="1" applyFill="1" applyBorder="1" applyAlignment="1">
      <alignment horizontal="center" vertical="center" wrapText="1"/>
    </xf>
    <xf numFmtId="0" fontId="5" fillId="40" borderId="101" xfId="0" applyFont="1" applyFill="1" applyBorder="1" applyAlignment="1">
      <alignment horizontal="center" vertical="center" wrapText="1"/>
    </xf>
    <xf numFmtId="0" fontId="5" fillId="40" borderId="102" xfId="0" applyFont="1" applyFill="1" applyBorder="1" applyAlignment="1">
      <alignment horizontal="center" vertical="center" wrapText="1"/>
    </xf>
    <xf numFmtId="0" fontId="5" fillId="35" borderId="100" xfId="0" applyFont="1" applyFill="1" applyBorder="1" applyAlignment="1">
      <alignment horizontal="center" vertical="center" wrapText="1"/>
    </xf>
    <xf numFmtId="0" fontId="5" fillId="35" borderId="101" xfId="0" applyFont="1" applyFill="1" applyBorder="1" applyAlignment="1">
      <alignment horizontal="center" vertical="center" wrapText="1"/>
    </xf>
    <xf numFmtId="0" fontId="5" fillId="35" borderId="103" xfId="0" applyFont="1" applyFill="1" applyBorder="1" applyAlignment="1">
      <alignment horizontal="justify" vertical="center" wrapText="1"/>
    </xf>
    <xf numFmtId="0" fontId="5" fillId="35" borderId="101" xfId="0" applyFont="1" applyFill="1" applyBorder="1" applyAlignment="1">
      <alignment horizontal="justify" vertical="center" wrapText="1"/>
    </xf>
    <xf numFmtId="0" fontId="5" fillId="35" borderId="10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40" borderId="99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99" xfId="0" applyFont="1" applyFill="1" applyBorder="1" applyAlignment="1">
      <alignment horizontal="justify" vertical="center" wrapText="1"/>
    </xf>
    <xf numFmtId="0" fontId="5" fillId="38" borderId="9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justify" vertical="center" wrapText="1"/>
    </xf>
    <xf numFmtId="0" fontId="5" fillId="35" borderId="33" xfId="0" applyFont="1" applyFill="1" applyBorder="1" applyAlignment="1">
      <alignment horizontal="justify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10" fontId="9" fillId="0" borderId="118" xfId="0" applyNumberFormat="1" applyFont="1" applyFill="1" applyBorder="1" applyAlignment="1">
      <alignment horizontal="center" vertical="center" wrapText="1"/>
    </xf>
    <xf numFmtId="10" fontId="9" fillId="0" borderId="119" xfId="0" applyNumberFormat="1" applyFont="1" applyFill="1" applyBorder="1" applyAlignment="1">
      <alignment horizontal="center" vertical="center" wrapText="1"/>
    </xf>
    <xf numFmtId="9" fontId="5" fillId="0" borderId="39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 wrapText="1"/>
    </xf>
    <xf numFmtId="0" fontId="8" fillId="43" borderId="5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3" borderId="9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left"/>
    </xf>
    <xf numFmtId="0" fontId="5" fillId="40" borderId="99" xfId="0" applyFont="1" applyFill="1" applyBorder="1" applyAlignment="1">
      <alignment horizontal="left"/>
    </xf>
    <xf numFmtId="9" fontId="5" fillId="0" borderId="81" xfId="0" applyNumberFormat="1" applyFont="1" applyFill="1" applyBorder="1" applyAlignment="1">
      <alignment horizontal="center" vertical="center" wrapText="1"/>
    </xf>
    <xf numFmtId="9" fontId="5" fillId="0" borderId="82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right"/>
    </xf>
    <xf numFmtId="0" fontId="13" fillId="0" borderId="59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right"/>
    </xf>
    <xf numFmtId="173" fontId="13" fillId="0" borderId="56" xfId="0" applyNumberFormat="1" applyFont="1" applyFill="1" applyBorder="1" applyAlignment="1">
      <alignment horizontal="right" vertical="center"/>
    </xf>
    <xf numFmtId="173" fontId="13" fillId="0" borderId="57" xfId="0" applyNumberFormat="1" applyFont="1" applyFill="1" applyBorder="1" applyAlignment="1">
      <alignment horizontal="right" vertical="center"/>
    </xf>
    <xf numFmtId="173" fontId="13" fillId="0" borderId="5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173" fontId="13" fillId="0" borderId="56" xfId="0" applyNumberFormat="1" applyFont="1" applyFill="1" applyBorder="1" applyAlignment="1">
      <alignment horizontal="center" vertical="center"/>
    </xf>
    <xf numFmtId="173" fontId="13" fillId="0" borderId="57" xfId="0" applyNumberFormat="1" applyFont="1" applyFill="1" applyBorder="1" applyAlignment="1">
      <alignment horizontal="center" vertical="center"/>
    </xf>
    <xf numFmtId="173" fontId="13" fillId="0" borderId="58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zoomScalePageLayoutView="0" workbookViewId="0" topLeftCell="A79">
      <pane xSplit="14610" topLeftCell="W1" activePane="topLeft" state="split"/>
      <selection pane="topLeft" activeCell="A12" sqref="A12"/>
      <selection pane="topRight" activeCell="H2" sqref="H1:X16384"/>
    </sheetView>
  </sheetViews>
  <sheetFormatPr defaultColWidth="11.421875" defaultRowHeight="15"/>
  <cols>
    <col min="1" max="1" width="9.421875" style="0" customWidth="1"/>
    <col min="2" max="2" width="22.8515625" style="0" customWidth="1"/>
    <col min="3" max="3" width="20.28125" style="0" customWidth="1"/>
    <col min="4" max="4" width="39.57421875" style="0" customWidth="1"/>
    <col min="6" max="7" width="0" style="0" hidden="1" customWidth="1"/>
    <col min="8" max="8" width="13.28125" style="0" bestFit="1" customWidth="1"/>
    <col min="9" max="9" width="16.57421875" style="0" customWidth="1"/>
  </cols>
  <sheetData>
    <row r="1" spans="1:9" ht="20.25">
      <c r="A1" s="242" t="s">
        <v>426</v>
      </c>
      <c r="B1" s="243"/>
      <c r="C1" s="243"/>
      <c r="D1" s="243"/>
      <c r="E1" s="243"/>
      <c r="F1" s="243"/>
      <c r="G1" s="243"/>
      <c r="H1" s="243"/>
      <c r="I1" s="243"/>
    </row>
    <row r="2" spans="1:9" ht="20.25">
      <c r="A2" s="242" t="s">
        <v>292</v>
      </c>
      <c r="B2" s="243"/>
      <c r="C2" s="243"/>
      <c r="D2" s="243"/>
      <c r="E2" s="243"/>
      <c r="F2" s="243"/>
      <c r="G2" s="243"/>
      <c r="H2" s="243"/>
      <c r="I2" s="243"/>
    </row>
    <row r="3" spans="1:9" ht="20.25">
      <c r="A3" s="242" t="s">
        <v>425</v>
      </c>
      <c r="B3" s="243"/>
      <c r="C3" s="243"/>
      <c r="D3" s="243"/>
      <c r="E3" s="243"/>
      <c r="F3" s="243"/>
      <c r="G3" s="243"/>
      <c r="H3" s="243"/>
      <c r="I3" s="243"/>
    </row>
    <row r="4" spans="1:9" ht="15">
      <c r="A4" s="1" t="s">
        <v>1</v>
      </c>
      <c r="B4" s="2" t="s">
        <v>8</v>
      </c>
      <c r="C4" s="232" t="s">
        <v>0</v>
      </c>
      <c r="D4" s="233" t="s">
        <v>2</v>
      </c>
      <c r="E4" s="233" t="s">
        <v>3</v>
      </c>
      <c r="F4" s="233" t="s">
        <v>4</v>
      </c>
      <c r="G4" s="233" t="s">
        <v>5</v>
      </c>
      <c r="H4" s="233" t="s">
        <v>6</v>
      </c>
      <c r="I4" s="233" t="s">
        <v>7</v>
      </c>
    </row>
    <row r="5" spans="3:9" ht="15">
      <c r="C5" s="234"/>
      <c r="D5" s="234"/>
      <c r="E5" s="234"/>
      <c r="F5" s="234"/>
      <c r="G5" s="234"/>
      <c r="H5" s="234"/>
      <c r="I5" s="234"/>
    </row>
    <row r="6" spans="2:9" ht="15">
      <c r="B6" t="s">
        <v>360</v>
      </c>
      <c r="C6" s="245" t="s">
        <v>9</v>
      </c>
      <c r="D6" s="235" t="s">
        <v>10</v>
      </c>
      <c r="E6" s="235" t="s">
        <v>11</v>
      </c>
      <c r="F6" s="235"/>
      <c r="G6" s="236"/>
      <c r="H6" s="236">
        <v>19315990</v>
      </c>
      <c r="I6" s="237">
        <f>G6+H6</f>
        <v>19315990</v>
      </c>
    </row>
    <row r="7" spans="2:9" ht="15">
      <c r="B7" t="s">
        <v>361</v>
      </c>
      <c r="C7" s="245"/>
      <c r="D7" s="235" t="s">
        <v>13</v>
      </c>
      <c r="E7" s="235" t="s">
        <v>11</v>
      </c>
      <c r="F7" s="235"/>
      <c r="G7" s="236"/>
      <c r="H7" s="236">
        <v>353905780</v>
      </c>
      <c r="I7" s="237">
        <f>G7+H7</f>
        <v>353905780</v>
      </c>
    </row>
    <row r="8" spans="2:9" ht="16.5" customHeight="1">
      <c r="B8" t="s">
        <v>361</v>
      </c>
      <c r="C8" s="245"/>
      <c r="D8" s="235" t="s">
        <v>14</v>
      </c>
      <c r="E8" s="235" t="s">
        <v>11</v>
      </c>
      <c r="F8" s="235"/>
      <c r="G8" s="236"/>
      <c r="H8" s="236">
        <v>100000000</v>
      </c>
      <c r="I8" s="236">
        <v>100000000</v>
      </c>
    </row>
    <row r="9" spans="2:9" ht="15">
      <c r="B9" t="s">
        <v>362</v>
      </c>
      <c r="C9" s="245"/>
      <c r="D9" s="235" t="s">
        <v>15</v>
      </c>
      <c r="E9" s="235" t="s">
        <v>11</v>
      </c>
      <c r="F9" s="235"/>
      <c r="G9" s="236"/>
      <c r="H9" s="236">
        <v>2434365</v>
      </c>
      <c r="I9" s="236">
        <v>2434365</v>
      </c>
    </row>
    <row r="10" spans="2:9" ht="15">
      <c r="B10" t="s">
        <v>362</v>
      </c>
      <c r="C10" s="245"/>
      <c r="D10" s="235" t="s">
        <v>16</v>
      </c>
      <c r="E10" s="235" t="s">
        <v>11</v>
      </c>
      <c r="F10" s="235"/>
      <c r="G10" s="236"/>
      <c r="H10" s="236">
        <v>1500000</v>
      </c>
      <c r="I10" s="236">
        <v>1500000</v>
      </c>
    </row>
    <row r="11" spans="2:9" ht="15">
      <c r="B11" t="s">
        <v>360</v>
      </c>
      <c r="C11" s="245"/>
      <c r="D11" s="235" t="s">
        <v>17</v>
      </c>
      <c r="E11" s="235" t="s">
        <v>11</v>
      </c>
      <c r="F11" s="235"/>
      <c r="G11" s="236"/>
      <c r="H11" s="236">
        <v>10000000</v>
      </c>
      <c r="I11" s="236">
        <v>10000000</v>
      </c>
    </row>
    <row r="12" spans="2:9" ht="15">
      <c r="B12" t="s">
        <v>363</v>
      </c>
      <c r="C12" s="245"/>
      <c r="D12" s="235" t="s">
        <v>19</v>
      </c>
      <c r="E12" s="235" t="s">
        <v>11</v>
      </c>
      <c r="F12" s="235"/>
      <c r="G12" s="236"/>
      <c r="H12" s="236">
        <v>10500000</v>
      </c>
      <c r="I12" s="236">
        <v>10500000</v>
      </c>
    </row>
    <row r="13" spans="3:9" ht="15">
      <c r="C13" s="245"/>
      <c r="D13" s="235" t="s">
        <v>18</v>
      </c>
      <c r="E13" s="235"/>
      <c r="F13" s="235"/>
      <c r="G13" s="236"/>
      <c r="H13" s="234"/>
      <c r="I13" s="238">
        <f>I6+I7+I8+I9+I10+I11+I12</f>
        <v>497656135</v>
      </c>
    </row>
    <row r="14" spans="3:9" ht="15">
      <c r="C14" s="234"/>
      <c r="D14" s="235"/>
      <c r="E14" s="235"/>
      <c r="F14" s="235"/>
      <c r="G14" s="236"/>
      <c r="H14" s="236"/>
      <c r="I14" s="237"/>
    </row>
    <row r="15" spans="2:9" ht="15">
      <c r="B15" t="s">
        <v>362</v>
      </c>
      <c r="C15" s="245" t="s">
        <v>20</v>
      </c>
      <c r="D15" s="235" t="s">
        <v>21</v>
      </c>
      <c r="E15" s="235" t="s">
        <v>11</v>
      </c>
      <c r="F15" s="235"/>
      <c r="G15" s="236"/>
      <c r="H15" s="236">
        <v>10000000</v>
      </c>
      <c r="I15" s="236">
        <v>10000000</v>
      </c>
    </row>
    <row r="16" spans="2:9" ht="15">
      <c r="B16" t="s">
        <v>362</v>
      </c>
      <c r="C16" s="245"/>
      <c r="D16" s="235" t="s">
        <v>22</v>
      </c>
      <c r="E16" s="235" t="s">
        <v>11</v>
      </c>
      <c r="F16" s="234"/>
      <c r="G16" s="236"/>
      <c r="H16" s="236">
        <v>2000000</v>
      </c>
      <c r="I16" s="236">
        <v>2000000</v>
      </c>
    </row>
    <row r="17" spans="2:9" ht="15">
      <c r="B17" t="s">
        <v>362</v>
      </c>
      <c r="C17" s="245"/>
      <c r="D17" s="235" t="s">
        <v>23</v>
      </c>
      <c r="E17" s="235" t="s">
        <v>11</v>
      </c>
      <c r="F17" s="234"/>
      <c r="G17" s="236"/>
      <c r="H17" s="237">
        <v>1000000</v>
      </c>
      <c r="I17" s="237">
        <v>1000000</v>
      </c>
    </row>
    <row r="18" spans="2:9" ht="15">
      <c r="B18" t="s">
        <v>362</v>
      </c>
      <c r="C18" s="245"/>
      <c r="D18" s="235" t="s">
        <v>24</v>
      </c>
      <c r="E18" s="235" t="s">
        <v>11</v>
      </c>
      <c r="F18" s="234"/>
      <c r="G18" s="236"/>
      <c r="H18" s="236">
        <v>5000000</v>
      </c>
      <c r="I18" s="236">
        <v>5000000</v>
      </c>
    </row>
    <row r="19" spans="2:9" ht="15">
      <c r="B19" t="s">
        <v>362</v>
      </c>
      <c r="C19" s="245"/>
      <c r="D19" s="235" t="s">
        <v>25</v>
      </c>
      <c r="E19" s="235" t="s">
        <v>11</v>
      </c>
      <c r="F19" s="234"/>
      <c r="G19" s="236"/>
      <c r="H19" s="236">
        <v>4000000</v>
      </c>
      <c r="I19" s="236">
        <v>4000000</v>
      </c>
    </row>
    <row r="20" spans="2:9" ht="15">
      <c r="B20" t="s">
        <v>364</v>
      </c>
      <c r="C20" s="245"/>
      <c r="D20" s="235" t="s">
        <v>27</v>
      </c>
      <c r="E20" s="235" t="s">
        <v>11</v>
      </c>
      <c r="F20" s="234"/>
      <c r="G20" s="236"/>
      <c r="H20" s="236">
        <v>1000000</v>
      </c>
      <c r="I20" s="236">
        <v>1000000</v>
      </c>
    </row>
    <row r="21" spans="2:9" ht="15">
      <c r="B21" t="s">
        <v>362</v>
      </c>
      <c r="C21" s="245"/>
      <c r="D21" s="235" t="s">
        <v>26</v>
      </c>
      <c r="E21" s="235" t="s">
        <v>11</v>
      </c>
      <c r="F21" s="234"/>
      <c r="G21" s="236"/>
      <c r="H21" s="236">
        <v>7000000</v>
      </c>
      <c r="I21" s="236">
        <v>7000000</v>
      </c>
    </row>
    <row r="22" spans="3:9" ht="15">
      <c r="C22" s="245"/>
      <c r="D22" s="235" t="s">
        <v>18</v>
      </c>
      <c r="E22" s="234"/>
      <c r="F22" s="234"/>
      <c r="G22" s="234"/>
      <c r="H22" s="234"/>
      <c r="I22" s="238">
        <f>I15+I16+I17+I18+I19+I21+I20</f>
        <v>30000000</v>
      </c>
    </row>
    <row r="23" spans="3:9" ht="15">
      <c r="C23" s="234"/>
      <c r="D23" s="234"/>
      <c r="E23" s="234"/>
      <c r="F23" s="234"/>
      <c r="G23" s="234"/>
      <c r="H23" s="234"/>
      <c r="I23" s="237"/>
    </row>
    <row r="24" spans="2:9" ht="15">
      <c r="B24" t="s">
        <v>364</v>
      </c>
      <c r="C24" s="245" t="s">
        <v>28</v>
      </c>
      <c r="D24" s="235" t="s">
        <v>29</v>
      </c>
      <c r="E24" s="235" t="s">
        <v>11</v>
      </c>
      <c r="F24" s="234"/>
      <c r="G24" s="236"/>
      <c r="H24" s="236">
        <v>45800000</v>
      </c>
      <c r="I24" s="236">
        <v>45800000</v>
      </c>
    </row>
    <row r="25" spans="2:9" ht="15">
      <c r="B25" t="s">
        <v>362</v>
      </c>
      <c r="C25" s="245"/>
      <c r="D25" s="235" t="s">
        <v>30</v>
      </c>
      <c r="E25" s="235" t="s">
        <v>11</v>
      </c>
      <c r="F25" s="234"/>
      <c r="G25" s="236"/>
      <c r="H25" s="236">
        <v>25000000</v>
      </c>
      <c r="I25" s="236">
        <v>25000000</v>
      </c>
    </row>
    <row r="26" spans="2:9" ht="15">
      <c r="B26" t="s">
        <v>364</v>
      </c>
      <c r="C26" s="245"/>
      <c r="D26" s="235" t="s">
        <v>31</v>
      </c>
      <c r="E26" s="235" t="s">
        <v>11</v>
      </c>
      <c r="F26" s="234"/>
      <c r="G26" s="236"/>
      <c r="H26" s="236">
        <v>8000000</v>
      </c>
      <c r="I26" s="236">
        <v>8000000</v>
      </c>
    </row>
    <row r="27" spans="2:9" ht="15">
      <c r="B27" t="s">
        <v>362</v>
      </c>
      <c r="C27" s="245"/>
      <c r="D27" s="235" t="s">
        <v>32</v>
      </c>
      <c r="E27" s="235" t="s">
        <v>11</v>
      </c>
      <c r="F27" s="234"/>
      <c r="G27" s="236"/>
      <c r="H27" s="236">
        <v>1000000</v>
      </c>
      <c r="I27" s="236">
        <v>1000000</v>
      </c>
    </row>
    <row r="28" spans="3:9" ht="15">
      <c r="C28" s="245"/>
      <c r="D28" s="235" t="s">
        <v>18</v>
      </c>
      <c r="E28" s="234"/>
      <c r="F28" s="234"/>
      <c r="G28" s="234"/>
      <c r="H28" s="234"/>
      <c r="I28" s="238">
        <f>I24+I25+I26+I27</f>
        <v>79800000</v>
      </c>
    </row>
    <row r="29" spans="3:9" ht="15">
      <c r="C29" s="234"/>
      <c r="D29" s="234"/>
      <c r="E29" s="234"/>
      <c r="F29" s="234"/>
      <c r="G29" s="234"/>
      <c r="H29" s="234"/>
      <c r="I29" s="237"/>
    </row>
    <row r="30" spans="2:9" ht="24.75">
      <c r="B30" t="s">
        <v>364</v>
      </c>
      <c r="C30" s="245" t="s">
        <v>33</v>
      </c>
      <c r="D30" s="239" t="s">
        <v>38</v>
      </c>
      <c r="E30" s="234" t="s">
        <v>11</v>
      </c>
      <c r="F30" s="234" t="s">
        <v>12</v>
      </c>
      <c r="G30" s="234"/>
      <c r="H30" s="236">
        <v>74443575</v>
      </c>
      <c r="I30" s="236">
        <v>74443575</v>
      </c>
    </row>
    <row r="31" spans="2:9" ht="15">
      <c r="B31" t="s">
        <v>364</v>
      </c>
      <c r="C31" s="245"/>
      <c r="D31" s="235" t="s">
        <v>34</v>
      </c>
      <c r="E31" s="234" t="s">
        <v>11</v>
      </c>
      <c r="F31" s="234" t="s">
        <v>12</v>
      </c>
      <c r="G31" s="234"/>
      <c r="H31" s="236">
        <v>6000000</v>
      </c>
      <c r="I31" s="236">
        <v>6000000</v>
      </c>
    </row>
    <row r="32" spans="2:9" ht="24.75">
      <c r="B32" t="s">
        <v>364</v>
      </c>
      <c r="C32" s="245"/>
      <c r="D32" s="239" t="s">
        <v>35</v>
      </c>
      <c r="E32" s="234" t="s">
        <v>11</v>
      </c>
      <c r="F32" s="234" t="s">
        <v>12</v>
      </c>
      <c r="G32" s="234"/>
      <c r="H32" s="236">
        <v>20835199</v>
      </c>
      <c r="I32" s="236">
        <v>20835199</v>
      </c>
    </row>
    <row r="33" spans="2:9" ht="30">
      <c r="B33" t="s">
        <v>364</v>
      </c>
      <c r="C33" s="245"/>
      <c r="D33" s="240" t="s">
        <v>36</v>
      </c>
      <c r="E33" s="234" t="s">
        <v>11</v>
      </c>
      <c r="F33" s="234" t="s">
        <v>12</v>
      </c>
      <c r="G33" s="234"/>
      <c r="H33" s="236">
        <v>3129862</v>
      </c>
      <c r="I33" s="236">
        <v>3129862</v>
      </c>
    </row>
    <row r="34" spans="2:9" ht="15">
      <c r="B34" t="s">
        <v>362</v>
      </c>
      <c r="C34" s="245"/>
      <c r="D34" s="234" t="s">
        <v>30</v>
      </c>
      <c r="E34" s="234" t="s">
        <v>11</v>
      </c>
      <c r="F34" s="234" t="s">
        <v>12</v>
      </c>
      <c r="G34" s="234"/>
      <c r="H34" s="236">
        <v>6950000</v>
      </c>
      <c r="I34" s="236">
        <v>6950000</v>
      </c>
    </row>
    <row r="35" spans="2:9" ht="15">
      <c r="B35" t="s">
        <v>364</v>
      </c>
      <c r="C35" s="245"/>
      <c r="D35" s="234" t="s">
        <v>31</v>
      </c>
      <c r="E35" s="234" t="s">
        <v>11</v>
      </c>
      <c r="F35" s="234" t="s">
        <v>12</v>
      </c>
      <c r="G35" s="234"/>
      <c r="H35" s="236">
        <v>28200000</v>
      </c>
      <c r="I35" s="236">
        <v>28200000</v>
      </c>
    </row>
    <row r="36" spans="3:9" ht="15">
      <c r="C36" s="245"/>
      <c r="D36" s="234" t="s">
        <v>37</v>
      </c>
      <c r="E36" s="234" t="s">
        <v>11</v>
      </c>
      <c r="F36" s="234" t="s">
        <v>12</v>
      </c>
      <c r="G36" s="234"/>
      <c r="H36" s="236">
        <v>3000000</v>
      </c>
      <c r="I36" s="236">
        <v>3000000</v>
      </c>
    </row>
    <row r="37" spans="3:9" ht="15">
      <c r="C37" s="245"/>
      <c r="D37" s="234" t="s">
        <v>18</v>
      </c>
      <c r="E37" s="234"/>
      <c r="F37" s="234"/>
      <c r="G37" s="234"/>
      <c r="H37" s="234"/>
      <c r="I37" s="238">
        <f>I30+I31+I32+I33+I34+I35+I36</f>
        <v>142558636</v>
      </c>
    </row>
    <row r="38" spans="3:9" ht="15">
      <c r="C38" s="234"/>
      <c r="D38" s="234"/>
      <c r="E38" s="234"/>
      <c r="F38" s="234"/>
      <c r="G38" s="234"/>
      <c r="H38" s="234"/>
      <c r="I38" s="234"/>
    </row>
    <row r="39" spans="2:9" ht="15">
      <c r="B39" t="s">
        <v>364</v>
      </c>
      <c r="C39" s="245" t="s">
        <v>39</v>
      </c>
      <c r="D39" s="234" t="s">
        <v>40</v>
      </c>
      <c r="E39" s="234" t="s">
        <v>11</v>
      </c>
      <c r="F39" s="234" t="s">
        <v>12</v>
      </c>
      <c r="G39" s="234"/>
      <c r="H39" s="236">
        <v>5560000</v>
      </c>
      <c r="I39" s="236">
        <v>5560000</v>
      </c>
    </row>
    <row r="40" spans="3:9" ht="15">
      <c r="C40" s="245"/>
      <c r="D40" s="234" t="s">
        <v>37</v>
      </c>
      <c r="E40" s="234" t="s">
        <v>11</v>
      </c>
      <c r="F40" s="234" t="s">
        <v>12</v>
      </c>
      <c r="G40" s="234"/>
      <c r="H40" s="236">
        <v>30000</v>
      </c>
      <c r="I40" s="236">
        <v>30000</v>
      </c>
    </row>
    <row r="41" spans="3:9" ht="15">
      <c r="C41" s="245"/>
      <c r="D41" s="234" t="s">
        <v>18</v>
      </c>
      <c r="E41" s="234"/>
      <c r="F41" s="234"/>
      <c r="G41" s="234"/>
      <c r="H41" s="234"/>
      <c r="I41" s="241">
        <f>I39+I40</f>
        <v>5590000</v>
      </c>
    </row>
    <row r="42" spans="3:9" ht="15">
      <c r="C42" s="234"/>
      <c r="D42" s="234"/>
      <c r="E42" s="234"/>
      <c r="F42" s="234"/>
      <c r="G42" s="234"/>
      <c r="H42" s="234"/>
      <c r="I42" s="234"/>
    </row>
    <row r="43" spans="2:9" ht="24.75">
      <c r="B43" t="s">
        <v>364</v>
      </c>
      <c r="C43" s="245" t="s">
        <v>41</v>
      </c>
      <c r="D43" s="239" t="s">
        <v>38</v>
      </c>
      <c r="E43" s="235" t="s">
        <v>11</v>
      </c>
      <c r="F43" s="234"/>
      <c r="G43" s="234"/>
      <c r="H43" s="236">
        <v>8444565</v>
      </c>
      <c r="I43" s="236">
        <v>8444565</v>
      </c>
    </row>
    <row r="44" spans="2:9" ht="30">
      <c r="B44" t="s">
        <v>364</v>
      </c>
      <c r="C44" s="245"/>
      <c r="D44" s="240" t="s">
        <v>36</v>
      </c>
      <c r="E44" s="235" t="s">
        <v>11</v>
      </c>
      <c r="F44" s="234"/>
      <c r="G44" s="234"/>
      <c r="H44" s="236">
        <v>1559709</v>
      </c>
      <c r="I44" s="236">
        <v>1559709</v>
      </c>
    </row>
    <row r="45" spans="2:9" ht="24.75">
      <c r="B45" t="s">
        <v>364</v>
      </c>
      <c r="C45" s="245"/>
      <c r="D45" s="239" t="s">
        <v>35</v>
      </c>
      <c r="E45" s="235" t="s">
        <v>11</v>
      </c>
      <c r="F45" s="234"/>
      <c r="G45" s="234"/>
      <c r="H45" s="236">
        <v>1027910</v>
      </c>
      <c r="I45" s="236">
        <v>1027910</v>
      </c>
    </row>
    <row r="46" spans="2:9" ht="15">
      <c r="B46" t="s">
        <v>362</v>
      </c>
      <c r="C46" s="245"/>
      <c r="D46" s="234" t="s">
        <v>30</v>
      </c>
      <c r="E46" s="235" t="s">
        <v>11</v>
      </c>
      <c r="F46" s="234"/>
      <c r="G46" s="234"/>
      <c r="H46" s="236">
        <v>4167056</v>
      </c>
      <c r="I46" s="236">
        <v>4167056</v>
      </c>
    </row>
    <row r="47" spans="2:9" ht="15">
      <c r="B47" t="s">
        <v>364</v>
      </c>
      <c r="C47" s="245"/>
      <c r="D47" s="234" t="s">
        <v>31</v>
      </c>
      <c r="E47" s="235" t="s">
        <v>11</v>
      </c>
      <c r="F47" s="234"/>
      <c r="G47" s="234"/>
      <c r="H47" s="236">
        <v>14250000</v>
      </c>
      <c r="I47" s="236">
        <v>14250000</v>
      </c>
    </row>
    <row r="48" spans="3:9" ht="15">
      <c r="C48" s="245"/>
      <c r="D48" s="234" t="s">
        <v>37</v>
      </c>
      <c r="E48" s="235" t="s">
        <v>11</v>
      </c>
      <c r="F48" s="234"/>
      <c r="G48" s="234"/>
      <c r="H48" s="236">
        <v>500000</v>
      </c>
      <c r="I48" s="236">
        <v>500000</v>
      </c>
    </row>
    <row r="49" spans="3:9" ht="15">
      <c r="C49" s="245"/>
      <c r="D49" s="234" t="s">
        <v>18</v>
      </c>
      <c r="E49" s="234"/>
      <c r="F49" s="234"/>
      <c r="G49" s="234"/>
      <c r="H49" s="234"/>
      <c r="I49" s="238">
        <f>I43+I44+I45+I46+I47+I48</f>
        <v>29949240</v>
      </c>
    </row>
    <row r="50" spans="3:9" ht="15">
      <c r="C50" s="234"/>
      <c r="D50" s="234"/>
      <c r="E50" s="234"/>
      <c r="F50" s="234"/>
      <c r="G50" s="234"/>
      <c r="H50" s="234"/>
      <c r="I50" s="234"/>
    </row>
    <row r="51" spans="2:9" ht="15">
      <c r="B51" t="s">
        <v>365</v>
      </c>
      <c r="C51" s="245" t="s">
        <v>42</v>
      </c>
      <c r="D51" s="234" t="s">
        <v>43</v>
      </c>
      <c r="E51" s="235" t="s">
        <v>11</v>
      </c>
      <c r="F51" s="234"/>
      <c r="G51" s="234"/>
      <c r="H51" s="236">
        <v>22500000</v>
      </c>
      <c r="I51" s="236">
        <v>22500000</v>
      </c>
    </row>
    <row r="52" spans="2:9" ht="15">
      <c r="B52" t="s">
        <v>365</v>
      </c>
      <c r="C52" s="245"/>
      <c r="D52" s="234" t="s">
        <v>44</v>
      </c>
      <c r="E52" s="235" t="s">
        <v>11</v>
      </c>
      <c r="F52" s="234"/>
      <c r="G52" s="234"/>
      <c r="H52" s="236">
        <v>42500000</v>
      </c>
      <c r="I52" s="236">
        <v>42500000</v>
      </c>
    </row>
    <row r="53" spans="3:9" ht="15">
      <c r="C53" s="245"/>
      <c r="D53" s="234" t="s">
        <v>18</v>
      </c>
      <c r="E53" s="234"/>
      <c r="F53" s="234"/>
      <c r="G53" s="234"/>
      <c r="H53" s="234"/>
      <c r="I53" s="237">
        <f>I51+I52</f>
        <v>65000000</v>
      </c>
    </row>
    <row r="54" spans="3:9" ht="15">
      <c r="C54" s="234"/>
      <c r="D54" s="234"/>
      <c r="E54" s="234"/>
      <c r="F54" s="234"/>
      <c r="G54" s="234"/>
      <c r="H54" s="234"/>
      <c r="I54" s="234"/>
    </row>
    <row r="55" spans="2:9" ht="15">
      <c r="B55" t="s">
        <v>360</v>
      </c>
      <c r="C55" s="245" t="s">
        <v>45</v>
      </c>
      <c r="D55" s="234" t="s">
        <v>46</v>
      </c>
      <c r="E55" s="235" t="s">
        <v>11</v>
      </c>
      <c r="F55" s="234"/>
      <c r="G55" s="234"/>
      <c r="H55" s="236">
        <v>17000000</v>
      </c>
      <c r="I55" s="236">
        <v>17000000</v>
      </c>
    </row>
    <row r="56" spans="2:9" ht="15">
      <c r="B56" t="s">
        <v>360</v>
      </c>
      <c r="C56" s="245"/>
      <c r="D56" s="234" t="s">
        <v>47</v>
      </c>
      <c r="E56" s="235" t="s">
        <v>11</v>
      </c>
      <c r="F56" s="234"/>
      <c r="G56" s="234"/>
      <c r="H56" s="236">
        <v>10000000</v>
      </c>
      <c r="I56" s="236">
        <v>10000000</v>
      </c>
    </row>
    <row r="57" spans="2:9" ht="15">
      <c r="B57" t="s">
        <v>360</v>
      </c>
      <c r="C57" s="245"/>
      <c r="D57" s="234" t="s">
        <v>48</v>
      </c>
      <c r="E57" s="235" t="s">
        <v>11</v>
      </c>
      <c r="F57" s="234"/>
      <c r="G57" s="234"/>
      <c r="H57" s="236">
        <v>6000000</v>
      </c>
      <c r="I57" s="236">
        <v>6000000</v>
      </c>
    </row>
    <row r="58" spans="2:9" ht="15">
      <c r="B58" t="s">
        <v>362</v>
      </c>
      <c r="C58" s="245"/>
      <c r="D58" s="234" t="s">
        <v>49</v>
      </c>
      <c r="E58" s="235" t="s">
        <v>11</v>
      </c>
      <c r="F58" s="234"/>
      <c r="G58" s="234"/>
      <c r="H58" s="236">
        <v>5000000</v>
      </c>
      <c r="I58" s="236">
        <v>5000000</v>
      </c>
    </row>
    <row r="59" spans="3:9" ht="15">
      <c r="C59" s="245"/>
      <c r="D59" s="234" t="s">
        <v>18</v>
      </c>
      <c r="E59" s="234"/>
      <c r="F59" s="234"/>
      <c r="G59" s="234"/>
      <c r="H59" s="236"/>
      <c r="I59" s="238">
        <f>I55+I56+I57+I58</f>
        <v>38000000</v>
      </c>
    </row>
    <row r="60" spans="3:9" ht="15">
      <c r="C60" s="234"/>
      <c r="D60" s="234"/>
      <c r="E60" s="234"/>
      <c r="F60" s="234"/>
      <c r="G60" s="234"/>
      <c r="H60" s="236"/>
      <c r="I60" s="234"/>
    </row>
    <row r="61" spans="2:9" ht="30">
      <c r="B61" t="s">
        <v>365</v>
      </c>
      <c r="C61" s="245" t="s">
        <v>50</v>
      </c>
      <c r="D61" s="240" t="s">
        <v>51</v>
      </c>
      <c r="E61" s="235" t="s">
        <v>11</v>
      </c>
      <c r="F61" s="234"/>
      <c r="G61" s="234"/>
      <c r="H61" s="236">
        <v>72000000</v>
      </c>
      <c r="I61" s="236">
        <v>72000000</v>
      </c>
    </row>
    <row r="62" spans="3:9" ht="15">
      <c r="C62" s="245"/>
      <c r="D62" s="234" t="s">
        <v>18</v>
      </c>
      <c r="E62" s="234"/>
      <c r="F62" s="234"/>
      <c r="G62" s="234"/>
      <c r="H62" s="236"/>
      <c r="I62" s="238">
        <f>I61</f>
        <v>72000000</v>
      </c>
    </row>
    <row r="63" spans="3:9" ht="15">
      <c r="C63" s="234"/>
      <c r="D63" s="234"/>
      <c r="E63" s="234"/>
      <c r="F63" s="234"/>
      <c r="G63" s="234"/>
      <c r="H63" s="236"/>
      <c r="I63" s="234"/>
    </row>
    <row r="64" spans="2:9" ht="15">
      <c r="B64" t="s">
        <v>366</v>
      </c>
      <c r="C64" s="245" t="s">
        <v>52</v>
      </c>
      <c r="D64" s="240" t="s">
        <v>53</v>
      </c>
      <c r="E64" s="235" t="s">
        <v>11</v>
      </c>
      <c r="F64" s="234"/>
      <c r="G64" s="234"/>
      <c r="H64" s="236">
        <v>10000000</v>
      </c>
      <c r="I64" s="236">
        <v>10000000</v>
      </c>
    </row>
    <row r="65" spans="2:9" ht="15">
      <c r="B65" t="s">
        <v>364</v>
      </c>
      <c r="C65" s="245"/>
      <c r="D65" s="234" t="s">
        <v>54</v>
      </c>
      <c r="E65" s="235" t="s">
        <v>11</v>
      </c>
      <c r="F65" s="234"/>
      <c r="G65" s="234"/>
      <c r="H65" s="236">
        <v>9000000</v>
      </c>
      <c r="I65" s="236">
        <v>9000000</v>
      </c>
    </row>
    <row r="66" spans="2:9" ht="15">
      <c r="B66" t="s">
        <v>365</v>
      </c>
      <c r="C66" s="245"/>
      <c r="D66" s="234" t="s">
        <v>55</v>
      </c>
      <c r="E66" s="235" t="s">
        <v>11</v>
      </c>
      <c r="F66" s="234"/>
      <c r="G66" s="234"/>
      <c r="H66" s="236">
        <v>30000000</v>
      </c>
      <c r="I66" s="236">
        <v>30000000</v>
      </c>
    </row>
    <row r="67" spans="3:9" ht="15">
      <c r="C67" s="245"/>
      <c r="D67" s="234" t="s">
        <v>18</v>
      </c>
      <c r="E67" s="234"/>
      <c r="F67" s="234"/>
      <c r="G67" s="234"/>
      <c r="H67" s="236"/>
      <c r="I67" s="238">
        <f>I64+I65+I66</f>
        <v>49000000</v>
      </c>
    </row>
    <row r="68" spans="3:9" ht="15">
      <c r="C68" s="234"/>
      <c r="D68" s="234"/>
      <c r="E68" s="234"/>
      <c r="F68" s="234"/>
      <c r="G68" s="234"/>
      <c r="H68" s="236"/>
      <c r="I68" s="234"/>
    </row>
    <row r="69" spans="2:9" ht="30" customHeight="1">
      <c r="B69" t="s">
        <v>360</v>
      </c>
      <c r="C69" s="244" t="s">
        <v>61</v>
      </c>
      <c r="D69" s="234" t="s">
        <v>56</v>
      </c>
      <c r="E69" s="235" t="s">
        <v>11</v>
      </c>
      <c r="F69" s="234"/>
      <c r="G69" s="234"/>
      <c r="H69" s="236">
        <v>12000000</v>
      </c>
      <c r="I69" s="236">
        <v>12000000</v>
      </c>
    </row>
    <row r="70" spans="2:9" ht="15">
      <c r="B70" t="s">
        <v>362</v>
      </c>
      <c r="C70" s="244"/>
      <c r="D70" s="234" t="s">
        <v>57</v>
      </c>
      <c r="E70" s="235" t="s">
        <v>11</v>
      </c>
      <c r="F70" s="234"/>
      <c r="G70" s="234"/>
      <c r="H70" s="236">
        <v>5000000</v>
      </c>
      <c r="I70" s="236">
        <v>5000000</v>
      </c>
    </row>
    <row r="71" spans="2:9" ht="30">
      <c r="B71" t="s">
        <v>365</v>
      </c>
      <c r="C71" s="244"/>
      <c r="D71" s="240" t="s">
        <v>58</v>
      </c>
      <c r="E71" s="235" t="s">
        <v>11</v>
      </c>
      <c r="F71" s="234"/>
      <c r="G71" s="234"/>
      <c r="H71" s="236">
        <v>19000000</v>
      </c>
      <c r="I71" s="236">
        <v>19000000</v>
      </c>
    </row>
    <row r="72" spans="2:9" ht="15">
      <c r="B72" t="s">
        <v>360</v>
      </c>
      <c r="C72" s="244"/>
      <c r="D72" s="240" t="s">
        <v>59</v>
      </c>
      <c r="E72" s="235" t="s">
        <v>11</v>
      </c>
      <c r="F72" s="234"/>
      <c r="G72" s="234"/>
      <c r="H72" s="236">
        <v>1000000</v>
      </c>
      <c r="I72" s="236">
        <v>1000000</v>
      </c>
    </row>
    <row r="73" spans="2:9" ht="15">
      <c r="B73" t="s">
        <v>362</v>
      </c>
      <c r="C73" s="244"/>
      <c r="D73" s="234" t="s">
        <v>60</v>
      </c>
      <c r="E73" s="235" t="s">
        <v>11</v>
      </c>
      <c r="F73" s="234"/>
      <c r="G73" s="234"/>
      <c r="H73" s="236">
        <v>1000000</v>
      </c>
      <c r="I73" s="236">
        <v>1000000</v>
      </c>
    </row>
    <row r="74" spans="3:9" ht="15">
      <c r="C74" s="244"/>
      <c r="D74" s="234" t="s">
        <v>18</v>
      </c>
      <c r="E74" s="234"/>
      <c r="F74" s="234"/>
      <c r="G74" s="234"/>
      <c r="H74" s="236"/>
      <c r="I74" s="238">
        <f>I69+I70+I71+I72+I73</f>
        <v>38000000</v>
      </c>
    </row>
    <row r="75" spans="3:9" ht="15">
      <c r="C75" s="234"/>
      <c r="D75" s="234"/>
      <c r="E75" s="234"/>
      <c r="F75" s="234"/>
      <c r="G75" s="234"/>
      <c r="H75" s="236"/>
      <c r="I75" s="234"/>
    </row>
    <row r="76" spans="2:9" ht="30" customHeight="1">
      <c r="B76" t="s">
        <v>362</v>
      </c>
      <c r="C76" s="244" t="s">
        <v>294</v>
      </c>
      <c r="D76" s="234" t="s">
        <v>295</v>
      </c>
      <c r="E76" s="235" t="s">
        <v>11</v>
      </c>
      <c r="F76" s="234"/>
      <c r="G76" s="234"/>
      <c r="H76" s="236">
        <v>25000000</v>
      </c>
      <c r="I76" s="236">
        <v>25000000</v>
      </c>
    </row>
    <row r="77" spans="2:9" ht="30">
      <c r="B77" t="s">
        <v>362</v>
      </c>
      <c r="C77" s="244"/>
      <c r="D77" s="240" t="s">
        <v>296</v>
      </c>
      <c r="E77" s="235" t="s">
        <v>11</v>
      </c>
      <c r="F77" s="234"/>
      <c r="G77" s="234"/>
      <c r="H77" s="236">
        <v>20000000</v>
      </c>
      <c r="I77" s="236">
        <v>20000000</v>
      </c>
    </row>
    <row r="78" spans="2:9" ht="15">
      <c r="B78" t="s">
        <v>362</v>
      </c>
      <c r="C78" s="244"/>
      <c r="D78" s="234" t="s">
        <v>297</v>
      </c>
      <c r="E78" s="235" t="s">
        <v>11</v>
      </c>
      <c r="F78" s="234"/>
      <c r="G78" s="234"/>
      <c r="H78" s="236">
        <v>500000</v>
      </c>
      <c r="I78" s="236">
        <v>500000</v>
      </c>
    </row>
    <row r="79" spans="2:9" ht="15">
      <c r="B79" t="s">
        <v>362</v>
      </c>
      <c r="C79" s="244"/>
      <c r="D79" s="234" t="s">
        <v>298</v>
      </c>
      <c r="E79" s="235" t="s">
        <v>11</v>
      </c>
      <c r="F79" s="234"/>
      <c r="G79" s="234"/>
      <c r="H79" s="236">
        <v>14288208</v>
      </c>
      <c r="I79" s="236">
        <v>14288208</v>
      </c>
    </row>
    <row r="80" spans="2:9" ht="15">
      <c r="B80" t="s">
        <v>362</v>
      </c>
      <c r="C80" s="244"/>
      <c r="D80" s="234" t="s">
        <v>299</v>
      </c>
      <c r="E80" s="235" t="s">
        <v>11</v>
      </c>
      <c r="F80" s="234"/>
      <c r="G80" s="234"/>
      <c r="H80" s="236">
        <v>3000000</v>
      </c>
      <c r="I80" s="236">
        <v>3000000</v>
      </c>
    </row>
    <row r="81" spans="2:9" ht="15">
      <c r="B81" t="s">
        <v>362</v>
      </c>
      <c r="C81" s="244"/>
      <c r="D81" s="234" t="s">
        <v>300</v>
      </c>
      <c r="E81" s="235" t="s">
        <v>11</v>
      </c>
      <c r="F81" s="234"/>
      <c r="G81" s="234"/>
      <c r="H81" s="236">
        <v>5000000</v>
      </c>
      <c r="I81" s="236">
        <v>5000000</v>
      </c>
    </row>
    <row r="82" spans="2:9" ht="15">
      <c r="B82" t="s">
        <v>362</v>
      </c>
      <c r="C82" s="244"/>
      <c r="D82" s="234" t="s">
        <v>301</v>
      </c>
      <c r="E82" s="235" t="s">
        <v>11</v>
      </c>
      <c r="F82" s="234"/>
      <c r="G82" s="234"/>
      <c r="H82" s="236">
        <v>10000000</v>
      </c>
      <c r="I82" s="236">
        <v>10000000</v>
      </c>
    </row>
    <row r="83" spans="2:9" ht="30">
      <c r="B83" t="s">
        <v>365</v>
      </c>
      <c r="C83" s="244"/>
      <c r="D83" s="240" t="s">
        <v>302</v>
      </c>
      <c r="E83" s="235" t="s">
        <v>11</v>
      </c>
      <c r="F83" s="234"/>
      <c r="G83" s="234"/>
      <c r="H83" s="236">
        <v>9000000</v>
      </c>
      <c r="I83" s="236">
        <v>9000000</v>
      </c>
    </row>
    <row r="84" spans="2:9" ht="15">
      <c r="B84" t="s">
        <v>362</v>
      </c>
      <c r="C84" s="244"/>
      <c r="D84" s="234" t="s">
        <v>303</v>
      </c>
      <c r="E84" s="235" t="s">
        <v>11</v>
      </c>
      <c r="F84" s="234"/>
      <c r="G84" s="234"/>
      <c r="H84" s="236">
        <v>29140277</v>
      </c>
      <c r="I84" s="236">
        <v>29140277</v>
      </c>
    </row>
    <row r="85" spans="3:9" ht="15">
      <c r="C85" s="244"/>
      <c r="D85" s="234" t="s">
        <v>18</v>
      </c>
      <c r="E85" s="234"/>
      <c r="F85" s="234"/>
      <c r="G85" s="234"/>
      <c r="H85" s="236"/>
      <c r="I85" s="237">
        <f>I76+I77+I78+I79+I80+I81+I82+I83+I84</f>
        <v>115928485</v>
      </c>
    </row>
    <row r="86" spans="3:9" ht="15">
      <c r="C86" s="234"/>
      <c r="D86" s="234"/>
      <c r="E86" s="234"/>
      <c r="F86" s="234"/>
      <c r="G86" s="234"/>
      <c r="H86" s="236"/>
      <c r="I86" s="234"/>
    </row>
    <row r="87" spans="2:9" ht="45">
      <c r="B87" t="s">
        <v>365</v>
      </c>
      <c r="C87" s="244" t="s">
        <v>304</v>
      </c>
      <c r="D87" s="240" t="s">
        <v>305</v>
      </c>
      <c r="E87" s="235" t="s">
        <v>11</v>
      </c>
      <c r="F87" s="234"/>
      <c r="G87" s="234"/>
      <c r="H87" s="236">
        <v>28176088</v>
      </c>
      <c r="I87" s="236">
        <v>28176088</v>
      </c>
    </row>
    <row r="88" spans="3:9" ht="15">
      <c r="C88" s="244"/>
      <c r="D88" s="234" t="s">
        <v>18</v>
      </c>
      <c r="E88" s="234"/>
      <c r="F88" s="234"/>
      <c r="G88" s="234"/>
      <c r="H88" s="236"/>
      <c r="I88" s="241">
        <v>28176088</v>
      </c>
    </row>
    <row r="89" spans="3:9" ht="15">
      <c r="C89" s="234"/>
      <c r="D89" s="234"/>
      <c r="E89" s="234"/>
      <c r="F89" s="234"/>
      <c r="G89" s="234"/>
      <c r="H89" s="236"/>
      <c r="I89" s="234"/>
    </row>
    <row r="90" spans="2:9" ht="45">
      <c r="B90" t="s">
        <v>364</v>
      </c>
      <c r="C90" s="244" t="s">
        <v>306</v>
      </c>
      <c r="D90" s="240" t="s">
        <v>307</v>
      </c>
      <c r="E90" s="235" t="s">
        <v>11</v>
      </c>
      <c r="F90" s="234"/>
      <c r="G90" s="234"/>
      <c r="H90" s="236">
        <v>20965195</v>
      </c>
      <c r="I90" s="236">
        <v>20965195</v>
      </c>
    </row>
    <row r="91" spans="2:9" ht="45">
      <c r="B91" t="s">
        <v>364</v>
      </c>
      <c r="C91" s="244"/>
      <c r="D91" s="240" t="s">
        <v>308</v>
      </c>
      <c r="E91" s="235" t="s">
        <v>11</v>
      </c>
      <c r="F91" s="234"/>
      <c r="G91" s="234"/>
      <c r="H91" s="236">
        <v>40788909</v>
      </c>
      <c r="I91" s="236">
        <v>40788909</v>
      </c>
    </row>
    <row r="92" spans="2:9" ht="15">
      <c r="B92" t="s">
        <v>364</v>
      </c>
      <c r="C92" s="244"/>
      <c r="D92" s="240" t="s">
        <v>309</v>
      </c>
      <c r="E92" s="235" t="s">
        <v>11</v>
      </c>
      <c r="F92" s="234"/>
      <c r="G92" s="234"/>
      <c r="H92" s="236">
        <v>5000000</v>
      </c>
      <c r="I92" s="236">
        <v>5000000</v>
      </c>
    </row>
    <row r="93" spans="2:9" ht="15">
      <c r="B93" t="s">
        <v>364</v>
      </c>
      <c r="C93" s="244"/>
      <c r="D93" s="240" t="s">
        <v>310</v>
      </c>
      <c r="E93" s="235" t="s">
        <v>11</v>
      </c>
      <c r="F93" s="234"/>
      <c r="G93" s="234"/>
      <c r="H93" s="236">
        <v>5000000</v>
      </c>
      <c r="I93" s="236">
        <v>5000000</v>
      </c>
    </row>
    <row r="94" spans="2:9" ht="15">
      <c r="B94" t="s">
        <v>364</v>
      </c>
      <c r="C94" s="244"/>
      <c r="D94" s="240" t="s">
        <v>311</v>
      </c>
      <c r="E94" s="235" t="s">
        <v>11</v>
      </c>
      <c r="F94" s="234"/>
      <c r="G94" s="234"/>
      <c r="H94" s="236">
        <v>10000000</v>
      </c>
      <c r="I94" s="236">
        <v>10000000</v>
      </c>
    </row>
    <row r="95" spans="2:9" ht="30">
      <c r="B95" t="s">
        <v>364</v>
      </c>
      <c r="C95" s="244"/>
      <c r="D95" s="240" t="s">
        <v>312</v>
      </c>
      <c r="E95" s="235" t="s">
        <v>11</v>
      </c>
      <c r="F95" s="234"/>
      <c r="G95" s="234"/>
      <c r="H95" s="236">
        <v>10000000</v>
      </c>
      <c r="I95" s="236">
        <v>10000000</v>
      </c>
    </row>
    <row r="96" spans="2:9" ht="15">
      <c r="B96" t="s">
        <v>364</v>
      </c>
      <c r="C96" s="244"/>
      <c r="D96" s="240" t="s">
        <v>313</v>
      </c>
      <c r="E96" s="235" t="s">
        <v>11</v>
      </c>
      <c r="F96" s="234"/>
      <c r="G96" s="234"/>
      <c r="H96" s="236">
        <v>17062781</v>
      </c>
      <c r="I96" s="236">
        <v>17062781</v>
      </c>
    </row>
    <row r="97" spans="2:9" ht="30">
      <c r="B97" t="s">
        <v>364</v>
      </c>
      <c r="C97" s="244"/>
      <c r="D97" s="240" t="s">
        <v>314</v>
      </c>
      <c r="E97" s="235" t="s">
        <v>11</v>
      </c>
      <c r="F97" s="234"/>
      <c r="G97" s="234"/>
      <c r="H97" s="236">
        <v>4926025</v>
      </c>
      <c r="I97" s="236">
        <v>4926025</v>
      </c>
    </row>
    <row r="98" spans="2:9" ht="23.25" customHeight="1">
      <c r="B98" t="s">
        <v>364</v>
      </c>
      <c r="C98" s="244"/>
      <c r="D98" s="240" t="s">
        <v>315</v>
      </c>
      <c r="E98" s="235" t="s">
        <v>11</v>
      </c>
      <c r="F98" s="234"/>
      <c r="G98" s="234"/>
      <c r="H98" s="236">
        <v>1000000</v>
      </c>
      <c r="I98" s="236">
        <v>1000000</v>
      </c>
    </row>
    <row r="99" spans="2:9" ht="15">
      <c r="B99" t="s">
        <v>364</v>
      </c>
      <c r="C99" s="244"/>
      <c r="D99" s="240" t="s">
        <v>316</v>
      </c>
      <c r="E99" s="235" t="s">
        <v>11</v>
      </c>
      <c r="F99" s="234"/>
      <c r="G99" s="234"/>
      <c r="H99" s="236">
        <v>12000000</v>
      </c>
      <c r="I99" s="236">
        <v>12000000</v>
      </c>
    </row>
    <row r="100" spans="2:9" ht="15">
      <c r="B100" t="s">
        <v>364</v>
      </c>
      <c r="C100" s="244"/>
      <c r="D100" s="240" t="s">
        <v>317</v>
      </c>
      <c r="E100" s="235" t="s">
        <v>11</v>
      </c>
      <c r="F100" s="234"/>
      <c r="G100" s="234"/>
      <c r="H100" s="236">
        <v>5000000</v>
      </c>
      <c r="I100" s="236">
        <v>5000000</v>
      </c>
    </row>
    <row r="101" spans="3:9" ht="15">
      <c r="C101" s="244"/>
      <c r="D101" s="240" t="s">
        <v>18</v>
      </c>
      <c r="E101" s="234"/>
      <c r="F101" s="234"/>
      <c r="G101" s="234"/>
      <c r="H101" s="241"/>
      <c r="I101" s="241">
        <f>I90+I91+I92+I93+I94+I95+I96+I97+I98+I99+I100</f>
        <v>131742910</v>
      </c>
    </row>
    <row r="102" spans="3:9" ht="15">
      <c r="C102" s="234"/>
      <c r="D102" s="234"/>
      <c r="E102" s="234"/>
      <c r="F102" s="234"/>
      <c r="G102" s="234"/>
      <c r="H102" s="236"/>
      <c r="I102" s="234"/>
    </row>
    <row r="103" spans="2:9" ht="30">
      <c r="B103" t="s">
        <v>364</v>
      </c>
      <c r="C103" s="245" t="s">
        <v>318</v>
      </c>
      <c r="D103" s="240" t="s">
        <v>319</v>
      </c>
      <c r="E103" s="235" t="s">
        <v>11</v>
      </c>
      <c r="F103" s="234"/>
      <c r="G103" s="234"/>
      <c r="H103" s="236">
        <v>8965336</v>
      </c>
      <c r="I103" s="236">
        <v>8965336</v>
      </c>
    </row>
    <row r="104" spans="2:9" ht="30">
      <c r="B104" t="s">
        <v>364</v>
      </c>
      <c r="C104" s="245"/>
      <c r="D104" s="240" t="s">
        <v>320</v>
      </c>
      <c r="E104" s="235" t="s">
        <v>11</v>
      </c>
      <c r="F104" s="234"/>
      <c r="G104" s="234"/>
      <c r="H104" s="236">
        <v>6000000</v>
      </c>
      <c r="I104" s="236">
        <v>6000000</v>
      </c>
    </row>
    <row r="105" spans="2:9" ht="21.75" customHeight="1">
      <c r="B105" t="s">
        <v>362</v>
      </c>
      <c r="C105" s="245"/>
      <c r="D105" s="240" t="s">
        <v>321</v>
      </c>
      <c r="E105" s="235" t="s">
        <v>11</v>
      </c>
      <c r="F105" s="234"/>
      <c r="G105" s="234"/>
      <c r="H105" s="236">
        <v>50000000</v>
      </c>
      <c r="I105" s="236">
        <v>50000000</v>
      </c>
    </row>
    <row r="106" spans="3:9" ht="15">
      <c r="C106" s="245"/>
      <c r="D106" s="240" t="s">
        <v>18</v>
      </c>
      <c r="E106" s="234"/>
      <c r="F106" s="234"/>
      <c r="G106" s="234"/>
      <c r="H106" s="241"/>
      <c r="I106" s="241">
        <f>I103+I104+I105</f>
        <v>64965336</v>
      </c>
    </row>
    <row r="107" spans="3:9" ht="15">
      <c r="C107" s="234"/>
      <c r="D107" s="234"/>
      <c r="E107" s="234"/>
      <c r="F107" s="234"/>
      <c r="G107" s="234"/>
      <c r="H107" s="236"/>
      <c r="I107" s="234"/>
    </row>
    <row r="108" spans="2:9" ht="15">
      <c r="B108" t="s">
        <v>360</v>
      </c>
      <c r="C108" s="245" t="s">
        <v>322</v>
      </c>
      <c r="D108" s="240" t="s">
        <v>323</v>
      </c>
      <c r="E108" s="235" t="s">
        <v>11</v>
      </c>
      <c r="F108" s="234"/>
      <c r="G108" s="234"/>
      <c r="H108" s="236">
        <v>40000000</v>
      </c>
      <c r="I108" s="236">
        <v>40000000</v>
      </c>
    </row>
    <row r="109" spans="2:9" ht="23.25" customHeight="1">
      <c r="B109" t="s">
        <v>360</v>
      </c>
      <c r="C109" s="245"/>
      <c r="D109" s="240" t="s">
        <v>324</v>
      </c>
      <c r="E109" s="235" t="s">
        <v>11</v>
      </c>
      <c r="F109" s="234"/>
      <c r="G109" s="234"/>
      <c r="H109" s="236">
        <v>30000000</v>
      </c>
      <c r="I109" s="236">
        <v>30000000</v>
      </c>
    </row>
    <row r="110" spans="2:9" ht="15">
      <c r="B110" t="s">
        <v>360</v>
      </c>
      <c r="C110" s="245"/>
      <c r="D110" s="240" t="s">
        <v>325</v>
      </c>
      <c r="E110" s="235" t="s">
        <v>11</v>
      </c>
      <c r="F110" s="234"/>
      <c r="G110" s="234"/>
      <c r="H110" s="236">
        <v>3000000</v>
      </c>
      <c r="I110" s="236">
        <v>3000000</v>
      </c>
    </row>
    <row r="111" spans="3:9" ht="15">
      <c r="C111" s="245"/>
      <c r="D111" s="240" t="s">
        <v>18</v>
      </c>
      <c r="E111" s="234"/>
      <c r="F111" s="234"/>
      <c r="G111" s="234"/>
      <c r="H111" s="241"/>
      <c r="I111" s="241">
        <f>I108+I109+I110</f>
        <v>73000000</v>
      </c>
    </row>
    <row r="112" spans="3:9" ht="15">
      <c r="C112" s="234"/>
      <c r="D112" s="234"/>
      <c r="E112" s="234"/>
      <c r="F112" s="234"/>
      <c r="G112" s="234"/>
      <c r="H112" s="236"/>
      <c r="I112" s="234"/>
    </row>
    <row r="113" spans="2:9" ht="30" customHeight="1">
      <c r="B113" t="s">
        <v>367</v>
      </c>
      <c r="C113" s="244" t="s">
        <v>326</v>
      </c>
      <c r="D113" s="240" t="s">
        <v>139</v>
      </c>
      <c r="E113" s="235" t="s">
        <v>11</v>
      </c>
      <c r="F113" s="234"/>
      <c r="G113" s="234"/>
      <c r="H113" s="236">
        <v>4000000</v>
      </c>
      <c r="I113" s="236">
        <v>4000000</v>
      </c>
    </row>
    <row r="114" spans="2:9" ht="15">
      <c r="B114" t="s">
        <v>367</v>
      </c>
      <c r="C114" s="244"/>
      <c r="D114" s="240" t="s">
        <v>327</v>
      </c>
      <c r="E114" s="235" t="s">
        <v>11</v>
      </c>
      <c r="F114" s="234"/>
      <c r="G114" s="234"/>
      <c r="H114" s="236">
        <v>3000000</v>
      </c>
      <c r="I114" s="236">
        <v>3000000</v>
      </c>
    </row>
    <row r="115" spans="2:9" ht="15">
      <c r="B115" t="s">
        <v>367</v>
      </c>
      <c r="C115" s="244"/>
      <c r="D115" s="240" t="s">
        <v>328</v>
      </c>
      <c r="E115" s="235" t="s">
        <v>11</v>
      </c>
      <c r="F115" s="234"/>
      <c r="G115" s="234"/>
      <c r="H115" s="236">
        <v>8000000</v>
      </c>
      <c r="I115" s="236">
        <v>8000000</v>
      </c>
    </row>
    <row r="116" spans="3:9" ht="15">
      <c r="C116" s="244"/>
      <c r="D116" s="240" t="s">
        <v>18</v>
      </c>
      <c r="E116" s="234"/>
      <c r="F116" s="234"/>
      <c r="G116" s="234"/>
      <c r="H116" s="241"/>
      <c r="I116" s="241">
        <f>I113+I114+I115</f>
        <v>15000000</v>
      </c>
    </row>
    <row r="117" spans="3:9" ht="15">
      <c r="C117" s="234"/>
      <c r="D117" s="234"/>
      <c r="E117" s="234"/>
      <c r="F117" s="234"/>
      <c r="G117" s="234"/>
      <c r="H117" s="236"/>
      <c r="I117" s="234"/>
    </row>
    <row r="118" spans="2:9" ht="30" customHeight="1">
      <c r="B118" t="s">
        <v>368</v>
      </c>
      <c r="C118" s="244" t="s">
        <v>329</v>
      </c>
      <c r="D118" s="240" t="s">
        <v>330</v>
      </c>
      <c r="E118" s="235" t="s">
        <v>11</v>
      </c>
      <c r="F118" s="234"/>
      <c r="G118" s="234"/>
      <c r="H118" s="236">
        <v>22317143</v>
      </c>
      <c r="I118" s="236">
        <v>22317143</v>
      </c>
    </row>
    <row r="119" spans="3:9" ht="15">
      <c r="C119" s="244"/>
      <c r="D119" s="240" t="s">
        <v>18</v>
      </c>
      <c r="E119" s="234"/>
      <c r="F119" s="234"/>
      <c r="G119" s="234"/>
      <c r="H119" s="241"/>
      <c r="I119" s="241">
        <v>22317143</v>
      </c>
    </row>
    <row r="120" spans="3:9" ht="15">
      <c r="C120" s="240"/>
      <c r="D120" s="240"/>
      <c r="E120" s="234"/>
      <c r="F120" s="234"/>
      <c r="G120" s="234"/>
      <c r="H120" s="241"/>
      <c r="I120" s="234"/>
    </row>
    <row r="121" spans="2:9" ht="15">
      <c r="B121" t="s">
        <v>367</v>
      </c>
      <c r="C121" s="245" t="s">
        <v>331</v>
      </c>
      <c r="D121" s="240" t="s">
        <v>332</v>
      </c>
      <c r="E121" s="235" t="s">
        <v>11</v>
      </c>
      <c r="F121" s="234"/>
      <c r="G121" s="234"/>
      <c r="H121" s="236">
        <v>36285240</v>
      </c>
      <c r="I121" s="236">
        <v>36285240</v>
      </c>
    </row>
    <row r="122" spans="2:9" ht="15">
      <c r="B122" t="s">
        <v>362</v>
      </c>
      <c r="C122" s="245"/>
      <c r="D122" s="240" t="s">
        <v>333</v>
      </c>
      <c r="E122" s="235" t="s">
        <v>11</v>
      </c>
      <c r="F122" s="234"/>
      <c r="G122" s="234"/>
      <c r="H122" s="236">
        <v>8000000</v>
      </c>
      <c r="I122" s="236">
        <v>8000000</v>
      </c>
    </row>
    <row r="123" spans="3:9" ht="30">
      <c r="C123" s="245"/>
      <c r="D123" s="240" t="s">
        <v>334</v>
      </c>
      <c r="E123" s="235" t="s">
        <v>11</v>
      </c>
      <c r="F123" s="234"/>
      <c r="G123" s="234"/>
      <c r="H123" s="236">
        <v>7000000</v>
      </c>
      <c r="I123" s="236">
        <v>7000000</v>
      </c>
    </row>
    <row r="124" spans="2:9" ht="30">
      <c r="B124" t="s">
        <v>365</v>
      </c>
      <c r="C124" s="245"/>
      <c r="D124" s="240" t="s">
        <v>335</v>
      </c>
      <c r="E124" s="235" t="s">
        <v>11</v>
      </c>
      <c r="F124" s="234"/>
      <c r="G124" s="234"/>
      <c r="H124" s="236">
        <v>42000000</v>
      </c>
      <c r="I124" s="236">
        <v>42000000</v>
      </c>
    </row>
    <row r="125" spans="2:9" ht="30">
      <c r="B125" t="s">
        <v>365</v>
      </c>
      <c r="C125" s="245"/>
      <c r="D125" s="240" t="s">
        <v>336</v>
      </c>
      <c r="E125" s="235" t="s">
        <v>11</v>
      </c>
      <c r="F125" s="234"/>
      <c r="G125" s="234"/>
      <c r="H125" s="236">
        <v>37000000</v>
      </c>
      <c r="I125" s="236">
        <v>37000000</v>
      </c>
    </row>
    <row r="126" spans="2:9" ht="30">
      <c r="B126" t="s">
        <v>365</v>
      </c>
      <c r="C126" s="245"/>
      <c r="D126" s="240" t="s">
        <v>337</v>
      </c>
      <c r="E126" s="235" t="s">
        <v>11</v>
      </c>
      <c r="F126" s="234"/>
      <c r="G126" s="234"/>
      <c r="H126" s="236">
        <v>8391724</v>
      </c>
      <c r="I126" s="236">
        <v>8391724</v>
      </c>
    </row>
    <row r="127" spans="2:9" ht="15">
      <c r="B127" t="s">
        <v>367</v>
      </c>
      <c r="C127" s="245"/>
      <c r="D127" s="240" t="s">
        <v>338</v>
      </c>
      <c r="E127" s="235" t="s">
        <v>11</v>
      </c>
      <c r="F127" s="234"/>
      <c r="G127" s="234"/>
      <c r="H127" s="236">
        <v>8000000</v>
      </c>
      <c r="I127" s="236">
        <v>8000000</v>
      </c>
    </row>
    <row r="128" spans="2:9" ht="26.25" customHeight="1">
      <c r="B128" t="s">
        <v>369</v>
      </c>
      <c r="C128" s="245"/>
      <c r="D128" s="240" t="s">
        <v>339</v>
      </c>
      <c r="E128" s="235" t="s">
        <v>11</v>
      </c>
      <c r="F128" s="234"/>
      <c r="G128" s="234"/>
      <c r="H128" s="236">
        <v>10000000</v>
      </c>
      <c r="I128" s="236">
        <v>10000000</v>
      </c>
    </row>
    <row r="129" spans="2:9" ht="15">
      <c r="B129" t="s">
        <v>367</v>
      </c>
      <c r="C129" s="245"/>
      <c r="D129" s="240" t="s">
        <v>340</v>
      </c>
      <c r="E129" s="235" t="s">
        <v>11</v>
      </c>
      <c r="F129" s="234"/>
      <c r="G129" s="234"/>
      <c r="H129" s="236">
        <v>1000000</v>
      </c>
      <c r="I129" s="236">
        <v>1000000</v>
      </c>
    </row>
    <row r="130" spans="3:9" ht="15">
      <c r="C130" s="245"/>
      <c r="D130" s="240" t="s">
        <v>18</v>
      </c>
      <c r="E130" s="234"/>
      <c r="F130" s="234"/>
      <c r="G130" s="234"/>
      <c r="H130" s="241"/>
      <c r="I130" s="241">
        <f>I121+I122+I123+I124+I125+I126+I127+I128+I129</f>
        <v>157676964</v>
      </c>
    </row>
    <row r="131" spans="3:9" ht="15">
      <c r="C131" s="234"/>
      <c r="D131" s="234"/>
      <c r="E131" s="234"/>
      <c r="F131" s="234"/>
      <c r="G131" s="234"/>
      <c r="H131" s="236"/>
      <c r="I131" s="234"/>
    </row>
    <row r="132" spans="2:9" ht="47.25" customHeight="1">
      <c r="B132" t="s">
        <v>364</v>
      </c>
      <c r="C132" s="244" t="s">
        <v>144</v>
      </c>
      <c r="D132" s="240" t="s">
        <v>341</v>
      </c>
      <c r="E132" s="235" t="s">
        <v>11</v>
      </c>
      <c r="F132" s="234"/>
      <c r="G132" s="234"/>
      <c r="H132" s="236">
        <v>40000000</v>
      </c>
      <c r="I132" s="236">
        <v>40000000</v>
      </c>
    </row>
    <row r="133" spans="2:9" ht="30">
      <c r="B133" t="s">
        <v>362</v>
      </c>
      <c r="C133" s="244"/>
      <c r="D133" s="240" t="s">
        <v>342</v>
      </c>
      <c r="E133" s="235" t="s">
        <v>11</v>
      </c>
      <c r="F133" s="234"/>
      <c r="G133" s="234"/>
      <c r="H133" s="236">
        <v>24000000</v>
      </c>
      <c r="I133" s="236">
        <v>22000000</v>
      </c>
    </row>
    <row r="134" spans="2:9" ht="15">
      <c r="B134" t="s">
        <v>362</v>
      </c>
      <c r="C134" s="244"/>
      <c r="D134" s="240" t="s">
        <v>343</v>
      </c>
      <c r="E134" s="235" t="s">
        <v>11</v>
      </c>
      <c r="F134" s="234"/>
      <c r="G134" s="234"/>
      <c r="H134" s="236">
        <v>6000000</v>
      </c>
      <c r="I134" s="236">
        <v>6000000</v>
      </c>
    </row>
    <row r="135" spans="2:9" ht="15">
      <c r="B135" t="s">
        <v>361</v>
      </c>
      <c r="C135" s="244"/>
      <c r="D135" s="240" t="s">
        <v>344</v>
      </c>
      <c r="E135" s="235" t="s">
        <v>11</v>
      </c>
      <c r="F135" s="234"/>
      <c r="G135" s="234"/>
      <c r="H135" s="236">
        <v>134983680</v>
      </c>
      <c r="I135" s="236">
        <v>134983680</v>
      </c>
    </row>
    <row r="136" spans="2:9" ht="15">
      <c r="B136" t="s">
        <v>370</v>
      </c>
      <c r="C136" s="244"/>
      <c r="D136" s="240" t="s">
        <v>345</v>
      </c>
      <c r="E136" s="235" t="s">
        <v>11</v>
      </c>
      <c r="F136" s="234"/>
      <c r="G136" s="234"/>
      <c r="H136" s="236">
        <v>10000000</v>
      </c>
      <c r="I136" s="236">
        <v>10000000</v>
      </c>
    </row>
    <row r="137" spans="2:9" ht="18.75" customHeight="1">
      <c r="B137" t="s">
        <v>364</v>
      </c>
      <c r="C137" s="244"/>
      <c r="D137" s="240" t="s">
        <v>346</v>
      </c>
      <c r="E137" s="235" t="s">
        <v>11</v>
      </c>
      <c r="F137" s="234"/>
      <c r="G137" s="234"/>
      <c r="H137" s="236">
        <v>1200000</v>
      </c>
      <c r="I137" s="236">
        <v>1200000</v>
      </c>
    </row>
    <row r="138" spans="2:9" ht="15">
      <c r="B138" t="s">
        <v>370</v>
      </c>
      <c r="C138" s="244"/>
      <c r="D138" s="240" t="s">
        <v>347</v>
      </c>
      <c r="E138" s="235" t="s">
        <v>11</v>
      </c>
      <c r="F138" s="234"/>
      <c r="G138" s="234"/>
      <c r="H138" s="236">
        <v>25458086</v>
      </c>
      <c r="I138" s="236">
        <v>25458086</v>
      </c>
    </row>
    <row r="139" spans="3:9" ht="15">
      <c r="C139" s="244"/>
      <c r="D139" s="240" t="s">
        <v>18</v>
      </c>
      <c r="E139" s="234"/>
      <c r="F139" s="234"/>
      <c r="G139" s="234"/>
      <c r="H139" s="236"/>
      <c r="I139" s="238">
        <f>I132+I133+I134+I135+I136+I137+I138</f>
        <v>239641766</v>
      </c>
    </row>
    <row r="140" spans="3:9" ht="15">
      <c r="C140" s="234"/>
      <c r="D140" s="234"/>
      <c r="E140" s="234"/>
      <c r="F140" s="234"/>
      <c r="G140" s="234"/>
      <c r="H140" s="236"/>
      <c r="I140" s="234"/>
    </row>
    <row r="141" spans="2:9" ht="45">
      <c r="B141" t="s">
        <v>367</v>
      </c>
      <c r="C141" s="244" t="s">
        <v>348</v>
      </c>
      <c r="D141" s="240" t="s">
        <v>349</v>
      </c>
      <c r="E141" s="235" t="s">
        <v>11</v>
      </c>
      <c r="F141" s="234"/>
      <c r="G141" s="234"/>
      <c r="H141" s="236">
        <v>8000000</v>
      </c>
      <c r="I141" s="236">
        <v>8000000</v>
      </c>
    </row>
    <row r="142" spans="2:9" ht="30">
      <c r="B142" t="s">
        <v>365</v>
      </c>
      <c r="C142" s="244"/>
      <c r="D142" s="240" t="s">
        <v>350</v>
      </c>
      <c r="E142" s="235" t="s">
        <v>11</v>
      </c>
      <c r="F142" s="234"/>
      <c r="G142" s="234"/>
      <c r="H142" s="236">
        <v>22917617</v>
      </c>
      <c r="I142" s="236">
        <v>22917617</v>
      </c>
    </row>
    <row r="143" spans="2:9" ht="15">
      <c r="B143" t="s">
        <v>367</v>
      </c>
      <c r="C143" s="244"/>
      <c r="D143" s="240" t="s">
        <v>351</v>
      </c>
      <c r="E143" s="235" t="s">
        <v>11</v>
      </c>
      <c r="F143" s="234"/>
      <c r="G143" s="234"/>
      <c r="H143" s="236">
        <v>18000000</v>
      </c>
      <c r="I143" s="236">
        <v>18000000</v>
      </c>
    </row>
    <row r="144" spans="2:9" ht="15">
      <c r="B144" t="s">
        <v>362</v>
      </c>
      <c r="C144" s="244"/>
      <c r="D144" s="240" t="s">
        <v>352</v>
      </c>
      <c r="E144" s="235" t="s">
        <v>11</v>
      </c>
      <c r="F144" s="234"/>
      <c r="G144" s="234"/>
      <c r="H144" s="236">
        <v>500000</v>
      </c>
      <c r="I144" s="236">
        <v>500000</v>
      </c>
    </row>
    <row r="145" spans="2:9" ht="60">
      <c r="B145" t="s">
        <v>362</v>
      </c>
      <c r="C145" s="244"/>
      <c r="D145" s="240" t="s">
        <v>353</v>
      </c>
      <c r="E145" s="235" t="s">
        <v>11</v>
      </c>
      <c r="F145" s="234"/>
      <c r="G145" s="234"/>
      <c r="H145" s="236">
        <v>12087250</v>
      </c>
      <c r="I145" s="236">
        <v>12087250</v>
      </c>
    </row>
    <row r="146" spans="3:9" ht="15">
      <c r="C146" s="244"/>
      <c r="D146" s="240" t="s">
        <v>18</v>
      </c>
      <c r="E146" s="234"/>
      <c r="F146" s="234"/>
      <c r="G146" s="234"/>
      <c r="H146" s="236"/>
      <c r="I146" s="238">
        <f>I141+I142+I143+I144+I145</f>
        <v>61504867</v>
      </c>
    </row>
    <row r="147" spans="3:9" ht="15">
      <c r="C147" s="234"/>
      <c r="D147" s="234"/>
      <c r="E147" s="234"/>
      <c r="F147" s="234"/>
      <c r="G147" s="234"/>
      <c r="H147" s="236"/>
      <c r="I147" s="234"/>
    </row>
    <row r="148" spans="2:9" ht="45">
      <c r="B148" t="s">
        <v>364</v>
      </c>
      <c r="C148" s="245" t="s">
        <v>354</v>
      </c>
      <c r="D148" s="240" t="s">
        <v>371</v>
      </c>
      <c r="E148" s="235" t="s">
        <v>11</v>
      </c>
      <c r="F148" s="234"/>
      <c r="G148" s="234"/>
      <c r="H148" s="236">
        <v>33000000</v>
      </c>
      <c r="I148" s="236">
        <v>33000000</v>
      </c>
    </row>
    <row r="149" spans="2:9" ht="45">
      <c r="B149" t="s">
        <v>365</v>
      </c>
      <c r="C149" s="245"/>
      <c r="D149" s="240" t="s">
        <v>355</v>
      </c>
      <c r="E149" s="235" t="s">
        <v>11</v>
      </c>
      <c r="F149" s="234"/>
      <c r="G149" s="234"/>
      <c r="H149" s="236">
        <v>9688214</v>
      </c>
      <c r="I149" s="236">
        <v>9688214</v>
      </c>
    </row>
    <row r="150" spans="2:9" ht="15">
      <c r="B150" t="s">
        <v>362</v>
      </c>
      <c r="C150" s="245"/>
      <c r="D150" s="240" t="s">
        <v>356</v>
      </c>
      <c r="E150" s="235" t="s">
        <v>11</v>
      </c>
      <c r="F150" s="234"/>
      <c r="G150" s="234"/>
      <c r="H150" s="236">
        <v>4490625</v>
      </c>
      <c r="I150" s="236">
        <v>4490625</v>
      </c>
    </row>
    <row r="151" spans="2:9" ht="30">
      <c r="B151" t="s">
        <v>362</v>
      </c>
      <c r="C151" s="245"/>
      <c r="D151" s="240" t="s">
        <v>357</v>
      </c>
      <c r="E151" s="235" t="s">
        <v>11</v>
      </c>
      <c r="F151" s="234"/>
      <c r="G151" s="234"/>
      <c r="H151" s="236">
        <v>2449812</v>
      </c>
      <c r="I151" s="236">
        <v>2449812</v>
      </c>
    </row>
    <row r="152" spans="2:9" ht="30">
      <c r="B152" t="s">
        <v>362</v>
      </c>
      <c r="C152" s="245"/>
      <c r="D152" s="240" t="s">
        <v>358</v>
      </c>
      <c r="E152" s="235" t="s">
        <v>11</v>
      </c>
      <c r="F152" s="234"/>
      <c r="G152" s="234"/>
      <c r="H152" s="236">
        <v>1000000</v>
      </c>
      <c r="I152" s="236">
        <v>1000000</v>
      </c>
    </row>
    <row r="153" spans="2:9" ht="30">
      <c r="B153" t="s">
        <v>362</v>
      </c>
      <c r="C153" s="245"/>
      <c r="D153" s="240" t="s">
        <v>359</v>
      </c>
      <c r="E153" s="235" t="s">
        <v>11</v>
      </c>
      <c r="F153" s="234"/>
      <c r="G153" s="234"/>
      <c r="H153" s="236">
        <v>500000</v>
      </c>
      <c r="I153" s="236">
        <v>500000</v>
      </c>
    </row>
    <row r="154" spans="3:9" ht="15">
      <c r="C154" s="245"/>
      <c r="D154" s="240" t="s">
        <v>18</v>
      </c>
      <c r="E154" s="234"/>
      <c r="F154" s="234"/>
      <c r="G154" s="234"/>
      <c r="H154" s="236"/>
      <c r="I154" s="237">
        <f>I148+I149+I150+I151+I152+I153</f>
        <v>51128651</v>
      </c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  <row r="160" ht="15">
      <c r="H160" s="3"/>
    </row>
    <row r="161" ht="15">
      <c r="H161" s="3"/>
    </row>
    <row r="162" ht="15">
      <c r="H162" s="3"/>
    </row>
    <row r="163" ht="15">
      <c r="H163" s="3"/>
    </row>
    <row r="164" ht="15">
      <c r="H164" s="3"/>
    </row>
    <row r="165" ht="15">
      <c r="H165" s="3"/>
    </row>
    <row r="166" ht="15">
      <c r="H166" s="3"/>
    </row>
    <row r="167" ht="15">
      <c r="H167" s="3"/>
    </row>
    <row r="168" ht="15">
      <c r="H168" s="3"/>
    </row>
    <row r="169" ht="15">
      <c r="H169" s="3"/>
    </row>
    <row r="170" ht="15">
      <c r="H170" s="3"/>
    </row>
    <row r="171" ht="15">
      <c r="H171" s="3"/>
    </row>
    <row r="172" ht="15">
      <c r="H172" s="3"/>
    </row>
    <row r="173" ht="15">
      <c r="H173" s="3"/>
    </row>
    <row r="174" ht="15">
      <c r="H174" s="3"/>
    </row>
    <row r="175" ht="15">
      <c r="H175" s="3"/>
    </row>
    <row r="176" ht="15">
      <c r="H176" s="3"/>
    </row>
    <row r="177" ht="15">
      <c r="H177" s="3"/>
    </row>
    <row r="178" ht="15">
      <c r="H178" s="3"/>
    </row>
    <row r="179" ht="15">
      <c r="H179" s="3"/>
    </row>
    <row r="180" ht="15">
      <c r="H180" s="3"/>
    </row>
    <row r="181" ht="15">
      <c r="H181" s="3"/>
    </row>
    <row r="182" ht="15">
      <c r="H182" s="3"/>
    </row>
    <row r="183" ht="15">
      <c r="H183" s="3"/>
    </row>
    <row r="184" ht="15">
      <c r="H184" s="3"/>
    </row>
    <row r="185" ht="15">
      <c r="H185" s="3"/>
    </row>
    <row r="186" ht="15">
      <c r="H186" s="3"/>
    </row>
    <row r="187" ht="15">
      <c r="H187" s="3"/>
    </row>
    <row r="188" ht="15">
      <c r="H188" s="3"/>
    </row>
    <row r="189" ht="15">
      <c r="H189" s="3"/>
    </row>
    <row r="190" ht="15">
      <c r="H190" s="3"/>
    </row>
    <row r="191" ht="15">
      <c r="H191" s="3"/>
    </row>
    <row r="192" ht="15">
      <c r="H192" s="3"/>
    </row>
    <row r="193" ht="15">
      <c r="H193" s="3"/>
    </row>
    <row r="194" ht="15">
      <c r="H194" s="3"/>
    </row>
    <row r="195" ht="15">
      <c r="H195" s="3"/>
    </row>
    <row r="196" ht="15">
      <c r="H196" s="3"/>
    </row>
    <row r="197" ht="15">
      <c r="H197" s="3"/>
    </row>
    <row r="198" ht="15">
      <c r="H198" s="3"/>
    </row>
    <row r="199" ht="15">
      <c r="H199" s="3"/>
    </row>
    <row r="200" ht="15">
      <c r="H200" s="3"/>
    </row>
    <row r="201" ht="15">
      <c r="H201" s="3"/>
    </row>
    <row r="202" ht="15">
      <c r="H202" s="3"/>
    </row>
    <row r="203" ht="15">
      <c r="H203" s="3"/>
    </row>
    <row r="204" ht="15">
      <c r="H204" s="3"/>
    </row>
    <row r="205" ht="15">
      <c r="H205" s="3"/>
    </row>
    <row r="206" ht="15">
      <c r="H206" s="3"/>
    </row>
    <row r="207" ht="15">
      <c r="H207" s="3"/>
    </row>
    <row r="208" ht="15">
      <c r="H208" s="3"/>
    </row>
    <row r="209" ht="15">
      <c r="H209" s="3"/>
    </row>
    <row r="210" ht="15">
      <c r="H210" s="3"/>
    </row>
    <row r="211" ht="15">
      <c r="H211" s="3"/>
    </row>
    <row r="212" ht="15">
      <c r="H212" s="3"/>
    </row>
    <row r="213" ht="15">
      <c r="H213" s="3"/>
    </row>
    <row r="214" ht="15">
      <c r="H214" s="3"/>
    </row>
    <row r="215" ht="15">
      <c r="H215" s="3"/>
    </row>
    <row r="216" ht="15">
      <c r="H216" s="3"/>
    </row>
    <row r="217" ht="15">
      <c r="H217" s="3"/>
    </row>
    <row r="218" ht="15">
      <c r="H218" s="3"/>
    </row>
    <row r="219" ht="15">
      <c r="H219" s="3"/>
    </row>
    <row r="220" ht="15">
      <c r="H220" s="3"/>
    </row>
    <row r="221" ht="15">
      <c r="H221" s="3"/>
    </row>
    <row r="222" ht="15">
      <c r="H222" s="3"/>
    </row>
    <row r="223" ht="15">
      <c r="H223" s="3"/>
    </row>
    <row r="224" ht="15">
      <c r="H224" s="3"/>
    </row>
    <row r="225" ht="15">
      <c r="H225" s="3"/>
    </row>
    <row r="226" ht="15">
      <c r="H226" s="3"/>
    </row>
    <row r="227" ht="15">
      <c r="H227" s="3"/>
    </row>
    <row r="228" ht="15">
      <c r="H228" s="3"/>
    </row>
    <row r="229" ht="15">
      <c r="H229" s="3"/>
    </row>
    <row r="230" ht="15">
      <c r="H230" s="3"/>
    </row>
    <row r="231" ht="15">
      <c r="H231" s="3"/>
    </row>
    <row r="232" ht="15">
      <c r="H232" s="3"/>
    </row>
    <row r="233" ht="15">
      <c r="H233" s="3"/>
    </row>
    <row r="234" ht="15">
      <c r="H234" s="3"/>
    </row>
    <row r="235" ht="15">
      <c r="H235" s="3"/>
    </row>
    <row r="236" ht="15">
      <c r="H236" s="3"/>
    </row>
    <row r="237" ht="15">
      <c r="H237" s="3"/>
    </row>
    <row r="238" ht="15">
      <c r="H238" s="3"/>
    </row>
    <row r="239" ht="15">
      <c r="H239" s="3"/>
    </row>
    <row r="240" ht="15">
      <c r="H240" s="3"/>
    </row>
    <row r="241" ht="15">
      <c r="H241" s="3"/>
    </row>
    <row r="242" ht="15">
      <c r="H242" s="3"/>
    </row>
    <row r="243" ht="15">
      <c r="H243" s="3"/>
    </row>
    <row r="244" ht="15">
      <c r="H244" s="3"/>
    </row>
    <row r="245" ht="15">
      <c r="H245" s="3"/>
    </row>
    <row r="246" ht="15">
      <c r="H246" s="3"/>
    </row>
    <row r="247" ht="15">
      <c r="H247" s="3"/>
    </row>
    <row r="248" ht="15">
      <c r="H248" s="3"/>
    </row>
    <row r="249" ht="15">
      <c r="H249" s="3"/>
    </row>
    <row r="250" ht="15">
      <c r="H250" s="3"/>
    </row>
    <row r="251" ht="15">
      <c r="H251" s="3"/>
    </row>
    <row r="252" ht="15">
      <c r="H252" s="3"/>
    </row>
    <row r="253" ht="15">
      <c r="H253" s="3"/>
    </row>
    <row r="254" ht="15">
      <c r="H254" s="3"/>
    </row>
    <row r="255" ht="15">
      <c r="H255" s="3"/>
    </row>
    <row r="256" ht="15">
      <c r="H256" s="3"/>
    </row>
    <row r="257" ht="15">
      <c r="H257" s="3"/>
    </row>
    <row r="258" ht="15">
      <c r="H258" s="3"/>
    </row>
    <row r="259" ht="15">
      <c r="H259" s="3"/>
    </row>
    <row r="260" ht="15">
      <c r="H260" s="3"/>
    </row>
    <row r="261" ht="15">
      <c r="H261" s="3"/>
    </row>
    <row r="262" ht="15">
      <c r="H262" s="3"/>
    </row>
    <row r="263" ht="15">
      <c r="H263" s="3"/>
    </row>
    <row r="264" ht="15">
      <c r="H264" s="3"/>
    </row>
    <row r="265" ht="15">
      <c r="H265" s="3"/>
    </row>
    <row r="266" ht="15">
      <c r="H266" s="3"/>
    </row>
    <row r="267" ht="15">
      <c r="H267" s="3"/>
    </row>
    <row r="268" ht="15">
      <c r="H268" s="3"/>
    </row>
    <row r="269" ht="15">
      <c r="H269" s="3"/>
    </row>
    <row r="270" ht="15">
      <c r="H270" s="3"/>
    </row>
    <row r="271" ht="15">
      <c r="H271" s="3"/>
    </row>
    <row r="272" ht="15">
      <c r="H272" s="3"/>
    </row>
    <row r="273" ht="15">
      <c r="H273" s="3"/>
    </row>
    <row r="274" ht="15">
      <c r="H274" s="3"/>
    </row>
    <row r="275" ht="15">
      <c r="H275" s="3"/>
    </row>
    <row r="276" ht="15">
      <c r="H276" s="3"/>
    </row>
    <row r="277" ht="15">
      <c r="H277" s="3"/>
    </row>
    <row r="278" ht="15">
      <c r="H278" s="3"/>
    </row>
    <row r="279" ht="15">
      <c r="H279" s="3"/>
    </row>
    <row r="280" ht="15">
      <c r="H280" s="3"/>
    </row>
    <row r="281" ht="15">
      <c r="H281" s="3"/>
    </row>
    <row r="282" ht="15">
      <c r="H282" s="3"/>
    </row>
    <row r="283" ht="15">
      <c r="H283" s="3"/>
    </row>
    <row r="284" ht="15">
      <c r="H284" s="3"/>
    </row>
    <row r="285" ht="15">
      <c r="H285" s="3"/>
    </row>
    <row r="286" ht="15">
      <c r="H286" s="3"/>
    </row>
    <row r="287" ht="15">
      <c r="H287" s="3"/>
    </row>
    <row r="288" ht="15">
      <c r="H288" s="3"/>
    </row>
    <row r="289" ht="15">
      <c r="H289" s="3"/>
    </row>
    <row r="290" ht="15">
      <c r="H290" s="3"/>
    </row>
    <row r="291" ht="15">
      <c r="H291" s="3"/>
    </row>
  </sheetData>
  <sheetProtection/>
  <mergeCells count="25">
    <mergeCell ref="C121:C130"/>
    <mergeCell ref="C132:C139"/>
    <mergeCell ref="C141:C146"/>
    <mergeCell ref="C148:C154"/>
    <mergeCell ref="C6:C13"/>
    <mergeCell ref="C15:C22"/>
    <mergeCell ref="C24:C28"/>
    <mergeCell ref="C30:C37"/>
    <mergeCell ref="C39:C41"/>
    <mergeCell ref="C43:C49"/>
    <mergeCell ref="C108:C111"/>
    <mergeCell ref="C113:C116"/>
    <mergeCell ref="C118:C119"/>
    <mergeCell ref="C51:C53"/>
    <mergeCell ref="C55:C59"/>
    <mergeCell ref="C61:C62"/>
    <mergeCell ref="C64:C67"/>
    <mergeCell ref="C69:C74"/>
    <mergeCell ref="C76:C85"/>
    <mergeCell ref="A3:I3"/>
    <mergeCell ref="A1:I1"/>
    <mergeCell ref="A2:I2"/>
    <mergeCell ref="C87:C88"/>
    <mergeCell ref="C90:C101"/>
    <mergeCell ref="C103:C10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3"/>
  <sheetViews>
    <sheetView tabSelected="1" zoomScalePageLayoutView="0" workbookViewId="0" topLeftCell="A889">
      <selection activeCell="A1029" sqref="A1029:V1029"/>
    </sheetView>
  </sheetViews>
  <sheetFormatPr defaultColWidth="11.421875" defaultRowHeight="15"/>
  <cols>
    <col min="19" max="19" width="21.7109375" style="0" customWidth="1"/>
  </cols>
  <sheetData>
    <row r="1" spans="1:22" ht="15.75">
      <c r="A1" s="246" t="s">
        <v>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</row>
    <row r="2" spans="1:22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20.25">
      <c r="A3" s="249" t="s">
        <v>291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</row>
    <row r="4" spans="1:22" ht="15">
      <c r="A4" s="4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ht="18">
      <c r="A5" s="252" t="s">
        <v>63</v>
      </c>
      <c r="B5" s="253"/>
      <c r="C5" s="254" t="s">
        <v>292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9"/>
    </row>
    <row r="6" spans="1:22" ht="15">
      <c r="A6" s="4"/>
      <c r="B6" s="5"/>
      <c r="C6" s="10"/>
      <c r="D6" s="10"/>
      <c r="E6" s="10"/>
      <c r="F6" s="10"/>
      <c r="G6" s="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5">
      <c r="A7" s="255" t="s">
        <v>64</v>
      </c>
      <c r="B7" s="256"/>
      <c r="C7" s="10" t="s">
        <v>65</v>
      </c>
      <c r="D7" s="10"/>
      <c r="E7" s="10"/>
      <c r="F7" s="5"/>
      <c r="G7" s="5"/>
      <c r="H7" s="5"/>
      <c r="I7" s="5"/>
      <c r="J7" s="5"/>
      <c r="K7" s="10" t="s">
        <v>66</v>
      </c>
      <c r="L7" s="10"/>
      <c r="M7" s="10"/>
      <c r="N7" s="11">
        <v>40956</v>
      </c>
      <c r="O7" s="10"/>
      <c r="P7" s="10"/>
      <c r="Q7" s="10"/>
      <c r="R7" s="10"/>
      <c r="S7" s="256" t="s">
        <v>67</v>
      </c>
      <c r="T7" s="256"/>
      <c r="U7" s="256"/>
      <c r="V7" s="257"/>
    </row>
    <row r="8" spans="1:22" ht="15">
      <c r="A8" s="255" t="s">
        <v>68</v>
      </c>
      <c r="B8" s="256"/>
      <c r="C8" s="10" t="s">
        <v>69</v>
      </c>
      <c r="D8" s="10"/>
      <c r="E8" s="10"/>
      <c r="F8" s="5"/>
      <c r="G8" s="5"/>
      <c r="H8" s="5"/>
      <c r="I8" s="5"/>
      <c r="J8" s="5"/>
      <c r="K8" s="256" t="s">
        <v>70</v>
      </c>
      <c r="L8" s="256"/>
      <c r="M8" s="256"/>
      <c r="N8" s="256" t="s">
        <v>293</v>
      </c>
      <c r="O8" s="256"/>
      <c r="P8" s="256"/>
      <c r="Q8" s="256"/>
      <c r="R8" s="256"/>
      <c r="S8" s="256" t="s">
        <v>72</v>
      </c>
      <c r="T8" s="256"/>
      <c r="U8" s="256"/>
      <c r="V8" s="8">
        <v>34</v>
      </c>
    </row>
    <row r="9" spans="1:22" ht="15.75" thickBot="1">
      <c r="A9" s="4"/>
      <c r="B9" s="5"/>
      <c r="C9" s="5"/>
      <c r="D9" s="5"/>
      <c r="E9" s="5"/>
      <c r="F9" s="5"/>
      <c r="G9" s="5"/>
      <c r="H9" s="5"/>
      <c r="I9" s="5"/>
      <c r="J9" s="5"/>
      <c r="K9" s="256"/>
      <c r="L9" s="256"/>
      <c r="M9" s="256"/>
      <c r="N9" s="256" t="s">
        <v>73</v>
      </c>
      <c r="O9" s="256"/>
      <c r="P9" s="256"/>
      <c r="Q9" s="256"/>
      <c r="R9" s="256"/>
      <c r="S9" s="258"/>
      <c r="T9" s="258"/>
      <c r="U9" s="5"/>
      <c r="V9" s="6"/>
    </row>
    <row r="10" spans="1:22" ht="15">
      <c r="A10" s="259" t="s">
        <v>74</v>
      </c>
      <c r="B10" s="260"/>
      <c r="C10" s="261" t="s">
        <v>75</v>
      </c>
      <c r="D10" s="262"/>
      <c r="E10" s="262"/>
      <c r="F10" s="262"/>
      <c r="G10" s="263"/>
      <c r="H10" s="264" t="s">
        <v>76</v>
      </c>
      <c r="I10" s="265"/>
      <c r="J10" s="270" t="s">
        <v>77</v>
      </c>
      <c r="K10" s="270"/>
      <c r="L10" s="270"/>
      <c r="M10" s="270"/>
      <c r="N10" s="270"/>
      <c r="O10" s="270"/>
      <c r="P10" s="271"/>
      <c r="Q10" s="264" t="s">
        <v>372</v>
      </c>
      <c r="R10" s="265"/>
      <c r="S10" s="265" t="s">
        <v>373</v>
      </c>
      <c r="T10" s="265"/>
      <c r="U10" s="265"/>
      <c r="V10" s="276"/>
    </row>
    <row r="11" spans="1:22" ht="15">
      <c r="A11" s="279" t="s">
        <v>79</v>
      </c>
      <c r="B11" s="280"/>
      <c r="C11" s="281" t="s">
        <v>80</v>
      </c>
      <c r="D11" s="282"/>
      <c r="E11" s="282"/>
      <c r="F11" s="282"/>
      <c r="G11" s="283"/>
      <c r="H11" s="266"/>
      <c r="I11" s="267"/>
      <c r="J11" s="272"/>
      <c r="K11" s="272"/>
      <c r="L11" s="272"/>
      <c r="M11" s="272"/>
      <c r="N11" s="272"/>
      <c r="O11" s="272"/>
      <c r="P11" s="273"/>
      <c r="Q11" s="266"/>
      <c r="R11" s="267"/>
      <c r="S11" s="267"/>
      <c r="T11" s="267"/>
      <c r="U11" s="267"/>
      <c r="V11" s="277"/>
    </row>
    <row r="12" spans="1:22" ht="15.75" thickBot="1">
      <c r="A12" s="284" t="s">
        <v>81</v>
      </c>
      <c r="B12" s="285"/>
      <c r="C12" s="286" t="s">
        <v>82</v>
      </c>
      <c r="D12" s="287"/>
      <c r="E12" s="287"/>
      <c r="F12" s="287"/>
      <c r="G12" s="288"/>
      <c r="H12" s="268"/>
      <c r="I12" s="269"/>
      <c r="J12" s="274"/>
      <c r="K12" s="274"/>
      <c r="L12" s="274"/>
      <c r="M12" s="274"/>
      <c r="N12" s="274"/>
      <c r="O12" s="274"/>
      <c r="P12" s="275"/>
      <c r="Q12" s="268"/>
      <c r="R12" s="269"/>
      <c r="S12" s="269"/>
      <c r="T12" s="269"/>
      <c r="U12" s="269"/>
      <c r="V12" s="278"/>
    </row>
    <row r="13" spans="1:22" ht="15.75" thickBot="1">
      <c r="A13" s="12"/>
      <c r="B13" s="13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.75" thickBot="1">
      <c r="A14" s="289" t="s">
        <v>83</v>
      </c>
      <c r="B14" s="290"/>
      <c r="C14" s="290"/>
      <c r="D14" s="290"/>
      <c r="E14" s="290"/>
      <c r="F14" s="290"/>
      <c r="G14" s="291"/>
      <c r="H14" s="292" t="s">
        <v>84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5" t="s">
        <v>85</v>
      </c>
      <c r="T14" s="297" t="s">
        <v>86</v>
      </c>
      <c r="U14" s="298"/>
      <c r="V14" s="299"/>
    </row>
    <row r="15" spans="1:22" ht="15.75" thickBot="1">
      <c r="A15" s="295" t="s">
        <v>87</v>
      </c>
      <c r="B15" s="297" t="s">
        <v>88</v>
      </c>
      <c r="C15" s="299"/>
      <c r="D15" s="302" t="s">
        <v>89</v>
      </c>
      <c r="E15" s="304" t="s">
        <v>90</v>
      </c>
      <c r="F15" s="304" t="s">
        <v>91</v>
      </c>
      <c r="G15" s="306" t="s">
        <v>92</v>
      </c>
      <c r="H15" s="308" t="s">
        <v>93</v>
      </c>
      <c r="I15" s="309"/>
      <c r="J15" s="309"/>
      <c r="K15" s="309"/>
      <c r="L15" s="309"/>
      <c r="M15" s="309"/>
      <c r="N15" s="309"/>
      <c r="O15" s="310"/>
      <c r="P15" s="311" t="s">
        <v>94</v>
      </c>
      <c r="Q15" s="313" t="s">
        <v>95</v>
      </c>
      <c r="R15" s="315" t="s">
        <v>96</v>
      </c>
      <c r="S15" s="296"/>
      <c r="T15" s="300"/>
      <c r="U15" s="258"/>
      <c r="V15" s="301"/>
    </row>
    <row r="16" spans="1:22" ht="47.25" thickBot="1">
      <c r="A16" s="296"/>
      <c r="B16" s="300"/>
      <c r="C16" s="301"/>
      <c r="D16" s="303"/>
      <c r="E16" s="305"/>
      <c r="F16" s="305"/>
      <c r="G16" s="307"/>
      <c r="H16" s="14" t="s">
        <v>97</v>
      </c>
      <c r="I16" s="15" t="s">
        <v>98</v>
      </c>
      <c r="J16" s="16" t="s">
        <v>99</v>
      </c>
      <c r="K16" s="16" t="s">
        <v>16</v>
      </c>
      <c r="L16" s="16" t="s">
        <v>100</v>
      </c>
      <c r="M16" s="16" t="s">
        <v>101</v>
      </c>
      <c r="N16" s="16" t="s">
        <v>102</v>
      </c>
      <c r="O16" s="17" t="s">
        <v>103</v>
      </c>
      <c r="P16" s="312"/>
      <c r="Q16" s="314"/>
      <c r="R16" s="316"/>
      <c r="S16" s="296"/>
      <c r="T16" s="300"/>
      <c r="U16" s="258"/>
      <c r="V16" s="301"/>
    </row>
    <row r="17" spans="1:22" ht="45.75" customHeight="1" thickBot="1">
      <c r="A17" s="18">
        <v>1</v>
      </c>
      <c r="B17" s="317" t="s">
        <v>104</v>
      </c>
      <c r="C17" s="317"/>
      <c r="D17" s="20">
        <v>1</v>
      </c>
      <c r="E17" s="21">
        <v>1</v>
      </c>
      <c r="F17" s="22">
        <v>0.05</v>
      </c>
      <c r="G17" s="22">
        <v>0.02</v>
      </c>
      <c r="H17" s="23">
        <v>1000</v>
      </c>
      <c r="I17" s="23"/>
      <c r="J17" s="23"/>
      <c r="K17" s="23"/>
      <c r="L17" s="23"/>
      <c r="M17" s="23"/>
      <c r="N17" s="23"/>
      <c r="O17" s="24"/>
      <c r="P17" s="24">
        <f>+H17+J17+O17</f>
        <v>1000</v>
      </c>
      <c r="Q17" s="25">
        <v>5</v>
      </c>
      <c r="R17" s="19">
        <f>+Q17/P17</f>
        <v>0.005</v>
      </c>
      <c r="S17" s="26" t="s">
        <v>105</v>
      </c>
      <c r="T17" s="318"/>
      <c r="U17" s="318"/>
      <c r="V17" s="319"/>
    </row>
    <row r="18" spans="1:22" ht="56.25" customHeight="1" thickBot="1">
      <c r="A18" s="29">
        <v>2</v>
      </c>
      <c r="B18" s="320" t="s">
        <v>374</v>
      </c>
      <c r="C18" s="320"/>
      <c r="D18" s="31">
        <v>1</v>
      </c>
      <c r="E18" s="32">
        <v>1</v>
      </c>
      <c r="F18" s="33">
        <v>0</v>
      </c>
      <c r="G18" s="33">
        <v>0.02</v>
      </c>
      <c r="H18" s="34">
        <v>1000</v>
      </c>
      <c r="I18" s="34"/>
      <c r="J18" s="34"/>
      <c r="K18" s="34"/>
      <c r="L18" s="34"/>
      <c r="M18" s="34"/>
      <c r="N18" s="34"/>
      <c r="O18" s="35"/>
      <c r="P18" s="24">
        <f>+H18+J18+O18</f>
        <v>1000</v>
      </c>
      <c r="Q18" s="36">
        <v>0</v>
      </c>
      <c r="R18" s="30">
        <f>+Q18/P18</f>
        <v>0</v>
      </c>
      <c r="S18" s="37" t="s">
        <v>105</v>
      </c>
      <c r="T18" s="321"/>
      <c r="U18" s="321"/>
      <c r="V18" s="322"/>
    </row>
    <row r="19" spans="1:22" ht="38.25" customHeight="1">
      <c r="A19" s="29">
        <v>3</v>
      </c>
      <c r="B19" s="320" t="s">
        <v>375</v>
      </c>
      <c r="C19" s="320"/>
      <c r="D19" s="31">
        <v>1</v>
      </c>
      <c r="E19" s="32">
        <v>1</v>
      </c>
      <c r="F19" s="33">
        <v>0</v>
      </c>
      <c r="G19" s="33">
        <v>0.02</v>
      </c>
      <c r="H19" s="34">
        <v>1000</v>
      </c>
      <c r="I19" s="34"/>
      <c r="J19" s="34"/>
      <c r="K19" s="34"/>
      <c r="L19" s="34"/>
      <c r="M19" s="34"/>
      <c r="N19" s="34"/>
      <c r="O19" s="35"/>
      <c r="P19" s="24">
        <f>+H19+J19+O19</f>
        <v>1000</v>
      </c>
      <c r="Q19" s="36">
        <v>0</v>
      </c>
      <c r="R19" s="30">
        <f>+Q19/P19</f>
        <v>0</v>
      </c>
      <c r="S19" s="37" t="s">
        <v>105</v>
      </c>
      <c r="T19" s="321"/>
      <c r="U19" s="321"/>
      <c r="V19" s="322"/>
    </row>
    <row r="20" spans="1:22" ht="15.75" thickBot="1">
      <c r="A20" s="39"/>
      <c r="B20" s="323" t="s">
        <v>106</v>
      </c>
      <c r="C20" s="323"/>
      <c r="D20" s="40">
        <f>SUM(D17:D19)</f>
        <v>3</v>
      </c>
      <c r="E20" s="41">
        <f>SUM(E17:E19)</f>
        <v>3</v>
      </c>
      <c r="F20" s="42">
        <f>SUM(F17:F19)</f>
        <v>0.05</v>
      </c>
      <c r="G20" s="42">
        <f>SUM(G17:G19)</f>
        <v>0.06</v>
      </c>
      <c r="H20" s="43"/>
      <c r="I20" s="43"/>
      <c r="J20" s="43"/>
      <c r="K20" s="43"/>
      <c r="L20" s="43"/>
      <c r="M20" s="43"/>
      <c r="N20" s="43"/>
      <c r="O20" s="43"/>
      <c r="P20" s="44">
        <f>SUM(P17:P19)</f>
        <v>3000</v>
      </c>
      <c r="Q20" s="45">
        <f>SUM(Q17:Q19)</f>
        <v>5</v>
      </c>
      <c r="R20" s="46">
        <f>+Q20/P20</f>
        <v>0.0016666666666666668</v>
      </c>
      <c r="S20" s="40"/>
      <c r="T20" s="324"/>
      <c r="U20" s="324"/>
      <c r="V20" s="325"/>
    </row>
    <row r="21" spans="1:22" ht="15">
      <c r="A21" s="47"/>
      <c r="B21" s="48"/>
      <c r="C21" s="48"/>
      <c r="D21" s="49"/>
      <c r="E21" s="50"/>
      <c r="F21" s="51"/>
      <c r="G21" s="51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5"/>
      <c r="S21" s="49"/>
      <c r="T21" s="49"/>
      <c r="U21" s="49"/>
      <c r="V21" s="49"/>
    </row>
    <row r="22" spans="1:22" ht="15">
      <c r="A22" s="47"/>
      <c r="B22" s="48"/>
      <c r="C22" s="48"/>
      <c r="D22" s="49"/>
      <c r="E22" s="50"/>
      <c r="F22" s="51"/>
      <c r="G22" s="51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5"/>
      <c r="S22" s="49"/>
      <c r="T22" s="49"/>
      <c r="U22" s="49"/>
      <c r="V22" s="49"/>
    </row>
    <row r="23" spans="1:22" ht="15">
      <c r="A23" s="47"/>
      <c r="B23" s="48"/>
      <c r="C23" s="48"/>
      <c r="D23" s="49"/>
      <c r="E23" s="50"/>
      <c r="F23" s="51"/>
      <c r="G23" s="51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5"/>
      <c r="S23" s="49"/>
      <c r="T23" s="49"/>
      <c r="U23" s="49"/>
      <c r="V23" s="49"/>
    </row>
    <row r="24" spans="1:22" ht="15">
      <c r="A24" s="47"/>
      <c r="B24" s="48"/>
      <c r="C24" s="48"/>
      <c r="D24" s="49"/>
      <c r="E24" s="50"/>
      <c r="F24" s="51"/>
      <c r="G24" s="51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5"/>
      <c r="S24" s="49"/>
      <c r="T24" s="49"/>
      <c r="U24" s="49"/>
      <c r="V24" s="49"/>
    </row>
    <row r="25" spans="1:22" ht="15">
      <c r="A25" s="47"/>
      <c r="B25" s="48"/>
      <c r="C25" s="48"/>
      <c r="D25" s="49"/>
      <c r="E25" s="50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5"/>
      <c r="S25" s="49"/>
      <c r="T25" s="49"/>
      <c r="U25" s="49"/>
      <c r="V25" s="49"/>
    </row>
    <row r="26" spans="1:22" ht="15">
      <c r="A26" s="47"/>
      <c r="B26" s="48"/>
      <c r="C26" s="48"/>
      <c r="D26" s="49"/>
      <c r="E26" s="50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5"/>
      <c r="S26" s="49"/>
      <c r="T26" s="49"/>
      <c r="U26" s="49"/>
      <c r="V26" s="49"/>
    </row>
    <row r="27" spans="1:22" ht="15">
      <c r="A27" s="47"/>
      <c r="B27" s="48"/>
      <c r="C27" s="48"/>
      <c r="D27" s="49"/>
      <c r="E27" s="50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5"/>
      <c r="S27" s="49"/>
      <c r="T27" s="49"/>
      <c r="U27" s="49"/>
      <c r="V27" s="49"/>
    </row>
    <row r="28" spans="1:22" ht="15">
      <c r="A28" s="47"/>
      <c r="B28" s="48"/>
      <c r="C28" s="48"/>
      <c r="D28" s="49"/>
      <c r="E28" s="50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5"/>
      <c r="S28" s="49"/>
      <c r="T28" s="49"/>
      <c r="U28" s="49"/>
      <c r="V28" s="49"/>
    </row>
    <row r="29" spans="1:22" ht="15">
      <c r="A29" s="47"/>
      <c r="B29" s="48"/>
      <c r="C29" s="48"/>
      <c r="D29" s="49"/>
      <c r="E29" s="50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5"/>
      <c r="S29" s="49"/>
      <c r="T29" s="49"/>
      <c r="U29" s="49"/>
      <c r="V29" s="49"/>
    </row>
    <row r="30" spans="1:22" ht="15">
      <c r="A30" s="47"/>
      <c r="B30" s="48"/>
      <c r="C30" s="48"/>
      <c r="D30" s="49"/>
      <c r="E30" s="50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5"/>
      <c r="S30" s="49"/>
      <c r="T30" s="49"/>
      <c r="U30" s="49"/>
      <c r="V30" s="49"/>
    </row>
    <row r="31" spans="1:22" ht="15">
      <c r="A31" s="47"/>
      <c r="B31" s="48"/>
      <c r="C31" s="48"/>
      <c r="D31" s="49"/>
      <c r="E31" s="50"/>
      <c r="F31" s="51"/>
      <c r="G31" s="51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5"/>
      <c r="S31" s="49"/>
      <c r="T31" s="49"/>
      <c r="U31" s="49"/>
      <c r="V31" s="49"/>
    </row>
    <row r="32" spans="1:22" ht="15">
      <c r="A32" s="47"/>
      <c r="B32" s="48"/>
      <c r="C32" s="48"/>
      <c r="D32" s="49"/>
      <c r="E32" s="50"/>
      <c r="F32" s="51"/>
      <c r="G32" s="51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5"/>
      <c r="S32" s="49"/>
      <c r="T32" s="49"/>
      <c r="U32" s="49"/>
      <c r="V32" s="49"/>
    </row>
    <row r="33" spans="1:22" ht="15.75" thickBot="1">
      <c r="A33" s="47"/>
      <c r="B33" s="48"/>
      <c r="C33" s="48"/>
      <c r="D33" s="49"/>
      <c r="E33" s="50"/>
      <c r="F33" s="51"/>
      <c r="G33" s="51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5"/>
      <c r="S33" s="49"/>
      <c r="T33" s="49"/>
      <c r="U33" s="49"/>
      <c r="V33" s="49"/>
    </row>
    <row r="34" spans="1:22" ht="15.75">
      <c r="A34" s="326" t="s">
        <v>62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8"/>
    </row>
    <row r="35" spans="1:22" ht="15">
      <c r="A35" s="5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7"/>
    </row>
    <row r="36" spans="1:22" ht="20.25">
      <c r="A36" s="329" t="s">
        <v>376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330"/>
    </row>
    <row r="37" spans="1:22" ht="15">
      <c r="A37" s="56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58"/>
    </row>
    <row r="38" spans="1:22" ht="18">
      <c r="A38" s="331" t="s">
        <v>63</v>
      </c>
      <c r="B38" s="253"/>
      <c r="C38" s="254" t="s">
        <v>292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59"/>
    </row>
    <row r="39" spans="1:22" ht="15">
      <c r="A39" s="56"/>
      <c r="B39" s="5"/>
      <c r="C39" s="10"/>
      <c r="D39" s="10"/>
      <c r="E39" s="10"/>
      <c r="F39" s="10"/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7"/>
    </row>
    <row r="40" spans="1:22" ht="15">
      <c r="A40" s="332" t="s">
        <v>64</v>
      </c>
      <c r="B40" s="256"/>
      <c r="C40" s="10" t="s">
        <v>65</v>
      </c>
      <c r="D40" s="10"/>
      <c r="E40" s="10"/>
      <c r="F40" s="5"/>
      <c r="G40" s="5"/>
      <c r="H40" s="5"/>
      <c r="I40" s="5"/>
      <c r="J40" s="5"/>
      <c r="K40" s="10" t="s">
        <v>66</v>
      </c>
      <c r="L40" s="10"/>
      <c r="M40" s="10"/>
      <c r="N40" s="333">
        <v>40956</v>
      </c>
      <c r="O40" s="256"/>
      <c r="P40" s="256"/>
      <c r="Q40" s="256"/>
      <c r="R40" s="256"/>
      <c r="S40" s="256" t="s">
        <v>67</v>
      </c>
      <c r="T40" s="256"/>
      <c r="U40" s="256"/>
      <c r="V40" s="334"/>
    </row>
    <row r="41" spans="1:22" ht="15">
      <c r="A41" s="332" t="s">
        <v>68</v>
      </c>
      <c r="B41" s="256"/>
      <c r="C41" s="10" t="s">
        <v>108</v>
      </c>
      <c r="D41" s="10"/>
      <c r="E41" s="10"/>
      <c r="F41" s="5"/>
      <c r="G41" s="5"/>
      <c r="H41" s="5"/>
      <c r="I41" s="5"/>
      <c r="J41" s="5"/>
      <c r="K41" s="256" t="s">
        <v>70</v>
      </c>
      <c r="L41" s="256"/>
      <c r="M41" s="256"/>
      <c r="N41" s="256" t="s">
        <v>377</v>
      </c>
      <c r="O41" s="256"/>
      <c r="P41" s="256"/>
      <c r="Q41" s="256"/>
      <c r="R41" s="256"/>
      <c r="S41" s="256" t="s">
        <v>72</v>
      </c>
      <c r="T41" s="256"/>
      <c r="U41" s="256"/>
      <c r="V41" s="58">
        <v>34</v>
      </c>
    </row>
    <row r="42" spans="1:22" ht="15.75" thickBot="1">
      <c r="A42" s="56"/>
      <c r="B42" s="5"/>
      <c r="C42" s="5"/>
      <c r="D42" s="5"/>
      <c r="E42" s="5"/>
      <c r="F42" s="5"/>
      <c r="G42" s="5"/>
      <c r="H42" s="5"/>
      <c r="I42" s="5"/>
      <c r="J42" s="5"/>
      <c r="K42" s="335"/>
      <c r="L42" s="335"/>
      <c r="M42" s="335"/>
      <c r="N42" s="335" t="s">
        <v>73</v>
      </c>
      <c r="O42" s="335"/>
      <c r="P42" s="335"/>
      <c r="Q42" s="335"/>
      <c r="R42" s="335"/>
      <c r="S42" s="336"/>
      <c r="T42" s="336"/>
      <c r="U42" s="5"/>
      <c r="V42" s="57"/>
    </row>
    <row r="43" spans="1:22" ht="15">
      <c r="A43" s="337" t="s">
        <v>74</v>
      </c>
      <c r="B43" s="338"/>
      <c r="C43" s="339" t="s">
        <v>109</v>
      </c>
      <c r="D43" s="339"/>
      <c r="E43" s="339"/>
      <c r="F43" s="339"/>
      <c r="G43" s="340"/>
      <c r="H43" s="341" t="s">
        <v>76</v>
      </c>
      <c r="I43" s="342"/>
      <c r="J43" s="342" t="s">
        <v>381</v>
      </c>
      <c r="K43" s="342"/>
      <c r="L43" s="342"/>
      <c r="M43" s="342"/>
      <c r="N43" s="342"/>
      <c r="O43" s="342"/>
      <c r="P43" s="343"/>
      <c r="Q43" s="346" t="s">
        <v>372</v>
      </c>
      <c r="R43" s="347"/>
      <c r="S43" s="352" t="s">
        <v>378</v>
      </c>
      <c r="T43" s="352"/>
      <c r="U43" s="352"/>
      <c r="V43" s="353"/>
    </row>
    <row r="44" spans="1:22" ht="15">
      <c r="A44" s="358" t="s">
        <v>79</v>
      </c>
      <c r="B44" s="359"/>
      <c r="C44" s="282" t="s">
        <v>80</v>
      </c>
      <c r="D44" s="282"/>
      <c r="E44" s="282"/>
      <c r="F44" s="282"/>
      <c r="G44" s="283"/>
      <c r="H44" s="266"/>
      <c r="I44" s="267"/>
      <c r="J44" s="267"/>
      <c r="K44" s="267"/>
      <c r="L44" s="267"/>
      <c r="M44" s="267"/>
      <c r="N44" s="267"/>
      <c r="O44" s="267"/>
      <c r="P44" s="344"/>
      <c r="Q44" s="348"/>
      <c r="R44" s="349"/>
      <c r="S44" s="354"/>
      <c r="T44" s="354"/>
      <c r="U44" s="354"/>
      <c r="V44" s="355"/>
    </row>
    <row r="45" spans="1:22" ht="15.75" thickBot="1">
      <c r="A45" s="360" t="s">
        <v>81</v>
      </c>
      <c r="B45" s="361"/>
      <c r="C45" s="287" t="s">
        <v>110</v>
      </c>
      <c r="D45" s="287"/>
      <c r="E45" s="287"/>
      <c r="F45" s="287"/>
      <c r="G45" s="288"/>
      <c r="H45" s="268"/>
      <c r="I45" s="269"/>
      <c r="J45" s="269"/>
      <c r="K45" s="269"/>
      <c r="L45" s="269"/>
      <c r="M45" s="269"/>
      <c r="N45" s="269"/>
      <c r="O45" s="269"/>
      <c r="P45" s="345"/>
      <c r="Q45" s="350"/>
      <c r="R45" s="351"/>
      <c r="S45" s="356"/>
      <c r="T45" s="356"/>
      <c r="U45" s="356"/>
      <c r="V45" s="357"/>
    </row>
    <row r="46" spans="1:22" ht="15.75" thickBot="1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</row>
    <row r="47" spans="1:22" ht="15.75" thickBot="1">
      <c r="A47" s="289" t="s">
        <v>83</v>
      </c>
      <c r="B47" s="290"/>
      <c r="C47" s="290"/>
      <c r="D47" s="290"/>
      <c r="E47" s="290"/>
      <c r="F47" s="290"/>
      <c r="G47" s="291"/>
      <c r="H47" s="292" t="s">
        <v>84</v>
      </c>
      <c r="I47" s="293"/>
      <c r="J47" s="293"/>
      <c r="K47" s="293"/>
      <c r="L47" s="293"/>
      <c r="M47" s="293"/>
      <c r="N47" s="293"/>
      <c r="O47" s="293"/>
      <c r="P47" s="293"/>
      <c r="Q47" s="293"/>
      <c r="R47" s="294"/>
      <c r="S47" s="295" t="s">
        <v>85</v>
      </c>
      <c r="T47" s="297" t="s">
        <v>86</v>
      </c>
      <c r="U47" s="298"/>
      <c r="V47" s="299"/>
    </row>
    <row r="48" spans="1:22" ht="15.75" thickBot="1">
      <c r="A48" s="295" t="s">
        <v>87</v>
      </c>
      <c r="B48" s="297" t="s">
        <v>88</v>
      </c>
      <c r="C48" s="299"/>
      <c r="D48" s="302" t="s">
        <v>89</v>
      </c>
      <c r="E48" s="304" t="s">
        <v>90</v>
      </c>
      <c r="F48" s="304" t="s">
        <v>91</v>
      </c>
      <c r="G48" s="306" t="s">
        <v>92</v>
      </c>
      <c r="H48" s="308" t="s">
        <v>93</v>
      </c>
      <c r="I48" s="309"/>
      <c r="J48" s="309"/>
      <c r="K48" s="309"/>
      <c r="L48" s="309"/>
      <c r="M48" s="309"/>
      <c r="N48" s="309"/>
      <c r="O48" s="310"/>
      <c r="P48" s="311" t="s">
        <v>94</v>
      </c>
      <c r="Q48" s="313" t="s">
        <v>95</v>
      </c>
      <c r="R48" s="315" t="s">
        <v>96</v>
      </c>
      <c r="S48" s="296"/>
      <c r="T48" s="300"/>
      <c r="U48" s="258"/>
      <c r="V48" s="301"/>
    </row>
    <row r="49" spans="1:22" ht="47.25" thickBot="1">
      <c r="A49" s="296"/>
      <c r="B49" s="300"/>
      <c r="C49" s="301"/>
      <c r="D49" s="303"/>
      <c r="E49" s="305"/>
      <c r="F49" s="305"/>
      <c r="G49" s="307"/>
      <c r="H49" s="14" t="s">
        <v>97</v>
      </c>
      <c r="I49" s="15" t="s">
        <v>98</v>
      </c>
      <c r="J49" s="16" t="s">
        <v>99</v>
      </c>
      <c r="K49" s="16" t="s">
        <v>16</v>
      </c>
      <c r="L49" s="16" t="s">
        <v>100</v>
      </c>
      <c r="M49" s="16" t="s">
        <v>101</v>
      </c>
      <c r="N49" s="16" t="s">
        <v>102</v>
      </c>
      <c r="O49" s="17" t="s">
        <v>103</v>
      </c>
      <c r="P49" s="312"/>
      <c r="Q49" s="314"/>
      <c r="R49" s="316"/>
      <c r="S49" s="296"/>
      <c r="T49" s="300"/>
      <c r="U49" s="258"/>
      <c r="V49" s="301"/>
    </row>
    <row r="50" spans="1:22" ht="48" customHeight="1">
      <c r="A50" s="18">
        <v>1</v>
      </c>
      <c r="B50" s="317" t="s">
        <v>111</v>
      </c>
      <c r="C50" s="317"/>
      <c r="D50" s="20">
        <v>1</v>
      </c>
      <c r="E50" s="20">
        <v>0</v>
      </c>
      <c r="F50" s="22">
        <f>+E50/D50</f>
        <v>0</v>
      </c>
      <c r="G50" s="22">
        <f>+D50*E50/4</f>
        <v>0</v>
      </c>
      <c r="H50" s="23">
        <v>0</v>
      </c>
      <c r="I50" s="23"/>
      <c r="J50" s="23"/>
      <c r="K50" s="23"/>
      <c r="L50" s="23"/>
      <c r="M50" s="23"/>
      <c r="N50" s="23"/>
      <c r="O50" s="23"/>
      <c r="P50" s="35">
        <f>+H50</f>
        <v>0</v>
      </c>
      <c r="Q50" s="35">
        <v>0</v>
      </c>
      <c r="R50" s="19" t="e">
        <f>+Q50/P50</f>
        <v>#DIV/0!</v>
      </c>
      <c r="S50" s="22"/>
      <c r="T50" s="363" t="s">
        <v>112</v>
      </c>
      <c r="U50" s="363"/>
      <c r="V50" s="364"/>
    </row>
    <row r="51" spans="1:22" ht="51" customHeight="1">
      <c r="A51" s="29">
        <v>2</v>
      </c>
      <c r="B51" s="365" t="s">
        <v>113</v>
      </c>
      <c r="C51" s="365"/>
      <c r="D51" s="31">
        <v>1</v>
      </c>
      <c r="E51" s="31">
        <v>1</v>
      </c>
      <c r="F51" s="33">
        <v>0</v>
      </c>
      <c r="G51" s="33">
        <f>+D51*E51/4</f>
        <v>0.25</v>
      </c>
      <c r="H51" s="35">
        <v>2500</v>
      </c>
      <c r="I51" s="35"/>
      <c r="J51" s="35"/>
      <c r="K51" s="35"/>
      <c r="L51" s="35"/>
      <c r="M51" s="35"/>
      <c r="N51" s="35"/>
      <c r="O51" s="35"/>
      <c r="P51" s="35">
        <f>+H51</f>
        <v>2500</v>
      </c>
      <c r="Q51" s="35">
        <v>0</v>
      </c>
      <c r="R51" s="33">
        <f>Q51/P51</f>
        <v>0</v>
      </c>
      <c r="S51" s="37"/>
      <c r="T51" s="366" t="s">
        <v>112</v>
      </c>
      <c r="U51" s="366"/>
      <c r="V51" s="367"/>
    </row>
    <row r="52" spans="1:22" ht="56.25" customHeight="1">
      <c r="A52" s="29">
        <v>3</v>
      </c>
      <c r="B52" s="365" t="s">
        <v>379</v>
      </c>
      <c r="C52" s="365"/>
      <c r="D52" s="31">
        <v>1</v>
      </c>
      <c r="E52" s="31">
        <v>0</v>
      </c>
      <c r="F52" s="33">
        <f>+E52/D52</f>
        <v>0</v>
      </c>
      <c r="G52" s="33">
        <f>+D52*E52/4</f>
        <v>0</v>
      </c>
      <c r="H52" s="35">
        <v>2500</v>
      </c>
      <c r="I52" s="35"/>
      <c r="J52" s="35"/>
      <c r="K52" s="35"/>
      <c r="L52" s="65"/>
      <c r="M52" s="35"/>
      <c r="N52" s="35"/>
      <c r="O52" s="35"/>
      <c r="P52" s="35">
        <f>+H52</f>
        <v>2500</v>
      </c>
      <c r="Q52" s="35">
        <v>0</v>
      </c>
      <c r="R52" s="33">
        <f>Q52/P52</f>
        <v>0</v>
      </c>
      <c r="S52" s="37"/>
      <c r="T52" s="366" t="s">
        <v>112</v>
      </c>
      <c r="U52" s="366"/>
      <c r="V52" s="367"/>
    </row>
    <row r="53" spans="1:22" ht="31.5" customHeight="1">
      <c r="A53" s="29"/>
      <c r="B53" s="368" t="s">
        <v>114</v>
      </c>
      <c r="C53" s="369"/>
      <c r="D53" s="31">
        <v>1</v>
      </c>
      <c r="E53" s="31">
        <v>10</v>
      </c>
      <c r="F53" s="33">
        <v>0.1</v>
      </c>
      <c r="G53" s="33">
        <v>0.25</v>
      </c>
      <c r="H53" s="35">
        <v>2500</v>
      </c>
      <c r="I53" s="35"/>
      <c r="J53" s="35"/>
      <c r="K53" s="35"/>
      <c r="L53" s="65"/>
      <c r="M53" s="35"/>
      <c r="N53" s="35"/>
      <c r="O53" s="35"/>
      <c r="P53" s="35">
        <f>+H53</f>
        <v>2500</v>
      </c>
      <c r="Q53" s="35">
        <v>8</v>
      </c>
      <c r="R53" s="33">
        <f>Q53/P53</f>
        <v>0.0032</v>
      </c>
      <c r="S53" s="37"/>
      <c r="T53" s="370"/>
      <c r="U53" s="371"/>
      <c r="V53" s="372"/>
    </row>
    <row r="54" spans="1:22" ht="54" customHeight="1">
      <c r="A54" s="29">
        <v>4</v>
      </c>
      <c r="B54" s="365" t="s">
        <v>380</v>
      </c>
      <c r="C54" s="365"/>
      <c r="D54" s="31">
        <v>1</v>
      </c>
      <c r="E54" s="31">
        <v>1</v>
      </c>
      <c r="F54" s="33">
        <v>0</v>
      </c>
      <c r="G54" s="33">
        <f>+D54*E54/4</f>
        <v>0.25</v>
      </c>
      <c r="H54" s="35">
        <v>2500</v>
      </c>
      <c r="I54" s="35"/>
      <c r="J54" s="35"/>
      <c r="K54" s="35"/>
      <c r="L54" s="65"/>
      <c r="M54" s="35"/>
      <c r="N54" s="35"/>
      <c r="O54" s="35"/>
      <c r="P54" s="35">
        <f>+H54</f>
        <v>2500</v>
      </c>
      <c r="Q54" s="35">
        <v>2500</v>
      </c>
      <c r="R54" s="33">
        <f>Q54/P54</f>
        <v>1</v>
      </c>
      <c r="S54" s="37"/>
      <c r="T54" s="366" t="s">
        <v>112</v>
      </c>
      <c r="U54" s="366"/>
      <c r="V54" s="367"/>
    </row>
    <row r="55" spans="1:22" ht="15.75" thickBot="1">
      <c r="A55" s="39"/>
      <c r="B55" s="373" t="s">
        <v>106</v>
      </c>
      <c r="C55" s="373"/>
      <c r="D55" s="40">
        <f>SUM(D50:D54)</f>
        <v>5</v>
      </c>
      <c r="E55" s="41">
        <f>SUM(E50:E54)</f>
        <v>12</v>
      </c>
      <c r="F55" s="42">
        <v>0.024</v>
      </c>
      <c r="G55" s="42">
        <f>0.2921*E55/889</f>
        <v>0.003942857142857143</v>
      </c>
      <c r="H55" s="43">
        <f aca="true" t="shared" si="0" ref="H55:P55">SUM(H50:H54)</f>
        <v>10000</v>
      </c>
      <c r="I55" s="43">
        <f t="shared" si="0"/>
        <v>0</v>
      </c>
      <c r="J55" s="43">
        <f t="shared" si="0"/>
        <v>0</v>
      </c>
      <c r="K55" s="43">
        <f t="shared" si="0"/>
        <v>0</v>
      </c>
      <c r="L55" s="43">
        <f t="shared" si="0"/>
        <v>0</v>
      </c>
      <c r="M55" s="43">
        <f t="shared" si="0"/>
        <v>0</v>
      </c>
      <c r="N55" s="43">
        <f t="shared" si="0"/>
        <v>0</v>
      </c>
      <c r="O55" s="43">
        <f t="shared" si="0"/>
        <v>0</v>
      </c>
      <c r="P55" s="43">
        <f t="shared" si="0"/>
        <v>10000</v>
      </c>
      <c r="Q55" s="44">
        <f>SUM(Q50:Q54)</f>
        <v>2508</v>
      </c>
      <c r="R55" s="42">
        <f>Q55/P55</f>
        <v>0.2508</v>
      </c>
      <c r="S55" s="66"/>
      <c r="T55" s="374"/>
      <c r="U55" s="374"/>
      <c r="V55" s="375"/>
    </row>
    <row r="56" spans="1:22" ht="15">
      <c r="A56" s="47"/>
      <c r="B56" s="47"/>
      <c r="C56" s="47"/>
      <c r="D56" s="49"/>
      <c r="E56" s="50"/>
      <c r="F56" s="51"/>
      <c r="G56" s="51"/>
      <c r="H56" s="52"/>
      <c r="I56" s="52"/>
      <c r="J56" s="52"/>
      <c r="K56" s="52"/>
      <c r="L56" s="52"/>
      <c r="M56" s="52"/>
      <c r="N56" s="52"/>
      <c r="O56" s="52"/>
      <c r="P56" s="52"/>
      <c r="Q56" s="53"/>
      <c r="R56" s="51"/>
      <c r="S56" s="67"/>
      <c r="T56" s="67"/>
      <c r="U56" s="67"/>
      <c r="V56" s="67"/>
    </row>
    <row r="57" spans="1:22" ht="15">
      <c r="A57" s="47"/>
      <c r="B57" s="47"/>
      <c r="C57" s="47"/>
      <c r="D57" s="49"/>
      <c r="E57" s="50"/>
      <c r="F57" s="51"/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3"/>
      <c r="R57" s="51"/>
      <c r="S57" s="67"/>
      <c r="T57" s="67"/>
      <c r="U57" s="67"/>
      <c r="V57" s="67"/>
    </row>
    <row r="58" spans="1:22" ht="15.75" thickBot="1">
      <c r="A58" s="68"/>
      <c r="B58" s="69"/>
      <c r="C58" s="69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1:22" ht="15.75">
      <c r="A59" s="326" t="s">
        <v>62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8"/>
    </row>
    <row r="60" spans="1:22" ht="15">
      <c r="A60" s="5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7"/>
    </row>
    <row r="61" spans="1:22" ht="20.25">
      <c r="A61" s="329" t="s">
        <v>376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330"/>
    </row>
    <row r="62" spans="1:22" ht="15">
      <c r="A62" s="56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58"/>
    </row>
    <row r="63" spans="1:22" ht="18">
      <c r="A63" s="331" t="s">
        <v>63</v>
      </c>
      <c r="B63" s="253"/>
      <c r="C63" s="254" t="s">
        <v>292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59"/>
    </row>
    <row r="64" spans="1:22" ht="15">
      <c r="A64" s="56"/>
      <c r="B64" s="5"/>
      <c r="C64" s="10"/>
      <c r="D64" s="10"/>
      <c r="E64" s="10"/>
      <c r="F64" s="10"/>
      <c r="G64" s="1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7"/>
    </row>
    <row r="65" spans="1:22" ht="15">
      <c r="A65" s="332" t="s">
        <v>64</v>
      </c>
      <c r="B65" s="256"/>
      <c r="C65" s="10" t="s">
        <v>65</v>
      </c>
      <c r="D65" s="10"/>
      <c r="E65" s="10"/>
      <c r="F65" s="5"/>
      <c r="G65" s="5"/>
      <c r="H65" s="5"/>
      <c r="I65" s="5"/>
      <c r="J65" s="5"/>
      <c r="K65" s="10" t="s">
        <v>66</v>
      </c>
      <c r="L65" s="10"/>
      <c r="M65" s="10"/>
      <c r="N65" s="333">
        <v>40956</v>
      </c>
      <c r="O65" s="256"/>
      <c r="P65" s="256"/>
      <c r="Q65" s="256"/>
      <c r="R65" s="256"/>
      <c r="S65" s="256" t="s">
        <v>67</v>
      </c>
      <c r="T65" s="256"/>
      <c r="U65" s="256"/>
      <c r="V65" s="334"/>
    </row>
    <row r="66" spans="1:22" ht="15">
      <c r="A66" s="332" t="s">
        <v>68</v>
      </c>
      <c r="B66" s="256"/>
      <c r="C66" s="10" t="s">
        <v>108</v>
      </c>
      <c r="D66" s="10"/>
      <c r="E66" s="10"/>
      <c r="F66" s="5"/>
      <c r="G66" s="5"/>
      <c r="H66" s="5"/>
      <c r="I66" s="5"/>
      <c r="J66" s="5"/>
      <c r="K66" s="256" t="s">
        <v>70</v>
      </c>
      <c r="L66" s="256"/>
      <c r="M66" s="256"/>
      <c r="N66" s="256" t="s">
        <v>377</v>
      </c>
      <c r="O66" s="256"/>
      <c r="P66" s="256"/>
      <c r="Q66" s="256"/>
      <c r="R66" s="256"/>
      <c r="S66" s="256" t="s">
        <v>72</v>
      </c>
      <c r="T66" s="256"/>
      <c r="U66" s="256"/>
      <c r="V66" s="58">
        <v>34</v>
      </c>
    </row>
    <row r="67" spans="1:22" ht="15.75" thickBot="1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376"/>
      <c r="L67" s="376"/>
      <c r="M67" s="376"/>
      <c r="N67" s="376" t="s">
        <v>73</v>
      </c>
      <c r="O67" s="376"/>
      <c r="P67" s="376"/>
      <c r="Q67" s="376"/>
      <c r="R67" s="376"/>
      <c r="S67" s="377"/>
      <c r="T67" s="377"/>
      <c r="U67" s="71"/>
      <c r="V67" s="72"/>
    </row>
    <row r="68" spans="1:22" ht="15">
      <c r="A68" s="358" t="s">
        <v>74</v>
      </c>
      <c r="B68" s="359"/>
      <c r="C68" s="378" t="s">
        <v>109</v>
      </c>
      <c r="D68" s="378"/>
      <c r="E68" s="378"/>
      <c r="F68" s="378"/>
      <c r="G68" s="379"/>
      <c r="H68" s="266" t="s">
        <v>76</v>
      </c>
      <c r="I68" s="267"/>
      <c r="J68" s="267" t="s">
        <v>382</v>
      </c>
      <c r="K68" s="267"/>
      <c r="L68" s="267"/>
      <c r="M68" s="267"/>
      <c r="N68" s="267"/>
      <c r="O68" s="267"/>
      <c r="P68" s="344"/>
      <c r="Q68" s="348" t="s">
        <v>372</v>
      </c>
      <c r="R68" s="349"/>
      <c r="S68" s="354" t="s">
        <v>115</v>
      </c>
      <c r="T68" s="354"/>
      <c r="U68" s="354"/>
      <c r="V68" s="355"/>
    </row>
    <row r="69" spans="1:22" ht="15">
      <c r="A69" s="358" t="s">
        <v>79</v>
      </c>
      <c r="B69" s="359"/>
      <c r="C69" s="282" t="s">
        <v>80</v>
      </c>
      <c r="D69" s="282"/>
      <c r="E69" s="282"/>
      <c r="F69" s="282"/>
      <c r="G69" s="283"/>
      <c r="H69" s="266"/>
      <c r="I69" s="267"/>
      <c r="J69" s="267"/>
      <c r="K69" s="267"/>
      <c r="L69" s="267"/>
      <c r="M69" s="267"/>
      <c r="N69" s="267"/>
      <c r="O69" s="267"/>
      <c r="P69" s="344"/>
      <c r="Q69" s="348"/>
      <c r="R69" s="349"/>
      <c r="S69" s="354"/>
      <c r="T69" s="354"/>
      <c r="U69" s="354"/>
      <c r="V69" s="355"/>
    </row>
    <row r="70" spans="1:22" ht="15.75" thickBot="1">
      <c r="A70" s="360" t="s">
        <v>81</v>
      </c>
      <c r="B70" s="361"/>
      <c r="C70" s="287" t="s">
        <v>116</v>
      </c>
      <c r="D70" s="287"/>
      <c r="E70" s="287"/>
      <c r="F70" s="287"/>
      <c r="G70" s="288"/>
      <c r="H70" s="268"/>
      <c r="I70" s="269"/>
      <c r="J70" s="269"/>
      <c r="K70" s="269"/>
      <c r="L70" s="269"/>
      <c r="M70" s="269"/>
      <c r="N70" s="269"/>
      <c r="O70" s="269"/>
      <c r="P70" s="345"/>
      <c r="Q70" s="350"/>
      <c r="R70" s="351"/>
      <c r="S70" s="356"/>
      <c r="T70" s="356"/>
      <c r="U70" s="356"/>
      <c r="V70" s="357"/>
    </row>
    <row r="71" spans="1:22" ht="15.75" thickBot="1">
      <c r="A71" s="362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</row>
    <row r="72" spans="1:22" ht="15.75" thickBot="1">
      <c r="A72" s="289" t="s">
        <v>83</v>
      </c>
      <c r="B72" s="290"/>
      <c r="C72" s="290"/>
      <c r="D72" s="290"/>
      <c r="E72" s="290"/>
      <c r="F72" s="290"/>
      <c r="G72" s="291"/>
      <c r="H72" s="292" t="s">
        <v>84</v>
      </c>
      <c r="I72" s="293"/>
      <c r="J72" s="293"/>
      <c r="K72" s="293"/>
      <c r="L72" s="293"/>
      <c r="M72" s="293"/>
      <c r="N72" s="293"/>
      <c r="O72" s="293"/>
      <c r="P72" s="293"/>
      <c r="Q72" s="293"/>
      <c r="R72" s="294"/>
      <c r="S72" s="295" t="s">
        <v>85</v>
      </c>
      <c r="T72" s="297" t="s">
        <v>86</v>
      </c>
      <c r="U72" s="298"/>
      <c r="V72" s="299"/>
    </row>
    <row r="73" spans="1:22" ht="15.75" thickBot="1">
      <c r="A73" s="295" t="s">
        <v>87</v>
      </c>
      <c r="B73" s="297" t="s">
        <v>88</v>
      </c>
      <c r="C73" s="299"/>
      <c r="D73" s="302" t="s">
        <v>89</v>
      </c>
      <c r="E73" s="304" t="s">
        <v>90</v>
      </c>
      <c r="F73" s="304" t="s">
        <v>91</v>
      </c>
      <c r="G73" s="306" t="s">
        <v>92</v>
      </c>
      <c r="H73" s="308" t="s">
        <v>93</v>
      </c>
      <c r="I73" s="309"/>
      <c r="J73" s="309"/>
      <c r="K73" s="309"/>
      <c r="L73" s="309"/>
      <c r="M73" s="309"/>
      <c r="N73" s="309"/>
      <c r="O73" s="310"/>
      <c r="P73" s="311" t="s">
        <v>94</v>
      </c>
      <c r="Q73" s="313" t="s">
        <v>95</v>
      </c>
      <c r="R73" s="315" t="s">
        <v>96</v>
      </c>
      <c r="S73" s="296"/>
      <c r="T73" s="300"/>
      <c r="U73" s="258"/>
      <c r="V73" s="301"/>
    </row>
    <row r="74" spans="1:22" ht="47.25" thickBot="1">
      <c r="A74" s="296"/>
      <c r="B74" s="300"/>
      <c r="C74" s="301"/>
      <c r="D74" s="303"/>
      <c r="E74" s="305"/>
      <c r="F74" s="305"/>
      <c r="G74" s="307"/>
      <c r="H74" s="14" t="s">
        <v>97</v>
      </c>
      <c r="I74" s="15" t="s">
        <v>98</v>
      </c>
      <c r="J74" s="16" t="s">
        <v>99</v>
      </c>
      <c r="K74" s="16" t="s">
        <v>16</v>
      </c>
      <c r="L74" s="16" t="s">
        <v>100</v>
      </c>
      <c r="M74" s="16" t="s">
        <v>101</v>
      </c>
      <c r="N74" s="16" t="s">
        <v>102</v>
      </c>
      <c r="O74" s="17" t="s">
        <v>103</v>
      </c>
      <c r="P74" s="312"/>
      <c r="Q74" s="314"/>
      <c r="R74" s="316"/>
      <c r="S74" s="296"/>
      <c r="T74" s="300"/>
      <c r="U74" s="258"/>
      <c r="V74" s="301"/>
    </row>
    <row r="75" spans="1:22" ht="26.25">
      <c r="A75" s="18">
        <v>1</v>
      </c>
      <c r="B75" s="380" t="s">
        <v>117</v>
      </c>
      <c r="C75" s="380"/>
      <c r="D75" s="20">
        <v>2</v>
      </c>
      <c r="E75" s="20">
        <v>0</v>
      </c>
      <c r="F75" s="22">
        <f>+E75/D75</f>
        <v>0</v>
      </c>
      <c r="G75" s="22">
        <f>0.3784*E75/331</f>
        <v>0</v>
      </c>
      <c r="H75" s="24">
        <v>1000</v>
      </c>
      <c r="I75" s="24"/>
      <c r="J75" s="24"/>
      <c r="K75" s="24"/>
      <c r="L75" s="24"/>
      <c r="M75" s="24"/>
      <c r="N75" s="24"/>
      <c r="O75" s="24"/>
      <c r="P75" s="24">
        <v>2</v>
      </c>
      <c r="Q75" s="24">
        <v>0</v>
      </c>
      <c r="R75" s="22">
        <f>Q75/P75</f>
        <v>0</v>
      </c>
      <c r="S75" s="26" t="s">
        <v>118</v>
      </c>
      <c r="T75" s="363" t="s">
        <v>119</v>
      </c>
      <c r="U75" s="363"/>
      <c r="V75" s="364"/>
    </row>
    <row r="76" spans="1:22" ht="54" customHeight="1">
      <c r="A76" s="29">
        <v>2</v>
      </c>
      <c r="B76" s="365" t="s">
        <v>120</v>
      </c>
      <c r="C76" s="365"/>
      <c r="D76" s="31">
        <v>1</v>
      </c>
      <c r="E76" s="31">
        <v>0</v>
      </c>
      <c r="F76" s="33">
        <f>+E76/D76</f>
        <v>0</v>
      </c>
      <c r="G76" s="33">
        <f>0.3784*E76/331</f>
        <v>0</v>
      </c>
      <c r="H76" s="35">
        <v>1000</v>
      </c>
      <c r="I76" s="35"/>
      <c r="J76" s="35"/>
      <c r="K76" s="35"/>
      <c r="L76" s="35"/>
      <c r="M76" s="35"/>
      <c r="N76" s="35"/>
      <c r="O76" s="35"/>
      <c r="P76" s="35">
        <v>1</v>
      </c>
      <c r="Q76" s="35">
        <v>0</v>
      </c>
      <c r="R76" s="33">
        <f>Q76/P76</f>
        <v>0</v>
      </c>
      <c r="S76" s="31" t="s">
        <v>121</v>
      </c>
      <c r="T76" s="366" t="s">
        <v>122</v>
      </c>
      <c r="U76" s="366"/>
      <c r="V76" s="367"/>
    </row>
    <row r="77" spans="1:22" ht="15.75" thickBot="1">
      <c r="A77" s="39"/>
      <c r="B77" s="373" t="s">
        <v>106</v>
      </c>
      <c r="C77" s="373"/>
      <c r="D77" s="66">
        <f>SUM(D75:D76)</f>
        <v>3</v>
      </c>
      <c r="E77" s="66">
        <f>SUM(E75:E76)</f>
        <v>0</v>
      </c>
      <c r="F77" s="73">
        <f>+E77/D77</f>
        <v>0</v>
      </c>
      <c r="G77" s="42">
        <f>0.3784*E77/331</f>
        <v>0</v>
      </c>
      <c r="H77" s="74">
        <f aca="true" t="shared" si="1" ref="H77:O77">SUM(H75:H76)</f>
        <v>2000</v>
      </c>
      <c r="I77" s="74">
        <f t="shared" si="1"/>
        <v>0</v>
      </c>
      <c r="J77" s="74">
        <f t="shared" si="1"/>
        <v>0</v>
      </c>
      <c r="K77" s="74">
        <f t="shared" si="1"/>
        <v>0</v>
      </c>
      <c r="L77" s="74">
        <f t="shared" si="1"/>
        <v>0</v>
      </c>
      <c r="M77" s="74">
        <f t="shared" si="1"/>
        <v>0</v>
      </c>
      <c r="N77" s="74">
        <f t="shared" si="1"/>
        <v>0</v>
      </c>
      <c r="O77" s="74">
        <f t="shared" si="1"/>
        <v>0</v>
      </c>
      <c r="P77" s="44">
        <f>P75+P76</f>
        <v>3</v>
      </c>
      <c r="Q77" s="44">
        <f>SUM(Q75:Q76)</f>
        <v>0</v>
      </c>
      <c r="R77" s="46">
        <f>+Q77/P77</f>
        <v>0</v>
      </c>
      <c r="S77" s="66"/>
      <c r="T77" s="374"/>
      <c r="U77" s="374"/>
      <c r="V77" s="375"/>
    </row>
    <row r="78" spans="1:22" ht="15">
      <c r="A78" s="47"/>
      <c r="B78" s="47"/>
      <c r="C78" s="47"/>
      <c r="D78" s="67"/>
      <c r="E78" s="67"/>
      <c r="F78" s="75"/>
      <c r="G78" s="51"/>
      <c r="H78" s="76"/>
      <c r="I78" s="76"/>
      <c r="J78" s="76"/>
      <c r="K78" s="76"/>
      <c r="L78" s="76"/>
      <c r="M78" s="76"/>
      <c r="N78" s="76"/>
      <c r="O78" s="76"/>
      <c r="P78" s="53"/>
      <c r="Q78" s="53"/>
      <c r="R78" s="55"/>
      <c r="S78" s="67"/>
      <c r="T78" s="67"/>
      <c r="U78" s="67"/>
      <c r="V78" s="67"/>
    </row>
    <row r="79" spans="1:22" ht="15">
      <c r="A79" s="47"/>
      <c r="B79" s="47"/>
      <c r="C79" s="47"/>
      <c r="D79" s="67"/>
      <c r="E79" s="67"/>
      <c r="F79" s="75"/>
      <c r="G79" s="51"/>
      <c r="H79" s="76"/>
      <c r="I79" s="76"/>
      <c r="J79" s="76"/>
      <c r="K79" s="76"/>
      <c r="L79" s="76"/>
      <c r="M79" s="76"/>
      <c r="N79" s="76"/>
      <c r="O79" s="76"/>
      <c r="P79" s="53"/>
      <c r="Q79" s="53"/>
      <c r="R79" s="55"/>
      <c r="S79" s="67"/>
      <c r="T79" s="67"/>
      <c r="U79" s="67"/>
      <c r="V79" s="67"/>
    </row>
    <row r="80" spans="1:22" ht="15">
      <c r="A80" s="47"/>
      <c r="B80" s="47"/>
      <c r="C80" s="47"/>
      <c r="D80" s="67"/>
      <c r="E80" s="67"/>
      <c r="F80" s="75"/>
      <c r="G80" s="51"/>
      <c r="H80" s="76"/>
      <c r="I80" s="76"/>
      <c r="J80" s="76"/>
      <c r="K80" s="76"/>
      <c r="L80" s="76"/>
      <c r="M80" s="76"/>
      <c r="N80" s="76"/>
      <c r="O80" s="76"/>
      <c r="P80" s="53"/>
      <c r="Q80" s="53"/>
      <c r="R80" s="55"/>
      <c r="S80" s="67"/>
      <c r="T80" s="67"/>
      <c r="U80" s="67"/>
      <c r="V80" s="67"/>
    </row>
    <row r="81" spans="1:22" ht="15">
      <c r="A81" s="47"/>
      <c r="B81" s="47"/>
      <c r="C81" s="47"/>
      <c r="D81" s="67"/>
      <c r="E81" s="67"/>
      <c r="F81" s="75"/>
      <c r="G81" s="51"/>
      <c r="H81" s="76"/>
      <c r="I81" s="76"/>
      <c r="J81" s="76"/>
      <c r="K81" s="76"/>
      <c r="L81" s="76"/>
      <c r="M81" s="76"/>
      <c r="N81" s="76"/>
      <c r="O81" s="76"/>
      <c r="P81" s="53"/>
      <c r="Q81" s="53"/>
      <c r="R81" s="55"/>
      <c r="S81" s="67"/>
      <c r="T81" s="67"/>
      <c r="U81" s="67"/>
      <c r="V81" s="67"/>
    </row>
    <row r="82" spans="1:22" ht="15">
      <c r="A82" s="47"/>
      <c r="B82" s="47"/>
      <c r="C82" s="47"/>
      <c r="D82" s="67"/>
      <c r="E82" s="67"/>
      <c r="F82" s="75"/>
      <c r="G82" s="51"/>
      <c r="H82" s="76"/>
      <c r="I82" s="76"/>
      <c r="J82" s="76"/>
      <c r="K82" s="76"/>
      <c r="L82" s="76"/>
      <c r="M82" s="76"/>
      <c r="N82" s="76"/>
      <c r="O82" s="76"/>
      <c r="P82" s="53"/>
      <c r="Q82" s="53"/>
      <c r="R82" s="55"/>
      <c r="S82" s="67"/>
      <c r="T82" s="67"/>
      <c r="U82" s="67"/>
      <c r="V82" s="67"/>
    </row>
    <row r="83" spans="1:22" ht="15">
      <c r="A83" s="47"/>
      <c r="B83" s="47"/>
      <c r="C83" s="47"/>
      <c r="D83" s="67"/>
      <c r="E83" s="67"/>
      <c r="F83" s="75"/>
      <c r="G83" s="51"/>
      <c r="H83" s="76"/>
      <c r="I83" s="76"/>
      <c r="J83" s="76"/>
      <c r="K83" s="76"/>
      <c r="L83" s="76"/>
      <c r="M83" s="76"/>
      <c r="N83" s="76"/>
      <c r="O83" s="76"/>
      <c r="P83" s="53"/>
      <c r="Q83" s="53"/>
      <c r="R83" s="55"/>
      <c r="S83" s="67"/>
      <c r="T83" s="67"/>
      <c r="U83" s="67"/>
      <c r="V83" s="67"/>
    </row>
    <row r="84" spans="1:22" ht="15">
      <c r="A84" s="47"/>
      <c r="B84" s="47"/>
      <c r="C84" s="47"/>
      <c r="D84" s="67"/>
      <c r="E84" s="67"/>
      <c r="F84" s="75"/>
      <c r="G84" s="51"/>
      <c r="H84" s="76"/>
      <c r="I84" s="76"/>
      <c r="J84" s="76"/>
      <c r="K84" s="76"/>
      <c r="L84" s="76"/>
      <c r="M84" s="76"/>
      <c r="N84" s="76"/>
      <c r="O84" s="76"/>
      <c r="P84" s="53"/>
      <c r="Q84" s="53"/>
      <c r="R84" s="55"/>
      <c r="S84" s="67"/>
      <c r="T84" s="67"/>
      <c r="U84" s="67"/>
      <c r="V84" s="67"/>
    </row>
    <row r="85" spans="1:22" ht="15">
      <c r="A85" s="47"/>
      <c r="B85" s="47"/>
      <c r="C85" s="47"/>
      <c r="D85" s="67"/>
      <c r="E85" s="67"/>
      <c r="F85" s="75"/>
      <c r="G85" s="51"/>
      <c r="H85" s="76"/>
      <c r="I85" s="76"/>
      <c r="J85" s="76"/>
      <c r="K85" s="76"/>
      <c r="L85" s="76"/>
      <c r="M85" s="76"/>
      <c r="N85" s="76"/>
      <c r="O85" s="76"/>
      <c r="P85" s="53"/>
      <c r="Q85" s="53"/>
      <c r="R85" s="55"/>
      <c r="S85" s="67"/>
      <c r="T85" s="67"/>
      <c r="U85" s="67"/>
      <c r="V85" s="67"/>
    </row>
    <row r="86" spans="1:22" ht="15">
      <c r="A86" s="47"/>
      <c r="B86" s="47"/>
      <c r="C86" s="47"/>
      <c r="D86" s="67"/>
      <c r="E86" s="67"/>
      <c r="F86" s="75"/>
      <c r="G86" s="51"/>
      <c r="H86" s="76"/>
      <c r="I86" s="76"/>
      <c r="J86" s="76"/>
      <c r="K86" s="76"/>
      <c r="L86" s="76"/>
      <c r="M86" s="76"/>
      <c r="N86" s="76"/>
      <c r="O86" s="76"/>
      <c r="P86" s="53"/>
      <c r="Q86" s="53"/>
      <c r="R86" s="55"/>
      <c r="S86" s="67"/>
      <c r="T86" s="67"/>
      <c r="U86" s="67"/>
      <c r="V86" s="67"/>
    </row>
    <row r="87" spans="1:22" ht="15">
      <c r="A87" s="47"/>
      <c r="B87" s="47"/>
      <c r="C87" s="47"/>
      <c r="D87" s="67"/>
      <c r="E87" s="67"/>
      <c r="F87" s="75"/>
      <c r="G87" s="51"/>
      <c r="H87" s="76"/>
      <c r="I87" s="76"/>
      <c r="J87" s="76"/>
      <c r="K87" s="76"/>
      <c r="L87" s="76"/>
      <c r="M87" s="76"/>
      <c r="N87" s="76"/>
      <c r="O87" s="76"/>
      <c r="P87" s="53"/>
      <c r="Q87" s="53"/>
      <c r="R87" s="55"/>
      <c r="S87" s="67"/>
      <c r="T87" s="67"/>
      <c r="U87" s="67"/>
      <c r="V87" s="67"/>
    </row>
    <row r="88" spans="1:22" ht="15">
      <c r="A88" s="47"/>
      <c r="B88" s="47"/>
      <c r="C88" s="47"/>
      <c r="D88" s="67"/>
      <c r="E88" s="67"/>
      <c r="F88" s="75"/>
      <c r="G88" s="51"/>
      <c r="H88" s="76"/>
      <c r="I88" s="76"/>
      <c r="J88" s="76"/>
      <c r="K88" s="76"/>
      <c r="L88" s="76"/>
      <c r="M88" s="76"/>
      <c r="N88" s="76"/>
      <c r="O88" s="76"/>
      <c r="P88" s="53"/>
      <c r="Q88" s="53"/>
      <c r="R88" s="55"/>
      <c r="S88" s="67"/>
      <c r="T88" s="67"/>
      <c r="U88" s="67"/>
      <c r="V88" s="67"/>
    </row>
    <row r="89" spans="1:22" ht="15">
      <c r="A89" s="47"/>
      <c r="B89" s="47"/>
      <c r="C89" s="47"/>
      <c r="D89" s="67"/>
      <c r="E89" s="67"/>
      <c r="F89" s="75"/>
      <c r="G89" s="51"/>
      <c r="H89" s="76"/>
      <c r="I89" s="76"/>
      <c r="J89" s="76"/>
      <c r="K89" s="76"/>
      <c r="L89" s="76"/>
      <c r="M89" s="76"/>
      <c r="N89" s="76"/>
      <c r="O89" s="76"/>
      <c r="P89" s="53"/>
      <c r="Q89" s="53"/>
      <c r="R89" s="55"/>
      <c r="S89" s="67"/>
      <c r="T89" s="67"/>
      <c r="U89" s="67"/>
      <c r="V89" s="67"/>
    </row>
    <row r="90" spans="1:22" ht="15.75" thickBot="1">
      <c r="A90" s="68"/>
      <c r="B90" s="69"/>
      <c r="C90" s="69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ht="15.75">
      <c r="A91" s="326" t="s">
        <v>62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8"/>
    </row>
    <row r="92" spans="1:22" ht="15">
      <c r="A92" s="5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7"/>
    </row>
    <row r="93" spans="1:22" ht="20.25">
      <c r="A93" s="329" t="s">
        <v>376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330"/>
    </row>
    <row r="94" spans="1:22" ht="15">
      <c r="A94" s="56"/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58"/>
    </row>
    <row r="95" spans="1:22" ht="18">
      <c r="A95" s="331" t="s">
        <v>63</v>
      </c>
      <c r="B95" s="253"/>
      <c r="C95" s="254" t="s">
        <v>292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59"/>
    </row>
    <row r="96" spans="1:22" ht="15">
      <c r="A96" s="56"/>
      <c r="B96" s="5"/>
      <c r="C96" s="10"/>
      <c r="D96" s="10"/>
      <c r="E96" s="10"/>
      <c r="F96" s="10"/>
      <c r="G96" s="1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7"/>
    </row>
    <row r="97" spans="1:22" ht="15">
      <c r="A97" s="332" t="s">
        <v>64</v>
      </c>
      <c r="B97" s="256"/>
      <c r="C97" s="10" t="s">
        <v>65</v>
      </c>
      <c r="D97" s="10"/>
      <c r="E97" s="10"/>
      <c r="F97" s="5"/>
      <c r="G97" s="5"/>
      <c r="H97" s="5"/>
      <c r="I97" s="5"/>
      <c r="J97" s="5"/>
      <c r="K97" s="10" t="s">
        <v>66</v>
      </c>
      <c r="L97" s="10"/>
      <c r="M97" s="10"/>
      <c r="N97" s="333">
        <v>40956</v>
      </c>
      <c r="O97" s="256"/>
      <c r="P97" s="256"/>
      <c r="Q97" s="256"/>
      <c r="R97" s="256"/>
      <c r="S97" s="256" t="s">
        <v>67</v>
      </c>
      <c r="T97" s="256"/>
      <c r="U97" s="256"/>
      <c r="V97" s="334"/>
    </row>
    <row r="98" spans="1:22" ht="15">
      <c r="A98" s="332" t="s">
        <v>68</v>
      </c>
      <c r="B98" s="256"/>
      <c r="C98" s="10" t="s">
        <v>108</v>
      </c>
      <c r="D98" s="10"/>
      <c r="E98" s="10"/>
      <c r="F98" s="5"/>
      <c r="G98" s="5"/>
      <c r="H98" s="5"/>
      <c r="I98" s="5"/>
      <c r="J98" s="5"/>
      <c r="K98" s="256" t="s">
        <v>70</v>
      </c>
      <c r="L98" s="256"/>
      <c r="M98" s="256"/>
      <c r="N98" s="256" t="s">
        <v>377</v>
      </c>
      <c r="O98" s="256"/>
      <c r="P98" s="256"/>
      <c r="Q98" s="256"/>
      <c r="R98" s="256"/>
      <c r="S98" s="256" t="s">
        <v>72</v>
      </c>
      <c r="T98" s="256"/>
      <c r="U98" s="256"/>
      <c r="V98" s="58">
        <v>34</v>
      </c>
    </row>
    <row r="99" spans="1:22" ht="15.75" thickBo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376"/>
      <c r="L99" s="376"/>
      <c r="M99" s="376"/>
      <c r="N99" s="376" t="s">
        <v>73</v>
      </c>
      <c r="O99" s="376"/>
      <c r="P99" s="376"/>
      <c r="Q99" s="376"/>
      <c r="R99" s="376"/>
      <c r="S99" s="377"/>
      <c r="T99" s="377"/>
      <c r="U99" s="71"/>
      <c r="V99" s="72"/>
    </row>
    <row r="100" spans="1:22" ht="15">
      <c r="A100" s="358" t="s">
        <v>74</v>
      </c>
      <c r="B100" s="359"/>
      <c r="C100" s="378" t="s">
        <v>109</v>
      </c>
      <c r="D100" s="378"/>
      <c r="E100" s="378"/>
      <c r="F100" s="378"/>
      <c r="G100" s="379"/>
      <c r="H100" s="381" t="s">
        <v>76</v>
      </c>
      <c r="I100" s="382"/>
      <c r="J100" s="382" t="s">
        <v>123</v>
      </c>
      <c r="K100" s="382"/>
      <c r="L100" s="382"/>
      <c r="M100" s="382"/>
      <c r="N100" s="382"/>
      <c r="O100" s="382"/>
      <c r="P100" s="385"/>
      <c r="Q100" s="348" t="s">
        <v>372</v>
      </c>
      <c r="R100" s="349"/>
      <c r="S100" s="354" t="s">
        <v>383</v>
      </c>
      <c r="T100" s="354"/>
      <c r="U100" s="354"/>
      <c r="V100" s="355"/>
    </row>
    <row r="101" spans="1:22" ht="15">
      <c r="A101" s="358" t="s">
        <v>79</v>
      </c>
      <c r="B101" s="359"/>
      <c r="C101" s="387" t="s">
        <v>80</v>
      </c>
      <c r="D101" s="387"/>
      <c r="E101" s="387"/>
      <c r="F101" s="387"/>
      <c r="G101" s="388"/>
      <c r="H101" s="381"/>
      <c r="I101" s="382"/>
      <c r="J101" s="382"/>
      <c r="K101" s="382"/>
      <c r="L101" s="382"/>
      <c r="M101" s="382"/>
      <c r="N101" s="382"/>
      <c r="O101" s="382"/>
      <c r="P101" s="385"/>
      <c r="Q101" s="348"/>
      <c r="R101" s="349"/>
      <c r="S101" s="354"/>
      <c r="T101" s="354"/>
      <c r="U101" s="354"/>
      <c r="V101" s="355"/>
    </row>
    <row r="102" spans="1:22" ht="15.75" thickBot="1">
      <c r="A102" s="360" t="s">
        <v>81</v>
      </c>
      <c r="B102" s="361"/>
      <c r="C102" s="389" t="s">
        <v>124</v>
      </c>
      <c r="D102" s="389"/>
      <c r="E102" s="389"/>
      <c r="F102" s="389"/>
      <c r="G102" s="390"/>
      <c r="H102" s="383"/>
      <c r="I102" s="384"/>
      <c r="J102" s="384"/>
      <c r="K102" s="384"/>
      <c r="L102" s="384"/>
      <c r="M102" s="384"/>
      <c r="N102" s="384"/>
      <c r="O102" s="384"/>
      <c r="P102" s="386"/>
      <c r="Q102" s="350"/>
      <c r="R102" s="351"/>
      <c r="S102" s="356"/>
      <c r="T102" s="356"/>
      <c r="U102" s="356"/>
      <c r="V102" s="357"/>
    </row>
    <row r="103" spans="1:22" ht="15.75" thickBot="1">
      <c r="A103" s="362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</row>
    <row r="104" spans="1:22" ht="15.75" thickBot="1">
      <c r="A104" s="289" t="s">
        <v>83</v>
      </c>
      <c r="B104" s="290"/>
      <c r="C104" s="290"/>
      <c r="D104" s="290"/>
      <c r="E104" s="290"/>
      <c r="F104" s="290"/>
      <c r="G104" s="291"/>
      <c r="H104" s="292" t="s">
        <v>84</v>
      </c>
      <c r="I104" s="293"/>
      <c r="J104" s="293"/>
      <c r="K104" s="293"/>
      <c r="L104" s="293"/>
      <c r="M104" s="293"/>
      <c r="N104" s="293"/>
      <c r="O104" s="293"/>
      <c r="P104" s="293"/>
      <c r="Q104" s="293"/>
      <c r="R104" s="294"/>
      <c r="S104" s="295" t="s">
        <v>85</v>
      </c>
      <c r="T104" s="297" t="s">
        <v>86</v>
      </c>
      <c r="U104" s="298"/>
      <c r="V104" s="299"/>
    </row>
    <row r="105" spans="1:22" ht="15.75" thickBot="1">
      <c r="A105" s="295" t="s">
        <v>87</v>
      </c>
      <c r="B105" s="297" t="s">
        <v>88</v>
      </c>
      <c r="C105" s="299"/>
      <c r="D105" s="302" t="s">
        <v>89</v>
      </c>
      <c r="E105" s="304" t="s">
        <v>90</v>
      </c>
      <c r="F105" s="304" t="s">
        <v>91</v>
      </c>
      <c r="G105" s="306" t="s">
        <v>92</v>
      </c>
      <c r="H105" s="308" t="s">
        <v>93</v>
      </c>
      <c r="I105" s="309"/>
      <c r="J105" s="309"/>
      <c r="K105" s="309"/>
      <c r="L105" s="309"/>
      <c r="M105" s="309"/>
      <c r="N105" s="309"/>
      <c r="O105" s="310"/>
      <c r="P105" s="311" t="s">
        <v>94</v>
      </c>
      <c r="Q105" s="313" t="s">
        <v>95</v>
      </c>
      <c r="R105" s="315" t="s">
        <v>96</v>
      </c>
      <c r="S105" s="296"/>
      <c r="T105" s="300"/>
      <c r="U105" s="258"/>
      <c r="V105" s="301"/>
    </row>
    <row r="106" spans="1:22" ht="47.25" thickBot="1">
      <c r="A106" s="296"/>
      <c r="B106" s="300"/>
      <c r="C106" s="301"/>
      <c r="D106" s="303"/>
      <c r="E106" s="305"/>
      <c r="F106" s="305"/>
      <c r="G106" s="307"/>
      <c r="H106" s="14" t="s">
        <v>97</v>
      </c>
      <c r="I106" s="15" t="s">
        <v>98</v>
      </c>
      <c r="J106" s="16" t="s">
        <v>99</v>
      </c>
      <c r="K106" s="16" t="s">
        <v>16</v>
      </c>
      <c r="L106" s="16" t="s">
        <v>100</v>
      </c>
      <c r="M106" s="16" t="s">
        <v>101</v>
      </c>
      <c r="N106" s="16" t="s">
        <v>102</v>
      </c>
      <c r="O106" s="17" t="s">
        <v>103</v>
      </c>
      <c r="P106" s="312"/>
      <c r="Q106" s="314"/>
      <c r="R106" s="316"/>
      <c r="S106" s="296"/>
      <c r="T106" s="300"/>
      <c r="U106" s="258"/>
      <c r="V106" s="301"/>
    </row>
    <row r="107" spans="1:22" ht="65.25" customHeight="1">
      <c r="A107" s="77">
        <v>1</v>
      </c>
      <c r="B107" s="380" t="s">
        <v>125</v>
      </c>
      <c r="C107" s="380"/>
      <c r="D107" s="78">
        <v>1</v>
      </c>
      <c r="E107" s="78">
        <v>0.3</v>
      </c>
      <c r="F107" s="22">
        <f>+E107/D107</f>
        <v>0.3</v>
      </c>
      <c r="G107" s="22">
        <f>0.088*E107/302</f>
        <v>8.741721854304635E-05</v>
      </c>
      <c r="H107" s="79">
        <v>23000</v>
      </c>
      <c r="I107" s="79"/>
      <c r="J107" s="79"/>
      <c r="K107" s="79"/>
      <c r="L107" s="79"/>
      <c r="M107" s="79"/>
      <c r="N107" s="79"/>
      <c r="O107" s="79"/>
      <c r="P107" s="80">
        <v>1</v>
      </c>
      <c r="Q107" s="80">
        <v>0.3</v>
      </c>
      <c r="R107" s="81">
        <f>Q107/P107*1</f>
        <v>0.3</v>
      </c>
      <c r="S107" s="27" t="s">
        <v>105</v>
      </c>
      <c r="T107" s="318"/>
      <c r="U107" s="318"/>
      <c r="V107" s="319"/>
    </row>
    <row r="108" spans="1:22" ht="51.75" customHeight="1">
      <c r="A108" s="82">
        <v>2</v>
      </c>
      <c r="B108" s="365" t="s">
        <v>126</v>
      </c>
      <c r="C108" s="365"/>
      <c r="D108" s="83">
        <v>1</v>
      </c>
      <c r="E108" s="83">
        <v>0</v>
      </c>
      <c r="F108" s="33">
        <f>+E108/D108</f>
        <v>0</v>
      </c>
      <c r="G108" s="33">
        <f>0.088*E108/302</f>
        <v>0</v>
      </c>
      <c r="H108" s="84"/>
      <c r="I108" s="84"/>
      <c r="J108" s="84"/>
      <c r="K108" s="84"/>
      <c r="L108" s="84"/>
      <c r="M108" s="84"/>
      <c r="N108" s="84"/>
      <c r="O108" s="84"/>
      <c r="P108" s="85">
        <f>SUM(H108:O108)</f>
        <v>0</v>
      </c>
      <c r="Q108" s="85">
        <f>P108</f>
        <v>0</v>
      </c>
      <c r="R108" s="86"/>
      <c r="S108" s="38" t="s">
        <v>105</v>
      </c>
      <c r="T108" s="321"/>
      <c r="U108" s="321"/>
      <c r="V108" s="322"/>
    </row>
    <row r="109" spans="1:22" ht="15.75" thickBot="1">
      <c r="A109" s="39"/>
      <c r="B109" s="373" t="s">
        <v>106</v>
      </c>
      <c r="C109" s="373"/>
      <c r="D109" s="40">
        <f aca="true" t="shared" si="2" ref="D109:Q109">SUM(D107:D108)</f>
        <v>2</v>
      </c>
      <c r="E109" s="41">
        <f t="shared" si="2"/>
        <v>0.3</v>
      </c>
      <c r="F109" s="42">
        <f t="shared" si="2"/>
        <v>0.3</v>
      </c>
      <c r="G109" s="87">
        <f t="shared" si="2"/>
        <v>8.741721854304635E-05</v>
      </c>
      <c r="H109" s="43">
        <f t="shared" si="2"/>
        <v>23000</v>
      </c>
      <c r="I109" s="43">
        <f t="shared" si="2"/>
        <v>0</v>
      </c>
      <c r="J109" s="43">
        <f t="shared" si="2"/>
        <v>0</v>
      </c>
      <c r="K109" s="43">
        <f t="shared" si="2"/>
        <v>0</v>
      </c>
      <c r="L109" s="43">
        <f t="shared" si="2"/>
        <v>0</v>
      </c>
      <c r="M109" s="43">
        <f t="shared" si="2"/>
        <v>0</v>
      </c>
      <c r="N109" s="43">
        <f t="shared" si="2"/>
        <v>0</v>
      </c>
      <c r="O109" s="43">
        <f t="shared" si="2"/>
        <v>0</v>
      </c>
      <c r="P109" s="44">
        <f t="shared" si="2"/>
        <v>1</v>
      </c>
      <c r="Q109" s="45">
        <f t="shared" si="2"/>
        <v>0.3</v>
      </c>
      <c r="R109" s="46">
        <f>+Q109/P109</f>
        <v>0.3</v>
      </c>
      <c r="S109" s="66"/>
      <c r="T109" s="374"/>
      <c r="U109" s="374"/>
      <c r="V109" s="375"/>
    </row>
    <row r="110" spans="1:22" ht="15">
      <c r="A110" s="47"/>
      <c r="B110" s="47"/>
      <c r="C110" s="47"/>
      <c r="D110" s="49"/>
      <c r="E110" s="50"/>
      <c r="F110" s="51"/>
      <c r="G110" s="88"/>
      <c r="H110" s="52"/>
      <c r="I110" s="52"/>
      <c r="J110" s="52"/>
      <c r="K110" s="52"/>
      <c r="L110" s="52"/>
      <c r="M110" s="52"/>
      <c r="N110" s="52"/>
      <c r="O110" s="52"/>
      <c r="P110" s="53"/>
      <c r="Q110" s="54"/>
      <c r="R110" s="55"/>
      <c r="S110" s="67"/>
      <c r="T110" s="67"/>
      <c r="U110" s="67"/>
      <c r="V110" s="67"/>
    </row>
    <row r="111" spans="1:22" ht="15">
      <c r="A111" s="47"/>
      <c r="B111" s="47"/>
      <c r="C111" s="47"/>
      <c r="D111" s="49"/>
      <c r="E111" s="50"/>
      <c r="F111" s="51"/>
      <c r="G111" s="88"/>
      <c r="H111" s="52"/>
      <c r="I111" s="52"/>
      <c r="J111" s="52"/>
      <c r="K111" s="52"/>
      <c r="L111" s="52"/>
      <c r="M111" s="52"/>
      <c r="N111" s="52"/>
      <c r="O111" s="52"/>
      <c r="P111" s="53"/>
      <c r="Q111" s="54"/>
      <c r="R111" s="55"/>
      <c r="S111" s="67"/>
      <c r="T111" s="67"/>
      <c r="U111" s="67"/>
      <c r="V111" s="67"/>
    </row>
    <row r="112" spans="1:22" ht="15">
      <c r="A112" s="47"/>
      <c r="B112" s="47"/>
      <c r="C112" s="47"/>
      <c r="D112" s="49"/>
      <c r="E112" s="50"/>
      <c r="F112" s="51"/>
      <c r="G112" s="88"/>
      <c r="H112" s="52"/>
      <c r="I112" s="52"/>
      <c r="J112" s="52"/>
      <c r="K112" s="52"/>
      <c r="L112" s="52"/>
      <c r="M112" s="52"/>
      <c r="N112" s="52"/>
      <c r="O112" s="52"/>
      <c r="P112" s="53"/>
      <c r="Q112" s="54"/>
      <c r="R112" s="55"/>
      <c r="S112" s="67"/>
      <c r="T112" s="67"/>
      <c r="U112" s="67"/>
      <c r="V112" s="67"/>
    </row>
    <row r="113" spans="1:22" ht="15">
      <c r="A113" s="47"/>
      <c r="B113" s="47"/>
      <c r="C113" s="47"/>
      <c r="D113" s="49"/>
      <c r="E113" s="50"/>
      <c r="F113" s="51"/>
      <c r="G113" s="88"/>
      <c r="H113" s="52"/>
      <c r="I113" s="52"/>
      <c r="J113" s="52"/>
      <c r="K113" s="52"/>
      <c r="L113" s="52"/>
      <c r="M113" s="52"/>
      <c r="N113" s="52"/>
      <c r="O113" s="52"/>
      <c r="P113" s="53"/>
      <c r="Q113" s="54"/>
      <c r="R113" s="55"/>
      <c r="S113" s="67"/>
      <c r="T113" s="67"/>
      <c r="U113" s="67"/>
      <c r="V113" s="67"/>
    </row>
    <row r="114" spans="1:22" ht="15">
      <c r="A114" s="47"/>
      <c r="B114" s="47"/>
      <c r="C114" s="47"/>
      <c r="D114" s="49"/>
      <c r="E114" s="50"/>
      <c r="F114" s="51"/>
      <c r="G114" s="88"/>
      <c r="H114" s="52"/>
      <c r="I114" s="52"/>
      <c r="J114" s="52"/>
      <c r="K114" s="52"/>
      <c r="L114" s="52"/>
      <c r="M114" s="52"/>
      <c r="N114" s="52"/>
      <c r="O114" s="52"/>
      <c r="P114" s="53"/>
      <c r="Q114" s="54"/>
      <c r="R114" s="55"/>
      <c r="S114" s="67"/>
      <c r="T114" s="67"/>
      <c r="U114" s="67"/>
      <c r="V114" s="67"/>
    </row>
    <row r="115" spans="1:22" ht="15">
      <c r="A115" s="47"/>
      <c r="B115" s="47"/>
      <c r="C115" s="47"/>
      <c r="D115" s="49"/>
      <c r="E115" s="50"/>
      <c r="F115" s="51"/>
      <c r="G115" s="88"/>
      <c r="H115" s="52"/>
      <c r="I115" s="52"/>
      <c r="J115" s="52"/>
      <c r="K115" s="52"/>
      <c r="L115" s="52"/>
      <c r="M115" s="52"/>
      <c r="N115" s="52"/>
      <c r="O115" s="52"/>
      <c r="P115" s="53"/>
      <c r="Q115" s="54"/>
      <c r="R115" s="55"/>
      <c r="S115" s="67"/>
      <c r="T115" s="67"/>
      <c r="U115" s="67"/>
      <c r="V115" s="67"/>
    </row>
    <row r="116" spans="1:22" ht="15">
      <c r="A116" s="47"/>
      <c r="B116" s="47"/>
      <c r="C116" s="47"/>
      <c r="D116" s="49"/>
      <c r="E116" s="50"/>
      <c r="F116" s="51"/>
      <c r="G116" s="88"/>
      <c r="H116" s="52"/>
      <c r="I116" s="52"/>
      <c r="J116" s="52"/>
      <c r="K116" s="52"/>
      <c r="L116" s="52"/>
      <c r="M116" s="52"/>
      <c r="N116" s="52"/>
      <c r="O116" s="52"/>
      <c r="P116" s="53"/>
      <c r="Q116" s="54"/>
      <c r="R116" s="55"/>
      <c r="S116" s="67"/>
      <c r="T116" s="67"/>
      <c r="U116" s="67"/>
      <c r="V116" s="67"/>
    </row>
    <row r="117" spans="1:22" ht="15">
      <c r="A117" s="47"/>
      <c r="B117" s="47"/>
      <c r="C117" s="47"/>
      <c r="D117" s="49"/>
      <c r="E117" s="50"/>
      <c r="F117" s="51"/>
      <c r="G117" s="88"/>
      <c r="H117" s="52"/>
      <c r="I117" s="52"/>
      <c r="J117" s="52"/>
      <c r="K117" s="52"/>
      <c r="L117" s="52"/>
      <c r="M117" s="52"/>
      <c r="N117" s="52"/>
      <c r="O117" s="52"/>
      <c r="P117" s="53"/>
      <c r="Q117" s="54"/>
      <c r="R117" s="55"/>
      <c r="S117" s="67"/>
      <c r="T117" s="67"/>
      <c r="U117" s="67"/>
      <c r="V117" s="67"/>
    </row>
    <row r="118" spans="1:22" ht="15">
      <c r="A118" s="47"/>
      <c r="B118" s="47"/>
      <c r="C118" s="47"/>
      <c r="D118" s="49"/>
      <c r="E118" s="50"/>
      <c r="F118" s="51"/>
      <c r="G118" s="88"/>
      <c r="H118" s="52"/>
      <c r="I118" s="52"/>
      <c r="J118" s="52"/>
      <c r="K118" s="52"/>
      <c r="L118" s="52"/>
      <c r="M118" s="52"/>
      <c r="N118" s="52"/>
      <c r="O118" s="52"/>
      <c r="P118" s="53"/>
      <c r="Q118" s="54"/>
      <c r="R118" s="55"/>
      <c r="S118" s="67"/>
      <c r="T118" s="67"/>
      <c r="U118" s="67"/>
      <c r="V118" s="67"/>
    </row>
    <row r="119" spans="1:22" ht="15">
      <c r="A119" s="47"/>
      <c r="B119" s="47"/>
      <c r="C119" s="47"/>
      <c r="D119" s="49"/>
      <c r="E119" s="50"/>
      <c r="F119" s="51"/>
      <c r="G119" s="88"/>
      <c r="H119" s="52"/>
      <c r="I119" s="52"/>
      <c r="J119" s="52"/>
      <c r="K119" s="52"/>
      <c r="L119" s="52"/>
      <c r="M119" s="52"/>
      <c r="N119" s="52"/>
      <c r="O119" s="52"/>
      <c r="P119" s="53"/>
      <c r="Q119" s="54"/>
      <c r="R119" s="55"/>
      <c r="S119" s="67"/>
      <c r="T119" s="67"/>
      <c r="U119" s="67"/>
      <c r="V119" s="67"/>
    </row>
    <row r="120" spans="1:22" ht="15">
      <c r="A120" s="47"/>
      <c r="B120" s="47"/>
      <c r="C120" s="47"/>
      <c r="D120" s="49"/>
      <c r="E120" s="50"/>
      <c r="F120" s="51"/>
      <c r="G120" s="88"/>
      <c r="H120" s="52"/>
      <c r="I120" s="52"/>
      <c r="J120" s="52"/>
      <c r="K120" s="52"/>
      <c r="L120" s="52"/>
      <c r="M120" s="52"/>
      <c r="N120" s="52"/>
      <c r="O120" s="52"/>
      <c r="P120" s="53"/>
      <c r="Q120" s="54"/>
      <c r="R120" s="55"/>
      <c r="S120" s="67"/>
      <c r="T120" s="67"/>
      <c r="U120" s="67"/>
      <c r="V120" s="67"/>
    </row>
    <row r="121" spans="1:22" ht="15">
      <c r="A121" s="47"/>
      <c r="B121" s="47"/>
      <c r="C121" s="47"/>
      <c r="D121" s="49"/>
      <c r="E121" s="50"/>
      <c r="F121" s="51"/>
      <c r="G121" s="88"/>
      <c r="H121" s="52"/>
      <c r="I121" s="52"/>
      <c r="J121" s="52"/>
      <c r="K121" s="52"/>
      <c r="L121" s="52"/>
      <c r="M121" s="52"/>
      <c r="N121" s="52"/>
      <c r="O121" s="52"/>
      <c r="P121" s="53"/>
      <c r="Q121" s="54"/>
      <c r="R121" s="55"/>
      <c r="S121" s="67"/>
      <c r="T121" s="67"/>
      <c r="U121" s="67"/>
      <c r="V121" s="67"/>
    </row>
    <row r="122" spans="1:22" ht="15.75" thickBot="1">
      <c r="A122" s="68"/>
      <c r="B122" s="69"/>
      <c r="C122" s="69"/>
      <c r="D122" s="68"/>
      <c r="E122" s="68"/>
      <c r="F122" s="68"/>
      <c r="G122" s="68"/>
      <c r="H122" s="8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ht="15.75">
      <c r="A123" s="326" t="s">
        <v>62</v>
      </c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8"/>
    </row>
    <row r="124" spans="1:22" ht="15">
      <c r="A124" s="5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7"/>
    </row>
    <row r="125" spans="1:22" ht="20.25">
      <c r="A125" s="329" t="s">
        <v>384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330"/>
    </row>
    <row r="126" spans="1:22" ht="15">
      <c r="A126" s="56"/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58"/>
    </row>
    <row r="127" spans="1:22" ht="18">
      <c r="A127" s="331" t="s">
        <v>63</v>
      </c>
      <c r="B127" s="253"/>
      <c r="C127" s="254" t="s">
        <v>292</v>
      </c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59"/>
    </row>
    <row r="128" spans="1:22" ht="15">
      <c r="A128" s="56"/>
      <c r="B128" s="5"/>
      <c r="C128" s="10"/>
      <c r="D128" s="10"/>
      <c r="E128" s="10"/>
      <c r="F128" s="10"/>
      <c r="G128" s="1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7"/>
    </row>
    <row r="129" spans="1:22" ht="15">
      <c r="A129" s="332" t="s">
        <v>64</v>
      </c>
      <c r="B129" s="256"/>
      <c r="C129" s="10" t="s">
        <v>65</v>
      </c>
      <c r="D129" s="10"/>
      <c r="E129" s="10"/>
      <c r="F129" s="5"/>
      <c r="G129" s="5"/>
      <c r="H129" s="5"/>
      <c r="I129" s="5"/>
      <c r="J129" s="5"/>
      <c r="K129" s="10" t="s">
        <v>66</v>
      </c>
      <c r="L129" s="10"/>
      <c r="M129" s="10"/>
      <c r="N129" s="333">
        <v>40956</v>
      </c>
      <c r="O129" s="333"/>
      <c r="P129" s="333"/>
      <c r="Q129" s="333"/>
      <c r="R129" s="333"/>
      <c r="S129" s="256" t="s">
        <v>67</v>
      </c>
      <c r="T129" s="256"/>
      <c r="U129" s="256"/>
      <c r="V129" s="334"/>
    </row>
    <row r="130" spans="1:22" ht="15">
      <c r="A130" s="332" t="s">
        <v>68</v>
      </c>
      <c r="B130" s="256"/>
      <c r="C130" s="10" t="s">
        <v>108</v>
      </c>
      <c r="D130" s="10"/>
      <c r="E130" s="10"/>
      <c r="F130" s="5"/>
      <c r="G130" s="5"/>
      <c r="H130" s="5"/>
      <c r="I130" s="5"/>
      <c r="J130" s="5"/>
      <c r="K130" s="256" t="s">
        <v>70</v>
      </c>
      <c r="L130" s="256"/>
      <c r="M130" s="256"/>
      <c r="N130" s="256" t="s">
        <v>377</v>
      </c>
      <c r="O130" s="256"/>
      <c r="P130" s="256"/>
      <c r="Q130" s="256"/>
      <c r="R130" s="256"/>
      <c r="S130" s="256" t="s">
        <v>72</v>
      </c>
      <c r="T130" s="256"/>
      <c r="U130" s="256"/>
      <c r="V130" s="58">
        <v>34</v>
      </c>
    </row>
    <row r="131" spans="1:22" ht="15.75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376"/>
      <c r="L131" s="376"/>
      <c r="M131" s="376"/>
      <c r="N131" s="376" t="s">
        <v>73</v>
      </c>
      <c r="O131" s="376"/>
      <c r="P131" s="376"/>
      <c r="Q131" s="376"/>
      <c r="R131" s="376"/>
      <c r="S131" s="377"/>
      <c r="T131" s="377"/>
      <c r="U131" s="71"/>
      <c r="V131" s="72"/>
    </row>
    <row r="132" spans="1:22" ht="15">
      <c r="A132" s="358" t="s">
        <v>74</v>
      </c>
      <c r="B132" s="359"/>
      <c r="C132" s="378" t="s">
        <v>109</v>
      </c>
      <c r="D132" s="378"/>
      <c r="E132" s="378"/>
      <c r="F132" s="378"/>
      <c r="G132" s="379"/>
      <c r="H132" s="381" t="s">
        <v>76</v>
      </c>
      <c r="I132" s="382"/>
      <c r="J132" s="382" t="s">
        <v>127</v>
      </c>
      <c r="K132" s="382"/>
      <c r="L132" s="382"/>
      <c r="M132" s="382"/>
      <c r="N132" s="382"/>
      <c r="O132" s="382"/>
      <c r="P132" s="385"/>
      <c r="Q132" s="348" t="s">
        <v>372</v>
      </c>
      <c r="R132" s="349"/>
      <c r="S132" s="391" t="s">
        <v>128</v>
      </c>
      <c r="T132" s="391"/>
      <c r="U132" s="391"/>
      <c r="V132" s="392"/>
    </row>
    <row r="133" spans="1:22" ht="15">
      <c r="A133" s="358" t="s">
        <v>79</v>
      </c>
      <c r="B133" s="359"/>
      <c r="C133" s="387" t="s">
        <v>129</v>
      </c>
      <c r="D133" s="387"/>
      <c r="E133" s="387"/>
      <c r="F133" s="387"/>
      <c r="G133" s="388"/>
      <c r="H133" s="381"/>
      <c r="I133" s="382"/>
      <c r="J133" s="382"/>
      <c r="K133" s="382"/>
      <c r="L133" s="382"/>
      <c r="M133" s="382"/>
      <c r="N133" s="382"/>
      <c r="O133" s="382"/>
      <c r="P133" s="385"/>
      <c r="Q133" s="348"/>
      <c r="R133" s="349"/>
      <c r="S133" s="391"/>
      <c r="T133" s="391"/>
      <c r="U133" s="391"/>
      <c r="V133" s="392"/>
    </row>
    <row r="134" spans="1:22" ht="15.75" thickBot="1">
      <c r="A134" s="360" t="s">
        <v>81</v>
      </c>
      <c r="B134" s="361"/>
      <c r="C134" s="389" t="s">
        <v>130</v>
      </c>
      <c r="D134" s="389"/>
      <c r="E134" s="389"/>
      <c r="F134" s="389"/>
      <c r="G134" s="390"/>
      <c r="H134" s="383"/>
      <c r="I134" s="384"/>
      <c r="J134" s="384"/>
      <c r="K134" s="384"/>
      <c r="L134" s="384"/>
      <c r="M134" s="384"/>
      <c r="N134" s="384"/>
      <c r="O134" s="384"/>
      <c r="P134" s="386"/>
      <c r="Q134" s="350"/>
      <c r="R134" s="351"/>
      <c r="S134" s="393"/>
      <c r="T134" s="393"/>
      <c r="U134" s="393"/>
      <c r="V134" s="394"/>
    </row>
    <row r="135" spans="1:22" ht="15.75" thickBot="1">
      <c r="A135" s="362"/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</row>
    <row r="136" spans="1:22" ht="15.75" thickBot="1">
      <c r="A136" s="289" t="s">
        <v>83</v>
      </c>
      <c r="B136" s="290"/>
      <c r="C136" s="290"/>
      <c r="D136" s="290"/>
      <c r="E136" s="290"/>
      <c r="F136" s="290"/>
      <c r="G136" s="291"/>
      <c r="H136" s="292" t="s">
        <v>84</v>
      </c>
      <c r="I136" s="293"/>
      <c r="J136" s="293"/>
      <c r="K136" s="293"/>
      <c r="L136" s="293"/>
      <c r="M136" s="293"/>
      <c r="N136" s="293"/>
      <c r="O136" s="293"/>
      <c r="P136" s="293"/>
      <c r="Q136" s="293"/>
      <c r="R136" s="294"/>
      <c r="S136" s="295" t="s">
        <v>85</v>
      </c>
      <c r="T136" s="297" t="s">
        <v>86</v>
      </c>
      <c r="U136" s="298"/>
      <c r="V136" s="299"/>
    </row>
    <row r="137" spans="1:22" ht="15.75" thickBot="1">
      <c r="A137" s="295" t="s">
        <v>87</v>
      </c>
      <c r="B137" s="297" t="s">
        <v>88</v>
      </c>
      <c r="C137" s="299"/>
      <c r="D137" s="302" t="s">
        <v>89</v>
      </c>
      <c r="E137" s="304" t="s">
        <v>90</v>
      </c>
      <c r="F137" s="304" t="s">
        <v>91</v>
      </c>
      <c r="G137" s="306" t="s">
        <v>92</v>
      </c>
      <c r="H137" s="308" t="s">
        <v>93</v>
      </c>
      <c r="I137" s="309"/>
      <c r="J137" s="309"/>
      <c r="K137" s="309"/>
      <c r="L137" s="309"/>
      <c r="M137" s="309"/>
      <c r="N137" s="309"/>
      <c r="O137" s="310"/>
      <c r="P137" s="311" t="s">
        <v>94</v>
      </c>
      <c r="Q137" s="313" t="s">
        <v>95</v>
      </c>
      <c r="R137" s="315" t="s">
        <v>96</v>
      </c>
      <c r="S137" s="296"/>
      <c r="T137" s="300"/>
      <c r="U137" s="258"/>
      <c r="V137" s="301"/>
    </row>
    <row r="138" spans="1:22" ht="47.25" thickBot="1">
      <c r="A138" s="296"/>
      <c r="B138" s="300"/>
      <c r="C138" s="301"/>
      <c r="D138" s="303"/>
      <c r="E138" s="305"/>
      <c r="F138" s="305"/>
      <c r="G138" s="307"/>
      <c r="H138" s="14" t="s">
        <v>97</v>
      </c>
      <c r="I138" s="15" t="s">
        <v>98</v>
      </c>
      <c r="J138" s="16" t="s">
        <v>99</v>
      </c>
      <c r="K138" s="16" t="s">
        <v>16</v>
      </c>
      <c r="L138" s="16" t="s">
        <v>100</v>
      </c>
      <c r="M138" s="16" t="s">
        <v>101</v>
      </c>
      <c r="N138" s="16" t="s">
        <v>102</v>
      </c>
      <c r="O138" s="17" t="s">
        <v>103</v>
      </c>
      <c r="P138" s="312"/>
      <c r="Q138" s="314"/>
      <c r="R138" s="316"/>
      <c r="S138" s="296"/>
      <c r="T138" s="300"/>
      <c r="U138" s="258"/>
      <c r="V138" s="301"/>
    </row>
    <row r="139" spans="1:22" ht="32.25" customHeight="1">
      <c r="A139" s="77">
        <v>1</v>
      </c>
      <c r="B139" s="380" t="s">
        <v>131</v>
      </c>
      <c r="C139" s="380"/>
      <c r="D139" s="78">
        <v>1</v>
      </c>
      <c r="E139" s="78">
        <v>0</v>
      </c>
      <c r="F139" s="22">
        <f>+E139/D139</f>
        <v>0</v>
      </c>
      <c r="G139" s="90">
        <f>0.3481*E139/654</f>
        <v>0</v>
      </c>
      <c r="H139" s="79">
        <v>1500</v>
      </c>
      <c r="I139" s="79"/>
      <c r="J139" s="79"/>
      <c r="K139" s="79"/>
      <c r="L139" s="79"/>
      <c r="M139" s="79"/>
      <c r="N139" s="79"/>
      <c r="O139" s="79"/>
      <c r="P139" s="80">
        <f>SUM(H139:O139)</f>
        <v>1500</v>
      </c>
      <c r="Q139" s="80">
        <v>0</v>
      </c>
      <c r="R139" s="91">
        <f>+Q139/P139</f>
        <v>0</v>
      </c>
      <c r="S139" s="27" t="s">
        <v>132</v>
      </c>
      <c r="T139" s="318"/>
      <c r="U139" s="318"/>
      <c r="V139" s="319"/>
    </row>
    <row r="140" spans="1:22" ht="44.25" customHeight="1">
      <c r="A140" s="82">
        <v>2</v>
      </c>
      <c r="B140" s="365" t="s">
        <v>133</v>
      </c>
      <c r="C140" s="365"/>
      <c r="D140" s="83">
        <v>2</v>
      </c>
      <c r="E140" s="83">
        <v>0</v>
      </c>
      <c r="F140" s="33">
        <f>+E140/D140</f>
        <v>0</v>
      </c>
      <c r="G140" s="92">
        <f>0.3481*E140/654</f>
        <v>0</v>
      </c>
      <c r="H140" s="84">
        <v>1500</v>
      </c>
      <c r="I140" s="84"/>
      <c r="J140" s="84"/>
      <c r="K140" s="84"/>
      <c r="L140" s="84"/>
      <c r="M140" s="84"/>
      <c r="N140" s="84"/>
      <c r="O140" s="84"/>
      <c r="P140" s="85">
        <f>SUM(H140:O140)</f>
        <v>1500</v>
      </c>
      <c r="Q140" s="85">
        <v>0</v>
      </c>
      <c r="R140" s="93">
        <f>+Q140/P140</f>
        <v>0</v>
      </c>
      <c r="S140" s="38" t="s">
        <v>132</v>
      </c>
      <c r="T140" s="321"/>
      <c r="U140" s="321"/>
      <c r="V140" s="322"/>
    </row>
    <row r="141" spans="1:22" ht="33.75" customHeight="1">
      <c r="A141" s="82">
        <v>3</v>
      </c>
      <c r="B141" s="365" t="s">
        <v>385</v>
      </c>
      <c r="C141" s="365"/>
      <c r="D141" s="83">
        <v>1</v>
      </c>
      <c r="E141" s="83">
        <v>0</v>
      </c>
      <c r="F141" s="33">
        <f>+E141/D141</f>
        <v>0</v>
      </c>
      <c r="G141" s="92">
        <f>0.3481*E141/654</f>
        <v>0</v>
      </c>
      <c r="H141" s="84"/>
      <c r="I141" s="84"/>
      <c r="J141" s="84"/>
      <c r="K141" s="84"/>
      <c r="L141" s="84"/>
      <c r="M141" s="84"/>
      <c r="N141" s="84"/>
      <c r="O141" s="84"/>
      <c r="P141" s="85">
        <f>SUM(H141:O141)</f>
        <v>0</v>
      </c>
      <c r="Q141" s="85">
        <f>P141</f>
        <v>0</v>
      </c>
      <c r="R141" s="93">
        <v>0</v>
      </c>
      <c r="S141" s="38" t="s">
        <v>132</v>
      </c>
      <c r="T141" s="321"/>
      <c r="U141" s="321"/>
      <c r="V141" s="322"/>
    </row>
    <row r="142" spans="1:22" ht="15.75" thickBot="1">
      <c r="A142" s="39"/>
      <c r="B142" s="373" t="s">
        <v>106</v>
      </c>
      <c r="C142" s="373"/>
      <c r="D142" s="40">
        <v>4</v>
      </c>
      <c r="E142" s="40">
        <f>SUM(E139:E141)</f>
        <v>0</v>
      </c>
      <c r="F142" s="42">
        <v>0</v>
      </c>
      <c r="G142" s="87">
        <f aca="true" t="shared" si="3" ref="G142:O142">SUM(G139:G141)</f>
        <v>0</v>
      </c>
      <c r="H142" s="43">
        <f t="shared" si="3"/>
        <v>3000</v>
      </c>
      <c r="I142" s="43">
        <f t="shared" si="3"/>
        <v>0</v>
      </c>
      <c r="J142" s="43">
        <f t="shared" si="3"/>
        <v>0</v>
      </c>
      <c r="K142" s="43">
        <f t="shared" si="3"/>
        <v>0</v>
      </c>
      <c r="L142" s="43">
        <f t="shared" si="3"/>
        <v>0</v>
      </c>
      <c r="M142" s="43">
        <f t="shared" si="3"/>
        <v>0</v>
      </c>
      <c r="N142" s="43">
        <f t="shared" si="3"/>
        <v>0</v>
      </c>
      <c r="O142" s="43">
        <f t="shared" si="3"/>
        <v>0</v>
      </c>
      <c r="P142" s="44">
        <f>SUM(H142:O142)</f>
        <v>3000</v>
      </c>
      <c r="Q142" s="45">
        <f>SUM(Q138:Q141)</f>
        <v>0</v>
      </c>
      <c r="R142" s="46">
        <f>+Q142/P142</f>
        <v>0</v>
      </c>
      <c r="S142" s="66"/>
      <c r="T142" s="374"/>
      <c r="U142" s="374"/>
      <c r="V142" s="375"/>
    </row>
    <row r="143" spans="1:22" ht="15">
      <c r="A143" s="47"/>
      <c r="B143" s="47"/>
      <c r="C143" s="47"/>
      <c r="D143" s="49"/>
      <c r="E143" s="49"/>
      <c r="F143" s="51"/>
      <c r="G143" s="88"/>
      <c r="H143" s="52"/>
      <c r="I143" s="52"/>
      <c r="J143" s="52"/>
      <c r="K143" s="52"/>
      <c r="L143" s="52"/>
      <c r="M143" s="52"/>
      <c r="N143" s="52"/>
      <c r="O143" s="52"/>
      <c r="P143" s="53"/>
      <c r="Q143" s="54"/>
      <c r="R143" s="55"/>
      <c r="S143" s="67"/>
      <c r="T143" s="67"/>
      <c r="U143" s="67"/>
      <c r="V143" s="67"/>
    </row>
    <row r="144" spans="1:22" ht="15">
      <c r="A144" s="47"/>
      <c r="B144" s="47"/>
      <c r="C144" s="47"/>
      <c r="D144" s="49"/>
      <c r="E144" s="49"/>
      <c r="F144" s="51"/>
      <c r="G144" s="88"/>
      <c r="H144" s="52"/>
      <c r="I144" s="52"/>
      <c r="J144" s="52"/>
      <c r="K144" s="52"/>
      <c r="L144" s="52"/>
      <c r="M144" s="52"/>
      <c r="N144" s="52"/>
      <c r="O144" s="52"/>
      <c r="P144" s="53"/>
      <c r="Q144" s="54"/>
      <c r="R144" s="55"/>
      <c r="S144" s="67"/>
      <c r="T144" s="67"/>
      <c r="U144" s="67"/>
      <c r="V144" s="67"/>
    </row>
    <row r="145" spans="1:22" ht="15">
      <c r="A145" s="47"/>
      <c r="B145" s="47"/>
      <c r="C145" s="47"/>
      <c r="D145" s="49"/>
      <c r="E145" s="49"/>
      <c r="F145" s="51"/>
      <c r="G145" s="88"/>
      <c r="H145" s="52"/>
      <c r="I145" s="52"/>
      <c r="J145" s="52"/>
      <c r="K145" s="52"/>
      <c r="L145" s="52"/>
      <c r="M145" s="52"/>
      <c r="N145" s="52"/>
      <c r="O145" s="52"/>
      <c r="P145" s="53"/>
      <c r="Q145" s="54"/>
      <c r="R145" s="55"/>
      <c r="S145" s="67"/>
      <c r="T145" s="67"/>
      <c r="U145" s="67"/>
      <c r="V145" s="67"/>
    </row>
    <row r="146" spans="1:22" ht="15">
      <c r="A146" s="47"/>
      <c r="B146" s="47"/>
      <c r="C146" s="47"/>
      <c r="D146" s="49"/>
      <c r="E146" s="49"/>
      <c r="F146" s="51"/>
      <c r="G146" s="88"/>
      <c r="H146" s="52"/>
      <c r="I146" s="52"/>
      <c r="J146" s="52"/>
      <c r="K146" s="52"/>
      <c r="L146" s="52"/>
      <c r="M146" s="52"/>
      <c r="N146" s="52"/>
      <c r="O146" s="52"/>
      <c r="P146" s="53"/>
      <c r="Q146" s="54"/>
      <c r="R146" s="55"/>
      <c r="S146" s="67"/>
      <c r="T146" s="67"/>
      <c r="U146" s="67"/>
      <c r="V146" s="67"/>
    </row>
    <row r="147" spans="1:22" ht="15">
      <c r="A147" s="47"/>
      <c r="B147" s="47"/>
      <c r="C147" s="47"/>
      <c r="D147" s="49"/>
      <c r="E147" s="49"/>
      <c r="F147" s="51"/>
      <c r="G147" s="88"/>
      <c r="H147" s="52"/>
      <c r="I147" s="52"/>
      <c r="J147" s="52"/>
      <c r="K147" s="52"/>
      <c r="L147" s="52"/>
      <c r="M147" s="52"/>
      <c r="N147" s="52"/>
      <c r="O147" s="52"/>
      <c r="P147" s="53"/>
      <c r="Q147" s="54"/>
      <c r="R147" s="55"/>
      <c r="S147" s="67"/>
      <c r="T147" s="67"/>
      <c r="U147" s="67"/>
      <c r="V147" s="67"/>
    </row>
    <row r="148" spans="1:22" ht="15">
      <c r="A148" s="47"/>
      <c r="B148" s="47"/>
      <c r="C148" s="47"/>
      <c r="D148" s="49"/>
      <c r="E148" s="49"/>
      <c r="F148" s="51"/>
      <c r="G148" s="88"/>
      <c r="H148" s="52"/>
      <c r="I148" s="52"/>
      <c r="J148" s="52"/>
      <c r="K148" s="52"/>
      <c r="L148" s="52"/>
      <c r="M148" s="52"/>
      <c r="N148" s="52"/>
      <c r="O148" s="52"/>
      <c r="P148" s="53"/>
      <c r="Q148" s="54"/>
      <c r="R148" s="55"/>
      <c r="S148" s="67"/>
      <c r="T148" s="67"/>
      <c r="U148" s="67"/>
      <c r="V148" s="67"/>
    </row>
    <row r="149" spans="1:22" ht="15">
      <c r="A149" s="47"/>
      <c r="B149" s="47"/>
      <c r="C149" s="47"/>
      <c r="D149" s="49"/>
      <c r="E149" s="49"/>
      <c r="F149" s="51"/>
      <c r="G149" s="88"/>
      <c r="H149" s="52"/>
      <c r="I149" s="52"/>
      <c r="J149" s="52"/>
      <c r="K149" s="52"/>
      <c r="L149" s="52"/>
      <c r="M149" s="52"/>
      <c r="N149" s="52"/>
      <c r="O149" s="52"/>
      <c r="P149" s="53"/>
      <c r="Q149" s="54"/>
      <c r="R149" s="55"/>
      <c r="S149" s="67"/>
      <c r="T149" s="67"/>
      <c r="U149" s="67"/>
      <c r="V149" s="67"/>
    </row>
    <row r="150" spans="1:22" ht="15">
      <c r="A150" s="47"/>
      <c r="B150" s="47"/>
      <c r="C150" s="47"/>
      <c r="D150" s="49"/>
      <c r="E150" s="49"/>
      <c r="F150" s="51"/>
      <c r="G150" s="88"/>
      <c r="H150" s="52"/>
      <c r="I150" s="52"/>
      <c r="J150" s="52"/>
      <c r="K150" s="52"/>
      <c r="L150" s="52"/>
      <c r="M150" s="52"/>
      <c r="N150" s="52"/>
      <c r="O150" s="52"/>
      <c r="P150" s="53"/>
      <c r="Q150" s="54"/>
      <c r="R150" s="55"/>
      <c r="S150" s="67"/>
      <c r="T150" s="67"/>
      <c r="U150" s="67"/>
      <c r="V150" s="67"/>
    </row>
    <row r="151" spans="1:22" ht="15">
      <c r="A151" s="47"/>
      <c r="B151" s="47"/>
      <c r="C151" s="47"/>
      <c r="D151" s="49"/>
      <c r="E151" s="49"/>
      <c r="F151" s="51"/>
      <c r="G151" s="88"/>
      <c r="H151" s="52"/>
      <c r="I151" s="52"/>
      <c r="J151" s="52"/>
      <c r="K151" s="52"/>
      <c r="L151" s="52"/>
      <c r="M151" s="52"/>
      <c r="N151" s="52"/>
      <c r="O151" s="52"/>
      <c r="P151" s="53"/>
      <c r="Q151" s="54"/>
      <c r="R151" s="55"/>
      <c r="S151" s="67"/>
      <c r="T151" s="67"/>
      <c r="U151" s="67"/>
      <c r="V151" s="67"/>
    </row>
    <row r="152" spans="1:22" ht="15.75" thickBot="1">
      <c r="A152" s="68"/>
      <c r="B152" s="69"/>
      <c r="C152" s="69"/>
      <c r="D152" s="68"/>
      <c r="E152" s="68"/>
      <c r="F152" s="94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ht="15.75">
      <c r="A153" s="395" t="s">
        <v>62</v>
      </c>
      <c r="B153" s="396"/>
      <c r="C153" s="396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396"/>
      <c r="S153" s="396"/>
      <c r="T153" s="396"/>
      <c r="U153" s="396"/>
      <c r="V153" s="397"/>
    </row>
    <row r="154" spans="1:22" ht="15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7"/>
    </row>
    <row r="155" spans="1:22" ht="20.25">
      <c r="A155" s="398" t="s">
        <v>376</v>
      </c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400"/>
    </row>
    <row r="156" spans="1:22" ht="15">
      <c r="A156" s="98"/>
      <c r="B156" s="96"/>
      <c r="C156" s="96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99"/>
    </row>
    <row r="157" spans="1:22" ht="18">
      <c r="A157" s="358" t="s">
        <v>63</v>
      </c>
      <c r="B157" s="359"/>
      <c r="C157" s="254" t="s">
        <v>292</v>
      </c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100"/>
    </row>
    <row r="158" spans="1:22" ht="15">
      <c r="A158" s="60"/>
      <c r="B158" s="96"/>
      <c r="C158" s="96"/>
      <c r="D158" s="61"/>
      <c r="E158" s="61"/>
      <c r="F158" s="61"/>
      <c r="G158" s="61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7"/>
    </row>
    <row r="159" spans="1:22" ht="15">
      <c r="A159" s="358" t="s">
        <v>64</v>
      </c>
      <c r="B159" s="359"/>
      <c r="C159" s="96" t="s">
        <v>65</v>
      </c>
      <c r="D159" s="61"/>
      <c r="E159" s="61"/>
      <c r="F159" s="96"/>
      <c r="G159" s="96"/>
      <c r="H159" s="96"/>
      <c r="I159" s="96"/>
      <c r="J159" s="96"/>
      <c r="K159" s="61" t="s">
        <v>66</v>
      </c>
      <c r="L159" s="61"/>
      <c r="M159" s="61"/>
      <c r="N159" s="401">
        <v>40956</v>
      </c>
      <c r="O159" s="359"/>
      <c r="P159" s="359"/>
      <c r="Q159" s="359"/>
      <c r="R159" s="359"/>
      <c r="S159" s="359"/>
      <c r="T159" s="359"/>
      <c r="U159" s="359"/>
      <c r="V159" s="402"/>
    </row>
    <row r="160" spans="1:22" ht="15">
      <c r="A160" s="358" t="s">
        <v>68</v>
      </c>
      <c r="B160" s="359"/>
      <c r="C160" s="96" t="s">
        <v>108</v>
      </c>
      <c r="D160" s="61"/>
      <c r="E160" s="61"/>
      <c r="F160" s="96"/>
      <c r="G160" s="96"/>
      <c r="H160" s="96"/>
      <c r="I160" s="96"/>
      <c r="J160" s="96"/>
      <c r="K160" s="359" t="s">
        <v>70</v>
      </c>
      <c r="L160" s="359"/>
      <c r="M160" s="359"/>
      <c r="N160" s="359" t="s">
        <v>377</v>
      </c>
      <c r="O160" s="359"/>
      <c r="P160" s="359"/>
      <c r="Q160" s="359"/>
      <c r="R160" s="359"/>
      <c r="S160" s="359"/>
      <c r="T160" s="359"/>
      <c r="U160" s="359"/>
      <c r="V160" s="99">
        <v>34</v>
      </c>
    </row>
    <row r="161" spans="1:22" ht="15.75" thickBot="1">
      <c r="A161" s="101"/>
      <c r="B161" s="102"/>
      <c r="C161" s="102"/>
      <c r="D161" s="102"/>
      <c r="E161" s="102"/>
      <c r="F161" s="102"/>
      <c r="G161" s="102"/>
      <c r="H161" s="102"/>
      <c r="I161" s="102"/>
      <c r="J161" s="102"/>
      <c r="K161" s="361"/>
      <c r="L161" s="361"/>
      <c r="M161" s="361"/>
      <c r="N161" s="361" t="s">
        <v>73</v>
      </c>
      <c r="O161" s="361"/>
      <c r="P161" s="361"/>
      <c r="Q161" s="361"/>
      <c r="R161" s="361"/>
      <c r="S161" s="361"/>
      <c r="T161" s="103"/>
      <c r="U161" s="102"/>
      <c r="V161" s="104"/>
    </row>
    <row r="162" spans="1:22" ht="15">
      <c r="A162" s="358" t="s">
        <v>74</v>
      </c>
      <c r="B162" s="359"/>
      <c r="C162" s="378" t="s">
        <v>109</v>
      </c>
      <c r="D162" s="378"/>
      <c r="E162" s="378"/>
      <c r="F162" s="378"/>
      <c r="G162" s="379"/>
      <c r="H162" s="381" t="s">
        <v>76</v>
      </c>
      <c r="I162" s="403"/>
      <c r="J162" s="405" t="s">
        <v>387</v>
      </c>
      <c r="K162" s="406"/>
      <c r="L162" s="406"/>
      <c r="M162" s="406"/>
      <c r="N162" s="406"/>
      <c r="O162" s="406"/>
      <c r="P162" s="407"/>
      <c r="Q162" s="411" t="s">
        <v>372</v>
      </c>
      <c r="R162" s="412"/>
      <c r="S162" s="415" t="s">
        <v>134</v>
      </c>
      <c r="T162" s="416"/>
      <c r="U162" s="416"/>
      <c r="V162" s="417"/>
    </row>
    <row r="163" spans="1:22" ht="15">
      <c r="A163" s="358" t="s">
        <v>79</v>
      </c>
      <c r="B163" s="359"/>
      <c r="C163" s="387" t="s">
        <v>129</v>
      </c>
      <c r="D163" s="387"/>
      <c r="E163" s="387"/>
      <c r="F163" s="387"/>
      <c r="G163" s="388"/>
      <c r="H163" s="381"/>
      <c r="I163" s="403"/>
      <c r="J163" s="405"/>
      <c r="K163" s="406"/>
      <c r="L163" s="406"/>
      <c r="M163" s="406"/>
      <c r="N163" s="406"/>
      <c r="O163" s="406"/>
      <c r="P163" s="407"/>
      <c r="Q163" s="411"/>
      <c r="R163" s="412"/>
      <c r="S163" s="415"/>
      <c r="T163" s="416"/>
      <c r="U163" s="416"/>
      <c r="V163" s="417"/>
    </row>
    <row r="164" spans="1:22" ht="15.75" thickBot="1">
      <c r="A164" s="360" t="s">
        <v>81</v>
      </c>
      <c r="B164" s="361"/>
      <c r="C164" s="389" t="s">
        <v>135</v>
      </c>
      <c r="D164" s="389"/>
      <c r="E164" s="389"/>
      <c r="F164" s="389"/>
      <c r="G164" s="390"/>
      <c r="H164" s="383"/>
      <c r="I164" s="404"/>
      <c r="J164" s="408"/>
      <c r="K164" s="409"/>
      <c r="L164" s="409"/>
      <c r="M164" s="409"/>
      <c r="N164" s="409"/>
      <c r="O164" s="409"/>
      <c r="P164" s="410"/>
      <c r="Q164" s="413"/>
      <c r="R164" s="414"/>
      <c r="S164" s="418"/>
      <c r="T164" s="419"/>
      <c r="U164" s="419"/>
      <c r="V164" s="420"/>
    </row>
    <row r="165" spans="1:22" ht="15.75" thickBot="1">
      <c r="A165" s="362"/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</row>
    <row r="166" spans="1:22" ht="15.75" thickBot="1">
      <c r="A166" s="289" t="s">
        <v>83</v>
      </c>
      <c r="B166" s="290"/>
      <c r="C166" s="290"/>
      <c r="D166" s="290"/>
      <c r="E166" s="290"/>
      <c r="F166" s="290"/>
      <c r="G166" s="291"/>
      <c r="H166" s="292" t="s">
        <v>84</v>
      </c>
      <c r="I166" s="293"/>
      <c r="J166" s="293"/>
      <c r="K166" s="293"/>
      <c r="L166" s="293"/>
      <c r="M166" s="293"/>
      <c r="N166" s="293"/>
      <c r="O166" s="293"/>
      <c r="P166" s="293"/>
      <c r="Q166" s="293"/>
      <c r="R166" s="294"/>
      <c r="S166" s="295" t="s">
        <v>85</v>
      </c>
      <c r="T166" s="297" t="s">
        <v>86</v>
      </c>
      <c r="U166" s="298"/>
      <c r="V166" s="299"/>
    </row>
    <row r="167" spans="1:22" ht="15.75" thickBot="1">
      <c r="A167" s="295" t="s">
        <v>87</v>
      </c>
      <c r="B167" s="297" t="s">
        <v>88</v>
      </c>
      <c r="C167" s="299"/>
      <c r="D167" s="302" t="s">
        <v>89</v>
      </c>
      <c r="E167" s="304" t="s">
        <v>90</v>
      </c>
      <c r="F167" s="304" t="s">
        <v>91</v>
      </c>
      <c r="G167" s="306" t="s">
        <v>92</v>
      </c>
      <c r="H167" s="308" t="s">
        <v>93</v>
      </c>
      <c r="I167" s="309"/>
      <c r="J167" s="309"/>
      <c r="K167" s="309"/>
      <c r="L167" s="309"/>
      <c r="M167" s="309"/>
      <c r="N167" s="309"/>
      <c r="O167" s="310"/>
      <c r="P167" s="311" t="s">
        <v>94</v>
      </c>
      <c r="Q167" s="313" t="s">
        <v>95</v>
      </c>
      <c r="R167" s="315" t="s">
        <v>96</v>
      </c>
      <c r="S167" s="296"/>
      <c r="T167" s="300"/>
      <c r="U167" s="258"/>
      <c r="V167" s="301"/>
    </row>
    <row r="168" spans="1:22" ht="47.25" thickBot="1">
      <c r="A168" s="421"/>
      <c r="B168" s="422"/>
      <c r="C168" s="423"/>
      <c r="D168" s="424"/>
      <c r="E168" s="425"/>
      <c r="F168" s="425"/>
      <c r="G168" s="426"/>
      <c r="H168" s="105" t="s">
        <v>97</v>
      </c>
      <c r="I168" s="106" t="s">
        <v>98</v>
      </c>
      <c r="J168" s="107" t="s">
        <v>99</v>
      </c>
      <c r="K168" s="107" t="s">
        <v>16</v>
      </c>
      <c r="L168" s="107" t="s">
        <v>100</v>
      </c>
      <c r="M168" s="107" t="s">
        <v>101</v>
      </c>
      <c r="N168" s="107" t="s">
        <v>102</v>
      </c>
      <c r="O168" s="108" t="s">
        <v>103</v>
      </c>
      <c r="P168" s="427"/>
      <c r="Q168" s="428"/>
      <c r="R168" s="429"/>
      <c r="S168" s="421"/>
      <c r="T168" s="422"/>
      <c r="U168" s="336"/>
      <c r="V168" s="423"/>
    </row>
    <row r="169" spans="1:22" ht="33.75" customHeight="1" thickBot="1">
      <c r="A169" s="109">
        <v>1</v>
      </c>
      <c r="B169" s="430" t="s">
        <v>386</v>
      </c>
      <c r="C169" s="431"/>
      <c r="D169" s="110">
        <v>1</v>
      </c>
      <c r="E169" s="111">
        <v>0</v>
      </c>
      <c r="F169" s="112">
        <f>+E169/D169</f>
        <v>0</v>
      </c>
      <c r="G169" s="92">
        <f>0.2129*E169/358</f>
        <v>0</v>
      </c>
      <c r="H169" s="113">
        <v>1000</v>
      </c>
      <c r="I169" s="114"/>
      <c r="J169" s="114"/>
      <c r="K169" s="114"/>
      <c r="L169" s="114"/>
      <c r="M169" s="114"/>
      <c r="N169" s="114"/>
      <c r="O169" s="114"/>
      <c r="P169" s="115">
        <f>SUM(H169:O169)</f>
        <v>1000</v>
      </c>
      <c r="Q169" s="115"/>
      <c r="R169" s="116">
        <f>+Q169/P169</f>
        <v>0</v>
      </c>
      <c r="S169" s="117" t="s">
        <v>136</v>
      </c>
      <c r="T169" s="432"/>
      <c r="U169" s="433"/>
      <c r="V169" s="434"/>
    </row>
    <row r="170" spans="1:22" ht="42" customHeight="1" thickBot="1">
      <c r="A170" s="118">
        <v>2</v>
      </c>
      <c r="B170" s="435" t="s">
        <v>137</v>
      </c>
      <c r="C170" s="436"/>
      <c r="D170" s="110">
        <v>1</v>
      </c>
      <c r="E170" s="111">
        <v>0</v>
      </c>
      <c r="F170" s="112">
        <f>+E170/D170</f>
        <v>0</v>
      </c>
      <c r="G170" s="92">
        <f>0.2129*E170/358</f>
        <v>0</v>
      </c>
      <c r="H170" s="113">
        <v>1000</v>
      </c>
      <c r="I170" s="115"/>
      <c r="J170" s="115"/>
      <c r="K170" s="115"/>
      <c r="L170" s="115"/>
      <c r="M170" s="115"/>
      <c r="N170" s="115"/>
      <c r="O170" s="115"/>
      <c r="P170" s="115">
        <f>SUM(H170:O170)</f>
        <v>1000</v>
      </c>
      <c r="Q170" s="115"/>
      <c r="R170" s="116">
        <f>+Q170/P170</f>
        <v>0</v>
      </c>
      <c r="S170" s="117" t="s">
        <v>136</v>
      </c>
      <c r="T170" s="432"/>
      <c r="U170" s="433"/>
      <c r="V170" s="434"/>
    </row>
    <row r="171" spans="1:22" ht="15.75" thickBot="1">
      <c r="A171" s="119"/>
      <c r="B171" s="437" t="s">
        <v>106</v>
      </c>
      <c r="C171" s="438"/>
      <c r="D171" s="120">
        <f>SUM(D169:D170)</f>
        <v>2</v>
      </c>
      <c r="E171" s="121">
        <f>SUM(E169:E170)</f>
        <v>0</v>
      </c>
      <c r="F171" s="122">
        <f>+E171/D171</f>
        <v>0</v>
      </c>
      <c r="G171" s="123">
        <f aca="true" t="shared" si="4" ref="G171:O171">SUM(G169:G170)</f>
        <v>0</v>
      </c>
      <c r="H171" s="124">
        <f t="shared" si="4"/>
        <v>2000</v>
      </c>
      <c r="I171" s="124">
        <f t="shared" si="4"/>
        <v>0</v>
      </c>
      <c r="J171" s="124">
        <f t="shared" si="4"/>
        <v>0</v>
      </c>
      <c r="K171" s="124">
        <f t="shared" si="4"/>
        <v>0</v>
      </c>
      <c r="L171" s="124">
        <f t="shared" si="4"/>
        <v>0</v>
      </c>
      <c r="M171" s="124">
        <f t="shared" si="4"/>
        <v>0</v>
      </c>
      <c r="N171" s="124">
        <f t="shared" si="4"/>
        <v>0</v>
      </c>
      <c r="O171" s="124">
        <f t="shared" si="4"/>
        <v>0</v>
      </c>
      <c r="P171" s="125">
        <f>SUM(H171:O171)</f>
        <v>2000</v>
      </c>
      <c r="Q171" s="126">
        <f>SUM(Q169:Q170)</f>
        <v>0</v>
      </c>
      <c r="R171" s="127">
        <f>+Q171/P171</f>
        <v>0</v>
      </c>
      <c r="S171" s="128"/>
      <c r="T171" s="439"/>
      <c r="U171" s="440"/>
      <c r="V171" s="441"/>
    </row>
    <row r="172" spans="1:22" ht="15">
      <c r="A172" s="47"/>
      <c r="B172" s="47"/>
      <c r="C172" s="47"/>
      <c r="D172" s="49"/>
      <c r="E172" s="50"/>
      <c r="F172" s="51"/>
      <c r="G172" s="88"/>
      <c r="H172" s="52"/>
      <c r="I172" s="52"/>
      <c r="J172" s="52"/>
      <c r="K172" s="52"/>
      <c r="L172" s="52"/>
      <c r="M172" s="52"/>
      <c r="N172" s="52"/>
      <c r="O172" s="52"/>
      <c r="P172" s="53"/>
      <c r="Q172" s="54"/>
      <c r="R172" s="55"/>
      <c r="S172" s="67"/>
      <c r="T172" s="67"/>
      <c r="U172" s="67"/>
      <c r="V172" s="67"/>
    </row>
    <row r="173" spans="1:22" ht="15">
      <c r="A173" s="47"/>
      <c r="B173" s="47"/>
      <c r="C173" s="47"/>
      <c r="D173" s="49"/>
      <c r="E173" s="50"/>
      <c r="F173" s="51"/>
      <c r="G173" s="88"/>
      <c r="H173" s="52"/>
      <c r="I173" s="52"/>
      <c r="J173" s="52"/>
      <c r="K173" s="52"/>
      <c r="L173" s="52"/>
      <c r="M173" s="52"/>
      <c r="N173" s="52"/>
      <c r="O173" s="52"/>
      <c r="P173" s="53"/>
      <c r="Q173" s="54"/>
      <c r="R173" s="55"/>
      <c r="S173" s="67"/>
      <c r="T173" s="67"/>
      <c r="U173" s="67"/>
      <c r="V173" s="67"/>
    </row>
    <row r="174" spans="1:22" ht="15">
      <c r="A174" s="47"/>
      <c r="B174" s="47"/>
      <c r="C174" s="47"/>
      <c r="D174" s="49"/>
      <c r="E174" s="50"/>
      <c r="F174" s="51"/>
      <c r="G174" s="88"/>
      <c r="H174" s="52"/>
      <c r="I174" s="52"/>
      <c r="J174" s="52"/>
      <c r="K174" s="52"/>
      <c r="L174" s="52"/>
      <c r="M174" s="52"/>
      <c r="N174" s="52"/>
      <c r="O174" s="52"/>
      <c r="P174" s="53"/>
      <c r="Q174" s="54"/>
      <c r="R174" s="55"/>
      <c r="S174" s="67"/>
      <c r="T174" s="67"/>
      <c r="U174" s="67"/>
      <c r="V174" s="67"/>
    </row>
    <row r="175" spans="1:22" ht="15">
      <c r="A175" s="47"/>
      <c r="B175" s="47"/>
      <c r="C175" s="47"/>
      <c r="D175" s="49"/>
      <c r="E175" s="50"/>
      <c r="F175" s="51"/>
      <c r="G175" s="88"/>
      <c r="H175" s="52"/>
      <c r="I175" s="52"/>
      <c r="J175" s="52"/>
      <c r="K175" s="52"/>
      <c r="L175" s="52"/>
      <c r="M175" s="52"/>
      <c r="N175" s="52"/>
      <c r="O175" s="52"/>
      <c r="P175" s="53"/>
      <c r="Q175" s="54"/>
      <c r="R175" s="55"/>
      <c r="S175" s="67"/>
      <c r="T175" s="67"/>
      <c r="U175" s="67"/>
      <c r="V175" s="67"/>
    </row>
    <row r="176" spans="1:22" ht="15">
      <c r="A176" s="47"/>
      <c r="B176" s="47"/>
      <c r="C176" s="47"/>
      <c r="D176" s="49"/>
      <c r="E176" s="50"/>
      <c r="F176" s="51"/>
      <c r="G176" s="88"/>
      <c r="H176" s="52"/>
      <c r="I176" s="52"/>
      <c r="J176" s="52"/>
      <c r="K176" s="52"/>
      <c r="L176" s="52"/>
      <c r="M176" s="52"/>
      <c r="N176" s="52"/>
      <c r="O176" s="52"/>
      <c r="P176" s="53"/>
      <c r="Q176" s="54"/>
      <c r="R176" s="55"/>
      <c r="S176" s="67"/>
      <c r="T176" s="67"/>
      <c r="U176" s="67"/>
      <c r="V176" s="67"/>
    </row>
    <row r="177" spans="1:22" ht="15">
      <c r="A177" s="47"/>
      <c r="B177" s="47"/>
      <c r="C177" s="47"/>
      <c r="D177" s="49"/>
      <c r="E177" s="50"/>
      <c r="F177" s="51"/>
      <c r="G177" s="88"/>
      <c r="H177" s="52"/>
      <c r="I177" s="52"/>
      <c r="J177" s="52"/>
      <c r="K177" s="52"/>
      <c r="L177" s="52"/>
      <c r="M177" s="52"/>
      <c r="N177" s="52"/>
      <c r="O177" s="52"/>
      <c r="P177" s="53"/>
      <c r="Q177" s="54"/>
      <c r="R177" s="55"/>
      <c r="S177" s="67"/>
      <c r="T177" s="67"/>
      <c r="U177" s="67"/>
      <c r="V177" s="67"/>
    </row>
    <row r="178" spans="1:22" ht="15">
      <c r="A178" s="47"/>
      <c r="B178" s="47"/>
      <c r="C178" s="47"/>
      <c r="D178" s="49"/>
      <c r="E178" s="50"/>
      <c r="F178" s="51"/>
      <c r="G178" s="88"/>
      <c r="H178" s="52"/>
      <c r="I178" s="52"/>
      <c r="J178" s="52"/>
      <c r="K178" s="52"/>
      <c r="L178" s="52"/>
      <c r="M178" s="52"/>
      <c r="N178" s="52"/>
      <c r="O178" s="52"/>
      <c r="P178" s="53"/>
      <c r="Q178" s="54"/>
      <c r="R178" s="55"/>
      <c r="S178" s="67"/>
      <c r="T178" s="67"/>
      <c r="U178" s="67"/>
      <c r="V178" s="67"/>
    </row>
    <row r="179" spans="1:22" ht="15">
      <c r="A179" s="47"/>
      <c r="B179" s="47"/>
      <c r="C179" s="47"/>
      <c r="D179" s="49"/>
      <c r="E179" s="50"/>
      <c r="F179" s="51"/>
      <c r="G179" s="88"/>
      <c r="H179" s="52"/>
      <c r="I179" s="52"/>
      <c r="J179" s="52"/>
      <c r="K179" s="52"/>
      <c r="L179" s="52"/>
      <c r="M179" s="52"/>
      <c r="N179" s="52"/>
      <c r="O179" s="52"/>
      <c r="P179" s="53"/>
      <c r="Q179" s="54"/>
      <c r="R179" s="55"/>
      <c r="S179" s="67"/>
      <c r="T179" s="67"/>
      <c r="U179" s="67"/>
      <c r="V179" s="67"/>
    </row>
    <row r="180" spans="1:22" ht="15">
      <c r="A180" s="47"/>
      <c r="B180" s="47"/>
      <c r="C180" s="47"/>
      <c r="D180" s="49"/>
      <c r="E180" s="50"/>
      <c r="F180" s="51"/>
      <c r="G180" s="88"/>
      <c r="H180" s="52"/>
      <c r="I180" s="52"/>
      <c r="J180" s="52"/>
      <c r="K180" s="52"/>
      <c r="L180" s="52"/>
      <c r="M180" s="52"/>
      <c r="N180" s="52"/>
      <c r="O180" s="52"/>
      <c r="P180" s="53"/>
      <c r="Q180" s="54"/>
      <c r="R180" s="55"/>
      <c r="S180" s="67"/>
      <c r="T180" s="67"/>
      <c r="U180" s="67"/>
      <c r="V180" s="67"/>
    </row>
    <row r="181" spans="1:22" ht="15">
      <c r="A181" s="47"/>
      <c r="B181" s="47"/>
      <c r="C181" s="47"/>
      <c r="D181" s="49"/>
      <c r="E181" s="50"/>
      <c r="F181" s="51"/>
      <c r="G181" s="88"/>
      <c r="H181" s="52"/>
      <c r="I181" s="52"/>
      <c r="J181" s="52"/>
      <c r="K181" s="52"/>
      <c r="L181" s="52"/>
      <c r="M181" s="52"/>
      <c r="N181" s="52"/>
      <c r="O181" s="52"/>
      <c r="P181" s="53"/>
      <c r="Q181" s="54"/>
      <c r="R181" s="55"/>
      <c r="S181" s="67"/>
      <c r="T181" s="67"/>
      <c r="U181" s="67"/>
      <c r="V181" s="67"/>
    </row>
    <row r="182" spans="1:22" ht="15">
      <c r="A182" s="47"/>
      <c r="B182" s="47"/>
      <c r="C182" s="47"/>
      <c r="D182" s="49"/>
      <c r="E182" s="50"/>
      <c r="F182" s="51"/>
      <c r="G182" s="88"/>
      <c r="H182" s="52"/>
      <c r="I182" s="52"/>
      <c r="J182" s="52"/>
      <c r="K182" s="52"/>
      <c r="L182" s="52"/>
      <c r="M182" s="52"/>
      <c r="N182" s="52"/>
      <c r="O182" s="52"/>
      <c r="P182" s="53"/>
      <c r="Q182" s="54"/>
      <c r="R182" s="55"/>
      <c r="S182" s="67"/>
      <c r="T182" s="67"/>
      <c r="U182" s="67"/>
      <c r="V182" s="67"/>
    </row>
    <row r="183" spans="1:22" ht="15">
      <c r="A183" s="47"/>
      <c r="B183" s="47"/>
      <c r="C183" s="47"/>
      <c r="D183" s="49"/>
      <c r="E183" s="50"/>
      <c r="F183" s="51"/>
      <c r="G183" s="88"/>
      <c r="H183" s="52"/>
      <c r="I183" s="52"/>
      <c r="J183" s="52"/>
      <c r="K183" s="52"/>
      <c r="L183" s="52"/>
      <c r="M183" s="52"/>
      <c r="N183" s="52"/>
      <c r="O183" s="52"/>
      <c r="P183" s="53"/>
      <c r="Q183" s="54"/>
      <c r="R183" s="55"/>
      <c r="S183" s="67"/>
      <c r="T183" s="67"/>
      <c r="U183" s="67"/>
      <c r="V183" s="67"/>
    </row>
    <row r="184" spans="1:22" ht="15.75" thickBot="1">
      <c r="A184" s="68"/>
      <c r="B184" s="69"/>
      <c r="C184" s="69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ht="15.75">
      <c r="A185" s="326" t="s">
        <v>62</v>
      </c>
      <c r="B185" s="327"/>
      <c r="C185" s="327"/>
      <c r="D185" s="327"/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8"/>
    </row>
    <row r="186" spans="1:22" ht="15">
      <c r="A186" s="5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7"/>
    </row>
    <row r="187" spans="1:22" ht="20.25">
      <c r="A187" s="329" t="s">
        <v>376</v>
      </c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330"/>
    </row>
    <row r="188" spans="1:22" ht="15">
      <c r="A188" s="56"/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58"/>
    </row>
    <row r="189" spans="1:22" ht="18">
      <c r="A189" s="331" t="s">
        <v>63</v>
      </c>
      <c r="B189" s="253"/>
      <c r="C189" s="254" t="s">
        <v>292</v>
      </c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59"/>
    </row>
    <row r="190" spans="1:22" ht="15">
      <c r="A190" s="56"/>
      <c r="B190" s="5"/>
      <c r="C190" s="10"/>
      <c r="D190" s="10"/>
      <c r="E190" s="10"/>
      <c r="F190" s="10"/>
      <c r="G190" s="1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7"/>
    </row>
    <row r="191" spans="1:22" ht="15">
      <c r="A191" s="332" t="s">
        <v>64</v>
      </c>
      <c r="B191" s="256"/>
      <c r="C191" s="10" t="s">
        <v>65</v>
      </c>
      <c r="D191" s="10"/>
      <c r="E191" s="10"/>
      <c r="F191" s="5"/>
      <c r="G191" s="5"/>
      <c r="H191" s="5"/>
      <c r="I191" s="5"/>
      <c r="J191" s="5"/>
      <c r="K191" s="10" t="s">
        <v>66</v>
      </c>
      <c r="L191" s="10"/>
      <c r="M191" s="10"/>
      <c r="N191" s="333">
        <v>40956</v>
      </c>
      <c r="O191" s="256"/>
      <c r="P191" s="256"/>
      <c r="Q191" s="256"/>
      <c r="R191" s="256"/>
      <c r="S191" s="256" t="s">
        <v>67</v>
      </c>
      <c r="T191" s="256"/>
      <c r="U191" s="256"/>
      <c r="V191" s="334"/>
    </row>
    <row r="192" spans="1:22" ht="15">
      <c r="A192" s="332" t="s">
        <v>68</v>
      </c>
      <c r="B192" s="256"/>
      <c r="C192" s="10" t="s">
        <v>108</v>
      </c>
      <c r="D192" s="10"/>
      <c r="E192" s="10"/>
      <c r="F192" s="5"/>
      <c r="G192" s="5"/>
      <c r="H192" s="5"/>
      <c r="I192" s="5"/>
      <c r="J192" s="5"/>
      <c r="K192" s="256" t="s">
        <v>70</v>
      </c>
      <c r="L192" s="256"/>
      <c r="M192" s="256"/>
      <c r="N192" s="256" t="s">
        <v>377</v>
      </c>
      <c r="O192" s="256"/>
      <c r="P192" s="256"/>
      <c r="Q192" s="256"/>
      <c r="R192" s="256"/>
      <c r="S192" s="256" t="s">
        <v>72</v>
      </c>
      <c r="T192" s="256"/>
      <c r="U192" s="256"/>
      <c r="V192" s="58">
        <v>34</v>
      </c>
    </row>
    <row r="193" spans="1:22" ht="15.75" thickBot="1">
      <c r="A193" s="70"/>
      <c r="B193" s="71"/>
      <c r="C193" s="71"/>
      <c r="D193" s="71"/>
      <c r="E193" s="71"/>
      <c r="F193" s="71"/>
      <c r="G193" s="71"/>
      <c r="H193" s="71"/>
      <c r="I193" s="71"/>
      <c r="J193" s="71"/>
      <c r="K193" s="376"/>
      <c r="L193" s="376"/>
      <c r="M193" s="376"/>
      <c r="N193" s="376" t="s">
        <v>73</v>
      </c>
      <c r="O193" s="376"/>
      <c r="P193" s="376"/>
      <c r="Q193" s="376"/>
      <c r="R193" s="376"/>
      <c r="S193" s="377"/>
      <c r="T193" s="377"/>
      <c r="U193" s="71"/>
      <c r="V193" s="72"/>
    </row>
    <row r="194" spans="1:22" ht="15">
      <c r="A194" s="358" t="s">
        <v>74</v>
      </c>
      <c r="B194" s="359"/>
      <c r="C194" s="378" t="s">
        <v>109</v>
      </c>
      <c r="D194" s="378"/>
      <c r="E194" s="378"/>
      <c r="F194" s="378"/>
      <c r="G194" s="379"/>
      <c r="H194" s="266" t="s">
        <v>76</v>
      </c>
      <c r="I194" s="267"/>
      <c r="J194" s="267" t="s">
        <v>138</v>
      </c>
      <c r="K194" s="267"/>
      <c r="L194" s="267"/>
      <c r="M194" s="267"/>
      <c r="N194" s="267"/>
      <c r="O194" s="267"/>
      <c r="P194" s="344"/>
      <c r="Q194" s="348" t="s">
        <v>372</v>
      </c>
      <c r="R194" s="412"/>
      <c r="S194" s="415" t="s">
        <v>138</v>
      </c>
      <c r="T194" s="416"/>
      <c r="U194" s="416"/>
      <c r="V194" s="417"/>
    </row>
    <row r="195" spans="1:22" ht="15">
      <c r="A195" s="358" t="s">
        <v>79</v>
      </c>
      <c r="B195" s="359"/>
      <c r="C195" s="282" t="s">
        <v>139</v>
      </c>
      <c r="D195" s="282"/>
      <c r="E195" s="282"/>
      <c r="F195" s="282"/>
      <c r="G195" s="283"/>
      <c r="H195" s="266"/>
      <c r="I195" s="267"/>
      <c r="J195" s="267"/>
      <c r="K195" s="267"/>
      <c r="L195" s="267"/>
      <c r="M195" s="267"/>
      <c r="N195" s="267"/>
      <c r="O195" s="267"/>
      <c r="P195" s="344"/>
      <c r="Q195" s="348"/>
      <c r="R195" s="412"/>
      <c r="S195" s="415"/>
      <c r="T195" s="416"/>
      <c r="U195" s="416"/>
      <c r="V195" s="417"/>
    </row>
    <row r="196" spans="1:22" ht="15.75" thickBot="1">
      <c r="A196" s="360" t="s">
        <v>81</v>
      </c>
      <c r="B196" s="361"/>
      <c r="C196" s="287" t="s">
        <v>140</v>
      </c>
      <c r="D196" s="287"/>
      <c r="E196" s="287"/>
      <c r="F196" s="287"/>
      <c r="G196" s="288"/>
      <c r="H196" s="268"/>
      <c r="I196" s="269"/>
      <c r="J196" s="269"/>
      <c r="K196" s="269"/>
      <c r="L196" s="269"/>
      <c r="M196" s="269"/>
      <c r="N196" s="269"/>
      <c r="O196" s="269"/>
      <c r="P196" s="345"/>
      <c r="Q196" s="350"/>
      <c r="R196" s="414"/>
      <c r="S196" s="418"/>
      <c r="T196" s="419"/>
      <c r="U196" s="419"/>
      <c r="V196" s="420"/>
    </row>
    <row r="197" spans="1:22" ht="15.75" thickBot="1">
      <c r="A197" s="362"/>
      <c r="B197" s="362"/>
      <c r="C197" s="362"/>
      <c r="D197" s="362"/>
      <c r="E197" s="362"/>
      <c r="F197" s="362"/>
      <c r="G197" s="362"/>
      <c r="H197" s="362"/>
      <c r="I197" s="362"/>
      <c r="J197" s="362"/>
      <c r="K197" s="362"/>
      <c r="L197" s="362"/>
      <c r="M197" s="362"/>
      <c r="N197" s="362"/>
      <c r="O197" s="362"/>
      <c r="P197" s="362"/>
      <c r="Q197" s="362"/>
      <c r="R197" s="362"/>
      <c r="S197" s="362"/>
      <c r="T197" s="362"/>
      <c r="U197" s="362"/>
      <c r="V197" s="362"/>
    </row>
    <row r="198" spans="1:22" ht="15.75" thickBot="1">
      <c r="A198" s="289" t="s">
        <v>83</v>
      </c>
      <c r="B198" s="290"/>
      <c r="C198" s="290"/>
      <c r="D198" s="290"/>
      <c r="E198" s="290"/>
      <c r="F198" s="290"/>
      <c r="G198" s="291"/>
      <c r="H198" s="292" t="s">
        <v>84</v>
      </c>
      <c r="I198" s="293"/>
      <c r="J198" s="293"/>
      <c r="K198" s="293"/>
      <c r="L198" s="293"/>
      <c r="M198" s="293"/>
      <c r="N198" s="293"/>
      <c r="O198" s="293"/>
      <c r="P198" s="293"/>
      <c r="Q198" s="293"/>
      <c r="R198" s="294"/>
      <c r="S198" s="295" t="s">
        <v>85</v>
      </c>
      <c r="T198" s="297" t="s">
        <v>86</v>
      </c>
      <c r="U198" s="298"/>
      <c r="V198" s="299"/>
    </row>
    <row r="199" spans="1:22" ht="15.75" thickBot="1">
      <c r="A199" s="295" t="s">
        <v>87</v>
      </c>
      <c r="B199" s="297" t="s">
        <v>88</v>
      </c>
      <c r="C199" s="299"/>
      <c r="D199" s="302" t="s">
        <v>89</v>
      </c>
      <c r="E199" s="304" t="s">
        <v>90</v>
      </c>
      <c r="F199" s="304" t="s">
        <v>91</v>
      </c>
      <c r="G199" s="306" t="s">
        <v>92</v>
      </c>
      <c r="H199" s="308" t="s">
        <v>93</v>
      </c>
      <c r="I199" s="309"/>
      <c r="J199" s="309"/>
      <c r="K199" s="309"/>
      <c r="L199" s="309"/>
      <c r="M199" s="309"/>
      <c r="N199" s="309"/>
      <c r="O199" s="310"/>
      <c r="P199" s="311" t="s">
        <v>94</v>
      </c>
      <c r="Q199" s="313" t="s">
        <v>95</v>
      </c>
      <c r="R199" s="315" t="s">
        <v>96</v>
      </c>
      <c r="S199" s="296"/>
      <c r="T199" s="300"/>
      <c r="U199" s="258"/>
      <c r="V199" s="301"/>
    </row>
    <row r="200" spans="1:22" ht="47.25" thickBot="1">
      <c r="A200" s="421"/>
      <c r="B200" s="422"/>
      <c r="C200" s="423"/>
      <c r="D200" s="424"/>
      <c r="E200" s="425"/>
      <c r="F200" s="425"/>
      <c r="G200" s="426"/>
      <c r="H200" s="105" t="s">
        <v>97</v>
      </c>
      <c r="I200" s="106" t="s">
        <v>98</v>
      </c>
      <c r="J200" s="107" t="s">
        <v>99</v>
      </c>
      <c r="K200" s="107" t="s">
        <v>16</v>
      </c>
      <c r="L200" s="107" t="s">
        <v>100</v>
      </c>
      <c r="M200" s="107" t="s">
        <v>101</v>
      </c>
      <c r="N200" s="107" t="s">
        <v>102</v>
      </c>
      <c r="O200" s="108" t="s">
        <v>103</v>
      </c>
      <c r="P200" s="427"/>
      <c r="Q200" s="428"/>
      <c r="R200" s="429"/>
      <c r="S200" s="421"/>
      <c r="T200" s="422"/>
      <c r="U200" s="336"/>
      <c r="V200" s="423"/>
    </row>
    <row r="201" spans="1:22" ht="42" customHeight="1" thickBot="1">
      <c r="A201" s="77">
        <v>1</v>
      </c>
      <c r="B201" s="442" t="s">
        <v>141</v>
      </c>
      <c r="C201" s="443"/>
      <c r="D201" s="78">
        <v>1</v>
      </c>
      <c r="E201" s="78">
        <v>0</v>
      </c>
      <c r="F201" s="42">
        <f>+E201/D201</f>
        <v>0</v>
      </c>
      <c r="G201" s="129">
        <f>0.2364*E201/13</f>
        <v>0</v>
      </c>
      <c r="H201" s="130"/>
      <c r="I201" s="130"/>
      <c r="J201" s="130"/>
      <c r="K201" s="130"/>
      <c r="L201" s="130"/>
      <c r="M201" s="130"/>
      <c r="N201" s="130"/>
      <c r="O201" s="130"/>
      <c r="P201" s="44">
        <v>1000</v>
      </c>
      <c r="Q201" s="44">
        <v>0</v>
      </c>
      <c r="R201" s="131">
        <f>+Q201/P201</f>
        <v>0</v>
      </c>
      <c r="S201" s="27" t="s">
        <v>105</v>
      </c>
      <c r="T201" s="444"/>
      <c r="U201" s="445"/>
      <c r="V201" s="446"/>
    </row>
    <row r="202" spans="1:22" ht="48" customHeight="1" thickBot="1">
      <c r="A202" s="39">
        <v>2</v>
      </c>
      <c r="B202" s="373" t="s">
        <v>388</v>
      </c>
      <c r="C202" s="373"/>
      <c r="D202" s="230">
        <v>1</v>
      </c>
      <c r="E202" s="231">
        <v>0</v>
      </c>
      <c r="F202" s="42">
        <f>+E202/D202</f>
        <v>0</v>
      </c>
      <c r="G202" s="129">
        <f>0.2364*E202/13</f>
        <v>0</v>
      </c>
      <c r="H202" s="44"/>
      <c r="I202" s="44"/>
      <c r="J202" s="44"/>
      <c r="K202" s="44"/>
      <c r="L202" s="44"/>
      <c r="M202" s="44"/>
      <c r="N202" s="44"/>
      <c r="O202" s="44"/>
      <c r="P202" s="44">
        <v>1000</v>
      </c>
      <c r="Q202" s="44">
        <v>0</v>
      </c>
      <c r="R202" s="131">
        <f>+Q202/P202</f>
        <v>0</v>
      </c>
      <c r="S202" s="66" t="s">
        <v>105</v>
      </c>
      <c r="T202" s="374"/>
      <c r="U202" s="374"/>
      <c r="V202" s="375"/>
    </row>
    <row r="203" spans="1:22" ht="15.75" thickBot="1">
      <c r="A203" s="132"/>
      <c r="B203" s="447" t="s">
        <v>106</v>
      </c>
      <c r="C203" s="448"/>
      <c r="D203" s="133">
        <f>SUM(D200:D202)</f>
        <v>2</v>
      </c>
      <c r="E203" s="134">
        <f>SUM(E200:E202)</f>
        <v>0</v>
      </c>
      <c r="F203" s="135">
        <f>+E203/D203</f>
        <v>0</v>
      </c>
      <c r="G203" s="136">
        <f>E203*27.27/15</f>
        <v>0</v>
      </c>
      <c r="H203" s="137"/>
      <c r="I203" s="138">
        <f>SUM(I202)</f>
        <v>0</v>
      </c>
      <c r="J203" s="138">
        <f aca="true" t="shared" si="5" ref="J203:O203">SUM(J202)</f>
        <v>0</v>
      </c>
      <c r="K203" s="138">
        <f t="shared" si="5"/>
        <v>0</v>
      </c>
      <c r="L203" s="138">
        <f t="shared" si="5"/>
        <v>0</v>
      </c>
      <c r="M203" s="138">
        <f t="shared" si="5"/>
        <v>0</v>
      </c>
      <c r="N203" s="138">
        <f t="shared" si="5"/>
        <v>0</v>
      </c>
      <c r="O203" s="138">
        <f t="shared" si="5"/>
        <v>0</v>
      </c>
      <c r="P203" s="139">
        <f>SUM(H203:O203)</f>
        <v>0</v>
      </c>
      <c r="Q203" s="140">
        <f>SUM(Q200:Q202)</f>
        <v>0</v>
      </c>
      <c r="R203" s="141" t="e">
        <f>+Q203/P203</f>
        <v>#DIV/0!</v>
      </c>
      <c r="S203" s="142"/>
      <c r="T203" s="449"/>
      <c r="U203" s="450"/>
      <c r="V203" s="451"/>
    </row>
    <row r="204" spans="1:22" ht="15">
      <c r="A204" s="47"/>
      <c r="B204" s="47"/>
      <c r="C204" s="47"/>
      <c r="D204" s="49"/>
      <c r="E204" s="50"/>
      <c r="F204" s="51"/>
      <c r="G204" s="143"/>
      <c r="H204" s="52"/>
      <c r="I204" s="52"/>
      <c r="J204" s="52"/>
      <c r="K204" s="52"/>
      <c r="L204" s="52"/>
      <c r="M204" s="52"/>
      <c r="N204" s="52"/>
      <c r="O204" s="52"/>
      <c r="P204" s="53"/>
      <c r="Q204" s="54"/>
      <c r="R204" s="55"/>
      <c r="S204" s="67"/>
      <c r="T204" s="67"/>
      <c r="U204" s="67"/>
      <c r="V204" s="67"/>
    </row>
    <row r="205" spans="1:22" ht="15">
      <c r="A205" s="47"/>
      <c r="B205" s="47"/>
      <c r="C205" s="47"/>
      <c r="D205" s="49"/>
      <c r="E205" s="50"/>
      <c r="F205" s="51"/>
      <c r="G205" s="143"/>
      <c r="H205" s="52"/>
      <c r="I205" s="52"/>
      <c r="J205" s="52"/>
      <c r="K205" s="52"/>
      <c r="L205" s="52"/>
      <c r="M205" s="52"/>
      <c r="N205" s="52"/>
      <c r="O205" s="52"/>
      <c r="P205" s="53"/>
      <c r="Q205" s="54"/>
      <c r="R205" s="55"/>
      <c r="S205" s="67"/>
      <c r="T205" s="67"/>
      <c r="U205" s="67"/>
      <c r="V205" s="67"/>
    </row>
    <row r="206" spans="1:22" ht="15">
      <c r="A206" s="47"/>
      <c r="B206" s="47"/>
      <c r="C206" s="47"/>
      <c r="D206" s="49"/>
      <c r="E206" s="50"/>
      <c r="F206" s="51"/>
      <c r="G206" s="143"/>
      <c r="H206" s="52"/>
      <c r="I206" s="52"/>
      <c r="J206" s="52"/>
      <c r="K206" s="52"/>
      <c r="L206" s="52"/>
      <c r="M206" s="52"/>
      <c r="N206" s="52"/>
      <c r="O206" s="52"/>
      <c r="P206" s="53"/>
      <c r="Q206" s="54"/>
      <c r="R206" s="55"/>
      <c r="S206" s="67"/>
      <c r="T206" s="67"/>
      <c r="U206" s="67"/>
      <c r="V206" s="67"/>
    </row>
    <row r="207" spans="1:22" ht="15">
      <c r="A207" s="47"/>
      <c r="B207" s="47"/>
      <c r="C207" s="47"/>
      <c r="D207" s="49"/>
      <c r="E207" s="50"/>
      <c r="F207" s="51"/>
      <c r="G207" s="143"/>
      <c r="H207" s="52"/>
      <c r="I207" s="52"/>
      <c r="J207" s="52"/>
      <c r="K207" s="52"/>
      <c r="L207" s="52"/>
      <c r="M207" s="52"/>
      <c r="N207" s="52"/>
      <c r="O207" s="52"/>
      <c r="P207" s="53"/>
      <c r="Q207" s="54"/>
      <c r="R207" s="55"/>
      <c r="S207" s="67"/>
      <c r="T207" s="67"/>
      <c r="U207" s="67"/>
      <c r="V207" s="67"/>
    </row>
    <row r="208" spans="1:22" ht="15">
      <c r="A208" s="47"/>
      <c r="B208" s="47"/>
      <c r="C208" s="47"/>
      <c r="D208" s="49"/>
      <c r="E208" s="50"/>
      <c r="F208" s="51"/>
      <c r="G208" s="143"/>
      <c r="H208" s="52"/>
      <c r="I208" s="52"/>
      <c r="J208" s="52"/>
      <c r="K208" s="52"/>
      <c r="L208" s="52"/>
      <c r="M208" s="52"/>
      <c r="N208" s="52"/>
      <c r="O208" s="52"/>
      <c r="P208" s="53"/>
      <c r="Q208" s="54"/>
      <c r="R208" s="55"/>
      <c r="S208" s="67"/>
      <c r="T208" s="67"/>
      <c r="U208" s="67"/>
      <c r="V208" s="67"/>
    </row>
    <row r="209" spans="1:22" ht="15">
      <c r="A209" s="47"/>
      <c r="B209" s="47"/>
      <c r="C209" s="47"/>
      <c r="D209" s="49"/>
      <c r="E209" s="50"/>
      <c r="F209" s="51"/>
      <c r="G209" s="143"/>
      <c r="H209" s="52"/>
      <c r="I209" s="52"/>
      <c r="J209" s="52"/>
      <c r="K209" s="52"/>
      <c r="L209" s="52"/>
      <c r="M209" s="52"/>
      <c r="N209" s="52"/>
      <c r="O209" s="52"/>
      <c r="P209" s="53"/>
      <c r="Q209" s="54"/>
      <c r="R209" s="55"/>
      <c r="S209" s="67"/>
      <c r="T209" s="67"/>
      <c r="U209" s="67"/>
      <c r="V209" s="67"/>
    </row>
    <row r="210" spans="1:22" ht="15">
      <c r="A210" s="47"/>
      <c r="B210" s="47"/>
      <c r="C210" s="47"/>
      <c r="D210" s="49"/>
      <c r="E210" s="50"/>
      <c r="F210" s="51"/>
      <c r="G210" s="143"/>
      <c r="H210" s="52"/>
      <c r="I210" s="52"/>
      <c r="J210" s="52"/>
      <c r="K210" s="52"/>
      <c r="L210" s="52"/>
      <c r="M210" s="52"/>
      <c r="N210" s="52"/>
      <c r="O210" s="52"/>
      <c r="P210" s="53"/>
      <c r="Q210" s="54"/>
      <c r="R210" s="55"/>
      <c r="S210" s="67"/>
      <c r="T210" s="67"/>
      <c r="U210" s="67"/>
      <c r="V210" s="67"/>
    </row>
    <row r="211" spans="1:22" ht="15">
      <c r="A211" s="47"/>
      <c r="B211" s="47"/>
      <c r="C211" s="47"/>
      <c r="D211" s="49"/>
      <c r="E211" s="50"/>
      <c r="F211" s="51"/>
      <c r="G211" s="143"/>
      <c r="H211" s="52"/>
      <c r="I211" s="52"/>
      <c r="J211" s="52"/>
      <c r="K211" s="52"/>
      <c r="L211" s="52"/>
      <c r="M211" s="52"/>
      <c r="N211" s="52"/>
      <c r="O211" s="52"/>
      <c r="P211" s="53"/>
      <c r="Q211" s="54"/>
      <c r="R211" s="55"/>
      <c r="S211" s="67"/>
      <c r="T211" s="67"/>
      <c r="U211" s="67"/>
      <c r="V211" s="67"/>
    </row>
    <row r="212" spans="1:22" ht="15">
      <c r="A212" s="47"/>
      <c r="B212" s="47"/>
      <c r="C212" s="47"/>
      <c r="D212" s="49"/>
      <c r="E212" s="50"/>
      <c r="F212" s="51"/>
      <c r="G212" s="143"/>
      <c r="H212" s="52"/>
      <c r="I212" s="52"/>
      <c r="J212" s="52"/>
      <c r="K212" s="52"/>
      <c r="L212" s="52"/>
      <c r="M212" s="52"/>
      <c r="N212" s="52"/>
      <c r="O212" s="52"/>
      <c r="P212" s="53"/>
      <c r="Q212" s="54"/>
      <c r="R212" s="55"/>
      <c r="S212" s="67"/>
      <c r="T212" s="67"/>
      <c r="U212" s="67"/>
      <c r="V212" s="67"/>
    </row>
    <row r="213" spans="1:22" ht="15">
      <c r="A213" s="47"/>
      <c r="B213" s="47"/>
      <c r="C213" s="47"/>
      <c r="D213" s="49"/>
      <c r="E213" s="50"/>
      <c r="F213" s="51"/>
      <c r="G213" s="143"/>
      <c r="H213" s="52"/>
      <c r="I213" s="52"/>
      <c r="J213" s="52"/>
      <c r="K213" s="52"/>
      <c r="L213" s="52"/>
      <c r="M213" s="52"/>
      <c r="N213" s="52"/>
      <c r="O213" s="52"/>
      <c r="P213" s="53"/>
      <c r="Q213" s="54"/>
      <c r="R213" s="55"/>
      <c r="S213" s="67"/>
      <c r="T213" s="67"/>
      <c r="U213" s="67"/>
      <c r="V213" s="67"/>
    </row>
    <row r="214" spans="1:22" ht="15">
      <c r="A214" s="47"/>
      <c r="B214" s="47"/>
      <c r="C214" s="47"/>
      <c r="D214" s="49"/>
      <c r="E214" s="50"/>
      <c r="F214" s="51"/>
      <c r="G214" s="143"/>
      <c r="H214" s="52"/>
      <c r="I214" s="52"/>
      <c r="J214" s="52"/>
      <c r="K214" s="52"/>
      <c r="L214" s="52"/>
      <c r="M214" s="52"/>
      <c r="N214" s="52"/>
      <c r="O214" s="52"/>
      <c r="P214" s="53"/>
      <c r="Q214" s="54"/>
      <c r="R214" s="55"/>
      <c r="S214" s="67"/>
      <c r="T214" s="67"/>
      <c r="U214" s="67"/>
      <c r="V214" s="67"/>
    </row>
    <row r="215" spans="1:22" ht="15">
      <c r="A215" s="47"/>
      <c r="B215" s="47"/>
      <c r="C215" s="47"/>
      <c r="D215" s="49"/>
      <c r="E215" s="50"/>
      <c r="F215" s="51"/>
      <c r="G215" s="143"/>
      <c r="H215" s="52"/>
      <c r="I215" s="52"/>
      <c r="J215" s="52"/>
      <c r="K215" s="52"/>
      <c r="L215" s="52"/>
      <c r="M215" s="52"/>
      <c r="N215" s="52"/>
      <c r="O215" s="52"/>
      <c r="P215" s="53"/>
      <c r="Q215" s="54"/>
      <c r="R215" s="55"/>
      <c r="S215" s="67"/>
      <c r="T215" s="67"/>
      <c r="U215" s="67"/>
      <c r="V215" s="67"/>
    </row>
    <row r="216" spans="1:22" ht="15">
      <c r="A216" s="47"/>
      <c r="B216" s="47"/>
      <c r="C216" s="47"/>
      <c r="D216" s="49"/>
      <c r="E216" s="50"/>
      <c r="F216" s="51"/>
      <c r="G216" s="143"/>
      <c r="H216" s="52"/>
      <c r="I216" s="52"/>
      <c r="J216" s="52"/>
      <c r="K216" s="52"/>
      <c r="L216" s="52"/>
      <c r="M216" s="52"/>
      <c r="N216" s="52"/>
      <c r="O216" s="52"/>
      <c r="P216" s="53"/>
      <c r="Q216" s="54"/>
      <c r="R216" s="55"/>
      <c r="S216" s="67"/>
      <c r="T216" s="67"/>
      <c r="U216" s="67"/>
      <c r="V216" s="67"/>
    </row>
    <row r="217" spans="1:22" ht="15">
      <c r="A217" s="47"/>
      <c r="B217" s="47"/>
      <c r="C217" s="47"/>
      <c r="D217" s="49"/>
      <c r="E217" s="50"/>
      <c r="F217" s="51"/>
      <c r="G217" s="144"/>
      <c r="H217" s="52"/>
      <c r="I217" s="52"/>
      <c r="J217" s="52"/>
      <c r="K217" s="52"/>
      <c r="L217" s="52"/>
      <c r="M217" s="52"/>
      <c r="N217" s="52"/>
      <c r="O217" s="52"/>
      <c r="P217" s="53"/>
      <c r="Q217" s="54"/>
      <c r="R217" s="55"/>
      <c r="S217" s="67"/>
      <c r="T217" s="67"/>
      <c r="U217" s="67"/>
      <c r="V217" s="67"/>
    </row>
    <row r="218" spans="1:22" ht="15">
      <c r="A218" s="47"/>
      <c r="B218" s="47"/>
      <c r="C218" s="47"/>
      <c r="D218" s="49"/>
      <c r="E218" s="50"/>
      <c r="F218" s="51"/>
      <c r="G218" s="143"/>
      <c r="H218" s="52"/>
      <c r="I218" s="52"/>
      <c r="J218" s="52"/>
      <c r="K218" s="52"/>
      <c r="L218" s="52"/>
      <c r="M218" s="52"/>
      <c r="N218" s="52"/>
      <c r="O218" s="52"/>
      <c r="P218" s="53"/>
      <c r="Q218" s="54"/>
      <c r="R218" s="55"/>
      <c r="S218" s="67"/>
      <c r="T218" s="67"/>
      <c r="U218" s="67"/>
      <c r="V218" s="67"/>
    </row>
    <row r="219" spans="1:22" ht="15.75" thickBot="1">
      <c r="A219" s="68"/>
      <c r="B219" s="69"/>
      <c r="C219" s="69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</row>
    <row r="220" spans="1:22" ht="15.75">
      <c r="A220" s="326" t="s">
        <v>62</v>
      </c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8"/>
    </row>
    <row r="221" spans="1:22" ht="15">
      <c r="A221" s="5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7"/>
    </row>
    <row r="222" spans="1:22" ht="20.25">
      <c r="A222" s="329" t="s">
        <v>389</v>
      </c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250"/>
      <c r="T222" s="250"/>
      <c r="U222" s="250"/>
      <c r="V222" s="330"/>
    </row>
    <row r="223" spans="1:22" ht="15">
      <c r="A223" s="56"/>
      <c r="B223" s="5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58"/>
    </row>
    <row r="224" spans="1:22" ht="18">
      <c r="A224" s="331" t="s">
        <v>63</v>
      </c>
      <c r="B224" s="253"/>
      <c r="C224" s="254" t="s">
        <v>292</v>
      </c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59"/>
    </row>
    <row r="225" spans="1:22" ht="15">
      <c r="A225" s="56"/>
      <c r="B225" s="5"/>
      <c r="C225" s="10"/>
      <c r="D225" s="10"/>
      <c r="E225" s="10"/>
      <c r="F225" s="10"/>
      <c r="G225" s="1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7"/>
    </row>
    <row r="226" spans="1:22" ht="15">
      <c r="A226" s="332" t="s">
        <v>64</v>
      </c>
      <c r="B226" s="256"/>
      <c r="C226" s="10" t="s">
        <v>65</v>
      </c>
      <c r="D226" s="10"/>
      <c r="E226" s="10"/>
      <c r="F226" s="5"/>
      <c r="G226" s="5"/>
      <c r="H226" s="5"/>
      <c r="I226" s="5"/>
      <c r="J226" s="5"/>
      <c r="K226" s="10" t="s">
        <v>66</v>
      </c>
      <c r="L226" s="10"/>
      <c r="M226" s="10"/>
      <c r="N226" s="333">
        <v>40956</v>
      </c>
      <c r="O226" s="256"/>
      <c r="P226" s="256"/>
      <c r="Q226" s="256"/>
      <c r="R226" s="256"/>
      <c r="S226" s="256" t="s">
        <v>67</v>
      </c>
      <c r="T226" s="256"/>
      <c r="U226" s="256"/>
      <c r="V226" s="334"/>
    </row>
    <row r="227" spans="1:22" ht="15">
      <c r="A227" s="332" t="s">
        <v>68</v>
      </c>
      <c r="B227" s="256"/>
      <c r="C227" s="10" t="s">
        <v>108</v>
      </c>
      <c r="D227" s="10"/>
      <c r="E227" s="10"/>
      <c r="F227" s="5"/>
      <c r="G227" s="5"/>
      <c r="H227" s="5"/>
      <c r="I227" s="5"/>
      <c r="J227" s="5"/>
      <c r="K227" s="256" t="s">
        <v>70</v>
      </c>
      <c r="L227" s="256"/>
      <c r="M227" s="256"/>
      <c r="N227" s="256" t="s">
        <v>377</v>
      </c>
      <c r="O227" s="256"/>
      <c r="P227" s="256"/>
      <c r="Q227" s="256"/>
      <c r="R227" s="256"/>
      <c r="S227" s="256" t="s">
        <v>72</v>
      </c>
      <c r="T227" s="256"/>
      <c r="U227" s="256"/>
      <c r="V227" s="58">
        <v>34</v>
      </c>
    </row>
    <row r="228" spans="1:22" ht="15.75" thickBot="1">
      <c r="A228" s="70"/>
      <c r="B228" s="71"/>
      <c r="C228" s="71"/>
      <c r="D228" s="71"/>
      <c r="E228" s="71"/>
      <c r="F228" s="71"/>
      <c r="G228" s="71"/>
      <c r="H228" s="71"/>
      <c r="I228" s="71"/>
      <c r="J228" s="71"/>
      <c r="K228" s="376"/>
      <c r="L228" s="376"/>
      <c r="M228" s="376"/>
      <c r="N228" s="376" t="s">
        <v>73</v>
      </c>
      <c r="O228" s="376"/>
      <c r="P228" s="376"/>
      <c r="Q228" s="376"/>
      <c r="R228" s="376"/>
      <c r="S228" s="377"/>
      <c r="T228" s="377"/>
      <c r="U228" s="71"/>
      <c r="V228" s="72"/>
    </row>
    <row r="229" spans="1:22" ht="15">
      <c r="A229" s="358" t="s">
        <v>74</v>
      </c>
      <c r="B229" s="359"/>
      <c r="C229" s="378" t="s">
        <v>52</v>
      </c>
      <c r="D229" s="378"/>
      <c r="E229" s="378"/>
      <c r="F229" s="378"/>
      <c r="G229" s="379"/>
      <c r="H229" s="266" t="s">
        <v>76</v>
      </c>
      <c r="I229" s="267"/>
      <c r="J229" s="272" t="s">
        <v>142</v>
      </c>
      <c r="K229" s="272"/>
      <c r="L229" s="272"/>
      <c r="M229" s="272"/>
      <c r="N229" s="272"/>
      <c r="O229" s="272"/>
      <c r="P229" s="273"/>
      <c r="Q229" s="348" t="s">
        <v>372</v>
      </c>
      <c r="R229" s="349"/>
      <c r="S229" s="452" t="s">
        <v>143</v>
      </c>
      <c r="T229" s="452"/>
      <c r="U229" s="452"/>
      <c r="V229" s="453"/>
    </row>
    <row r="230" spans="1:22" ht="15">
      <c r="A230" s="358" t="s">
        <v>79</v>
      </c>
      <c r="B230" s="359"/>
      <c r="C230" s="282" t="s">
        <v>144</v>
      </c>
      <c r="D230" s="282"/>
      <c r="E230" s="282"/>
      <c r="F230" s="282"/>
      <c r="G230" s="283"/>
      <c r="H230" s="266"/>
      <c r="I230" s="267"/>
      <c r="J230" s="272"/>
      <c r="K230" s="272"/>
      <c r="L230" s="272"/>
      <c r="M230" s="272"/>
      <c r="N230" s="272"/>
      <c r="O230" s="272"/>
      <c r="P230" s="273"/>
      <c r="Q230" s="348"/>
      <c r="R230" s="349"/>
      <c r="S230" s="452"/>
      <c r="T230" s="452"/>
      <c r="U230" s="452"/>
      <c r="V230" s="453"/>
    </row>
    <row r="231" spans="1:22" ht="15.75" thickBot="1">
      <c r="A231" s="360" t="s">
        <v>81</v>
      </c>
      <c r="B231" s="361"/>
      <c r="C231" s="287" t="s">
        <v>145</v>
      </c>
      <c r="D231" s="287"/>
      <c r="E231" s="287"/>
      <c r="F231" s="287"/>
      <c r="G231" s="288"/>
      <c r="H231" s="268"/>
      <c r="I231" s="269"/>
      <c r="J231" s="274"/>
      <c r="K231" s="274"/>
      <c r="L231" s="274"/>
      <c r="M231" s="274"/>
      <c r="N231" s="274"/>
      <c r="O231" s="274"/>
      <c r="P231" s="275"/>
      <c r="Q231" s="350"/>
      <c r="R231" s="351"/>
      <c r="S231" s="454"/>
      <c r="T231" s="454"/>
      <c r="U231" s="454"/>
      <c r="V231" s="455"/>
    </row>
    <row r="232" spans="1:22" ht="15.75" thickBot="1">
      <c r="A232" s="362"/>
      <c r="B232" s="362"/>
      <c r="C232" s="362"/>
      <c r="D232" s="362"/>
      <c r="E232" s="362"/>
      <c r="F232" s="362"/>
      <c r="G232" s="362"/>
      <c r="H232" s="362"/>
      <c r="I232" s="362"/>
      <c r="J232" s="362"/>
      <c r="K232" s="362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</row>
    <row r="233" spans="1:22" ht="15.75" thickBot="1">
      <c r="A233" s="289" t="s">
        <v>83</v>
      </c>
      <c r="B233" s="290"/>
      <c r="C233" s="290"/>
      <c r="D233" s="290"/>
      <c r="E233" s="290"/>
      <c r="F233" s="290"/>
      <c r="G233" s="291"/>
      <c r="H233" s="292" t="s">
        <v>84</v>
      </c>
      <c r="I233" s="293"/>
      <c r="J233" s="293"/>
      <c r="K233" s="293"/>
      <c r="L233" s="293"/>
      <c r="M233" s="293"/>
      <c r="N233" s="293"/>
      <c r="O233" s="293"/>
      <c r="P233" s="293"/>
      <c r="Q233" s="293"/>
      <c r="R233" s="294"/>
      <c r="S233" s="295" t="s">
        <v>85</v>
      </c>
      <c r="T233" s="297" t="s">
        <v>86</v>
      </c>
      <c r="U233" s="298"/>
      <c r="V233" s="299"/>
    </row>
    <row r="234" spans="1:22" ht="15.75" thickBot="1">
      <c r="A234" s="295" t="s">
        <v>87</v>
      </c>
      <c r="B234" s="297" t="s">
        <v>88</v>
      </c>
      <c r="C234" s="299"/>
      <c r="D234" s="302" t="s">
        <v>89</v>
      </c>
      <c r="E234" s="304" t="s">
        <v>90</v>
      </c>
      <c r="F234" s="304" t="s">
        <v>91</v>
      </c>
      <c r="G234" s="306" t="s">
        <v>92</v>
      </c>
      <c r="H234" s="308" t="s">
        <v>93</v>
      </c>
      <c r="I234" s="309"/>
      <c r="J234" s="309"/>
      <c r="K234" s="309"/>
      <c r="L234" s="309"/>
      <c r="M234" s="309"/>
      <c r="N234" s="309"/>
      <c r="O234" s="310"/>
      <c r="P234" s="311" t="s">
        <v>94</v>
      </c>
      <c r="Q234" s="313" t="s">
        <v>95</v>
      </c>
      <c r="R234" s="315" t="s">
        <v>96</v>
      </c>
      <c r="S234" s="296"/>
      <c r="T234" s="300"/>
      <c r="U234" s="258"/>
      <c r="V234" s="301"/>
    </row>
    <row r="235" spans="1:22" ht="47.25" thickBot="1">
      <c r="A235" s="296"/>
      <c r="B235" s="300"/>
      <c r="C235" s="301"/>
      <c r="D235" s="303"/>
      <c r="E235" s="305"/>
      <c r="F235" s="305"/>
      <c r="G235" s="307"/>
      <c r="H235" s="14" t="s">
        <v>97</v>
      </c>
      <c r="I235" s="15" t="s">
        <v>98</v>
      </c>
      <c r="J235" s="16" t="s">
        <v>99</v>
      </c>
      <c r="K235" s="16" t="s">
        <v>16</v>
      </c>
      <c r="L235" s="16" t="s">
        <v>100</v>
      </c>
      <c r="M235" s="16" t="s">
        <v>101</v>
      </c>
      <c r="N235" s="16" t="s">
        <v>102</v>
      </c>
      <c r="O235" s="17" t="s">
        <v>103</v>
      </c>
      <c r="P235" s="312"/>
      <c r="Q235" s="314"/>
      <c r="R235" s="316"/>
      <c r="S235" s="296"/>
      <c r="T235" s="300"/>
      <c r="U235" s="258"/>
      <c r="V235" s="301"/>
    </row>
    <row r="236" spans="1:22" ht="34.5" customHeight="1" thickBot="1">
      <c r="A236" s="77"/>
      <c r="B236" s="380" t="s">
        <v>390</v>
      </c>
      <c r="C236" s="380"/>
      <c r="D236" s="78">
        <v>1</v>
      </c>
      <c r="E236" s="78">
        <v>0</v>
      </c>
      <c r="F236" s="22">
        <f>E236/D236</f>
        <v>0</v>
      </c>
      <c r="G236" s="145">
        <f>0.3604*E236/252</f>
        <v>0</v>
      </c>
      <c r="H236" s="130"/>
      <c r="I236" s="130"/>
      <c r="J236" s="130"/>
      <c r="K236" s="130"/>
      <c r="L236" s="130"/>
      <c r="M236" s="130"/>
      <c r="N236" s="130"/>
      <c r="O236" s="130"/>
      <c r="P236" s="146">
        <f>+O236+N236+M236+L236+K236+J236+I236+H236</f>
        <v>0</v>
      </c>
      <c r="Q236" s="147"/>
      <c r="R236" s="148"/>
      <c r="S236" t="s">
        <v>318</v>
      </c>
      <c r="T236" s="318"/>
      <c r="U236" s="318"/>
      <c r="V236" s="319"/>
    </row>
    <row r="237" spans="1:22" ht="39.75" customHeight="1" thickBot="1">
      <c r="A237" s="82"/>
      <c r="B237" s="365" t="s">
        <v>146</v>
      </c>
      <c r="C237" s="365"/>
      <c r="D237" s="83">
        <v>1</v>
      </c>
      <c r="E237" s="83">
        <v>0</v>
      </c>
      <c r="F237" s="33">
        <f>E237/D237</f>
        <v>0</v>
      </c>
      <c r="G237" s="149">
        <f>0.3604*E237/252</f>
        <v>0</v>
      </c>
      <c r="H237" s="150"/>
      <c r="I237" s="150"/>
      <c r="J237" s="150"/>
      <c r="K237" s="150"/>
      <c r="L237" s="150"/>
      <c r="M237" s="150"/>
      <c r="N237" s="150"/>
      <c r="O237" s="150"/>
      <c r="P237" s="146">
        <f>+O237+N237+M237+L237+K237+J237+I237+H237</f>
        <v>0</v>
      </c>
      <c r="Q237" s="151"/>
      <c r="R237" s="148"/>
      <c r="S237" s="38" t="s">
        <v>318</v>
      </c>
      <c r="T237" s="321"/>
      <c r="U237" s="321"/>
      <c r="V237" s="322"/>
    </row>
    <row r="238" spans="1:22" ht="66" customHeight="1" thickBot="1">
      <c r="A238" s="82"/>
      <c r="B238" s="365" t="s">
        <v>391</v>
      </c>
      <c r="C238" s="365"/>
      <c r="D238" s="83">
        <v>1</v>
      </c>
      <c r="E238" s="83">
        <v>0</v>
      </c>
      <c r="F238" s="33">
        <f>E238/D238</f>
        <v>0</v>
      </c>
      <c r="G238" s="149">
        <f>0.3604*E238/252</f>
        <v>0</v>
      </c>
      <c r="H238" s="150"/>
      <c r="I238" s="150"/>
      <c r="J238" s="150"/>
      <c r="K238" s="150"/>
      <c r="L238" s="150"/>
      <c r="M238" s="150"/>
      <c r="N238" s="150"/>
      <c r="O238" s="150"/>
      <c r="P238" s="146">
        <f>+O238+N238+M238+L238+K238+J238+I238+H238</f>
        <v>0</v>
      </c>
      <c r="Q238" s="151"/>
      <c r="R238" s="148"/>
      <c r="S238" s="38" t="s">
        <v>318</v>
      </c>
      <c r="T238" s="321"/>
      <c r="U238" s="321"/>
      <c r="V238" s="322"/>
    </row>
    <row r="239" spans="1:22" ht="45.75" customHeight="1" thickBot="1">
      <c r="A239" s="82"/>
      <c r="B239" s="368" t="s">
        <v>147</v>
      </c>
      <c r="C239" s="369"/>
      <c r="D239" s="83">
        <v>1</v>
      </c>
      <c r="E239" s="83">
        <v>0</v>
      </c>
      <c r="F239" s="33">
        <f>E239/D239</f>
        <v>0</v>
      </c>
      <c r="G239" s="149"/>
      <c r="H239" s="150"/>
      <c r="I239" s="150"/>
      <c r="J239" s="150"/>
      <c r="K239" s="150"/>
      <c r="L239" s="150"/>
      <c r="M239" s="150"/>
      <c r="N239" s="150"/>
      <c r="O239" s="150"/>
      <c r="P239" s="146">
        <f>+O239+N239+M239+L239+K239+J239+I239+H239</f>
        <v>0</v>
      </c>
      <c r="Q239" s="151"/>
      <c r="R239" s="148"/>
      <c r="S239" s="38" t="s">
        <v>318</v>
      </c>
      <c r="T239" s="456"/>
      <c r="U239" s="457"/>
      <c r="V239" s="458"/>
    </row>
    <row r="240" spans="1:22" ht="29.25" customHeight="1" thickBot="1">
      <c r="A240" s="29">
        <v>1</v>
      </c>
      <c r="B240" s="320" t="s">
        <v>148</v>
      </c>
      <c r="C240" s="320"/>
      <c r="D240" s="31">
        <v>1</v>
      </c>
      <c r="E240" s="32">
        <v>0</v>
      </c>
      <c r="F240" s="33">
        <f>E240/D240</f>
        <v>0</v>
      </c>
      <c r="G240" s="149">
        <f>0.3604*E240/252</f>
        <v>0</v>
      </c>
      <c r="H240" s="34"/>
      <c r="I240" s="34"/>
      <c r="J240" s="34"/>
      <c r="K240" s="34"/>
      <c r="L240" s="34"/>
      <c r="M240" s="34"/>
      <c r="N240" s="34"/>
      <c r="O240" s="34"/>
      <c r="P240" s="146">
        <f>+O240+N240+M240+L240+K240+J240+I240+H240</f>
        <v>0</v>
      </c>
      <c r="Q240" s="35"/>
      <c r="R240" s="148"/>
      <c r="S240" s="27" t="s">
        <v>318</v>
      </c>
      <c r="T240" s="366"/>
      <c r="U240" s="366"/>
      <c r="V240" s="367"/>
    </row>
    <row r="241" spans="1:22" ht="15.75" thickBot="1">
      <c r="A241" s="39"/>
      <c r="B241" s="373" t="s">
        <v>106</v>
      </c>
      <c r="C241" s="373"/>
      <c r="D241" s="66">
        <f>SUM(D235:D240)</f>
        <v>5</v>
      </c>
      <c r="E241" s="152">
        <f>SUM(E235:E240)</f>
        <v>0</v>
      </c>
      <c r="F241" s="73">
        <f>+E241/D241</f>
        <v>0</v>
      </c>
      <c r="G241" s="153">
        <v>0</v>
      </c>
      <c r="H241" s="43">
        <f>SUM(H236:H240)</f>
        <v>0</v>
      </c>
      <c r="I241" s="43">
        <f aca="true" t="shared" si="6" ref="I241:O241">SUM(I240)</f>
        <v>0</v>
      </c>
      <c r="J241" s="43">
        <f t="shared" si="6"/>
        <v>0</v>
      </c>
      <c r="K241" s="43">
        <f t="shared" si="6"/>
        <v>0</v>
      </c>
      <c r="L241" s="43">
        <f t="shared" si="6"/>
        <v>0</v>
      </c>
      <c r="M241" s="43">
        <f t="shared" si="6"/>
        <v>0</v>
      </c>
      <c r="N241" s="43">
        <f t="shared" si="6"/>
        <v>0</v>
      </c>
      <c r="O241" s="43">
        <f t="shared" si="6"/>
        <v>0</v>
      </c>
      <c r="P241" s="44">
        <f>SUM(H241:O241)</f>
        <v>0</v>
      </c>
      <c r="Q241" s="45">
        <f>SUM(Q235:Q240)</f>
        <v>0</v>
      </c>
      <c r="R241" s="46"/>
      <c r="S241" s="66"/>
      <c r="T241" s="374"/>
      <c r="U241" s="374"/>
      <c r="V241" s="375"/>
    </row>
    <row r="242" spans="1:22" ht="15">
      <c r="A242" s="47"/>
      <c r="B242" s="47"/>
      <c r="C242" s="47"/>
      <c r="D242" s="67"/>
      <c r="E242" s="154"/>
      <c r="F242" s="75"/>
      <c r="G242" s="155"/>
      <c r="H242" s="52"/>
      <c r="I242" s="52"/>
      <c r="J242" s="52"/>
      <c r="K242" s="52"/>
      <c r="L242" s="52"/>
      <c r="M242" s="52"/>
      <c r="N242" s="52"/>
      <c r="O242" s="52"/>
      <c r="P242" s="53"/>
      <c r="Q242" s="54"/>
      <c r="R242" s="55"/>
      <c r="S242" s="67"/>
      <c r="T242" s="67"/>
      <c r="U242" s="67"/>
      <c r="V242" s="67"/>
    </row>
    <row r="243" spans="1:22" ht="15">
      <c r="A243" s="47"/>
      <c r="B243" s="47"/>
      <c r="C243" s="47"/>
      <c r="D243" s="67"/>
      <c r="E243" s="154"/>
      <c r="F243" s="75"/>
      <c r="G243" s="155"/>
      <c r="H243" s="52"/>
      <c r="I243" s="52"/>
      <c r="J243" s="52"/>
      <c r="K243" s="52"/>
      <c r="L243" s="52"/>
      <c r="M243" s="52"/>
      <c r="N243" s="52"/>
      <c r="O243" s="52"/>
      <c r="P243" s="53"/>
      <c r="Q243" s="54"/>
      <c r="R243" s="55"/>
      <c r="S243" s="67"/>
      <c r="T243" s="67"/>
      <c r="U243" s="67"/>
      <c r="V243" s="67"/>
    </row>
    <row r="244" spans="1:22" ht="15">
      <c r="A244" s="47"/>
      <c r="B244" s="47"/>
      <c r="C244" s="47"/>
      <c r="D244" s="67"/>
      <c r="E244" s="154"/>
      <c r="F244" s="75"/>
      <c r="G244" s="155"/>
      <c r="H244" s="52"/>
      <c r="I244" s="52"/>
      <c r="J244" s="52"/>
      <c r="K244" s="52"/>
      <c r="L244" s="52"/>
      <c r="M244" s="52"/>
      <c r="N244" s="52"/>
      <c r="O244" s="52"/>
      <c r="P244" s="53"/>
      <c r="Q244" s="54"/>
      <c r="R244" s="55"/>
      <c r="S244" s="67"/>
      <c r="T244" s="67"/>
      <c r="U244" s="67"/>
      <c r="V244" s="67"/>
    </row>
    <row r="245" spans="1:22" ht="15">
      <c r="A245" s="47"/>
      <c r="B245" s="47"/>
      <c r="C245" s="47"/>
      <c r="D245" s="67"/>
      <c r="E245" s="154"/>
      <c r="F245" s="75"/>
      <c r="G245" s="155"/>
      <c r="H245" s="52"/>
      <c r="I245" s="52"/>
      <c r="J245" s="52"/>
      <c r="K245" s="52"/>
      <c r="L245" s="52"/>
      <c r="M245" s="52"/>
      <c r="N245" s="52"/>
      <c r="O245" s="52"/>
      <c r="P245" s="53"/>
      <c r="Q245" s="54"/>
      <c r="R245" s="55"/>
      <c r="S245" s="67"/>
      <c r="T245" s="67"/>
      <c r="U245" s="67"/>
      <c r="V245" s="67"/>
    </row>
    <row r="246" spans="1:22" ht="15">
      <c r="A246" s="47"/>
      <c r="B246" s="47"/>
      <c r="C246" s="47"/>
      <c r="D246" s="67"/>
      <c r="E246" s="154"/>
      <c r="F246" s="75"/>
      <c r="G246" s="155"/>
      <c r="H246" s="52"/>
      <c r="I246" s="52"/>
      <c r="J246" s="52"/>
      <c r="K246" s="52"/>
      <c r="L246" s="52"/>
      <c r="M246" s="52"/>
      <c r="N246" s="52"/>
      <c r="O246" s="52"/>
      <c r="P246" s="53"/>
      <c r="Q246" s="54"/>
      <c r="R246" s="55"/>
      <c r="S246" s="67"/>
      <c r="T246" s="67"/>
      <c r="U246" s="67"/>
      <c r="V246" s="67"/>
    </row>
    <row r="247" spans="1:22" ht="15">
      <c r="A247" s="47"/>
      <c r="B247" s="47"/>
      <c r="C247" s="47"/>
      <c r="D247" s="67"/>
      <c r="E247" s="154"/>
      <c r="F247" s="75"/>
      <c r="G247" s="155"/>
      <c r="H247" s="52"/>
      <c r="I247" s="52"/>
      <c r="J247" s="52"/>
      <c r="K247" s="52"/>
      <c r="L247" s="52"/>
      <c r="M247" s="52"/>
      <c r="N247" s="52"/>
      <c r="O247" s="52"/>
      <c r="P247" s="53"/>
      <c r="Q247" s="54"/>
      <c r="R247" s="55"/>
      <c r="S247" s="67"/>
      <c r="T247" s="67"/>
      <c r="U247" s="67"/>
      <c r="V247" s="67"/>
    </row>
    <row r="248" spans="1:22" ht="15">
      <c r="A248" s="47"/>
      <c r="B248" s="47"/>
      <c r="C248" s="47"/>
      <c r="D248" s="67"/>
      <c r="E248" s="154"/>
      <c r="F248" s="75"/>
      <c r="G248" s="155"/>
      <c r="H248" s="52"/>
      <c r="I248" s="52"/>
      <c r="J248" s="52"/>
      <c r="K248" s="52"/>
      <c r="L248" s="52"/>
      <c r="M248" s="52"/>
      <c r="N248" s="52"/>
      <c r="O248" s="52"/>
      <c r="P248" s="53"/>
      <c r="Q248" s="54"/>
      <c r="R248" s="55"/>
      <c r="S248" s="67"/>
      <c r="T248" s="67"/>
      <c r="U248" s="67"/>
      <c r="V248" s="67"/>
    </row>
    <row r="249" spans="1:22" ht="15">
      <c r="A249" s="47"/>
      <c r="B249" s="47"/>
      <c r="C249" s="47"/>
      <c r="D249" s="67"/>
      <c r="E249" s="154"/>
      <c r="F249" s="75"/>
      <c r="G249" s="155"/>
      <c r="H249" s="52"/>
      <c r="I249" s="52"/>
      <c r="J249" s="52"/>
      <c r="K249" s="52"/>
      <c r="L249" s="52"/>
      <c r="M249" s="52"/>
      <c r="N249" s="52"/>
      <c r="O249" s="52"/>
      <c r="P249" s="53"/>
      <c r="Q249" s="54"/>
      <c r="R249" s="55"/>
      <c r="S249" s="67"/>
      <c r="T249" s="67"/>
      <c r="U249" s="67"/>
      <c r="V249" s="67"/>
    </row>
    <row r="250" spans="1:22" ht="15.75" thickBot="1">
      <c r="A250" s="68"/>
      <c r="B250" s="69"/>
      <c r="C250" s="69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ht="15.75">
      <c r="A251" s="326" t="s">
        <v>62</v>
      </c>
      <c r="B251" s="327"/>
      <c r="C251" s="327"/>
      <c r="D251" s="327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8"/>
    </row>
    <row r="252" spans="1:22" ht="15">
      <c r="A252" s="5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7"/>
    </row>
    <row r="253" spans="1:22" ht="20.25">
      <c r="A253" s="329" t="s">
        <v>376</v>
      </c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/>
      <c r="U253" s="250"/>
      <c r="V253" s="330"/>
    </row>
    <row r="254" spans="1:22" ht="15">
      <c r="A254" s="56"/>
      <c r="B254" s="5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58"/>
    </row>
    <row r="255" spans="1:22" ht="18">
      <c r="A255" s="331" t="s">
        <v>63</v>
      </c>
      <c r="B255" s="253"/>
      <c r="C255" s="254" t="s">
        <v>292</v>
      </c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59"/>
    </row>
    <row r="256" spans="1:22" ht="15">
      <c r="A256" s="56"/>
      <c r="B256" s="5"/>
      <c r="C256" s="10"/>
      <c r="D256" s="10"/>
      <c r="E256" s="10"/>
      <c r="F256" s="10"/>
      <c r="G256" s="1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7"/>
    </row>
    <row r="257" spans="1:22" ht="15">
      <c r="A257" s="332" t="s">
        <v>64</v>
      </c>
      <c r="B257" s="256"/>
      <c r="C257" s="10" t="s">
        <v>65</v>
      </c>
      <c r="D257" s="10"/>
      <c r="E257" s="10"/>
      <c r="F257" s="5"/>
      <c r="G257" s="5"/>
      <c r="H257" s="5"/>
      <c r="I257" s="5"/>
      <c r="J257" s="5"/>
      <c r="K257" s="10" t="s">
        <v>66</v>
      </c>
      <c r="L257" s="10"/>
      <c r="M257" s="10"/>
      <c r="N257" s="333">
        <v>41260</v>
      </c>
      <c r="O257" s="256"/>
      <c r="P257" s="256"/>
      <c r="Q257" s="256"/>
      <c r="R257" s="256"/>
      <c r="S257" s="256" t="s">
        <v>67</v>
      </c>
      <c r="T257" s="256"/>
      <c r="U257" s="256"/>
      <c r="V257" s="334"/>
    </row>
    <row r="258" spans="1:22" ht="15">
      <c r="A258" s="332" t="s">
        <v>68</v>
      </c>
      <c r="B258" s="256"/>
      <c r="C258" s="10" t="s">
        <v>108</v>
      </c>
      <c r="D258" s="10"/>
      <c r="E258" s="10"/>
      <c r="F258" s="5"/>
      <c r="G258" s="5"/>
      <c r="H258" s="5"/>
      <c r="I258" s="5"/>
      <c r="J258" s="5"/>
      <c r="K258" s="256" t="s">
        <v>70</v>
      </c>
      <c r="L258" s="256"/>
      <c r="M258" s="256"/>
      <c r="N258" s="256" t="s">
        <v>377</v>
      </c>
      <c r="O258" s="256"/>
      <c r="P258" s="256"/>
      <c r="Q258" s="256"/>
      <c r="R258" s="256"/>
      <c r="S258" s="256" t="s">
        <v>72</v>
      </c>
      <c r="T258" s="256"/>
      <c r="U258" s="256"/>
      <c r="V258" s="58">
        <v>34</v>
      </c>
    </row>
    <row r="259" spans="1:22" ht="15.75" thickBot="1">
      <c r="A259" s="70"/>
      <c r="B259" s="71"/>
      <c r="C259" s="71"/>
      <c r="D259" s="71"/>
      <c r="E259" s="71"/>
      <c r="F259" s="71"/>
      <c r="G259" s="71"/>
      <c r="H259" s="71"/>
      <c r="I259" s="71"/>
      <c r="J259" s="71"/>
      <c r="K259" s="376"/>
      <c r="L259" s="376"/>
      <c r="M259" s="376"/>
      <c r="N259" s="376" t="s">
        <v>73</v>
      </c>
      <c r="O259" s="376"/>
      <c r="P259" s="376"/>
      <c r="Q259" s="376"/>
      <c r="R259" s="376"/>
      <c r="S259" s="377"/>
      <c r="T259" s="377"/>
      <c r="U259" s="71"/>
      <c r="V259" s="72"/>
    </row>
    <row r="260" spans="1:22" ht="15">
      <c r="A260" s="459" t="s">
        <v>74</v>
      </c>
      <c r="B260" s="359"/>
      <c r="C260" s="378" t="s">
        <v>52</v>
      </c>
      <c r="D260" s="378"/>
      <c r="E260" s="378"/>
      <c r="F260" s="378"/>
      <c r="G260" s="379"/>
      <c r="H260" s="381" t="s">
        <v>76</v>
      </c>
      <c r="I260" s="382"/>
      <c r="J260" s="406" t="s">
        <v>149</v>
      </c>
      <c r="K260" s="406"/>
      <c r="L260" s="406"/>
      <c r="M260" s="406"/>
      <c r="N260" s="406"/>
      <c r="O260" s="406"/>
      <c r="P260" s="462"/>
      <c r="Q260" s="348" t="s">
        <v>372</v>
      </c>
      <c r="R260" s="349"/>
      <c r="S260" s="452" t="s">
        <v>150</v>
      </c>
      <c r="T260" s="452"/>
      <c r="U260" s="452"/>
      <c r="V260" s="467"/>
    </row>
    <row r="261" spans="1:22" ht="15">
      <c r="A261" s="459" t="s">
        <v>79</v>
      </c>
      <c r="B261" s="359"/>
      <c r="C261" s="282" t="s">
        <v>144</v>
      </c>
      <c r="D261" s="282"/>
      <c r="E261" s="282"/>
      <c r="F261" s="282"/>
      <c r="G261" s="283"/>
      <c r="H261" s="381"/>
      <c r="I261" s="382"/>
      <c r="J261" s="406"/>
      <c r="K261" s="406"/>
      <c r="L261" s="406"/>
      <c r="M261" s="406"/>
      <c r="N261" s="406"/>
      <c r="O261" s="406"/>
      <c r="P261" s="462"/>
      <c r="Q261" s="348"/>
      <c r="R261" s="349"/>
      <c r="S261" s="452"/>
      <c r="T261" s="452"/>
      <c r="U261" s="452"/>
      <c r="V261" s="467"/>
    </row>
    <row r="262" spans="1:22" ht="15.75" thickBot="1">
      <c r="A262" s="470" t="s">
        <v>81</v>
      </c>
      <c r="B262" s="471"/>
      <c r="C262" s="472" t="s">
        <v>151</v>
      </c>
      <c r="D262" s="472"/>
      <c r="E262" s="472"/>
      <c r="F262" s="472"/>
      <c r="G262" s="473"/>
      <c r="H262" s="460"/>
      <c r="I262" s="461"/>
      <c r="J262" s="463"/>
      <c r="K262" s="463"/>
      <c r="L262" s="463"/>
      <c r="M262" s="463"/>
      <c r="N262" s="463"/>
      <c r="O262" s="463"/>
      <c r="P262" s="464"/>
      <c r="Q262" s="465"/>
      <c r="R262" s="466"/>
      <c r="S262" s="468"/>
      <c r="T262" s="468"/>
      <c r="U262" s="468"/>
      <c r="V262" s="469"/>
    </row>
    <row r="263" spans="1:22" ht="15.75" thickBot="1">
      <c r="A263" s="474"/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474"/>
      <c r="P263" s="474"/>
      <c r="Q263" s="474"/>
      <c r="R263" s="474"/>
      <c r="S263" s="474"/>
      <c r="T263" s="474"/>
      <c r="U263" s="474"/>
      <c r="V263" s="474"/>
    </row>
    <row r="264" spans="1:22" ht="15.75" thickBot="1">
      <c r="A264" s="289" t="s">
        <v>83</v>
      </c>
      <c r="B264" s="290"/>
      <c r="C264" s="290"/>
      <c r="D264" s="290"/>
      <c r="E264" s="290"/>
      <c r="F264" s="290"/>
      <c r="G264" s="291"/>
      <c r="H264" s="292" t="s">
        <v>84</v>
      </c>
      <c r="I264" s="293"/>
      <c r="J264" s="293"/>
      <c r="K264" s="293"/>
      <c r="L264" s="293"/>
      <c r="M264" s="293"/>
      <c r="N264" s="293"/>
      <c r="O264" s="293"/>
      <c r="P264" s="293"/>
      <c r="Q264" s="293"/>
      <c r="R264" s="294"/>
      <c r="S264" s="295" t="s">
        <v>85</v>
      </c>
      <c r="T264" s="297" t="s">
        <v>86</v>
      </c>
      <c r="U264" s="298"/>
      <c r="V264" s="299"/>
    </row>
    <row r="265" spans="1:22" ht="15.75" thickBot="1">
      <c r="A265" s="295" t="s">
        <v>87</v>
      </c>
      <c r="B265" s="297" t="s">
        <v>88</v>
      </c>
      <c r="C265" s="299"/>
      <c r="D265" s="302" t="s">
        <v>89</v>
      </c>
      <c r="E265" s="304" t="s">
        <v>90</v>
      </c>
      <c r="F265" s="304" t="s">
        <v>91</v>
      </c>
      <c r="G265" s="306" t="s">
        <v>92</v>
      </c>
      <c r="H265" s="308" t="s">
        <v>93</v>
      </c>
      <c r="I265" s="309"/>
      <c r="J265" s="309"/>
      <c r="K265" s="309"/>
      <c r="L265" s="309"/>
      <c r="M265" s="309"/>
      <c r="N265" s="309"/>
      <c r="O265" s="310"/>
      <c r="P265" s="311" t="s">
        <v>94</v>
      </c>
      <c r="Q265" s="313" t="s">
        <v>95</v>
      </c>
      <c r="R265" s="315" t="s">
        <v>96</v>
      </c>
      <c r="S265" s="296"/>
      <c r="T265" s="300"/>
      <c r="U265" s="258"/>
      <c r="V265" s="301"/>
    </row>
    <row r="266" spans="1:22" ht="47.25" thickBot="1">
      <c r="A266" s="296"/>
      <c r="B266" s="300"/>
      <c r="C266" s="301"/>
      <c r="D266" s="303"/>
      <c r="E266" s="305"/>
      <c r="F266" s="305"/>
      <c r="G266" s="307"/>
      <c r="H266" s="14" t="s">
        <v>97</v>
      </c>
      <c r="I266" s="15" t="s">
        <v>98</v>
      </c>
      <c r="J266" s="16" t="s">
        <v>99</v>
      </c>
      <c r="K266" s="16" t="s">
        <v>16</v>
      </c>
      <c r="L266" s="16" t="s">
        <v>100</v>
      </c>
      <c r="M266" s="16" t="s">
        <v>101</v>
      </c>
      <c r="N266" s="16" t="s">
        <v>102</v>
      </c>
      <c r="O266" s="17" t="s">
        <v>103</v>
      </c>
      <c r="P266" s="312"/>
      <c r="Q266" s="314"/>
      <c r="R266" s="316"/>
      <c r="S266" s="296"/>
      <c r="T266" s="300"/>
      <c r="U266" s="258"/>
      <c r="V266" s="301"/>
    </row>
    <row r="267" spans="1:22" ht="62.25" customHeight="1" thickBot="1">
      <c r="A267" s="77"/>
      <c r="B267" s="317" t="s">
        <v>152</v>
      </c>
      <c r="C267" s="317"/>
      <c r="D267" s="78">
        <v>2</v>
      </c>
      <c r="E267" s="78">
        <v>0</v>
      </c>
      <c r="F267" s="22">
        <f>+E267/1744</f>
        <v>0</v>
      </c>
      <c r="G267" s="22">
        <f>0.3*E267/1309</f>
        <v>0</v>
      </c>
      <c r="H267" s="130"/>
      <c r="I267" s="130"/>
      <c r="J267" s="130"/>
      <c r="K267" s="130"/>
      <c r="L267" s="130"/>
      <c r="M267" s="130"/>
      <c r="N267" s="130"/>
      <c r="O267" s="130"/>
      <c r="P267" s="24"/>
      <c r="Q267" s="24"/>
      <c r="R267" s="156"/>
      <c r="S267" s="62" t="s">
        <v>318</v>
      </c>
      <c r="T267" s="475"/>
      <c r="U267" s="475"/>
      <c r="V267" s="476"/>
    </row>
    <row r="268" spans="1:22" ht="51" customHeight="1" thickBot="1">
      <c r="A268" s="82"/>
      <c r="B268" s="320" t="s">
        <v>392</v>
      </c>
      <c r="C268" s="320"/>
      <c r="D268" s="83">
        <v>1</v>
      </c>
      <c r="E268" s="83">
        <v>0</v>
      </c>
      <c r="F268" s="33">
        <f>+E268/1744</f>
        <v>0</v>
      </c>
      <c r="G268" s="33">
        <f>0.3*E268/1309</f>
        <v>0</v>
      </c>
      <c r="H268" s="157">
        <v>85560</v>
      </c>
      <c r="I268" s="157"/>
      <c r="J268" s="157"/>
      <c r="K268" s="157"/>
      <c r="L268" s="157"/>
      <c r="M268" s="157"/>
      <c r="N268" s="157"/>
      <c r="O268" s="157"/>
      <c r="P268" s="35">
        <f>+H268</f>
        <v>85560</v>
      </c>
      <c r="Q268" s="35"/>
      <c r="R268" s="158"/>
      <c r="S268" s="62" t="s">
        <v>318</v>
      </c>
      <c r="T268" s="477"/>
      <c r="U268" s="477"/>
      <c r="V268" s="478"/>
    </row>
    <row r="269" spans="1:22" ht="49.5" customHeight="1" thickBot="1">
      <c r="A269" s="82"/>
      <c r="B269" s="320" t="s">
        <v>153</v>
      </c>
      <c r="C269" s="320"/>
      <c r="D269" s="83">
        <v>1</v>
      </c>
      <c r="E269" s="83">
        <v>0</v>
      </c>
      <c r="F269" s="33">
        <f>+E269/1744</f>
        <v>0</v>
      </c>
      <c r="G269" s="33">
        <f>0.3*E269/1309</f>
        <v>0</v>
      </c>
      <c r="H269" s="157"/>
      <c r="I269" s="157"/>
      <c r="J269" s="157"/>
      <c r="K269" s="157"/>
      <c r="L269" s="157"/>
      <c r="M269" s="157"/>
      <c r="N269" s="157"/>
      <c r="O269" s="157"/>
      <c r="P269" s="35"/>
      <c r="Q269" s="35"/>
      <c r="R269" s="158"/>
      <c r="S269" s="62" t="s">
        <v>318</v>
      </c>
      <c r="T269" s="477"/>
      <c r="U269" s="477"/>
      <c r="V269" s="478"/>
    </row>
    <row r="270" spans="1:22" ht="15">
      <c r="A270" s="29">
        <v>1</v>
      </c>
      <c r="B270" s="320"/>
      <c r="C270" s="320"/>
      <c r="D270" s="31"/>
      <c r="E270" s="32"/>
      <c r="F270" s="33">
        <f>+E270/1744</f>
        <v>0</v>
      </c>
      <c r="G270" s="33">
        <f>0.3*E270/1309</f>
        <v>0</v>
      </c>
      <c r="H270" s="34"/>
      <c r="I270" s="34"/>
      <c r="J270" s="34"/>
      <c r="K270" s="34"/>
      <c r="L270" s="34"/>
      <c r="M270" s="34"/>
      <c r="N270" s="34"/>
      <c r="O270" s="34"/>
      <c r="P270" s="35"/>
      <c r="Q270" s="35"/>
      <c r="R270" s="158"/>
      <c r="S270" s="62"/>
      <c r="T270" s="477"/>
      <c r="U270" s="477"/>
      <c r="V270" s="478"/>
    </row>
    <row r="271" spans="1:22" ht="15.75" thickBot="1">
      <c r="A271" s="39"/>
      <c r="B271" s="373" t="s">
        <v>106</v>
      </c>
      <c r="C271" s="373"/>
      <c r="D271" s="66">
        <f>SUM(D266:D270)</f>
        <v>4</v>
      </c>
      <c r="E271" s="152">
        <f>SUM(E266:E270)</f>
        <v>0</v>
      </c>
      <c r="F271" s="73">
        <f>+E271/D271</f>
        <v>0</v>
      </c>
      <c r="G271" s="159">
        <f>SUM(G270)</f>
        <v>0</v>
      </c>
      <c r="H271" s="43">
        <f>SUM(H270)</f>
        <v>0</v>
      </c>
      <c r="I271" s="43">
        <f aca="true" t="shared" si="7" ref="I271:O271">SUM(I270)</f>
        <v>0</v>
      </c>
      <c r="J271" s="43">
        <f t="shared" si="7"/>
        <v>0</v>
      </c>
      <c r="K271" s="43">
        <f t="shared" si="7"/>
        <v>0</v>
      </c>
      <c r="L271" s="43">
        <f t="shared" si="7"/>
        <v>0</v>
      </c>
      <c r="M271" s="43">
        <f t="shared" si="7"/>
        <v>0</v>
      </c>
      <c r="N271" s="43">
        <f t="shared" si="7"/>
        <v>0</v>
      </c>
      <c r="O271" s="43">
        <f t="shared" si="7"/>
        <v>0</v>
      </c>
      <c r="P271" s="44">
        <f>SUM(P270)</f>
        <v>0</v>
      </c>
      <c r="Q271" s="45">
        <f>SUM(Q266:Q270)</f>
        <v>0</v>
      </c>
      <c r="R271" s="46"/>
      <c r="S271" s="66"/>
      <c r="T271" s="374"/>
      <c r="U271" s="374"/>
      <c r="V271" s="375"/>
    </row>
    <row r="272" spans="1:22" ht="15">
      <c r="A272" s="47"/>
      <c r="B272" s="47"/>
      <c r="C272" s="47"/>
      <c r="D272" s="67"/>
      <c r="E272" s="154"/>
      <c r="F272" s="75"/>
      <c r="G272" s="160"/>
      <c r="H272" s="52"/>
      <c r="I272" s="52"/>
      <c r="J272" s="52"/>
      <c r="K272" s="52"/>
      <c r="L272" s="52"/>
      <c r="M272" s="52"/>
      <c r="N272" s="52"/>
      <c r="O272" s="52"/>
      <c r="P272" s="53"/>
      <c r="Q272" s="54"/>
      <c r="R272" s="55"/>
      <c r="S272" s="67"/>
      <c r="T272" s="67"/>
      <c r="U272" s="67"/>
      <c r="V272" s="67"/>
    </row>
    <row r="273" spans="1:22" ht="15">
      <c r="A273" s="47"/>
      <c r="B273" s="47"/>
      <c r="C273" s="47"/>
      <c r="D273" s="67"/>
      <c r="E273" s="154"/>
      <c r="F273" s="75"/>
      <c r="G273" s="160"/>
      <c r="H273" s="52"/>
      <c r="I273" s="52"/>
      <c r="J273" s="52"/>
      <c r="K273" s="52"/>
      <c r="L273" s="52"/>
      <c r="M273" s="52"/>
      <c r="N273" s="52"/>
      <c r="O273" s="52"/>
      <c r="P273" s="53"/>
      <c r="Q273" s="54"/>
      <c r="R273" s="55"/>
      <c r="S273" s="67"/>
      <c r="T273" s="67"/>
      <c r="U273" s="67"/>
      <c r="V273" s="67"/>
    </row>
    <row r="274" spans="1:22" ht="15">
      <c r="A274" s="47"/>
      <c r="B274" s="47"/>
      <c r="C274" s="47"/>
      <c r="D274" s="67"/>
      <c r="E274" s="154"/>
      <c r="F274" s="75"/>
      <c r="G274" s="160"/>
      <c r="H274" s="52"/>
      <c r="I274" s="52"/>
      <c r="J274" s="52"/>
      <c r="K274" s="52"/>
      <c r="L274" s="52"/>
      <c r="M274" s="52"/>
      <c r="N274" s="52"/>
      <c r="O274" s="52"/>
      <c r="P274" s="53"/>
      <c r="Q274" s="54"/>
      <c r="R274" s="55"/>
      <c r="S274" s="67"/>
      <c r="T274" s="67"/>
      <c r="U274" s="67"/>
      <c r="V274" s="67"/>
    </row>
    <row r="275" spans="1:22" ht="15">
      <c r="A275" s="47"/>
      <c r="B275" s="47"/>
      <c r="C275" s="47"/>
      <c r="D275" s="67"/>
      <c r="E275" s="154"/>
      <c r="F275" s="75"/>
      <c r="G275" s="160"/>
      <c r="H275" s="52"/>
      <c r="I275" s="52"/>
      <c r="J275" s="52"/>
      <c r="K275" s="52"/>
      <c r="L275" s="52"/>
      <c r="M275" s="52"/>
      <c r="N275" s="52"/>
      <c r="O275" s="52"/>
      <c r="P275" s="53"/>
      <c r="Q275" s="54"/>
      <c r="R275" s="55"/>
      <c r="S275" s="67"/>
      <c r="T275" s="67"/>
      <c r="U275" s="67"/>
      <c r="V275" s="67"/>
    </row>
    <row r="276" spans="1:22" ht="15">
      <c r="A276" s="47"/>
      <c r="B276" s="47"/>
      <c r="C276" s="47"/>
      <c r="D276" s="67"/>
      <c r="E276" s="154"/>
      <c r="F276" s="75"/>
      <c r="G276" s="160"/>
      <c r="H276" s="52"/>
      <c r="I276" s="52"/>
      <c r="J276" s="52"/>
      <c r="K276" s="52"/>
      <c r="L276" s="52"/>
      <c r="M276" s="52"/>
      <c r="N276" s="52"/>
      <c r="O276" s="52"/>
      <c r="P276" s="53"/>
      <c r="Q276" s="54"/>
      <c r="R276" s="55"/>
      <c r="S276" s="67"/>
      <c r="T276" s="67"/>
      <c r="U276" s="67"/>
      <c r="V276" s="67"/>
    </row>
    <row r="277" spans="1:22" ht="15">
      <c r="A277" s="47"/>
      <c r="B277" s="47"/>
      <c r="C277" s="47"/>
      <c r="D277" s="67"/>
      <c r="E277" s="154"/>
      <c r="F277" s="75"/>
      <c r="G277" s="160"/>
      <c r="H277" s="52"/>
      <c r="I277" s="52"/>
      <c r="J277" s="52"/>
      <c r="K277" s="52"/>
      <c r="L277" s="52"/>
      <c r="M277" s="52"/>
      <c r="N277" s="52"/>
      <c r="O277" s="52"/>
      <c r="P277" s="53"/>
      <c r="Q277" s="54"/>
      <c r="R277" s="55"/>
      <c r="S277" s="67"/>
      <c r="T277" s="67"/>
      <c r="U277" s="67"/>
      <c r="V277" s="67"/>
    </row>
    <row r="278" spans="1:22" ht="15">
      <c r="A278" s="47"/>
      <c r="B278" s="47"/>
      <c r="C278" s="47"/>
      <c r="D278" s="67"/>
      <c r="E278" s="154"/>
      <c r="F278" s="75"/>
      <c r="G278" s="160"/>
      <c r="H278" s="52"/>
      <c r="I278" s="52"/>
      <c r="J278" s="52"/>
      <c r="K278" s="52"/>
      <c r="L278" s="52"/>
      <c r="M278" s="52"/>
      <c r="N278" s="52"/>
      <c r="O278" s="52"/>
      <c r="P278" s="53"/>
      <c r="Q278" s="54"/>
      <c r="R278" s="55"/>
      <c r="S278" s="67"/>
      <c r="T278" s="67"/>
      <c r="U278" s="67"/>
      <c r="V278" s="67"/>
    </row>
    <row r="279" spans="1:22" ht="15">
      <c r="A279" s="47"/>
      <c r="B279" s="47"/>
      <c r="C279" s="47"/>
      <c r="D279" s="67"/>
      <c r="E279" s="154"/>
      <c r="F279" s="75"/>
      <c r="G279" s="160"/>
      <c r="H279" s="52"/>
      <c r="I279" s="52"/>
      <c r="J279" s="52"/>
      <c r="K279" s="52"/>
      <c r="L279" s="52"/>
      <c r="M279" s="52"/>
      <c r="N279" s="52"/>
      <c r="O279" s="52"/>
      <c r="P279" s="53"/>
      <c r="Q279" s="54"/>
      <c r="R279" s="55"/>
      <c r="S279" s="67"/>
      <c r="T279" s="67"/>
      <c r="U279" s="67"/>
      <c r="V279" s="67"/>
    </row>
    <row r="280" spans="1:22" ht="15">
      <c r="A280" s="47"/>
      <c r="B280" s="47"/>
      <c r="C280" s="47"/>
      <c r="D280" s="67"/>
      <c r="E280" s="154"/>
      <c r="F280" s="75"/>
      <c r="G280" s="160"/>
      <c r="H280" s="52"/>
      <c r="I280" s="52"/>
      <c r="J280" s="52"/>
      <c r="K280" s="52"/>
      <c r="L280" s="52"/>
      <c r="M280" s="52"/>
      <c r="N280" s="52"/>
      <c r="O280" s="52"/>
      <c r="P280" s="53"/>
      <c r="Q280" s="54"/>
      <c r="R280" s="55"/>
      <c r="S280" s="67"/>
      <c r="T280" s="67"/>
      <c r="U280" s="67"/>
      <c r="V280" s="67"/>
    </row>
    <row r="281" spans="1:22" ht="15">
      <c r="A281" s="47"/>
      <c r="B281" s="47"/>
      <c r="C281" s="47"/>
      <c r="D281" s="67"/>
      <c r="E281" s="154"/>
      <c r="F281" s="75"/>
      <c r="G281" s="160"/>
      <c r="H281" s="52"/>
      <c r="I281" s="52"/>
      <c r="J281" s="52"/>
      <c r="K281" s="52"/>
      <c r="L281" s="52"/>
      <c r="M281" s="52"/>
      <c r="N281" s="52"/>
      <c r="O281" s="52"/>
      <c r="P281" s="53"/>
      <c r="Q281" s="54"/>
      <c r="R281" s="55"/>
      <c r="S281" s="67"/>
      <c r="T281" s="67"/>
      <c r="U281" s="67"/>
      <c r="V281" s="67"/>
    </row>
    <row r="282" spans="1:22" ht="15">
      <c r="A282" s="47"/>
      <c r="B282" s="47"/>
      <c r="C282" s="47"/>
      <c r="D282" s="67"/>
      <c r="E282" s="154"/>
      <c r="F282" s="75"/>
      <c r="G282" s="160"/>
      <c r="H282" s="52"/>
      <c r="I282" s="52"/>
      <c r="J282" s="52"/>
      <c r="K282" s="52"/>
      <c r="L282" s="52"/>
      <c r="M282" s="52"/>
      <c r="N282" s="52"/>
      <c r="O282" s="52"/>
      <c r="P282" s="53"/>
      <c r="Q282" s="54"/>
      <c r="R282" s="55"/>
      <c r="S282" s="67"/>
      <c r="T282" s="67"/>
      <c r="U282" s="67"/>
      <c r="V282" s="67"/>
    </row>
    <row r="283" spans="1:22" ht="15.75" thickBot="1">
      <c r="A283" s="47"/>
      <c r="B283" s="47"/>
      <c r="C283" s="47"/>
      <c r="D283" s="67"/>
      <c r="E283" s="154"/>
      <c r="F283" s="75"/>
      <c r="G283" s="160"/>
      <c r="H283" s="52"/>
      <c r="I283" s="52"/>
      <c r="J283" s="52"/>
      <c r="K283" s="52"/>
      <c r="L283" s="52"/>
      <c r="M283" s="52"/>
      <c r="N283" s="52"/>
      <c r="O283" s="52"/>
      <c r="P283" s="53"/>
      <c r="Q283" s="54"/>
      <c r="R283" s="55"/>
      <c r="S283" s="67"/>
      <c r="T283" s="67"/>
      <c r="U283" s="67"/>
      <c r="V283" s="67"/>
    </row>
    <row r="284" spans="1:22" ht="15.75">
      <c r="A284" s="326" t="s">
        <v>62</v>
      </c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8"/>
    </row>
    <row r="285" spans="1:22" ht="15">
      <c r="A285" s="5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7"/>
    </row>
    <row r="286" spans="1:22" ht="20.25">
      <c r="A286" s="329" t="s">
        <v>376</v>
      </c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330"/>
    </row>
    <row r="287" spans="1:22" ht="15">
      <c r="A287" s="56"/>
      <c r="B287" s="5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58"/>
    </row>
    <row r="288" spans="1:22" ht="18">
      <c r="A288" s="331" t="s">
        <v>63</v>
      </c>
      <c r="B288" s="253"/>
      <c r="C288" s="254" t="s">
        <v>292</v>
      </c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59"/>
    </row>
    <row r="289" spans="1:22" ht="15">
      <c r="A289" s="56"/>
      <c r="B289" s="5"/>
      <c r="C289" s="10"/>
      <c r="D289" s="10"/>
      <c r="E289" s="10"/>
      <c r="F289" s="10"/>
      <c r="G289" s="10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7"/>
    </row>
    <row r="290" spans="1:22" ht="15">
      <c r="A290" s="332" t="s">
        <v>64</v>
      </c>
      <c r="B290" s="256"/>
      <c r="C290" s="10" t="s">
        <v>65</v>
      </c>
      <c r="D290" s="10"/>
      <c r="E290" s="10"/>
      <c r="F290" s="5"/>
      <c r="G290" s="5"/>
      <c r="H290" s="5"/>
      <c r="I290" s="5"/>
      <c r="J290" s="5"/>
      <c r="K290" s="10" t="s">
        <v>66</v>
      </c>
      <c r="L290" s="10"/>
      <c r="M290" s="10"/>
      <c r="N290" s="333">
        <v>40956</v>
      </c>
      <c r="O290" s="256"/>
      <c r="P290" s="256"/>
      <c r="Q290" s="256"/>
      <c r="R290" s="256"/>
      <c r="S290" s="256" t="s">
        <v>67</v>
      </c>
      <c r="T290" s="256"/>
      <c r="U290" s="256"/>
      <c r="V290" s="334"/>
    </row>
    <row r="291" spans="1:22" ht="15">
      <c r="A291" s="332" t="s">
        <v>68</v>
      </c>
      <c r="B291" s="256"/>
      <c r="C291" s="10" t="s">
        <v>108</v>
      </c>
      <c r="D291" s="10"/>
      <c r="E291" s="10"/>
      <c r="F291" s="5"/>
      <c r="G291" s="5"/>
      <c r="H291" s="5"/>
      <c r="I291" s="5"/>
      <c r="J291" s="5"/>
      <c r="K291" s="256" t="s">
        <v>70</v>
      </c>
      <c r="L291" s="256"/>
      <c r="M291" s="256"/>
      <c r="N291" s="256" t="s">
        <v>377</v>
      </c>
      <c r="O291" s="256"/>
      <c r="P291" s="256"/>
      <c r="Q291" s="256"/>
      <c r="R291" s="256"/>
      <c r="S291" s="256" t="s">
        <v>72</v>
      </c>
      <c r="T291" s="256"/>
      <c r="U291" s="256"/>
      <c r="V291" s="58">
        <v>34</v>
      </c>
    </row>
    <row r="292" spans="1:22" ht="15.75" thickBot="1">
      <c r="A292" s="70"/>
      <c r="B292" s="71"/>
      <c r="C292" s="71"/>
      <c r="D292" s="71"/>
      <c r="E292" s="71"/>
      <c r="F292" s="71"/>
      <c r="G292" s="71"/>
      <c r="H292" s="71"/>
      <c r="I292" s="71"/>
      <c r="J292" s="71"/>
      <c r="K292" s="376"/>
      <c r="L292" s="376"/>
      <c r="M292" s="376"/>
      <c r="N292" s="376" t="s">
        <v>73</v>
      </c>
      <c r="O292" s="376"/>
      <c r="P292" s="376"/>
      <c r="Q292" s="376"/>
      <c r="R292" s="376"/>
      <c r="S292" s="377"/>
      <c r="T292" s="377"/>
      <c r="U292" s="71"/>
      <c r="V292" s="72"/>
    </row>
    <row r="293" spans="1:22" ht="15">
      <c r="A293" s="358" t="s">
        <v>74</v>
      </c>
      <c r="B293" s="359"/>
      <c r="C293" s="378" t="s">
        <v>52</v>
      </c>
      <c r="D293" s="378"/>
      <c r="E293" s="378"/>
      <c r="F293" s="378"/>
      <c r="G293" s="379"/>
      <c r="H293" s="266" t="s">
        <v>76</v>
      </c>
      <c r="I293" s="267"/>
      <c r="J293" s="272" t="s">
        <v>154</v>
      </c>
      <c r="K293" s="272"/>
      <c r="L293" s="272"/>
      <c r="M293" s="272"/>
      <c r="N293" s="272"/>
      <c r="O293" s="272"/>
      <c r="P293" s="273"/>
      <c r="Q293" s="348" t="s">
        <v>372</v>
      </c>
      <c r="R293" s="349"/>
      <c r="S293" s="452" t="s">
        <v>394</v>
      </c>
      <c r="T293" s="452"/>
      <c r="U293" s="452"/>
      <c r="V293" s="453"/>
    </row>
    <row r="294" spans="1:22" ht="15">
      <c r="A294" s="358" t="s">
        <v>79</v>
      </c>
      <c r="B294" s="359"/>
      <c r="C294" s="282" t="s">
        <v>144</v>
      </c>
      <c r="D294" s="282"/>
      <c r="E294" s="282"/>
      <c r="F294" s="282"/>
      <c r="G294" s="283"/>
      <c r="H294" s="266"/>
      <c r="I294" s="267"/>
      <c r="J294" s="272"/>
      <c r="K294" s="272"/>
      <c r="L294" s="272"/>
      <c r="M294" s="272"/>
      <c r="N294" s="272"/>
      <c r="O294" s="272"/>
      <c r="P294" s="273"/>
      <c r="Q294" s="348"/>
      <c r="R294" s="349"/>
      <c r="S294" s="452"/>
      <c r="T294" s="452"/>
      <c r="U294" s="452"/>
      <c r="V294" s="453"/>
    </row>
    <row r="295" spans="1:22" ht="15.75" thickBot="1">
      <c r="A295" s="360" t="s">
        <v>81</v>
      </c>
      <c r="B295" s="361"/>
      <c r="C295" s="287" t="s">
        <v>155</v>
      </c>
      <c r="D295" s="287"/>
      <c r="E295" s="287"/>
      <c r="F295" s="287"/>
      <c r="G295" s="288"/>
      <c r="H295" s="268"/>
      <c r="I295" s="269"/>
      <c r="J295" s="274"/>
      <c r="K295" s="274"/>
      <c r="L295" s="274"/>
      <c r="M295" s="274"/>
      <c r="N295" s="274"/>
      <c r="O295" s="274"/>
      <c r="P295" s="275"/>
      <c r="Q295" s="350"/>
      <c r="R295" s="351"/>
      <c r="S295" s="454"/>
      <c r="T295" s="454"/>
      <c r="U295" s="454"/>
      <c r="V295" s="455"/>
    </row>
    <row r="296" spans="1:22" ht="15.75" thickBot="1">
      <c r="A296" s="362"/>
      <c r="B296" s="362"/>
      <c r="C296" s="362"/>
      <c r="D296" s="362"/>
      <c r="E296" s="362"/>
      <c r="F296" s="362"/>
      <c r="G296" s="362"/>
      <c r="H296" s="362"/>
      <c r="I296" s="362"/>
      <c r="J296" s="362"/>
      <c r="K296" s="362"/>
      <c r="L296" s="362"/>
      <c r="M296" s="362"/>
      <c r="N296" s="362"/>
      <c r="O296" s="362"/>
      <c r="P296" s="362"/>
      <c r="Q296" s="362"/>
      <c r="R296" s="362"/>
      <c r="S296" s="362"/>
      <c r="T296" s="362"/>
      <c r="U296" s="362"/>
      <c r="V296" s="362"/>
    </row>
    <row r="297" spans="1:22" ht="15.75" thickBot="1">
      <c r="A297" s="289" t="s">
        <v>83</v>
      </c>
      <c r="B297" s="290"/>
      <c r="C297" s="290"/>
      <c r="D297" s="290"/>
      <c r="E297" s="290"/>
      <c r="F297" s="290"/>
      <c r="G297" s="291"/>
      <c r="H297" s="292" t="s">
        <v>84</v>
      </c>
      <c r="I297" s="293"/>
      <c r="J297" s="293"/>
      <c r="K297" s="293"/>
      <c r="L297" s="293"/>
      <c r="M297" s="293"/>
      <c r="N297" s="293"/>
      <c r="O297" s="293"/>
      <c r="P297" s="293"/>
      <c r="Q297" s="293"/>
      <c r="R297" s="294"/>
      <c r="S297" s="295" t="s">
        <v>85</v>
      </c>
      <c r="T297" s="297" t="s">
        <v>86</v>
      </c>
      <c r="U297" s="298"/>
      <c r="V297" s="299"/>
    </row>
    <row r="298" spans="1:22" ht="15.75" thickBot="1">
      <c r="A298" s="295" t="s">
        <v>87</v>
      </c>
      <c r="B298" s="297" t="s">
        <v>88</v>
      </c>
      <c r="C298" s="299"/>
      <c r="D298" s="302" t="s">
        <v>89</v>
      </c>
      <c r="E298" s="304" t="s">
        <v>90</v>
      </c>
      <c r="F298" s="304" t="s">
        <v>91</v>
      </c>
      <c r="G298" s="306" t="s">
        <v>92</v>
      </c>
      <c r="H298" s="308" t="s">
        <v>93</v>
      </c>
      <c r="I298" s="309"/>
      <c r="J298" s="309"/>
      <c r="K298" s="309"/>
      <c r="L298" s="309"/>
      <c r="M298" s="309"/>
      <c r="N298" s="309"/>
      <c r="O298" s="310"/>
      <c r="P298" s="311" t="s">
        <v>94</v>
      </c>
      <c r="Q298" s="313" t="s">
        <v>95</v>
      </c>
      <c r="R298" s="315" t="s">
        <v>96</v>
      </c>
      <c r="S298" s="296"/>
      <c r="T298" s="300"/>
      <c r="U298" s="258"/>
      <c r="V298" s="301"/>
    </row>
    <row r="299" spans="1:22" ht="47.25" thickBot="1">
      <c r="A299" s="296"/>
      <c r="B299" s="300"/>
      <c r="C299" s="301"/>
      <c r="D299" s="303"/>
      <c r="E299" s="305"/>
      <c r="F299" s="305"/>
      <c r="G299" s="307"/>
      <c r="H299" s="14" t="s">
        <v>97</v>
      </c>
      <c r="I299" s="15" t="s">
        <v>98</v>
      </c>
      <c r="J299" s="16" t="s">
        <v>99</v>
      </c>
      <c r="K299" s="16" t="s">
        <v>16</v>
      </c>
      <c r="L299" s="16" t="s">
        <v>100</v>
      </c>
      <c r="M299" s="16" t="s">
        <v>101</v>
      </c>
      <c r="N299" s="16" t="s">
        <v>102</v>
      </c>
      <c r="O299" s="17" t="s">
        <v>103</v>
      </c>
      <c r="P299" s="312"/>
      <c r="Q299" s="314"/>
      <c r="R299" s="316"/>
      <c r="S299" s="296"/>
      <c r="T299" s="300"/>
      <c r="U299" s="258"/>
      <c r="V299" s="301"/>
    </row>
    <row r="300" spans="1:22" ht="50.25" customHeight="1" thickBot="1">
      <c r="A300" s="18">
        <v>1</v>
      </c>
      <c r="B300" s="317" t="s">
        <v>156</v>
      </c>
      <c r="C300" s="317"/>
      <c r="D300" s="20">
        <v>1</v>
      </c>
      <c r="E300" s="21">
        <v>0</v>
      </c>
      <c r="F300" s="22">
        <f>+E300/D300</f>
        <v>0</v>
      </c>
      <c r="G300" s="22">
        <f>0.3008*E300/54</f>
        <v>0</v>
      </c>
      <c r="H300" s="23">
        <v>29000</v>
      </c>
      <c r="I300" s="23"/>
      <c r="J300" s="23"/>
      <c r="K300" s="23"/>
      <c r="L300" s="23"/>
      <c r="M300" s="23"/>
      <c r="N300" s="23"/>
      <c r="O300" s="23"/>
      <c r="P300" s="24">
        <f>+H300+O300</f>
        <v>29000</v>
      </c>
      <c r="Q300" s="24">
        <v>0</v>
      </c>
      <c r="R300" s="161">
        <f>+Q300/P300</f>
        <v>0</v>
      </c>
      <c r="S300" s="62" t="s">
        <v>393</v>
      </c>
      <c r="T300" s="475" t="s">
        <v>157</v>
      </c>
      <c r="U300" s="475"/>
      <c r="V300" s="476"/>
    </row>
    <row r="301" spans="1:22" ht="51" customHeight="1" thickBot="1">
      <c r="A301" s="29">
        <v>2</v>
      </c>
      <c r="B301" s="320" t="s">
        <v>158</v>
      </c>
      <c r="C301" s="320"/>
      <c r="D301" s="31">
        <v>1</v>
      </c>
      <c r="E301" s="32">
        <v>0</v>
      </c>
      <c r="F301" s="33">
        <f>+E301/D301</f>
        <v>0</v>
      </c>
      <c r="G301" s="33">
        <f>0.3008*E301/54</f>
        <v>0</v>
      </c>
      <c r="H301" s="34"/>
      <c r="I301" s="34"/>
      <c r="J301" s="34"/>
      <c r="K301" s="34"/>
      <c r="L301" s="34"/>
      <c r="M301" s="34"/>
      <c r="N301" s="34"/>
      <c r="O301" s="34"/>
      <c r="P301" s="35">
        <f>+H301+O301</f>
        <v>0</v>
      </c>
      <c r="Q301" s="35">
        <f>+P301</f>
        <v>0</v>
      </c>
      <c r="R301" s="162">
        <v>0</v>
      </c>
      <c r="S301" s="62" t="s">
        <v>393</v>
      </c>
      <c r="T301" s="366"/>
      <c r="U301" s="366"/>
      <c r="V301" s="367"/>
    </row>
    <row r="302" spans="1:22" ht="60" customHeight="1" thickBot="1">
      <c r="A302" s="29">
        <v>3</v>
      </c>
      <c r="B302" s="320" t="s">
        <v>159</v>
      </c>
      <c r="C302" s="320"/>
      <c r="D302" s="31">
        <v>1</v>
      </c>
      <c r="E302" s="32">
        <v>0</v>
      </c>
      <c r="F302" s="33">
        <f>+E302/D302</f>
        <v>0</v>
      </c>
      <c r="G302" s="33">
        <f>0.3008*E302/54</f>
        <v>0</v>
      </c>
      <c r="H302" s="34"/>
      <c r="I302" s="34"/>
      <c r="J302" s="34"/>
      <c r="K302" s="34"/>
      <c r="L302" s="34"/>
      <c r="M302" s="34"/>
      <c r="N302" s="34"/>
      <c r="O302" s="34"/>
      <c r="P302" s="35">
        <f>+H302+O302</f>
        <v>0</v>
      </c>
      <c r="Q302" s="35">
        <f>+P302</f>
        <v>0</v>
      </c>
      <c r="R302" s="162">
        <v>0</v>
      </c>
      <c r="S302" s="62" t="s">
        <v>393</v>
      </c>
      <c r="T302" s="366"/>
      <c r="U302" s="366"/>
      <c r="V302" s="367"/>
    </row>
    <row r="303" spans="1:22" ht="15">
      <c r="A303" s="29">
        <v>5</v>
      </c>
      <c r="B303" s="320"/>
      <c r="C303" s="320"/>
      <c r="D303" s="31"/>
      <c r="E303" s="32"/>
      <c r="F303" s="33"/>
      <c r="G303" s="33">
        <f>0.3008*E303/54</f>
        <v>0</v>
      </c>
      <c r="H303" s="34"/>
      <c r="I303" s="34"/>
      <c r="J303" s="34"/>
      <c r="K303" s="34"/>
      <c r="L303" s="34"/>
      <c r="M303" s="34"/>
      <c r="N303" s="34"/>
      <c r="O303" s="34"/>
      <c r="P303" s="35">
        <f>+H303+O303</f>
        <v>0</v>
      </c>
      <c r="Q303" s="35">
        <f>+P303</f>
        <v>0</v>
      </c>
      <c r="R303" s="162">
        <v>0</v>
      </c>
      <c r="S303" s="62" t="s">
        <v>393</v>
      </c>
      <c r="T303" s="366"/>
      <c r="U303" s="366"/>
      <c r="V303" s="367"/>
    </row>
    <row r="304" spans="1:22" ht="15.75" thickBot="1">
      <c r="A304" s="39"/>
      <c r="B304" s="373" t="s">
        <v>106</v>
      </c>
      <c r="C304" s="373"/>
      <c r="D304" s="66">
        <f>SUM(D300:D303)</f>
        <v>3</v>
      </c>
      <c r="E304" s="152">
        <f>SUM(E300:E303)</f>
        <v>0</v>
      </c>
      <c r="F304" s="73">
        <f>+E304/D304</f>
        <v>0</v>
      </c>
      <c r="G304" s="42">
        <f>SUM(G300:G303)</f>
        <v>0</v>
      </c>
      <c r="H304" s="43">
        <f>SUM(H300:H303)</f>
        <v>29000</v>
      </c>
      <c r="I304" s="43">
        <f aca="true" t="shared" si="8" ref="I304:O304">SUM(I300:I303)</f>
        <v>0</v>
      </c>
      <c r="J304" s="43">
        <f t="shared" si="8"/>
        <v>0</v>
      </c>
      <c r="K304" s="43">
        <f t="shared" si="8"/>
        <v>0</v>
      </c>
      <c r="L304" s="43">
        <f t="shared" si="8"/>
        <v>0</v>
      </c>
      <c r="M304" s="43">
        <f t="shared" si="8"/>
        <v>0</v>
      </c>
      <c r="N304" s="43">
        <f t="shared" si="8"/>
        <v>0</v>
      </c>
      <c r="O304" s="43">
        <f t="shared" si="8"/>
        <v>0</v>
      </c>
      <c r="P304" s="44">
        <f>SUM(H304:O304)</f>
        <v>29000</v>
      </c>
      <c r="Q304" s="45">
        <f>SUM(Q299:Q303)</f>
        <v>0</v>
      </c>
      <c r="R304" s="46">
        <f>+Q304/P304</f>
        <v>0</v>
      </c>
      <c r="S304" s="66"/>
      <c r="T304" s="374"/>
      <c r="U304" s="374"/>
      <c r="V304" s="375"/>
    </row>
    <row r="305" spans="1:22" ht="15">
      <c r="A305" s="47"/>
      <c r="B305" s="47"/>
      <c r="C305" s="47"/>
      <c r="D305" s="67"/>
      <c r="E305" s="154"/>
      <c r="F305" s="75"/>
      <c r="G305" s="51"/>
      <c r="H305" s="52"/>
      <c r="I305" s="52"/>
      <c r="J305" s="52"/>
      <c r="K305" s="52"/>
      <c r="L305" s="52"/>
      <c r="M305" s="52"/>
      <c r="N305" s="52"/>
      <c r="O305" s="52"/>
      <c r="P305" s="53"/>
      <c r="Q305" s="54"/>
      <c r="R305" s="55"/>
      <c r="S305" s="67"/>
      <c r="T305" s="67"/>
      <c r="U305" s="67"/>
      <c r="V305" s="67"/>
    </row>
    <row r="306" spans="1:22" ht="15">
      <c r="A306" s="47"/>
      <c r="B306" s="47"/>
      <c r="C306" s="47"/>
      <c r="D306" s="67"/>
      <c r="E306" s="154"/>
      <c r="F306" s="75"/>
      <c r="G306" s="51"/>
      <c r="H306" s="52"/>
      <c r="I306" s="52"/>
      <c r="J306" s="52"/>
      <c r="K306" s="52"/>
      <c r="L306" s="52"/>
      <c r="M306" s="52"/>
      <c r="N306" s="52"/>
      <c r="O306" s="52"/>
      <c r="P306" s="53"/>
      <c r="Q306" s="54"/>
      <c r="R306" s="55"/>
      <c r="S306" s="67"/>
      <c r="T306" s="67"/>
      <c r="U306" s="67"/>
      <c r="V306" s="67"/>
    </row>
    <row r="307" spans="1:22" ht="15">
      <c r="A307" s="47"/>
      <c r="B307" s="47"/>
      <c r="C307" s="47"/>
      <c r="D307" s="67"/>
      <c r="E307" s="154"/>
      <c r="F307" s="75"/>
      <c r="G307" s="51"/>
      <c r="H307" s="52"/>
      <c r="I307" s="52"/>
      <c r="J307" s="52"/>
      <c r="K307" s="52"/>
      <c r="L307" s="52"/>
      <c r="M307" s="52"/>
      <c r="N307" s="52"/>
      <c r="O307" s="52"/>
      <c r="P307" s="53"/>
      <c r="Q307" s="54"/>
      <c r="R307" s="55"/>
      <c r="S307" s="67"/>
      <c r="T307" s="67"/>
      <c r="U307" s="67"/>
      <c r="V307" s="67"/>
    </row>
    <row r="308" spans="1:22" ht="15">
      <c r="A308" s="47"/>
      <c r="B308" s="47"/>
      <c r="C308" s="47"/>
      <c r="D308" s="67"/>
      <c r="E308" s="154"/>
      <c r="F308" s="75"/>
      <c r="G308" s="51"/>
      <c r="H308" s="52"/>
      <c r="I308" s="52"/>
      <c r="J308" s="52"/>
      <c r="K308" s="52"/>
      <c r="L308" s="52"/>
      <c r="M308" s="52"/>
      <c r="N308" s="52"/>
      <c r="O308" s="52"/>
      <c r="P308" s="53"/>
      <c r="Q308" s="54"/>
      <c r="R308" s="55"/>
      <c r="S308" s="67"/>
      <c r="T308" s="67"/>
      <c r="U308" s="67"/>
      <c r="V308" s="67"/>
    </row>
    <row r="309" spans="1:22" ht="15">
      <c r="A309" s="47"/>
      <c r="B309" s="47"/>
      <c r="C309" s="47"/>
      <c r="D309" s="67"/>
      <c r="E309" s="154"/>
      <c r="F309" s="75"/>
      <c r="G309" s="51"/>
      <c r="H309" s="52"/>
      <c r="I309" s="52"/>
      <c r="J309" s="52"/>
      <c r="K309" s="52"/>
      <c r="L309" s="52"/>
      <c r="M309" s="52"/>
      <c r="N309" s="52"/>
      <c r="O309" s="52"/>
      <c r="P309" s="53"/>
      <c r="Q309" s="54"/>
      <c r="R309" s="55"/>
      <c r="S309" s="67"/>
      <c r="T309" s="67"/>
      <c r="U309" s="67"/>
      <c r="V309" s="67"/>
    </row>
    <row r="310" spans="1:22" ht="15">
      <c r="A310" s="47"/>
      <c r="B310" s="47"/>
      <c r="C310" s="47"/>
      <c r="D310" s="67"/>
      <c r="E310" s="154"/>
      <c r="F310" s="75"/>
      <c r="G310" s="51"/>
      <c r="H310" s="52"/>
      <c r="I310" s="52"/>
      <c r="J310" s="52"/>
      <c r="K310" s="52"/>
      <c r="L310" s="52"/>
      <c r="M310" s="52"/>
      <c r="N310" s="52"/>
      <c r="O310" s="52"/>
      <c r="P310" s="53"/>
      <c r="Q310" s="54"/>
      <c r="R310" s="55"/>
      <c r="S310" s="67"/>
      <c r="T310" s="67"/>
      <c r="U310" s="67"/>
      <c r="V310" s="67"/>
    </row>
    <row r="311" spans="1:22" ht="15.75" thickBot="1">
      <c r="A311" s="68"/>
      <c r="B311" s="69"/>
      <c r="C311" s="69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</row>
    <row r="312" spans="1:22" ht="15.75">
      <c r="A312" s="326" t="s">
        <v>62</v>
      </c>
      <c r="B312" s="327"/>
      <c r="C312" s="327"/>
      <c r="D312" s="327"/>
      <c r="E312" s="327"/>
      <c r="F312" s="327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7"/>
      <c r="V312" s="328"/>
    </row>
    <row r="313" spans="1:22" ht="15">
      <c r="A313" s="5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7"/>
    </row>
    <row r="314" spans="1:22" ht="20.25">
      <c r="A314" s="329" t="s">
        <v>376</v>
      </c>
      <c r="B314" s="250"/>
      <c r="C314" s="250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330"/>
    </row>
    <row r="315" spans="1:22" ht="15">
      <c r="A315" s="56"/>
      <c r="B315" s="5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58"/>
    </row>
    <row r="316" spans="1:22" ht="18">
      <c r="A316" s="331" t="s">
        <v>63</v>
      </c>
      <c r="B316" s="253"/>
      <c r="C316" s="254" t="s">
        <v>292</v>
      </c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59"/>
    </row>
    <row r="317" spans="1:22" ht="15">
      <c r="A317" s="56"/>
      <c r="B317" s="5"/>
      <c r="C317" s="10"/>
      <c r="D317" s="10"/>
      <c r="E317" s="10"/>
      <c r="F317" s="10"/>
      <c r="G317" s="10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7"/>
    </row>
    <row r="318" spans="1:22" ht="15">
      <c r="A318" s="332" t="s">
        <v>64</v>
      </c>
      <c r="B318" s="256"/>
      <c r="C318" s="10" t="s">
        <v>65</v>
      </c>
      <c r="D318" s="10"/>
      <c r="E318" s="10"/>
      <c r="F318" s="5"/>
      <c r="G318" s="5"/>
      <c r="H318" s="5"/>
      <c r="I318" s="5"/>
      <c r="J318" s="5"/>
      <c r="K318" s="10" t="s">
        <v>66</v>
      </c>
      <c r="L318" s="10"/>
      <c r="M318" s="10"/>
      <c r="N318" s="333">
        <v>40956</v>
      </c>
      <c r="O318" s="256"/>
      <c r="P318" s="256"/>
      <c r="Q318" s="256"/>
      <c r="R318" s="256"/>
      <c r="S318" s="256" t="s">
        <v>67</v>
      </c>
      <c r="T318" s="256"/>
      <c r="U318" s="256"/>
      <c r="V318" s="334"/>
    </row>
    <row r="319" spans="1:22" ht="15">
      <c r="A319" s="332" t="s">
        <v>68</v>
      </c>
      <c r="B319" s="256"/>
      <c r="C319" s="10" t="s">
        <v>108</v>
      </c>
      <c r="D319" s="10"/>
      <c r="E319" s="10"/>
      <c r="F319" s="5"/>
      <c r="G319" s="5"/>
      <c r="H319" s="5"/>
      <c r="I319" s="5"/>
      <c r="J319" s="5"/>
      <c r="K319" s="256" t="s">
        <v>70</v>
      </c>
      <c r="L319" s="256"/>
      <c r="M319" s="256"/>
      <c r="N319" s="256" t="s">
        <v>377</v>
      </c>
      <c r="O319" s="256"/>
      <c r="P319" s="256"/>
      <c r="Q319" s="256"/>
      <c r="R319" s="256"/>
      <c r="S319" s="256" t="s">
        <v>72</v>
      </c>
      <c r="T319" s="256"/>
      <c r="U319" s="256"/>
      <c r="V319" s="58">
        <v>34</v>
      </c>
    </row>
    <row r="320" spans="1:22" ht="15.75" thickBot="1">
      <c r="A320" s="70"/>
      <c r="B320" s="71"/>
      <c r="C320" s="71"/>
      <c r="D320" s="71"/>
      <c r="E320" s="71"/>
      <c r="F320" s="71"/>
      <c r="G320" s="71"/>
      <c r="H320" s="71"/>
      <c r="I320" s="71"/>
      <c r="J320" s="71"/>
      <c r="K320" s="376"/>
      <c r="L320" s="376"/>
      <c r="M320" s="376"/>
      <c r="N320" s="376" t="s">
        <v>73</v>
      </c>
      <c r="O320" s="376"/>
      <c r="P320" s="376"/>
      <c r="Q320" s="376"/>
      <c r="R320" s="376"/>
      <c r="S320" s="377"/>
      <c r="T320" s="377"/>
      <c r="U320" s="71"/>
      <c r="V320" s="72"/>
    </row>
    <row r="321" spans="1:22" ht="15">
      <c r="A321" s="459" t="s">
        <v>74</v>
      </c>
      <c r="B321" s="359"/>
      <c r="C321" s="378" t="s">
        <v>52</v>
      </c>
      <c r="D321" s="378"/>
      <c r="E321" s="378"/>
      <c r="F321" s="378"/>
      <c r="G321" s="379"/>
      <c r="H321" s="266" t="s">
        <v>76</v>
      </c>
      <c r="I321" s="267"/>
      <c r="J321" s="272" t="s">
        <v>395</v>
      </c>
      <c r="K321" s="272"/>
      <c r="L321" s="272"/>
      <c r="M321" s="272"/>
      <c r="N321" s="272"/>
      <c r="O321" s="272"/>
      <c r="P321" s="273"/>
      <c r="Q321" s="348" t="s">
        <v>372</v>
      </c>
      <c r="R321" s="349"/>
      <c r="S321" s="452"/>
      <c r="T321" s="452"/>
      <c r="U321" s="452"/>
      <c r="V321" s="467"/>
    </row>
    <row r="322" spans="1:22" ht="15">
      <c r="A322" s="459" t="s">
        <v>79</v>
      </c>
      <c r="B322" s="359"/>
      <c r="C322" s="282" t="s">
        <v>160</v>
      </c>
      <c r="D322" s="282"/>
      <c r="E322" s="282"/>
      <c r="F322" s="282"/>
      <c r="G322" s="283"/>
      <c r="H322" s="266"/>
      <c r="I322" s="267"/>
      <c r="J322" s="272"/>
      <c r="K322" s="272"/>
      <c r="L322" s="272"/>
      <c r="M322" s="272"/>
      <c r="N322" s="272"/>
      <c r="O322" s="272"/>
      <c r="P322" s="273"/>
      <c r="Q322" s="348"/>
      <c r="R322" s="349"/>
      <c r="S322" s="452"/>
      <c r="T322" s="452"/>
      <c r="U322" s="452"/>
      <c r="V322" s="467"/>
    </row>
    <row r="323" spans="1:22" ht="15.75" thickBot="1">
      <c r="A323" s="470" t="s">
        <v>81</v>
      </c>
      <c r="B323" s="471"/>
      <c r="C323" s="483" t="s">
        <v>161</v>
      </c>
      <c r="D323" s="483"/>
      <c r="E323" s="483"/>
      <c r="F323" s="483"/>
      <c r="G323" s="484"/>
      <c r="H323" s="479"/>
      <c r="I323" s="480"/>
      <c r="J323" s="481"/>
      <c r="K323" s="481"/>
      <c r="L323" s="481"/>
      <c r="M323" s="481"/>
      <c r="N323" s="481"/>
      <c r="O323" s="481"/>
      <c r="P323" s="482"/>
      <c r="Q323" s="465"/>
      <c r="R323" s="466"/>
      <c r="S323" s="468"/>
      <c r="T323" s="468"/>
      <c r="U323" s="468"/>
      <c r="V323" s="469"/>
    </row>
    <row r="324" spans="1:22" ht="15.75" thickBot="1">
      <c r="A324" s="474"/>
      <c r="B324" s="474"/>
      <c r="C324" s="474"/>
      <c r="D324" s="474"/>
      <c r="E324" s="474"/>
      <c r="F324" s="474"/>
      <c r="G324" s="474"/>
      <c r="H324" s="474"/>
      <c r="I324" s="474"/>
      <c r="J324" s="474"/>
      <c r="K324" s="474"/>
      <c r="L324" s="474"/>
      <c r="M324" s="474"/>
      <c r="N324" s="474"/>
      <c r="O324" s="474"/>
      <c r="P324" s="474"/>
      <c r="Q324" s="474"/>
      <c r="R324" s="474"/>
      <c r="S324" s="474"/>
      <c r="T324" s="474"/>
      <c r="U324" s="474"/>
      <c r="V324" s="474"/>
    </row>
    <row r="325" spans="1:22" ht="15.75" thickBot="1">
      <c r="A325" s="289" t="s">
        <v>83</v>
      </c>
      <c r="B325" s="290"/>
      <c r="C325" s="290"/>
      <c r="D325" s="290"/>
      <c r="E325" s="290"/>
      <c r="F325" s="290"/>
      <c r="G325" s="291"/>
      <c r="H325" s="292" t="s">
        <v>84</v>
      </c>
      <c r="I325" s="293"/>
      <c r="J325" s="293"/>
      <c r="K325" s="293"/>
      <c r="L325" s="293"/>
      <c r="M325" s="293"/>
      <c r="N325" s="293"/>
      <c r="O325" s="293"/>
      <c r="P325" s="293"/>
      <c r="Q325" s="293"/>
      <c r="R325" s="294"/>
      <c r="S325" s="295" t="s">
        <v>85</v>
      </c>
      <c r="T325" s="297" t="s">
        <v>86</v>
      </c>
      <c r="U325" s="298"/>
      <c r="V325" s="299"/>
    </row>
    <row r="326" spans="1:22" ht="15.75" thickBot="1">
      <c r="A326" s="295" t="s">
        <v>87</v>
      </c>
      <c r="B326" s="297" t="s">
        <v>88</v>
      </c>
      <c r="C326" s="299"/>
      <c r="D326" s="302" t="s">
        <v>89</v>
      </c>
      <c r="E326" s="304" t="s">
        <v>90</v>
      </c>
      <c r="F326" s="304" t="s">
        <v>91</v>
      </c>
      <c r="G326" s="306" t="s">
        <v>92</v>
      </c>
      <c r="H326" s="308" t="s">
        <v>93</v>
      </c>
      <c r="I326" s="309"/>
      <c r="J326" s="309"/>
      <c r="K326" s="309"/>
      <c r="L326" s="309"/>
      <c r="M326" s="309"/>
      <c r="N326" s="309"/>
      <c r="O326" s="310"/>
      <c r="P326" s="311" t="s">
        <v>94</v>
      </c>
      <c r="Q326" s="313" t="s">
        <v>95</v>
      </c>
      <c r="R326" s="315" t="s">
        <v>96</v>
      </c>
      <c r="S326" s="296"/>
      <c r="T326" s="300"/>
      <c r="U326" s="258"/>
      <c r="V326" s="301"/>
    </row>
    <row r="327" spans="1:22" ht="47.25" thickBot="1">
      <c r="A327" s="296"/>
      <c r="B327" s="300"/>
      <c r="C327" s="301"/>
      <c r="D327" s="303"/>
      <c r="E327" s="305"/>
      <c r="F327" s="305"/>
      <c r="G327" s="307"/>
      <c r="H327" s="14" t="s">
        <v>97</v>
      </c>
      <c r="I327" s="15" t="s">
        <v>98</v>
      </c>
      <c r="J327" s="16" t="s">
        <v>99</v>
      </c>
      <c r="K327" s="16" t="s">
        <v>16</v>
      </c>
      <c r="L327" s="16" t="s">
        <v>100</v>
      </c>
      <c r="M327" s="16" t="s">
        <v>101</v>
      </c>
      <c r="N327" s="16" t="s">
        <v>102</v>
      </c>
      <c r="O327" s="17" t="s">
        <v>103</v>
      </c>
      <c r="P327" s="312"/>
      <c r="Q327" s="314"/>
      <c r="R327" s="316"/>
      <c r="S327" s="296"/>
      <c r="T327" s="300"/>
      <c r="U327" s="258"/>
      <c r="V327" s="301"/>
    </row>
    <row r="328" spans="1:22" ht="55.5" customHeight="1">
      <c r="A328" s="18">
        <v>1</v>
      </c>
      <c r="B328" s="380" t="s">
        <v>162</v>
      </c>
      <c r="C328" s="380"/>
      <c r="D328" s="20">
        <v>1</v>
      </c>
      <c r="E328" s="21">
        <v>0</v>
      </c>
      <c r="F328" s="22">
        <f>+E328/D328</f>
        <v>0</v>
      </c>
      <c r="G328" s="22">
        <f>0.2972*E328/482</f>
        <v>0</v>
      </c>
      <c r="H328" s="24"/>
      <c r="I328" s="24"/>
      <c r="J328" s="24"/>
      <c r="K328" s="24"/>
      <c r="L328" s="24"/>
      <c r="M328" s="24"/>
      <c r="N328" s="24"/>
      <c r="O328" s="24"/>
      <c r="P328" s="24">
        <f>SUM(H328:O328)</f>
        <v>0</v>
      </c>
      <c r="Q328" s="24">
        <f>P328</f>
        <v>0</v>
      </c>
      <c r="R328" s="161">
        <v>0</v>
      </c>
      <c r="S328" s="62" t="s">
        <v>396</v>
      </c>
      <c r="T328" s="485"/>
      <c r="U328" s="485"/>
      <c r="V328" s="486"/>
    </row>
    <row r="329" spans="1:22" ht="49.5" customHeight="1">
      <c r="A329" s="29">
        <v>2</v>
      </c>
      <c r="B329" s="365" t="s">
        <v>163</v>
      </c>
      <c r="C329" s="365"/>
      <c r="D329" s="31">
        <v>1</v>
      </c>
      <c r="E329" s="32">
        <v>0</v>
      </c>
      <c r="F329" s="33">
        <f>+E329/D329</f>
        <v>0</v>
      </c>
      <c r="G329" s="33">
        <f>0.2972*E329/482</f>
        <v>0</v>
      </c>
      <c r="H329" s="35"/>
      <c r="I329" s="35"/>
      <c r="J329" s="35"/>
      <c r="K329" s="35"/>
      <c r="L329" s="35"/>
      <c r="M329" s="35"/>
      <c r="N329" s="35"/>
      <c r="O329" s="35"/>
      <c r="P329" s="35">
        <f>SUM(H329:O329)</f>
        <v>0</v>
      </c>
      <c r="Q329" s="35">
        <f>P329</f>
        <v>0</v>
      </c>
      <c r="R329" s="162">
        <v>0</v>
      </c>
      <c r="S329" s="63" t="s">
        <v>396</v>
      </c>
      <c r="T329" s="366"/>
      <c r="U329" s="366"/>
      <c r="V329" s="367"/>
    </row>
    <row r="330" spans="1:22" ht="15.75" thickBot="1">
      <c r="A330" s="39"/>
      <c r="B330" s="373" t="s">
        <v>106</v>
      </c>
      <c r="C330" s="373"/>
      <c r="D330" s="66">
        <f>SUM(D328:D329)</f>
        <v>2</v>
      </c>
      <c r="E330" s="152">
        <f>SUM(E328:E329)</f>
        <v>0</v>
      </c>
      <c r="F330" s="73">
        <f>+E330/D330</f>
        <v>0</v>
      </c>
      <c r="G330" s="159">
        <f aca="true" t="shared" si="9" ref="G330:O330">SUM(G328:G329)</f>
        <v>0</v>
      </c>
      <c r="H330" s="43">
        <f t="shared" si="9"/>
        <v>0</v>
      </c>
      <c r="I330" s="43">
        <f t="shared" si="9"/>
        <v>0</v>
      </c>
      <c r="J330" s="43">
        <f t="shared" si="9"/>
        <v>0</v>
      </c>
      <c r="K330" s="43">
        <f t="shared" si="9"/>
        <v>0</v>
      </c>
      <c r="L330" s="43">
        <f t="shared" si="9"/>
        <v>0</v>
      </c>
      <c r="M330" s="43">
        <f t="shared" si="9"/>
        <v>0</v>
      </c>
      <c r="N330" s="43">
        <f t="shared" si="9"/>
        <v>0</v>
      </c>
      <c r="O330" s="43">
        <f t="shared" si="9"/>
        <v>0</v>
      </c>
      <c r="P330" s="44">
        <f>SUM(H330:O330)</f>
        <v>0</v>
      </c>
      <c r="Q330" s="45">
        <f>SUM(Q328:Q329)</f>
        <v>0</v>
      </c>
      <c r="R330" s="46">
        <v>0</v>
      </c>
      <c r="S330" s="66"/>
      <c r="T330" s="374"/>
      <c r="U330" s="374"/>
      <c r="V330" s="375"/>
    </row>
    <row r="331" spans="1:22" ht="15">
      <c r="A331" s="47"/>
      <c r="B331" s="47"/>
      <c r="C331" s="47"/>
      <c r="D331" s="67"/>
      <c r="E331" s="154"/>
      <c r="F331" s="75"/>
      <c r="G331" s="160"/>
      <c r="H331" s="52"/>
      <c r="I331" s="52"/>
      <c r="J331" s="52"/>
      <c r="K331" s="52"/>
      <c r="L331" s="52"/>
      <c r="M331" s="52"/>
      <c r="N331" s="52"/>
      <c r="O331" s="52"/>
      <c r="P331" s="53"/>
      <c r="Q331" s="54"/>
      <c r="R331" s="55"/>
      <c r="S331" s="67"/>
      <c r="T331" s="67"/>
      <c r="U331" s="67"/>
      <c r="V331" s="67"/>
    </row>
    <row r="332" spans="1:22" ht="15">
      <c r="A332" s="47"/>
      <c r="B332" s="47"/>
      <c r="C332" s="47"/>
      <c r="D332" s="67"/>
      <c r="E332" s="154"/>
      <c r="F332" s="75"/>
      <c r="G332" s="160"/>
      <c r="H332" s="52"/>
      <c r="I332" s="52"/>
      <c r="J332" s="52"/>
      <c r="K332" s="52"/>
      <c r="L332" s="52"/>
      <c r="M332" s="52"/>
      <c r="N332" s="52"/>
      <c r="O332" s="52"/>
      <c r="P332" s="53"/>
      <c r="Q332" s="54"/>
      <c r="R332" s="55"/>
      <c r="S332" s="67"/>
      <c r="T332" s="67"/>
      <c r="U332" s="67"/>
      <c r="V332" s="67"/>
    </row>
    <row r="333" spans="1:22" ht="15">
      <c r="A333" s="47"/>
      <c r="B333" s="47"/>
      <c r="C333" s="47"/>
      <c r="D333" s="67"/>
      <c r="E333" s="154"/>
      <c r="F333" s="75"/>
      <c r="G333" s="160"/>
      <c r="H333" s="52"/>
      <c r="I333" s="52"/>
      <c r="J333" s="52"/>
      <c r="K333" s="52"/>
      <c r="L333" s="52"/>
      <c r="M333" s="52"/>
      <c r="N333" s="52"/>
      <c r="O333" s="52"/>
      <c r="P333" s="53"/>
      <c r="Q333" s="54"/>
      <c r="R333" s="55"/>
      <c r="S333" s="67"/>
      <c r="T333" s="67"/>
      <c r="U333" s="67"/>
      <c r="V333" s="67"/>
    </row>
    <row r="334" spans="1:22" ht="15">
      <c r="A334" s="47"/>
      <c r="B334" s="47"/>
      <c r="C334" s="47"/>
      <c r="D334" s="67"/>
      <c r="E334" s="154"/>
      <c r="F334" s="75"/>
      <c r="G334" s="160"/>
      <c r="H334" s="52"/>
      <c r="I334" s="52"/>
      <c r="J334" s="52"/>
      <c r="K334" s="52"/>
      <c r="L334" s="52"/>
      <c r="M334" s="52"/>
      <c r="N334" s="52"/>
      <c r="O334" s="52"/>
      <c r="P334" s="53"/>
      <c r="Q334" s="54"/>
      <c r="R334" s="55"/>
      <c r="S334" s="67"/>
      <c r="T334" s="67"/>
      <c r="U334" s="67"/>
      <c r="V334" s="67"/>
    </row>
    <row r="335" spans="1:22" ht="15">
      <c r="A335" s="47"/>
      <c r="B335" s="47"/>
      <c r="C335" s="47"/>
      <c r="D335" s="67"/>
      <c r="E335" s="154"/>
      <c r="F335" s="75"/>
      <c r="G335" s="160"/>
      <c r="H335" s="52"/>
      <c r="I335" s="52"/>
      <c r="J335" s="52"/>
      <c r="K335" s="52"/>
      <c r="L335" s="52"/>
      <c r="M335" s="52"/>
      <c r="N335" s="52"/>
      <c r="O335" s="52"/>
      <c r="P335" s="53"/>
      <c r="Q335" s="54"/>
      <c r="R335" s="55"/>
      <c r="S335" s="67"/>
      <c r="T335" s="67"/>
      <c r="U335" s="67"/>
      <c r="V335" s="67"/>
    </row>
    <row r="336" spans="1:22" ht="15">
      <c r="A336" s="47"/>
      <c r="B336" s="47"/>
      <c r="C336" s="47"/>
      <c r="D336" s="67"/>
      <c r="E336" s="154"/>
      <c r="F336" s="75"/>
      <c r="G336" s="160"/>
      <c r="H336" s="52"/>
      <c r="I336" s="52"/>
      <c r="J336" s="52"/>
      <c r="K336" s="52"/>
      <c r="L336" s="52"/>
      <c r="M336" s="52"/>
      <c r="N336" s="52"/>
      <c r="O336" s="52"/>
      <c r="P336" s="53"/>
      <c r="Q336" s="54"/>
      <c r="R336" s="55"/>
      <c r="S336" s="67"/>
      <c r="T336" s="67"/>
      <c r="U336" s="67"/>
      <c r="V336" s="67"/>
    </row>
    <row r="337" spans="1:22" ht="15">
      <c r="A337" s="47"/>
      <c r="B337" s="47"/>
      <c r="C337" s="47"/>
      <c r="D337" s="67"/>
      <c r="E337" s="154"/>
      <c r="F337" s="75"/>
      <c r="G337" s="160"/>
      <c r="H337" s="52"/>
      <c r="I337" s="52"/>
      <c r="J337" s="52"/>
      <c r="K337" s="52"/>
      <c r="L337" s="52"/>
      <c r="M337" s="52"/>
      <c r="N337" s="52"/>
      <c r="O337" s="52"/>
      <c r="P337" s="53"/>
      <c r="Q337" s="54"/>
      <c r="R337" s="55"/>
      <c r="S337" s="67"/>
      <c r="T337" s="67"/>
      <c r="U337" s="67"/>
      <c r="V337" s="67"/>
    </row>
    <row r="338" spans="1:22" ht="15">
      <c r="A338" s="47"/>
      <c r="B338" s="47"/>
      <c r="C338" s="47"/>
      <c r="D338" s="67"/>
      <c r="E338" s="154"/>
      <c r="F338" s="75"/>
      <c r="G338" s="160"/>
      <c r="H338" s="52"/>
      <c r="I338" s="52"/>
      <c r="J338" s="52"/>
      <c r="K338" s="52"/>
      <c r="L338" s="52"/>
      <c r="M338" s="52"/>
      <c r="N338" s="52"/>
      <c r="O338" s="52"/>
      <c r="P338" s="53"/>
      <c r="Q338" s="54"/>
      <c r="R338" s="55"/>
      <c r="S338" s="67"/>
      <c r="T338" s="67"/>
      <c r="U338" s="67"/>
      <c r="V338" s="67"/>
    </row>
    <row r="339" spans="1:22" ht="15">
      <c r="A339" s="47"/>
      <c r="B339" s="47"/>
      <c r="C339" s="47"/>
      <c r="D339" s="67"/>
      <c r="E339" s="154"/>
      <c r="F339" s="75"/>
      <c r="G339" s="160"/>
      <c r="H339" s="52"/>
      <c r="I339" s="52"/>
      <c r="J339" s="52"/>
      <c r="K339" s="52"/>
      <c r="L339" s="52"/>
      <c r="M339" s="52"/>
      <c r="N339" s="52"/>
      <c r="O339" s="52"/>
      <c r="P339" s="53"/>
      <c r="Q339" s="54"/>
      <c r="R339" s="55"/>
      <c r="S339" s="67"/>
      <c r="T339" s="67"/>
      <c r="U339" s="67"/>
      <c r="V339" s="67"/>
    </row>
    <row r="340" spans="1:22" ht="15.75" thickBot="1">
      <c r="A340" s="68"/>
      <c r="B340" s="69"/>
      <c r="C340" s="69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</row>
    <row r="341" spans="1:22" ht="15.75">
      <c r="A341" s="326" t="s">
        <v>62</v>
      </c>
      <c r="B341" s="327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8"/>
    </row>
    <row r="342" spans="1:22" ht="15">
      <c r="A342" s="5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7"/>
    </row>
    <row r="343" spans="1:22" ht="20.25">
      <c r="A343" s="329" t="s">
        <v>389</v>
      </c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330"/>
    </row>
    <row r="344" spans="1:22" ht="15">
      <c r="A344" s="56"/>
      <c r="B344" s="5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58"/>
    </row>
    <row r="345" spans="1:22" ht="18">
      <c r="A345" s="331" t="s">
        <v>63</v>
      </c>
      <c r="B345" s="253"/>
      <c r="C345" s="254" t="s">
        <v>292</v>
      </c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4"/>
      <c r="S345" s="254"/>
      <c r="T345" s="254"/>
      <c r="U345" s="254"/>
      <c r="V345" s="59"/>
    </row>
    <row r="346" spans="1:22" ht="15">
      <c r="A346" s="56"/>
      <c r="B346" s="5"/>
      <c r="C346" s="10"/>
      <c r="D346" s="10"/>
      <c r="E346" s="10"/>
      <c r="F346" s="10"/>
      <c r="G346" s="10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7"/>
    </row>
    <row r="347" spans="1:22" ht="15">
      <c r="A347" s="332" t="s">
        <v>64</v>
      </c>
      <c r="B347" s="256"/>
      <c r="C347" s="10" t="s">
        <v>65</v>
      </c>
      <c r="D347" s="10"/>
      <c r="E347" s="10"/>
      <c r="F347" s="5"/>
      <c r="G347" s="5"/>
      <c r="H347" s="5"/>
      <c r="I347" s="5"/>
      <c r="J347" s="5"/>
      <c r="K347" s="10" t="s">
        <v>66</v>
      </c>
      <c r="L347" s="10"/>
      <c r="M347" s="10"/>
      <c r="N347" s="333">
        <v>40956</v>
      </c>
      <c r="O347" s="256"/>
      <c r="P347" s="256"/>
      <c r="Q347" s="256"/>
      <c r="R347" s="256"/>
      <c r="S347" s="256" t="s">
        <v>67</v>
      </c>
      <c r="T347" s="256"/>
      <c r="U347" s="256"/>
      <c r="V347" s="334"/>
    </row>
    <row r="348" spans="1:22" ht="15">
      <c r="A348" s="332" t="s">
        <v>68</v>
      </c>
      <c r="B348" s="256"/>
      <c r="C348" s="10" t="s">
        <v>108</v>
      </c>
      <c r="D348" s="10"/>
      <c r="E348" s="10"/>
      <c r="F348" s="5"/>
      <c r="G348" s="5"/>
      <c r="H348" s="5"/>
      <c r="I348" s="5"/>
      <c r="J348" s="5"/>
      <c r="K348" s="256" t="s">
        <v>70</v>
      </c>
      <c r="L348" s="256"/>
      <c r="M348" s="256"/>
      <c r="N348" s="256" t="s">
        <v>377</v>
      </c>
      <c r="O348" s="256"/>
      <c r="P348" s="256"/>
      <c r="Q348" s="256"/>
      <c r="R348" s="256"/>
      <c r="S348" s="256" t="s">
        <v>72</v>
      </c>
      <c r="T348" s="256"/>
      <c r="U348" s="256"/>
      <c r="V348" s="58">
        <v>34</v>
      </c>
    </row>
    <row r="349" spans="1:22" ht="15.75" thickBot="1">
      <c r="A349" s="70"/>
      <c r="B349" s="71"/>
      <c r="C349" s="71"/>
      <c r="D349" s="71"/>
      <c r="E349" s="71"/>
      <c r="F349" s="71"/>
      <c r="G349" s="71"/>
      <c r="H349" s="71"/>
      <c r="I349" s="71"/>
      <c r="J349" s="71"/>
      <c r="K349" s="376"/>
      <c r="L349" s="376"/>
      <c r="M349" s="376"/>
      <c r="N349" s="376" t="s">
        <v>73</v>
      </c>
      <c r="O349" s="376"/>
      <c r="P349" s="376"/>
      <c r="Q349" s="376"/>
      <c r="R349" s="376"/>
      <c r="S349" s="377"/>
      <c r="T349" s="377"/>
      <c r="U349" s="71"/>
      <c r="V349" s="72"/>
    </row>
    <row r="350" spans="1:22" ht="15">
      <c r="A350" s="459" t="s">
        <v>74</v>
      </c>
      <c r="B350" s="359"/>
      <c r="C350" s="378" t="s">
        <v>52</v>
      </c>
      <c r="D350" s="378"/>
      <c r="E350" s="378"/>
      <c r="F350" s="378"/>
      <c r="G350" s="379"/>
      <c r="H350" s="266" t="s">
        <v>76</v>
      </c>
      <c r="I350" s="267"/>
      <c r="J350" s="272" t="s">
        <v>397</v>
      </c>
      <c r="K350" s="272"/>
      <c r="L350" s="272"/>
      <c r="M350" s="272"/>
      <c r="N350" s="272"/>
      <c r="O350" s="272"/>
      <c r="P350" s="273"/>
      <c r="Q350" s="348" t="s">
        <v>372</v>
      </c>
      <c r="R350" s="349"/>
      <c r="S350" s="452" t="s">
        <v>164</v>
      </c>
      <c r="T350" s="452"/>
      <c r="U350" s="452"/>
      <c r="V350" s="467"/>
    </row>
    <row r="351" spans="1:22" ht="15">
      <c r="A351" s="459" t="s">
        <v>79</v>
      </c>
      <c r="B351" s="359"/>
      <c r="C351" s="282" t="s">
        <v>160</v>
      </c>
      <c r="D351" s="282"/>
      <c r="E351" s="282"/>
      <c r="F351" s="282"/>
      <c r="G351" s="283"/>
      <c r="H351" s="266"/>
      <c r="I351" s="267"/>
      <c r="J351" s="272"/>
      <c r="K351" s="272"/>
      <c r="L351" s="272"/>
      <c r="M351" s="272"/>
      <c r="N351" s="272"/>
      <c r="O351" s="272"/>
      <c r="P351" s="273"/>
      <c r="Q351" s="348"/>
      <c r="R351" s="349"/>
      <c r="S351" s="452"/>
      <c r="T351" s="452"/>
      <c r="U351" s="452"/>
      <c r="V351" s="467"/>
    </row>
    <row r="352" spans="1:22" ht="15.75" thickBot="1">
      <c r="A352" s="470" t="s">
        <v>81</v>
      </c>
      <c r="B352" s="471"/>
      <c r="C352" s="483" t="s">
        <v>165</v>
      </c>
      <c r="D352" s="483"/>
      <c r="E352" s="483"/>
      <c r="F352" s="483"/>
      <c r="G352" s="484"/>
      <c r="H352" s="479"/>
      <c r="I352" s="480"/>
      <c r="J352" s="481"/>
      <c r="K352" s="481"/>
      <c r="L352" s="481"/>
      <c r="M352" s="481"/>
      <c r="N352" s="481"/>
      <c r="O352" s="481"/>
      <c r="P352" s="482"/>
      <c r="Q352" s="465"/>
      <c r="R352" s="466"/>
      <c r="S352" s="468"/>
      <c r="T352" s="468"/>
      <c r="U352" s="468"/>
      <c r="V352" s="469"/>
    </row>
    <row r="353" spans="1:22" ht="15.75" thickBot="1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  <c r="P353" s="474"/>
      <c r="Q353" s="474"/>
      <c r="R353" s="474"/>
      <c r="S353" s="474"/>
      <c r="T353" s="474"/>
      <c r="U353" s="474"/>
      <c r="V353" s="474"/>
    </row>
    <row r="354" spans="1:22" ht="15.75" thickBot="1">
      <c r="A354" s="289" t="s">
        <v>83</v>
      </c>
      <c r="B354" s="290"/>
      <c r="C354" s="290"/>
      <c r="D354" s="290"/>
      <c r="E354" s="290"/>
      <c r="F354" s="290"/>
      <c r="G354" s="291"/>
      <c r="H354" s="292" t="s">
        <v>84</v>
      </c>
      <c r="I354" s="293"/>
      <c r="J354" s="293"/>
      <c r="K354" s="293"/>
      <c r="L354" s="293"/>
      <c r="M354" s="293"/>
      <c r="N354" s="293"/>
      <c r="O354" s="293"/>
      <c r="P354" s="293"/>
      <c r="Q354" s="293"/>
      <c r="R354" s="294"/>
      <c r="S354" s="295" t="s">
        <v>85</v>
      </c>
      <c r="T354" s="297" t="s">
        <v>86</v>
      </c>
      <c r="U354" s="298"/>
      <c r="V354" s="299"/>
    </row>
    <row r="355" spans="1:22" ht="15.75" thickBot="1">
      <c r="A355" s="295" t="s">
        <v>87</v>
      </c>
      <c r="B355" s="297" t="s">
        <v>88</v>
      </c>
      <c r="C355" s="299"/>
      <c r="D355" s="302" t="s">
        <v>89</v>
      </c>
      <c r="E355" s="304" t="s">
        <v>90</v>
      </c>
      <c r="F355" s="304" t="s">
        <v>91</v>
      </c>
      <c r="G355" s="306" t="s">
        <v>92</v>
      </c>
      <c r="H355" s="308" t="s">
        <v>93</v>
      </c>
      <c r="I355" s="309"/>
      <c r="J355" s="309"/>
      <c r="K355" s="309"/>
      <c r="L355" s="309"/>
      <c r="M355" s="309"/>
      <c r="N355" s="309"/>
      <c r="O355" s="310"/>
      <c r="P355" s="311" t="s">
        <v>94</v>
      </c>
      <c r="Q355" s="313" t="s">
        <v>95</v>
      </c>
      <c r="R355" s="315" t="s">
        <v>96</v>
      </c>
      <c r="S355" s="296"/>
      <c r="T355" s="300"/>
      <c r="U355" s="258"/>
      <c r="V355" s="301"/>
    </row>
    <row r="356" spans="1:22" ht="47.25" thickBot="1">
      <c r="A356" s="296"/>
      <c r="B356" s="300"/>
      <c r="C356" s="301"/>
      <c r="D356" s="303"/>
      <c r="E356" s="305"/>
      <c r="F356" s="305"/>
      <c r="G356" s="307"/>
      <c r="H356" s="14" t="s">
        <v>97</v>
      </c>
      <c r="I356" s="15" t="s">
        <v>98</v>
      </c>
      <c r="J356" s="16" t="s">
        <v>99</v>
      </c>
      <c r="K356" s="16" t="s">
        <v>16</v>
      </c>
      <c r="L356" s="16" t="s">
        <v>100</v>
      </c>
      <c r="M356" s="16" t="s">
        <v>101</v>
      </c>
      <c r="N356" s="16" t="s">
        <v>102</v>
      </c>
      <c r="O356" s="17" t="s">
        <v>103</v>
      </c>
      <c r="P356" s="312"/>
      <c r="Q356" s="314"/>
      <c r="R356" s="316"/>
      <c r="S356" s="296"/>
      <c r="T356" s="300"/>
      <c r="U356" s="258"/>
      <c r="V356" s="301"/>
    </row>
    <row r="357" spans="1:22" ht="54" customHeight="1">
      <c r="A357" s="18">
        <v>1</v>
      </c>
      <c r="B357" s="317" t="s">
        <v>166</v>
      </c>
      <c r="C357" s="317"/>
      <c r="D357" s="20">
        <v>2</v>
      </c>
      <c r="E357" s="20">
        <v>0</v>
      </c>
      <c r="F357" s="22">
        <f>+E357/D357</f>
        <v>0</v>
      </c>
      <c r="G357" s="22">
        <f>0.29414*E357/221</f>
        <v>0</v>
      </c>
      <c r="H357" s="23">
        <v>2000</v>
      </c>
      <c r="I357" s="23"/>
      <c r="J357" s="23"/>
      <c r="K357" s="23"/>
      <c r="L357" s="23"/>
      <c r="M357" s="23"/>
      <c r="N357" s="23"/>
      <c r="O357" s="23"/>
      <c r="P357" s="24">
        <v>2</v>
      </c>
      <c r="Q357" s="24">
        <v>0</v>
      </c>
      <c r="R357" s="81">
        <f>+Q357/P357</f>
        <v>0</v>
      </c>
      <c r="S357" s="62" t="s">
        <v>167</v>
      </c>
      <c r="T357" s="487"/>
      <c r="U357" s="487"/>
      <c r="V357" s="488"/>
    </row>
    <row r="358" spans="1:22" ht="15.75" thickBot="1">
      <c r="A358" s="39"/>
      <c r="B358" s="373" t="s">
        <v>106</v>
      </c>
      <c r="C358" s="373"/>
      <c r="D358" s="66">
        <f>SUM(D357:D357)</f>
        <v>2</v>
      </c>
      <c r="E358" s="152">
        <f>SUM(E357:E357)</f>
        <v>0</v>
      </c>
      <c r="F358" s="73">
        <f>+E358/D358</f>
        <v>0</v>
      </c>
      <c r="G358" s="42">
        <f>0.4*E358/750</f>
        <v>0</v>
      </c>
      <c r="H358" s="43"/>
      <c r="I358" s="43">
        <f aca="true" t="shared" si="10" ref="I358:Q358">SUM(I357:I357)</f>
        <v>0</v>
      </c>
      <c r="J358" s="43">
        <f t="shared" si="10"/>
        <v>0</v>
      </c>
      <c r="K358" s="43">
        <f t="shared" si="10"/>
        <v>0</v>
      </c>
      <c r="L358" s="43">
        <f t="shared" si="10"/>
        <v>0</v>
      </c>
      <c r="M358" s="43">
        <f t="shared" si="10"/>
        <v>0</v>
      </c>
      <c r="N358" s="43">
        <f t="shared" si="10"/>
        <v>0</v>
      </c>
      <c r="O358" s="43">
        <f t="shared" si="10"/>
        <v>0</v>
      </c>
      <c r="P358" s="44">
        <f t="shared" si="10"/>
        <v>2</v>
      </c>
      <c r="Q358" s="45">
        <f t="shared" si="10"/>
        <v>0</v>
      </c>
      <c r="R358" s="46">
        <f>+Q358/P358</f>
        <v>0</v>
      </c>
      <c r="S358" s="66"/>
      <c r="T358" s="374"/>
      <c r="U358" s="374"/>
      <c r="V358" s="375"/>
    </row>
    <row r="359" spans="1:22" ht="15">
      <c r="A359" s="47"/>
      <c r="B359" s="47"/>
      <c r="C359" s="47"/>
      <c r="D359" s="67"/>
      <c r="E359" s="154"/>
      <c r="F359" s="75"/>
      <c r="G359" s="51"/>
      <c r="H359" s="52"/>
      <c r="I359" s="52"/>
      <c r="J359" s="52"/>
      <c r="K359" s="52"/>
      <c r="L359" s="52"/>
      <c r="M359" s="52"/>
      <c r="N359" s="52"/>
      <c r="O359" s="52"/>
      <c r="P359" s="53"/>
      <c r="Q359" s="54"/>
      <c r="R359" s="55"/>
      <c r="S359" s="67"/>
      <c r="T359" s="67"/>
      <c r="U359" s="67"/>
      <c r="V359" s="67"/>
    </row>
    <row r="360" spans="1:22" ht="15">
      <c r="A360" s="47"/>
      <c r="B360" s="47"/>
      <c r="C360" s="47"/>
      <c r="D360" s="67"/>
      <c r="E360" s="154"/>
      <c r="F360" s="75"/>
      <c r="G360" s="51"/>
      <c r="H360" s="52"/>
      <c r="I360" s="52"/>
      <c r="J360" s="52"/>
      <c r="K360" s="52"/>
      <c r="L360" s="52"/>
      <c r="M360" s="52"/>
      <c r="N360" s="52"/>
      <c r="O360" s="52"/>
      <c r="P360" s="53"/>
      <c r="Q360" s="54"/>
      <c r="R360" s="55"/>
      <c r="S360" s="67"/>
      <c r="T360" s="67"/>
      <c r="U360" s="67"/>
      <c r="V360" s="67"/>
    </row>
    <row r="361" spans="1:22" ht="15">
      <c r="A361" s="47"/>
      <c r="B361" s="47"/>
      <c r="C361" s="47"/>
      <c r="D361" s="67"/>
      <c r="E361" s="154"/>
      <c r="F361" s="75"/>
      <c r="G361" s="51"/>
      <c r="H361" s="52"/>
      <c r="I361" s="52"/>
      <c r="J361" s="52"/>
      <c r="K361" s="52"/>
      <c r="L361" s="52"/>
      <c r="M361" s="52"/>
      <c r="N361" s="52"/>
      <c r="O361" s="52"/>
      <c r="P361" s="53"/>
      <c r="Q361" s="54"/>
      <c r="R361" s="55"/>
      <c r="S361" s="67"/>
      <c r="T361" s="67"/>
      <c r="U361" s="67"/>
      <c r="V361" s="67"/>
    </row>
    <row r="362" spans="1:22" ht="15">
      <c r="A362" s="47"/>
      <c r="B362" s="47"/>
      <c r="C362" s="47"/>
      <c r="D362" s="67"/>
      <c r="E362" s="154"/>
      <c r="F362" s="75"/>
      <c r="G362" s="51"/>
      <c r="H362" s="52"/>
      <c r="I362" s="52"/>
      <c r="J362" s="52"/>
      <c r="K362" s="52"/>
      <c r="L362" s="52"/>
      <c r="M362" s="52"/>
      <c r="N362" s="52"/>
      <c r="O362" s="52"/>
      <c r="P362" s="53"/>
      <c r="Q362" s="54"/>
      <c r="R362" s="55"/>
      <c r="S362" s="67"/>
      <c r="T362" s="67"/>
      <c r="U362" s="67"/>
      <c r="V362" s="67"/>
    </row>
    <row r="363" spans="1:22" ht="15">
      <c r="A363" s="47"/>
      <c r="B363" s="47"/>
      <c r="C363" s="47"/>
      <c r="D363" s="67"/>
      <c r="E363" s="154"/>
      <c r="F363" s="75"/>
      <c r="G363" s="51"/>
      <c r="H363" s="52"/>
      <c r="I363" s="52"/>
      <c r="J363" s="52"/>
      <c r="K363" s="52"/>
      <c r="L363" s="52"/>
      <c r="M363" s="52"/>
      <c r="N363" s="52"/>
      <c r="O363" s="52"/>
      <c r="P363" s="53"/>
      <c r="Q363" s="54"/>
      <c r="R363" s="55"/>
      <c r="S363" s="67"/>
      <c r="T363" s="67"/>
      <c r="U363" s="67"/>
      <c r="V363" s="67"/>
    </row>
    <row r="364" spans="1:22" ht="15">
      <c r="A364" s="47"/>
      <c r="B364" s="47"/>
      <c r="C364" s="47"/>
      <c r="D364" s="67"/>
      <c r="E364" s="154"/>
      <c r="F364" s="75"/>
      <c r="G364" s="51"/>
      <c r="H364" s="52"/>
      <c r="I364" s="52"/>
      <c r="J364" s="52"/>
      <c r="K364" s="52"/>
      <c r="L364" s="52"/>
      <c r="M364" s="52"/>
      <c r="N364" s="52"/>
      <c r="O364" s="52"/>
      <c r="P364" s="53"/>
      <c r="Q364" s="54"/>
      <c r="R364" s="55"/>
      <c r="S364" s="67"/>
      <c r="T364" s="67"/>
      <c r="U364" s="67"/>
      <c r="V364" s="67"/>
    </row>
    <row r="365" spans="1:22" ht="15">
      <c r="A365" s="47"/>
      <c r="B365" s="47"/>
      <c r="C365" s="47"/>
      <c r="D365" s="67"/>
      <c r="E365" s="154"/>
      <c r="F365" s="75"/>
      <c r="G365" s="51"/>
      <c r="H365" s="52"/>
      <c r="I365" s="52"/>
      <c r="J365" s="52"/>
      <c r="K365" s="52"/>
      <c r="L365" s="52"/>
      <c r="M365" s="52"/>
      <c r="N365" s="52"/>
      <c r="O365" s="52"/>
      <c r="P365" s="53"/>
      <c r="Q365" s="54"/>
      <c r="R365" s="55"/>
      <c r="S365" s="67"/>
      <c r="T365" s="67"/>
      <c r="U365" s="67"/>
      <c r="V365" s="67"/>
    </row>
    <row r="366" spans="1:22" ht="15">
      <c r="A366" s="47"/>
      <c r="B366" s="47"/>
      <c r="C366" s="47"/>
      <c r="D366" s="67"/>
      <c r="E366" s="154"/>
      <c r="F366" s="75"/>
      <c r="G366" s="51"/>
      <c r="H366" s="52"/>
      <c r="I366" s="52"/>
      <c r="J366" s="52"/>
      <c r="K366" s="52"/>
      <c r="L366" s="52"/>
      <c r="M366" s="52"/>
      <c r="N366" s="52"/>
      <c r="O366" s="52"/>
      <c r="P366" s="53"/>
      <c r="Q366" s="54"/>
      <c r="R366" s="55"/>
      <c r="S366" s="67"/>
      <c r="T366" s="67"/>
      <c r="U366" s="67"/>
      <c r="V366" s="67"/>
    </row>
    <row r="367" spans="1:22" ht="15">
      <c r="A367" s="47"/>
      <c r="B367" s="47"/>
      <c r="C367" s="47"/>
      <c r="D367" s="67"/>
      <c r="E367" s="154"/>
      <c r="F367" s="75"/>
      <c r="G367" s="51"/>
      <c r="H367" s="52"/>
      <c r="I367" s="52"/>
      <c r="J367" s="52"/>
      <c r="K367" s="52"/>
      <c r="L367" s="52"/>
      <c r="M367" s="52"/>
      <c r="N367" s="52"/>
      <c r="O367" s="52"/>
      <c r="P367" s="53"/>
      <c r="Q367" s="54"/>
      <c r="R367" s="55"/>
      <c r="S367" s="67"/>
      <c r="T367" s="67"/>
      <c r="U367" s="67"/>
      <c r="V367" s="67"/>
    </row>
    <row r="368" spans="1:22" ht="15">
      <c r="A368" s="47"/>
      <c r="B368" s="47"/>
      <c r="C368" s="47"/>
      <c r="D368" s="67"/>
      <c r="E368" s="154"/>
      <c r="F368" s="75"/>
      <c r="G368" s="51"/>
      <c r="H368" s="52"/>
      <c r="I368" s="52"/>
      <c r="J368" s="52"/>
      <c r="K368" s="52"/>
      <c r="L368" s="52"/>
      <c r="M368" s="52"/>
      <c r="N368" s="52"/>
      <c r="O368" s="52"/>
      <c r="P368" s="53"/>
      <c r="Q368" s="54"/>
      <c r="R368" s="55"/>
      <c r="S368" s="67"/>
      <c r="T368" s="67"/>
      <c r="U368" s="67"/>
      <c r="V368" s="67"/>
    </row>
    <row r="369" spans="1:22" ht="15">
      <c r="A369" s="47"/>
      <c r="B369" s="47"/>
      <c r="C369" s="47"/>
      <c r="D369" s="67"/>
      <c r="E369" s="154"/>
      <c r="F369" s="75"/>
      <c r="G369" s="51"/>
      <c r="H369" s="52"/>
      <c r="I369" s="52"/>
      <c r="J369" s="52"/>
      <c r="K369" s="52"/>
      <c r="L369" s="52"/>
      <c r="M369" s="52"/>
      <c r="N369" s="52"/>
      <c r="O369" s="52"/>
      <c r="P369" s="53"/>
      <c r="Q369" s="54"/>
      <c r="R369" s="55"/>
      <c r="S369" s="67"/>
      <c r="T369" s="67"/>
      <c r="U369" s="67"/>
      <c r="V369" s="67"/>
    </row>
    <row r="370" spans="1:22" ht="15">
      <c r="A370" s="47"/>
      <c r="B370" s="47"/>
      <c r="C370" s="47"/>
      <c r="D370" s="67"/>
      <c r="E370" s="154"/>
      <c r="F370" s="75"/>
      <c r="G370" s="51"/>
      <c r="H370" s="52"/>
      <c r="I370" s="52"/>
      <c r="J370" s="52"/>
      <c r="K370" s="52"/>
      <c r="L370" s="52"/>
      <c r="M370" s="52"/>
      <c r="N370" s="52"/>
      <c r="O370" s="52"/>
      <c r="P370" s="53"/>
      <c r="Q370" s="54"/>
      <c r="R370" s="55"/>
      <c r="S370" s="67"/>
      <c r="T370" s="67"/>
      <c r="U370" s="67"/>
      <c r="V370" s="67"/>
    </row>
    <row r="371" spans="1:22" ht="15">
      <c r="A371" s="47"/>
      <c r="B371" s="47"/>
      <c r="C371" s="47"/>
      <c r="D371" s="67"/>
      <c r="E371" s="154"/>
      <c r="F371" s="75"/>
      <c r="G371" s="51"/>
      <c r="H371" s="52"/>
      <c r="I371" s="52"/>
      <c r="J371" s="52"/>
      <c r="K371" s="52"/>
      <c r="L371" s="52"/>
      <c r="M371" s="52"/>
      <c r="N371" s="52"/>
      <c r="O371" s="52"/>
      <c r="P371" s="53"/>
      <c r="Q371" s="54"/>
      <c r="R371" s="55"/>
      <c r="S371" s="67"/>
      <c r="T371" s="67"/>
      <c r="U371" s="67"/>
      <c r="V371" s="67"/>
    </row>
    <row r="372" spans="1:22" ht="15.75" thickBot="1">
      <c r="A372" s="68"/>
      <c r="B372" s="69"/>
      <c r="C372" s="69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</row>
    <row r="373" spans="1:22" ht="15.75">
      <c r="A373" s="326" t="s">
        <v>62</v>
      </c>
      <c r="B373" s="327"/>
      <c r="C373" s="327"/>
      <c r="D373" s="327"/>
      <c r="E373" s="327"/>
      <c r="F373" s="327"/>
      <c r="G373" s="327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  <c r="T373" s="327"/>
      <c r="U373" s="327"/>
      <c r="V373" s="328"/>
    </row>
    <row r="374" spans="1:22" ht="15">
      <c r="A374" s="5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7"/>
    </row>
    <row r="375" spans="1:22" ht="20.25">
      <c r="A375" s="329" t="s">
        <v>376</v>
      </c>
      <c r="B375" s="250"/>
      <c r="C375" s="250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330"/>
    </row>
    <row r="376" spans="1:22" ht="15">
      <c r="A376" s="56"/>
      <c r="B376" s="5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58"/>
    </row>
    <row r="377" spans="1:22" ht="18">
      <c r="A377" s="331" t="s">
        <v>63</v>
      </c>
      <c r="B377" s="253"/>
      <c r="C377" s="254" t="s">
        <v>292</v>
      </c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59"/>
    </row>
    <row r="378" spans="1:22" ht="15">
      <c r="A378" s="56"/>
      <c r="B378" s="5"/>
      <c r="C378" s="10"/>
      <c r="D378" s="10"/>
      <c r="E378" s="10"/>
      <c r="F378" s="10"/>
      <c r="G378" s="10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7"/>
    </row>
    <row r="379" spans="1:22" ht="15">
      <c r="A379" s="332" t="s">
        <v>64</v>
      </c>
      <c r="B379" s="256"/>
      <c r="C379" s="10" t="s">
        <v>65</v>
      </c>
      <c r="D379" s="10"/>
      <c r="E379" s="10"/>
      <c r="F379" s="5"/>
      <c r="G379" s="5"/>
      <c r="H379" s="5"/>
      <c r="I379" s="5"/>
      <c r="J379" s="5"/>
      <c r="K379" s="10" t="s">
        <v>66</v>
      </c>
      <c r="L379" s="10"/>
      <c r="M379" s="10"/>
      <c r="N379" s="333">
        <v>40956</v>
      </c>
      <c r="O379" s="256"/>
      <c r="P379" s="256"/>
      <c r="Q379" s="256"/>
      <c r="R379" s="256"/>
      <c r="S379" s="256" t="s">
        <v>67</v>
      </c>
      <c r="T379" s="256"/>
      <c r="U379" s="256"/>
      <c r="V379" s="334"/>
    </row>
    <row r="380" spans="1:22" ht="15">
      <c r="A380" s="332" t="s">
        <v>68</v>
      </c>
      <c r="B380" s="256"/>
      <c r="C380" s="10" t="s">
        <v>108</v>
      </c>
      <c r="D380" s="10"/>
      <c r="E380" s="10"/>
      <c r="F380" s="5"/>
      <c r="G380" s="5"/>
      <c r="H380" s="5"/>
      <c r="I380" s="5"/>
      <c r="J380" s="5"/>
      <c r="K380" s="256" t="s">
        <v>70</v>
      </c>
      <c r="L380" s="256"/>
      <c r="M380" s="256"/>
      <c r="N380" s="256" t="s">
        <v>377</v>
      </c>
      <c r="O380" s="256"/>
      <c r="P380" s="256"/>
      <c r="Q380" s="256"/>
      <c r="R380" s="256"/>
      <c r="S380" s="256" t="s">
        <v>72</v>
      </c>
      <c r="T380" s="256"/>
      <c r="U380" s="256"/>
      <c r="V380" s="58">
        <v>34</v>
      </c>
    </row>
    <row r="381" spans="1:22" ht="15.75" thickBot="1">
      <c r="A381" s="70"/>
      <c r="B381" s="71"/>
      <c r="C381" s="71"/>
      <c r="D381" s="71"/>
      <c r="E381" s="71"/>
      <c r="F381" s="71"/>
      <c r="G381" s="71"/>
      <c r="H381" s="71"/>
      <c r="I381" s="71"/>
      <c r="J381" s="71"/>
      <c r="K381" s="376"/>
      <c r="L381" s="376"/>
      <c r="M381" s="376"/>
      <c r="N381" s="376" t="s">
        <v>73</v>
      </c>
      <c r="O381" s="376"/>
      <c r="P381" s="376"/>
      <c r="Q381" s="376"/>
      <c r="R381" s="376"/>
      <c r="S381" s="377"/>
      <c r="T381" s="377"/>
      <c r="U381" s="71"/>
      <c r="V381" s="72"/>
    </row>
    <row r="382" spans="1:22" ht="15">
      <c r="A382" s="459" t="s">
        <v>74</v>
      </c>
      <c r="B382" s="359"/>
      <c r="C382" s="489" t="s">
        <v>52</v>
      </c>
      <c r="D382" s="489"/>
      <c r="E382" s="489"/>
      <c r="F382" s="489"/>
      <c r="G382" s="490"/>
      <c r="H382" s="381" t="s">
        <v>76</v>
      </c>
      <c r="I382" s="382"/>
      <c r="J382" s="406" t="s">
        <v>168</v>
      </c>
      <c r="K382" s="406"/>
      <c r="L382" s="406"/>
      <c r="M382" s="406"/>
      <c r="N382" s="406"/>
      <c r="O382" s="406"/>
      <c r="P382" s="462"/>
      <c r="Q382" s="348" t="s">
        <v>372</v>
      </c>
      <c r="R382" s="349"/>
      <c r="S382" s="452" t="s">
        <v>398</v>
      </c>
      <c r="T382" s="452"/>
      <c r="U382" s="452"/>
      <c r="V382" s="467"/>
    </row>
    <row r="383" spans="1:22" ht="15">
      <c r="A383" s="459" t="s">
        <v>79</v>
      </c>
      <c r="B383" s="359"/>
      <c r="C383" s="387" t="s">
        <v>160</v>
      </c>
      <c r="D383" s="387"/>
      <c r="E383" s="387"/>
      <c r="F383" s="387"/>
      <c r="G383" s="388"/>
      <c r="H383" s="381"/>
      <c r="I383" s="382"/>
      <c r="J383" s="406"/>
      <c r="K383" s="406"/>
      <c r="L383" s="406"/>
      <c r="M383" s="406"/>
      <c r="N383" s="406"/>
      <c r="O383" s="406"/>
      <c r="P383" s="462"/>
      <c r="Q383" s="348"/>
      <c r="R383" s="349"/>
      <c r="S383" s="452"/>
      <c r="T383" s="452"/>
      <c r="U383" s="452"/>
      <c r="V383" s="467"/>
    </row>
    <row r="384" spans="1:22" ht="15.75" thickBot="1">
      <c r="A384" s="470" t="s">
        <v>81</v>
      </c>
      <c r="B384" s="471"/>
      <c r="C384" s="472" t="s">
        <v>169</v>
      </c>
      <c r="D384" s="472"/>
      <c r="E384" s="472"/>
      <c r="F384" s="472"/>
      <c r="G384" s="473"/>
      <c r="H384" s="460"/>
      <c r="I384" s="461"/>
      <c r="J384" s="463"/>
      <c r="K384" s="463"/>
      <c r="L384" s="463"/>
      <c r="M384" s="463"/>
      <c r="N384" s="463"/>
      <c r="O384" s="463"/>
      <c r="P384" s="464"/>
      <c r="Q384" s="465"/>
      <c r="R384" s="466"/>
      <c r="S384" s="468"/>
      <c r="T384" s="468"/>
      <c r="U384" s="468"/>
      <c r="V384" s="469"/>
    </row>
    <row r="385" spans="1:22" ht="15.75" thickBot="1">
      <c r="A385" s="474"/>
      <c r="B385" s="474"/>
      <c r="C385" s="474"/>
      <c r="D385" s="474"/>
      <c r="E385" s="474"/>
      <c r="F385" s="474"/>
      <c r="G385" s="474"/>
      <c r="H385" s="474"/>
      <c r="I385" s="474"/>
      <c r="J385" s="474"/>
      <c r="K385" s="474"/>
      <c r="L385" s="474"/>
      <c r="M385" s="474"/>
      <c r="N385" s="474"/>
      <c r="O385" s="474"/>
      <c r="P385" s="474"/>
      <c r="Q385" s="474"/>
      <c r="R385" s="474"/>
      <c r="S385" s="474"/>
      <c r="T385" s="474"/>
      <c r="U385" s="474"/>
      <c r="V385" s="474"/>
    </row>
    <row r="386" spans="1:22" ht="15.75" thickBot="1">
      <c r="A386" s="289" t="s">
        <v>83</v>
      </c>
      <c r="B386" s="290"/>
      <c r="C386" s="290"/>
      <c r="D386" s="290"/>
      <c r="E386" s="290"/>
      <c r="F386" s="290"/>
      <c r="G386" s="291"/>
      <c r="H386" s="292" t="s">
        <v>84</v>
      </c>
      <c r="I386" s="293"/>
      <c r="J386" s="293"/>
      <c r="K386" s="293"/>
      <c r="L386" s="293"/>
      <c r="M386" s="293"/>
      <c r="N386" s="293"/>
      <c r="O386" s="293"/>
      <c r="P386" s="293"/>
      <c r="Q386" s="293"/>
      <c r="R386" s="294"/>
      <c r="S386" s="295" t="s">
        <v>85</v>
      </c>
      <c r="T386" s="297" t="s">
        <v>86</v>
      </c>
      <c r="U386" s="298"/>
      <c r="V386" s="299"/>
    </row>
    <row r="387" spans="1:22" ht="15.75" thickBot="1">
      <c r="A387" s="295" t="s">
        <v>87</v>
      </c>
      <c r="B387" s="297" t="s">
        <v>88</v>
      </c>
      <c r="C387" s="299"/>
      <c r="D387" s="302" t="s">
        <v>89</v>
      </c>
      <c r="E387" s="304" t="s">
        <v>90</v>
      </c>
      <c r="F387" s="304" t="s">
        <v>91</v>
      </c>
      <c r="G387" s="306" t="s">
        <v>92</v>
      </c>
      <c r="H387" s="308" t="s">
        <v>93</v>
      </c>
      <c r="I387" s="309"/>
      <c r="J387" s="309"/>
      <c r="K387" s="309"/>
      <c r="L387" s="309"/>
      <c r="M387" s="309"/>
      <c r="N387" s="309"/>
      <c r="O387" s="310"/>
      <c r="P387" s="311" t="s">
        <v>94</v>
      </c>
      <c r="Q387" s="313" t="s">
        <v>95</v>
      </c>
      <c r="R387" s="315" t="s">
        <v>96</v>
      </c>
      <c r="S387" s="296"/>
      <c r="T387" s="300"/>
      <c r="U387" s="258"/>
      <c r="V387" s="301"/>
    </row>
    <row r="388" spans="1:22" ht="47.25" thickBot="1">
      <c r="A388" s="296"/>
      <c r="B388" s="300"/>
      <c r="C388" s="301"/>
      <c r="D388" s="303"/>
      <c r="E388" s="305"/>
      <c r="F388" s="305"/>
      <c r="G388" s="307"/>
      <c r="H388" s="14" t="s">
        <v>97</v>
      </c>
      <c r="I388" s="15" t="s">
        <v>98</v>
      </c>
      <c r="J388" s="16" t="s">
        <v>99</v>
      </c>
      <c r="K388" s="16" t="s">
        <v>16</v>
      </c>
      <c r="L388" s="16" t="s">
        <v>100</v>
      </c>
      <c r="M388" s="16" t="s">
        <v>101</v>
      </c>
      <c r="N388" s="16" t="s">
        <v>102</v>
      </c>
      <c r="O388" s="17" t="s">
        <v>103</v>
      </c>
      <c r="P388" s="312"/>
      <c r="Q388" s="314"/>
      <c r="R388" s="316"/>
      <c r="S388" s="296"/>
      <c r="T388" s="300"/>
      <c r="U388" s="258"/>
      <c r="V388" s="301"/>
    </row>
    <row r="389" spans="1:22" ht="29.25" customHeight="1">
      <c r="A389" s="18">
        <v>1</v>
      </c>
      <c r="B389" s="317" t="s">
        <v>170</v>
      </c>
      <c r="C389" s="317"/>
      <c r="D389" s="20">
        <v>1</v>
      </c>
      <c r="E389" s="20">
        <v>0</v>
      </c>
      <c r="F389" s="22">
        <f>+E389/D389</f>
        <v>0</v>
      </c>
      <c r="G389" s="22">
        <f>0.2309*E389/1707</f>
        <v>0</v>
      </c>
      <c r="H389" s="23">
        <v>400</v>
      </c>
      <c r="I389" s="23"/>
      <c r="J389" s="23"/>
      <c r="K389" s="23"/>
      <c r="L389" s="23"/>
      <c r="M389" s="23"/>
      <c r="N389" s="23"/>
      <c r="O389" s="23"/>
      <c r="P389" s="24">
        <f>SUM(H389:O389)</f>
        <v>400</v>
      </c>
      <c r="Q389" s="24">
        <v>0</v>
      </c>
      <c r="R389" s="161">
        <f>+Q389/P389</f>
        <v>0</v>
      </c>
      <c r="S389" s="62" t="s">
        <v>171</v>
      </c>
      <c r="T389" s="363"/>
      <c r="U389" s="363"/>
      <c r="V389" s="364"/>
    </row>
    <row r="390" spans="1:22" ht="29.25" customHeight="1">
      <c r="A390" s="29">
        <v>2</v>
      </c>
      <c r="B390" s="365" t="s">
        <v>399</v>
      </c>
      <c r="C390" s="365"/>
      <c r="D390" s="31">
        <v>1</v>
      </c>
      <c r="E390" s="31">
        <v>0</v>
      </c>
      <c r="F390" s="33">
        <f>+E390/D390</f>
        <v>0</v>
      </c>
      <c r="G390" s="33">
        <f>0.2309*E390/1707</f>
        <v>0</v>
      </c>
      <c r="H390" s="35"/>
      <c r="I390" s="35"/>
      <c r="J390" s="35"/>
      <c r="K390" s="35"/>
      <c r="L390" s="35"/>
      <c r="M390" s="35"/>
      <c r="N390" s="35"/>
      <c r="O390" s="35"/>
      <c r="P390" s="35">
        <f>SUM(H390:O390)</f>
        <v>0</v>
      </c>
      <c r="Q390" s="35">
        <f>P390</f>
        <v>0</v>
      </c>
      <c r="R390" s="162">
        <v>0</v>
      </c>
      <c r="S390" s="63" t="s">
        <v>171</v>
      </c>
      <c r="T390" s="366"/>
      <c r="U390" s="366"/>
      <c r="V390" s="367"/>
    </row>
    <row r="391" spans="1:22" ht="30" customHeight="1">
      <c r="A391" s="29">
        <v>3</v>
      </c>
      <c r="B391" s="365" t="s">
        <v>172</v>
      </c>
      <c r="C391" s="365"/>
      <c r="D391" s="31">
        <v>1</v>
      </c>
      <c r="E391" s="31">
        <v>0</v>
      </c>
      <c r="F391" s="33">
        <f>+E391/D391</f>
        <v>0</v>
      </c>
      <c r="G391" s="33">
        <f>0.2309*E391/1707</f>
        <v>0</v>
      </c>
      <c r="H391" s="35">
        <v>40000</v>
      </c>
      <c r="I391" s="35"/>
      <c r="J391" s="35"/>
      <c r="K391" s="35"/>
      <c r="L391" s="35"/>
      <c r="M391" s="35"/>
      <c r="N391" s="35"/>
      <c r="O391" s="35"/>
      <c r="P391" s="35">
        <f>SUM(H391:O391)</f>
        <v>40000</v>
      </c>
      <c r="Q391" s="35">
        <v>0</v>
      </c>
      <c r="R391" s="162">
        <f>+Q391/P391</f>
        <v>0</v>
      </c>
      <c r="S391" s="63" t="s">
        <v>171</v>
      </c>
      <c r="T391" s="366"/>
      <c r="U391" s="366"/>
      <c r="V391" s="367"/>
    </row>
    <row r="392" spans="1:22" ht="15.75" thickBot="1">
      <c r="A392" s="39"/>
      <c r="B392" s="373" t="s">
        <v>106</v>
      </c>
      <c r="C392" s="373"/>
      <c r="D392" s="66">
        <f>SUM(D389:D391)</f>
        <v>3</v>
      </c>
      <c r="E392" s="152">
        <f>SUM(E389:E391)</f>
        <v>0</v>
      </c>
      <c r="F392" s="73">
        <f>+E392/D392</f>
        <v>0</v>
      </c>
      <c r="G392" s="159">
        <f aca="true" t="shared" si="11" ref="G392:Q392">SUM(G389:G391)</f>
        <v>0</v>
      </c>
      <c r="H392" s="43">
        <f t="shared" si="11"/>
        <v>40400</v>
      </c>
      <c r="I392" s="43">
        <f t="shared" si="11"/>
        <v>0</v>
      </c>
      <c r="J392" s="43">
        <f t="shared" si="11"/>
        <v>0</v>
      </c>
      <c r="K392" s="43">
        <f t="shared" si="11"/>
        <v>0</v>
      </c>
      <c r="L392" s="43">
        <f t="shared" si="11"/>
        <v>0</v>
      </c>
      <c r="M392" s="43">
        <f t="shared" si="11"/>
        <v>0</v>
      </c>
      <c r="N392" s="43">
        <f t="shared" si="11"/>
        <v>0</v>
      </c>
      <c r="O392" s="43">
        <f t="shared" si="11"/>
        <v>0</v>
      </c>
      <c r="P392" s="44">
        <f t="shared" si="11"/>
        <v>40400</v>
      </c>
      <c r="Q392" s="45">
        <f t="shared" si="11"/>
        <v>0</v>
      </c>
      <c r="R392" s="46">
        <f>+Q392/P392</f>
        <v>0</v>
      </c>
      <c r="S392" s="66"/>
      <c r="T392" s="374"/>
      <c r="U392" s="374"/>
      <c r="V392" s="375"/>
    </row>
    <row r="393" spans="1:22" ht="15">
      <c r="A393" s="47"/>
      <c r="B393" s="47"/>
      <c r="C393" s="47"/>
      <c r="D393" s="67"/>
      <c r="E393" s="154"/>
      <c r="F393" s="75"/>
      <c r="G393" s="160"/>
      <c r="H393" s="52"/>
      <c r="I393" s="52"/>
      <c r="J393" s="52"/>
      <c r="K393" s="52"/>
      <c r="L393" s="52"/>
      <c r="M393" s="52"/>
      <c r="N393" s="52"/>
      <c r="O393" s="52"/>
      <c r="P393" s="53"/>
      <c r="Q393" s="54"/>
      <c r="R393" s="55"/>
      <c r="S393" s="67"/>
      <c r="T393" s="67"/>
      <c r="U393" s="67"/>
      <c r="V393" s="67"/>
    </row>
    <row r="394" spans="1:22" ht="15">
      <c r="A394" s="47"/>
      <c r="B394" s="47"/>
      <c r="C394" s="47"/>
      <c r="D394" s="67"/>
      <c r="E394" s="154"/>
      <c r="F394" s="75"/>
      <c r="G394" s="160"/>
      <c r="H394" s="52"/>
      <c r="I394" s="52"/>
      <c r="J394" s="52"/>
      <c r="K394" s="52"/>
      <c r="L394" s="52"/>
      <c r="M394" s="52"/>
      <c r="N394" s="52"/>
      <c r="O394" s="52"/>
      <c r="P394" s="53"/>
      <c r="Q394" s="54"/>
      <c r="R394" s="55"/>
      <c r="S394" s="67"/>
      <c r="T394" s="67"/>
      <c r="U394" s="67"/>
      <c r="V394" s="67"/>
    </row>
    <row r="395" spans="1:22" ht="15">
      <c r="A395" s="47"/>
      <c r="B395" s="47"/>
      <c r="C395" s="47"/>
      <c r="D395" s="67"/>
      <c r="E395" s="154"/>
      <c r="F395" s="75"/>
      <c r="G395" s="160"/>
      <c r="H395" s="52"/>
      <c r="I395" s="52"/>
      <c r="J395" s="52"/>
      <c r="K395" s="52"/>
      <c r="L395" s="52"/>
      <c r="M395" s="52"/>
      <c r="N395" s="52"/>
      <c r="O395" s="52"/>
      <c r="P395" s="53"/>
      <c r="Q395" s="54"/>
      <c r="R395" s="55"/>
      <c r="S395" s="67"/>
      <c r="T395" s="67"/>
      <c r="U395" s="67"/>
      <c r="V395" s="67"/>
    </row>
    <row r="396" spans="1:22" ht="15">
      <c r="A396" s="47"/>
      <c r="B396" s="47"/>
      <c r="C396" s="47"/>
      <c r="D396" s="67"/>
      <c r="E396" s="154"/>
      <c r="F396" s="75"/>
      <c r="G396" s="160"/>
      <c r="H396" s="52"/>
      <c r="I396" s="52"/>
      <c r="J396" s="52"/>
      <c r="K396" s="52"/>
      <c r="L396" s="52"/>
      <c r="M396" s="52"/>
      <c r="N396" s="52"/>
      <c r="O396" s="52"/>
      <c r="P396" s="53"/>
      <c r="Q396" s="54"/>
      <c r="R396" s="55"/>
      <c r="S396" s="67"/>
      <c r="T396" s="67"/>
      <c r="U396" s="67"/>
      <c r="V396" s="67"/>
    </row>
    <row r="397" spans="1:22" ht="15">
      <c r="A397" s="47"/>
      <c r="B397" s="47"/>
      <c r="C397" s="47"/>
      <c r="D397" s="67"/>
      <c r="E397" s="154"/>
      <c r="F397" s="75"/>
      <c r="G397" s="160"/>
      <c r="H397" s="52"/>
      <c r="I397" s="52"/>
      <c r="J397" s="52"/>
      <c r="K397" s="52"/>
      <c r="L397" s="52"/>
      <c r="M397" s="52"/>
      <c r="N397" s="52"/>
      <c r="O397" s="52"/>
      <c r="P397" s="53"/>
      <c r="Q397" s="54"/>
      <c r="R397" s="55"/>
      <c r="S397" s="67"/>
      <c r="T397" s="67"/>
      <c r="U397" s="67"/>
      <c r="V397" s="67"/>
    </row>
    <row r="398" spans="1:22" ht="15">
      <c r="A398" s="47"/>
      <c r="B398" s="47"/>
      <c r="C398" s="47"/>
      <c r="D398" s="67"/>
      <c r="E398" s="154"/>
      <c r="F398" s="75"/>
      <c r="G398" s="160"/>
      <c r="H398" s="52"/>
      <c r="I398" s="52"/>
      <c r="J398" s="52"/>
      <c r="K398" s="52"/>
      <c r="L398" s="52"/>
      <c r="M398" s="52"/>
      <c r="N398" s="52"/>
      <c r="O398" s="52"/>
      <c r="P398" s="53"/>
      <c r="Q398" s="54"/>
      <c r="R398" s="55"/>
      <c r="S398" s="67"/>
      <c r="T398" s="67"/>
      <c r="U398" s="67"/>
      <c r="V398" s="67"/>
    </row>
    <row r="399" spans="1:22" ht="15">
      <c r="A399" s="47"/>
      <c r="B399" s="47"/>
      <c r="C399" s="47"/>
      <c r="D399" s="67"/>
      <c r="E399" s="154"/>
      <c r="F399" s="75"/>
      <c r="G399" s="160"/>
      <c r="H399" s="52"/>
      <c r="I399" s="52"/>
      <c r="J399" s="52"/>
      <c r="K399" s="52"/>
      <c r="L399" s="52"/>
      <c r="M399" s="52"/>
      <c r="N399" s="52"/>
      <c r="O399" s="52"/>
      <c r="P399" s="53"/>
      <c r="Q399" s="54"/>
      <c r="R399" s="55"/>
      <c r="S399" s="67"/>
      <c r="T399" s="67"/>
      <c r="U399" s="67"/>
      <c r="V399" s="67"/>
    </row>
    <row r="400" spans="1:22" ht="15">
      <c r="A400" s="47"/>
      <c r="B400" s="47"/>
      <c r="C400" s="47"/>
      <c r="D400" s="67"/>
      <c r="E400" s="154"/>
      <c r="F400" s="75"/>
      <c r="G400" s="160"/>
      <c r="H400" s="52"/>
      <c r="I400" s="52"/>
      <c r="J400" s="52"/>
      <c r="K400" s="52"/>
      <c r="L400" s="52"/>
      <c r="M400" s="52"/>
      <c r="N400" s="52"/>
      <c r="O400" s="52"/>
      <c r="P400" s="53"/>
      <c r="Q400" s="54"/>
      <c r="R400" s="55"/>
      <c r="S400" s="67"/>
      <c r="T400" s="67"/>
      <c r="U400" s="67"/>
      <c r="V400" s="67"/>
    </row>
    <row r="401" spans="1:22" ht="15">
      <c r="A401" s="47"/>
      <c r="B401" s="47"/>
      <c r="C401" s="47"/>
      <c r="D401" s="67"/>
      <c r="E401" s="154"/>
      <c r="F401" s="75"/>
      <c r="G401" s="160"/>
      <c r="H401" s="52"/>
      <c r="I401" s="52"/>
      <c r="J401" s="52"/>
      <c r="K401" s="52"/>
      <c r="L401" s="52"/>
      <c r="M401" s="52"/>
      <c r="N401" s="52"/>
      <c r="O401" s="52"/>
      <c r="P401" s="53"/>
      <c r="Q401" s="54"/>
      <c r="R401" s="55"/>
      <c r="S401" s="67"/>
      <c r="T401" s="67"/>
      <c r="U401" s="67"/>
      <c r="V401" s="67"/>
    </row>
    <row r="402" spans="1:22" ht="15">
      <c r="A402" s="47"/>
      <c r="B402" s="47"/>
      <c r="C402" s="47"/>
      <c r="D402" s="67"/>
      <c r="E402" s="154"/>
      <c r="F402" s="75"/>
      <c r="G402" s="160"/>
      <c r="H402" s="52"/>
      <c r="I402" s="52"/>
      <c r="J402" s="52"/>
      <c r="K402" s="52"/>
      <c r="L402" s="52"/>
      <c r="M402" s="52"/>
      <c r="N402" s="52"/>
      <c r="O402" s="52"/>
      <c r="P402" s="53"/>
      <c r="Q402" s="54"/>
      <c r="R402" s="55"/>
      <c r="S402" s="67"/>
      <c r="T402" s="67"/>
      <c r="U402" s="67"/>
      <c r="V402" s="67"/>
    </row>
    <row r="403" spans="1:22" ht="15">
      <c r="A403" s="47"/>
      <c r="B403" s="47"/>
      <c r="C403" s="47"/>
      <c r="D403" s="67"/>
      <c r="E403" s="154"/>
      <c r="F403" s="75"/>
      <c r="G403" s="160"/>
      <c r="H403" s="52"/>
      <c r="I403" s="52"/>
      <c r="J403" s="52"/>
      <c r="K403" s="52"/>
      <c r="L403" s="52"/>
      <c r="M403" s="52"/>
      <c r="N403" s="52"/>
      <c r="O403" s="52"/>
      <c r="P403" s="53"/>
      <c r="Q403" s="54"/>
      <c r="R403" s="55"/>
      <c r="S403" s="67"/>
      <c r="T403" s="67"/>
      <c r="U403" s="67"/>
      <c r="V403" s="67"/>
    </row>
    <row r="404" spans="1:22" ht="15">
      <c r="A404" s="47"/>
      <c r="B404" s="47"/>
      <c r="C404" s="47"/>
      <c r="D404" s="67"/>
      <c r="E404" s="154"/>
      <c r="F404" s="75"/>
      <c r="G404" s="160"/>
      <c r="H404" s="52"/>
      <c r="I404" s="52"/>
      <c r="J404" s="52"/>
      <c r="K404" s="52"/>
      <c r="L404" s="52"/>
      <c r="M404" s="52"/>
      <c r="N404" s="52"/>
      <c r="O404" s="52"/>
      <c r="P404" s="53"/>
      <c r="Q404" s="54"/>
      <c r="R404" s="55"/>
      <c r="S404" s="67"/>
      <c r="T404" s="67"/>
      <c r="U404" s="67"/>
      <c r="V404" s="67"/>
    </row>
    <row r="405" spans="1:22" ht="15.75" thickBot="1">
      <c r="A405" s="68"/>
      <c r="B405" s="69"/>
      <c r="C405" s="69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</row>
    <row r="406" spans="1:22" ht="15.75">
      <c r="A406" s="326" t="s">
        <v>62</v>
      </c>
      <c r="B406" s="327"/>
      <c r="C406" s="327"/>
      <c r="D406" s="327"/>
      <c r="E406" s="327"/>
      <c r="F406" s="327"/>
      <c r="G406" s="327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  <c r="T406" s="327"/>
      <c r="U406" s="327"/>
      <c r="V406" s="328"/>
    </row>
    <row r="407" spans="1:22" ht="15">
      <c r="A407" s="5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7"/>
    </row>
    <row r="408" spans="1:22" ht="20.25">
      <c r="A408" s="329" t="s">
        <v>389</v>
      </c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250"/>
      <c r="T408" s="250"/>
      <c r="U408" s="250"/>
      <c r="V408" s="330"/>
    </row>
    <row r="409" spans="1:22" ht="15">
      <c r="A409" s="56"/>
      <c r="B409" s="5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58"/>
    </row>
    <row r="410" spans="1:22" ht="18">
      <c r="A410" s="331" t="s">
        <v>63</v>
      </c>
      <c r="B410" s="253"/>
      <c r="C410" s="254" t="s">
        <v>292</v>
      </c>
      <c r="D410" s="254"/>
      <c r="E410" s="254"/>
      <c r="F410" s="254"/>
      <c r="G410" s="254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  <c r="U410" s="254"/>
      <c r="V410" s="59"/>
    </row>
    <row r="411" spans="1:22" ht="15">
      <c r="A411" s="56"/>
      <c r="B411" s="5"/>
      <c r="C411" s="10"/>
      <c r="D411" s="10"/>
      <c r="E411" s="10"/>
      <c r="F411" s="10"/>
      <c r="G411" s="10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7"/>
    </row>
    <row r="412" spans="1:22" ht="25.5">
      <c r="A412" s="332" t="s">
        <v>64</v>
      </c>
      <c r="B412" s="491"/>
      <c r="C412" s="163" t="s">
        <v>65</v>
      </c>
      <c r="D412" s="10"/>
      <c r="E412" s="10"/>
      <c r="F412" s="5"/>
      <c r="G412" s="5"/>
      <c r="H412" s="5"/>
      <c r="I412" s="5"/>
      <c r="J412" s="5"/>
      <c r="K412" s="10" t="s">
        <v>66</v>
      </c>
      <c r="L412" s="10"/>
      <c r="M412" s="10"/>
      <c r="N412" s="333">
        <v>40956</v>
      </c>
      <c r="O412" s="256"/>
      <c r="P412" s="256"/>
      <c r="Q412" s="256"/>
      <c r="R412" s="256"/>
      <c r="S412" s="256" t="s">
        <v>67</v>
      </c>
      <c r="T412" s="256"/>
      <c r="U412" s="256"/>
      <c r="V412" s="334"/>
    </row>
    <row r="413" spans="1:22" ht="15">
      <c r="A413" s="332" t="s">
        <v>68</v>
      </c>
      <c r="B413" s="256"/>
      <c r="C413" s="10" t="s">
        <v>108</v>
      </c>
      <c r="D413" s="10"/>
      <c r="E413" s="10"/>
      <c r="F413" s="5"/>
      <c r="G413" s="5"/>
      <c r="H413" s="5"/>
      <c r="I413" s="5"/>
      <c r="J413" s="5"/>
      <c r="K413" s="256" t="s">
        <v>70</v>
      </c>
      <c r="L413" s="256"/>
      <c r="M413" s="256"/>
      <c r="N413" s="256" t="s">
        <v>377</v>
      </c>
      <c r="O413" s="256"/>
      <c r="P413" s="256"/>
      <c r="Q413" s="256"/>
      <c r="R413" s="256"/>
      <c r="S413" s="256" t="s">
        <v>72</v>
      </c>
      <c r="T413" s="256"/>
      <c r="U413" s="256"/>
      <c r="V413" s="58">
        <v>34</v>
      </c>
    </row>
    <row r="414" spans="1:22" ht="15.75" thickBot="1">
      <c r="A414" s="70"/>
      <c r="B414" s="71"/>
      <c r="C414" s="71"/>
      <c r="D414" s="71"/>
      <c r="E414" s="71"/>
      <c r="F414" s="71"/>
      <c r="G414" s="71"/>
      <c r="H414" s="71"/>
      <c r="I414" s="71"/>
      <c r="J414" s="71"/>
      <c r="K414" s="376"/>
      <c r="L414" s="376"/>
      <c r="M414" s="376"/>
      <c r="N414" s="376" t="s">
        <v>73</v>
      </c>
      <c r="O414" s="376"/>
      <c r="P414" s="376"/>
      <c r="Q414" s="376"/>
      <c r="R414" s="376"/>
      <c r="S414" s="377"/>
      <c r="T414" s="377"/>
      <c r="U414" s="71"/>
      <c r="V414" s="72"/>
    </row>
    <row r="415" spans="1:22" ht="15">
      <c r="A415" s="459" t="s">
        <v>74</v>
      </c>
      <c r="B415" s="359"/>
      <c r="C415" s="489" t="s">
        <v>173</v>
      </c>
      <c r="D415" s="489"/>
      <c r="E415" s="489"/>
      <c r="F415" s="489"/>
      <c r="G415" s="490"/>
      <c r="H415" s="381" t="s">
        <v>76</v>
      </c>
      <c r="I415" s="382"/>
      <c r="J415" s="406" t="s">
        <v>174</v>
      </c>
      <c r="K415" s="406"/>
      <c r="L415" s="406"/>
      <c r="M415" s="406"/>
      <c r="N415" s="406"/>
      <c r="O415" s="406"/>
      <c r="P415" s="462"/>
      <c r="Q415" s="348" t="s">
        <v>372</v>
      </c>
      <c r="R415" s="349"/>
      <c r="S415" s="452" t="s">
        <v>175</v>
      </c>
      <c r="T415" s="452"/>
      <c r="U415" s="452"/>
      <c r="V415" s="467"/>
    </row>
    <row r="416" spans="1:22" ht="15">
      <c r="A416" s="459" t="s">
        <v>79</v>
      </c>
      <c r="B416" s="359"/>
      <c r="C416" s="282" t="s">
        <v>176</v>
      </c>
      <c r="D416" s="282"/>
      <c r="E416" s="282"/>
      <c r="F416" s="282"/>
      <c r="G416" s="283"/>
      <c r="H416" s="381"/>
      <c r="I416" s="382"/>
      <c r="J416" s="406"/>
      <c r="K416" s="406"/>
      <c r="L416" s="406"/>
      <c r="M416" s="406"/>
      <c r="N416" s="406"/>
      <c r="O416" s="406"/>
      <c r="P416" s="462"/>
      <c r="Q416" s="348"/>
      <c r="R416" s="349"/>
      <c r="S416" s="452"/>
      <c r="T416" s="452"/>
      <c r="U416" s="452"/>
      <c r="V416" s="467"/>
    </row>
    <row r="417" spans="1:22" ht="15.75" thickBot="1">
      <c r="A417" s="470" t="s">
        <v>81</v>
      </c>
      <c r="B417" s="471"/>
      <c r="C417" s="472" t="s">
        <v>177</v>
      </c>
      <c r="D417" s="472"/>
      <c r="E417" s="472"/>
      <c r="F417" s="472"/>
      <c r="G417" s="473"/>
      <c r="H417" s="460"/>
      <c r="I417" s="461"/>
      <c r="J417" s="463"/>
      <c r="K417" s="463"/>
      <c r="L417" s="463"/>
      <c r="M417" s="463"/>
      <c r="N417" s="463"/>
      <c r="O417" s="463"/>
      <c r="P417" s="464"/>
      <c r="Q417" s="465"/>
      <c r="R417" s="466"/>
      <c r="S417" s="468"/>
      <c r="T417" s="468"/>
      <c r="U417" s="468"/>
      <c r="V417" s="469"/>
    </row>
    <row r="418" spans="1:22" ht="15.75" thickBot="1">
      <c r="A418" s="474"/>
      <c r="B418" s="474"/>
      <c r="C418" s="474"/>
      <c r="D418" s="474"/>
      <c r="E418" s="474"/>
      <c r="F418" s="474"/>
      <c r="G418" s="474"/>
      <c r="H418" s="474"/>
      <c r="I418" s="474"/>
      <c r="J418" s="474"/>
      <c r="K418" s="474"/>
      <c r="L418" s="474"/>
      <c r="M418" s="474"/>
      <c r="N418" s="474"/>
      <c r="O418" s="474"/>
      <c r="P418" s="474"/>
      <c r="Q418" s="474"/>
      <c r="R418" s="474"/>
      <c r="S418" s="474"/>
      <c r="T418" s="474"/>
      <c r="U418" s="474"/>
      <c r="V418" s="474"/>
    </row>
    <row r="419" spans="1:22" ht="15.75" thickBot="1">
      <c r="A419" s="289" t="s">
        <v>83</v>
      </c>
      <c r="B419" s="290"/>
      <c r="C419" s="290"/>
      <c r="D419" s="290"/>
      <c r="E419" s="290"/>
      <c r="F419" s="290"/>
      <c r="G419" s="291"/>
      <c r="H419" s="292" t="s">
        <v>84</v>
      </c>
      <c r="I419" s="293"/>
      <c r="J419" s="293"/>
      <c r="K419" s="293"/>
      <c r="L419" s="293"/>
      <c r="M419" s="293"/>
      <c r="N419" s="293"/>
      <c r="O419" s="293"/>
      <c r="P419" s="293"/>
      <c r="Q419" s="293"/>
      <c r="R419" s="294"/>
      <c r="S419" s="295" t="s">
        <v>85</v>
      </c>
      <c r="T419" s="297" t="s">
        <v>86</v>
      </c>
      <c r="U419" s="298"/>
      <c r="V419" s="299"/>
    </row>
    <row r="420" spans="1:22" ht="15.75" thickBot="1">
      <c r="A420" s="295" t="s">
        <v>87</v>
      </c>
      <c r="B420" s="297" t="s">
        <v>88</v>
      </c>
      <c r="C420" s="299"/>
      <c r="D420" s="302" t="s">
        <v>89</v>
      </c>
      <c r="E420" s="304" t="s">
        <v>90</v>
      </c>
      <c r="F420" s="304" t="s">
        <v>91</v>
      </c>
      <c r="G420" s="306" t="s">
        <v>92</v>
      </c>
      <c r="H420" s="308" t="s">
        <v>93</v>
      </c>
      <c r="I420" s="309"/>
      <c r="J420" s="309"/>
      <c r="K420" s="309"/>
      <c r="L420" s="309"/>
      <c r="M420" s="309"/>
      <c r="N420" s="309"/>
      <c r="O420" s="310"/>
      <c r="P420" s="311" t="s">
        <v>94</v>
      </c>
      <c r="Q420" s="313" t="s">
        <v>95</v>
      </c>
      <c r="R420" s="315" t="s">
        <v>96</v>
      </c>
      <c r="S420" s="296"/>
      <c r="T420" s="300"/>
      <c r="U420" s="258"/>
      <c r="V420" s="301"/>
    </row>
    <row r="421" spans="1:22" ht="47.25" thickBot="1">
      <c r="A421" s="296"/>
      <c r="B421" s="300"/>
      <c r="C421" s="301"/>
      <c r="D421" s="303"/>
      <c r="E421" s="305"/>
      <c r="F421" s="305"/>
      <c r="G421" s="307"/>
      <c r="H421" s="14" t="s">
        <v>97</v>
      </c>
      <c r="I421" s="15" t="s">
        <v>98</v>
      </c>
      <c r="J421" s="16" t="s">
        <v>99</v>
      </c>
      <c r="K421" s="16" t="s">
        <v>16</v>
      </c>
      <c r="L421" s="16" t="s">
        <v>100</v>
      </c>
      <c r="M421" s="16" t="s">
        <v>101</v>
      </c>
      <c r="N421" s="16" t="s">
        <v>102</v>
      </c>
      <c r="O421" s="17" t="s">
        <v>103</v>
      </c>
      <c r="P421" s="312"/>
      <c r="Q421" s="314"/>
      <c r="R421" s="316"/>
      <c r="S421" s="296"/>
      <c r="T421" s="300"/>
      <c r="U421" s="258"/>
      <c r="V421" s="301"/>
    </row>
    <row r="422" spans="1:22" ht="15.75" thickBot="1">
      <c r="A422" s="18">
        <v>1</v>
      </c>
      <c r="B422" s="380" t="s">
        <v>178</v>
      </c>
      <c r="C422" s="380"/>
      <c r="D422" s="164">
        <v>1</v>
      </c>
      <c r="E422" s="20"/>
      <c r="F422" s="22">
        <f aca="true" t="shared" si="12" ref="F422:F440">+E422/D422</f>
        <v>0</v>
      </c>
      <c r="G422" s="22">
        <f aca="true" t="shared" si="13" ref="G422:G440">0.1081*E422/444</f>
        <v>0</v>
      </c>
      <c r="H422" s="23"/>
      <c r="I422" s="23"/>
      <c r="J422" s="23"/>
      <c r="K422" s="23"/>
      <c r="L422" s="23"/>
      <c r="M422" s="23"/>
      <c r="N422" s="23"/>
      <c r="O422" s="23"/>
      <c r="P422" s="79">
        <v>2000</v>
      </c>
      <c r="Q422" s="24">
        <v>0</v>
      </c>
      <c r="R422" s="161">
        <f aca="true" t="shared" si="14" ref="R422:R440">Q422/P422</f>
        <v>0</v>
      </c>
      <c r="S422" s="62" t="s">
        <v>403</v>
      </c>
      <c r="T422" s="363"/>
      <c r="U422" s="363"/>
      <c r="V422" s="364"/>
    </row>
    <row r="423" spans="1:22" ht="15.75" thickBot="1">
      <c r="A423" s="29">
        <v>2</v>
      </c>
      <c r="B423" s="365" t="s">
        <v>179</v>
      </c>
      <c r="C423" s="365"/>
      <c r="D423" s="164">
        <v>1</v>
      </c>
      <c r="E423" s="31"/>
      <c r="F423" s="33">
        <f t="shared" si="12"/>
        <v>0</v>
      </c>
      <c r="G423" s="33">
        <f t="shared" si="13"/>
        <v>0</v>
      </c>
      <c r="H423" s="34"/>
      <c r="I423" s="34"/>
      <c r="J423" s="34"/>
      <c r="K423" s="34"/>
      <c r="L423" s="34"/>
      <c r="M423" s="34"/>
      <c r="N423" s="34"/>
      <c r="O423" s="34"/>
      <c r="P423" s="84">
        <v>2000</v>
      </c>
      <c r="Q423" s="24">
        <v>0</v>
      </c>
      <c r="R423" s="162">
        <f t="shared" si="14"/>
        <v>0</v>
      </c>
      <c r="S423" s="62" t="s">
        <v>403</v>
      </c>
      <c r="T423" s="366"/>
      <c r="U423" s="366"/>
      <c r="V423" s="367"/>
    </row>
    <row r="424" spans="1:22" ht="15.75" thickBot="1">
      <c r="A424" s="29">
        <v>3</v>
      </c>
      <c r="B424" s="365" t="s">
        <v>180</v>
      </c>
      <c r="C424" s="365"/>
      <c r="D424" s="164">
        <v>1</v>
      </c>
      <c r="E424" s="164"/>
      <c r="F424" s="33">
        <f t="shared" si="12"/>
        <v>0</v>
      </c>
      <c r="G424" s="33">
        <f t="shared" si="13"/>
        <v>0</v>
      </c>
      <c r="H424" s="34"/>
      <c r="I424" s="34"/>
      <c r="J424" s="34"/>
      <c r="K424" s="34"/>
      <c r="L424" s="34"/>
      <c r="M424" s="34"/>
      <c r="N424" s="34"/>
      <c r="O424" s="34"/>
      <c r="P424" s="84">
        <v>2000</v>
      </c>
      <c r="Q424" s="24">
        <v>0</v>
      </c>
      <c r="R424" s="162">
        <f t="shared" si="14"/>
        <v>0</v>
      </c>
      <c r="S424" s="62" t="s">
        <v>403</v>
      </c>
      <c r="T424" s="366"/>
      <c r="U424" s="366"/>
      <c r="V424" s="367"/>
    </row>
    <row r="425" spans="1:22" ht="15.75" thickBot="1">
      <c r="A425" s="29">
        <v>4</v>
      </c>
      <c r="B425" s="365" t="s">
        <v>181</v>
      </c>
      <c r="C425" s="365"/>
      <c r="D425" s="164">
        <v>60</v>
      </c>
      <c r="E425" s="164"/>
      <c r="F425" s="33">
        <f t="shared" si="12"/>
        <v>0</v>
      </c>
      <c r="G425" s="33">
        <f t="shared" si="13"/>
        <v>0</v>
      </c>
      <c r="H425" s="34"/>
      <c r="I425" s="34"/>
      <c r="J425" s="34"/>
      <c r="K425" s="34"/>
      <c r="L425" s="34"/>
      <c r="M425" s="34"/>
      <c r="N425" s="34"/>
      <c r="O425" s="34"/>
      <c r="P425" s="84">
        <v>2000</v>
      </c>
      <c r="Q425" s="24">
        <v>0</v>
      </c>
      <c r="R425" s="162">
        <f t="shared" si="14"/>
        <v>0</v>
      </c>
      <c r="S425" s="62" t="s">
        <v>403</v>
      </c>
      <c r="T425" s="366"/>
      <c r="U425" s="366"/>
      <c r="V425" s="367"/>
    </row>
    <row r="426" spans="1:22" ht="15.75" thickBot="1">
      <c r="A426" s="29">
        <v>5</v>
      </c>
      <c r="B426" s="365" t="s">
        <v>400</v>
      </c>
      <c r="C426" s="365"/>
      <c r="D426" s="164">
        <v>2</v>
      </c>
      <c r="E426" s="164"/>
      <c r="F426" s="33">
        <f t="shared" si="12"/>
        <v>0</v>
      </c>
      <c r="G426" s="33">
        <f t="shared" si="13"/>
        <v>0</v>
      </c>
      <c r="H426" s="34"/>
      <c r="I426" s="34"/>
      <c r="J426" s="34"/>
      <c r="K426" s="34"/>
      <c r="L426" s="34"/>
      <c r="M426" s="34"/>
      <c r="N426" s="34"/>
      <c r="O426" s="34"/>
      <c r="P426" s="84">
        <v>2000</v>
      </c>
      <c r="Q426" s="24">
        <v>0</v>
      </c>
      <c r="R426" s="162">
        <f t="shared" si="14"/>
        <v>0</v>
      </c>
      <c r="S426" s="62" t="s">
        <v>403</v>
      </c>
      <c r="T426" s="366"/>
      <c r="U426" s="366"/>
      <c r="V426" s="367"/>
    </row>
    <row r="427" spans="1:22" ht="15.75" thickBot="1">
      <c r="A427" s="29">
        <v>6</v>
      </c>
      <c r="B427" s="365" t="s">
        <v>182</v>
      </c>
      <c r="C427" s="365"/>
      <c r="D427" s="164">
        <v>2</v>
      </c>
      <c r="E427" s="164"/>
      <c r="F427" s="33">
        <f t="shared" si="12"/>
        <v>0</v>
      </c>
      <c r="G427" s="33">
        <f t="shared" si="13"/>
        <v>0</v>
      </c>
      <c r="H427" s="34"/>
      <c r="I427" s="34"/>
      <c r="J427" s="34"/>
      <c r="K427" s="34"/>
      <c r="L427" s="34"/>
      <c r="M427" s="34"/>
      <c r="N427" s="34"/>
      <c r="O427" s="34"/>
      <c r="P427" s="84">
        <v>2000</v>
      </c>
      <c r="Q427" s="24">
        <v>0</v>
      </c>
      <c r="R427" s="162">
        <f t="shared" si="14"/>
        <v>0</v>
      </c>
      <c r="S427" s="62" t="s">
        <v>403</v>
      </c>
      <c r="T427" s="366"/>
      <c r="U427" s="366"/>
      <c r="V427" s="367"/>
    </row>
    <row r="428" spans="1:22" ht="15.75" thickBot="1">
      <c r="A428" s="29">
        <v>7</v>
      </c>
      <c r="B428" s="365" t="s">
        <v>401</v>
      </c>
      <c r="C428" s="365"/>
      <c r="D428" s="164">
        <v>600</v>
      </c>
      <c r="E428" s="164"/>
      <c r="F428" s="33">
        <f t="shared" si="12"/>
        <v>0</v>
      </c>
      <c r="G428" s="33">
        <f t="shared" si="13"/>
        <v>0</v>
      </c>
      <c r="H428" s="34"/>
      <c r="I428" s="34"/>
      <c r="J428" s="34"/>
      <c r="K428" s="34"/>
      <c r="L428" s="34"/>
      <c r="M428" s="34"/>
      <c r="N428" s="34"/>
      <c r="O428" s="34"/>
      <c r="P428" s="84">
        <v>2000</v>
      </c>
      <c r="Q428" s="24">
        <v>0</v>
      </c>
      <c r="R428" s="162">
        <f t="shared" si="14"/>
        <v>0</v>
      </c>
      <c r="S428" s="62" t="s">
        <v>403</v>
      </c>
      <c r="T428" s="366"/>
      <c r="U428" s="366"/>
      <c r="V428" s="367"/>
    </row>
    <row r="429" spans="1:22" ht="15.75" thickBot="1">
      <c r="A429" s="29">
        <v>8</v>
      </c>
      <c r="B429" s="365" t="s">
        <v>183</v>
      </c>
      <c r="C429" s="365"/>
      <c r="D429" s="164">
        <v>2</v>
      </c>
      <c r="E429" s="164"/>
      <c r="F429" s="33">
        <f t="shared" si="12"/>
        <v>0</v>
      </c>
      <c r="G429" s="33">
        <f t="shared" si="13"/>
        <v>0</v>
      </c>
      <c r="H429" s="34"/>
      <c r="I429" s="34"/>
      <c r="J429" s="34"/>
      <c r="K429" s="34"/>
      <c r="L429" s="34"/>
      <c r="M429" s="34"/>
      <c r="N429" s="34"/>
      <c r="O429" s="34"/>
      <c r="P429" s="84">
        <v>2000</v>
      </c>
      <c r="Q429" s="24">
        <v>0</v>
      </c>
      <c r="R429" s="162">
        <f t="shared" si="14"/>
        <v>0</v>
      </c>
      <c r="S429" s="62" t="s">
        <v>403</v>
      </c>
      <c r="T429" s="366"/>
      <c r="U429" s="366"/>
      <c r="V429" s="367"/>
    </row>
    <row r="430" spans="1:22" ht="15.75" thickBot="1">
      <c r="A430" s="29">
        <v>9</v>
      </c>
      <c r="B430" s="365" t="s">
        <v>402</v>
      </c>
      <c r="C430" s="365"/>
      <c r="D430" s="164">
        <v>882</v>
      </c>
      <c r="E430" s="164"/>
      <c r="F430" s="33">
        <f t="shared" si="12"/>
        <v>0</v>
      </c>
      <c r="G430" s="33">
        <f t="shared" si="13"/>
        <v>0</v>
      </c>
      <c r="H430" s="34"/>
      <c r="I430" s="34"/>
      <c r="J430" s="34"/>
      <c r="K430" s="34"/>
      <c r="L430" s="34"/>
      <c r="M430" s="34"/>
      <c r="N430" s="34"/>
      <c r="O430" s="34"/>
      <c r="P430" s="84">
        <v>2000</v>
      </c>
      <c r="Q430" s="24">
        <v>0</v>
      </c>
      <c r="R430" s="162">
        <f t="shared" si="14"/>
        <v>0</v>
      </c>
      <c r="S430" s="62" t="s">
        <v>403</v>
      </c>
      <c r="T430" s="366"/>
      <c r="U430" s="366"/>
      <c r="V430" s="367"/>
    </row>
    <row r="431" spans="1:22" ht="15.75" thickBot="1">
      <c r="A431" s="29">
        <v>10</v>
      </c>
      <c r="B431" s="365" t="s">
        <v>184</v>
      </c>
      <c r="C431" s="365"/>
      <c r="D431" s="164">
        <v>2</v>
      </c>
      <c r="E431" s="164"/>
      <c r="F431" s="33">
        <f>+E431/D431</f>
        <v>0</v>
      </c>
      <c r="G431" s="33">
        <f>0.1081*E431/444</f>
        <v>0</v>
      </c>
      <c r="H431" s="34"/>
      <c r="I431" s="34"/>
      <c r="J431" s="34"/>
      <c r="K431" s="34"/>
      <c r="L431" s="34"/>
      <c r="M431" s="34"/>
      <c r="N431" s="34"/>
      <c r="O431" s="34"/>
      <c r="P431" s="84">
        <v>2000</v>
      </c>
      <c r="Q431" s="24">
        <v>0</v>
      </c>
      <c r="R431" s="162">
        <f>Q431/P431</f>
        <v>0</v>
      </c>
      <c r="S431" s="62" t="s">
        <v>403</v>
      </c>
      <c r="T431" s="366"/>
      <c r="U431" s="366"/>
      <c r="V431" s="367"/>
    </row>
    <row r="432" spans="1:22" ht="15.75" thickBot="1">
      <c r="A432" s="29">
        <v>11</v>
      </c>
      <c r="B432" s="365" t="s">
        <v>185</v>
      </c>
      <c r="C432" s="365"/>
      <c r="D432" s="164">
        <v>2</v>
      </c>
      <c r="E432" s="164"/>
      <c r="F432" s="33">
        <f>+E432/D432</f>
        <v>0</v>
      </c>
      <c r="G432" s="33">
        <f>0.1081*E432/444</f>
        <v>0</v>
      </c>
      <c r="H432" s="34"/>
      <c r="I432" s="34"/>
      <c r="J432" s="34"/>
      <c r="K432" s="34"/>
      <c r="L432" s="34"/>
      <c r="M432" s="34"/>
      <c r="N432" s="34"/>
      <c r="O432" s="34"/>
      <c r="P432" s="84">
        <v>2000</v>
      </c>
      <c r="Q432" s="24">
        <v>0</v>
      </c>
      <c r="R432" s="162">
        <f>Q432/P432</f>
        <v>0</v>
      </c>
      <c r="S432" s="62" t="s">
        <v>403</v>
      </c>
      <c r="T432" s="366"/>
      <c r="U432" s="366"/>
      <c r="V432" s="367"/>
    </row>
    <row r="433" spans="1:22" ht="15.75" thickBot="1">
      <c r="A433" s="29">
        <v>12</v>
      </c>
      <c r="B433" s="365" t="s">
        <v>186</v>
      </c>
      <c r="C433" s="365"/>
      <c r="D433" s="164">
        <v>882</v>
      </c>
      <c r="E433" s="164"/>
      <c r="F433" s="33">
        <f>+E433/D433</f>
        <v>0</v>
      </c>
      <c r="G433" s="33">
        <f>0.1081*E433/444</f>
        <v>0</v>
      </c>
      <c r="H433" s="34"/>
      <c r="I433" s="34"/>
      <c r="J433" s="34"/>
      <c r="K433" s="34"/>
      <c r="L433" s="34"/>
      <c r="M433" s="34"/>
      <c r="N433" s="34"/>
      <c r="O433" s="34"/>
      <c r="P433" s="84">
        <v>2000</v>
      </c>
      <c r="Q433" s="24">
        <v>0</v>
      </c>
      <c r="R433" s="162">
        <f>Q433/P433</f>
        <v>0</v>
      </c>
      <c r="S433" s="62" t="s">
        <v>403</v>
      </c>
      <c r="T433" s="366"/>
      <c r="U433" s="366"/>
      <c r="V433" s="367"/>
    </row>
    <row r="434" spans="1:22" ht="15.75" thickBot="1">
      <c r="A434" s="29">
        <v>13</v>
      </c>
      <c r="B434" s="365" t="s">
        <v>187</v>
      </c>
      <c r="C434" s="365"/>
      <c r="D434" s="164">
        <v>2</v>
      </c>
      <c r="E434" s="164"/>
      <c r="F434" s="33">
        <f t="shared" si="12"/>
        <v>0</v>
      </c>
      <c r="G434" s="33">
        <f t="shared" si="13"/>
        <v>0</v>
      </c>
      <c r="H434" s="34"/>
      <c r="I434" s="34"/>
      <c r="J434" s="34"/>
      <c r="K434" s="34"/>
      <c r="L434" s="34"/>
      <c r="M434" s="34"/>
      <c r="N434" s="34"/>
      <c r="O434" s="34"/>
      <c r="P434" s="84">
        <v>2000</v>
      </c>
      <c r="Q434" s="24">
        <v>0</v>
      </c>
      <c r="R434" s="162">
        <f t="shared" si="14"/>
        <v>0</v>
      </c>
      <c r="S434" s="62" t="s">
        <v>403</v>
      </c>
      <c r="T434" s="366"/>
      <c r="U434" s="366"/>
      <c r="V434" s="367"/>
    </row>
    <row r="435" spans="1:22" ht="15.75" thickBot="1">
      <c r="A435" s="29">
        <v>14</v>
      </c>
      <c r="B435" s="365" t="s">
        <v>188</v>
      </c>
      <c r="C435" s="365"/>
      <c r="D435" s="164">
        <v>10</v>
      </c>
      <c r="E435" s="164"/>
      <c r="F435" s="33">
        <f t="shared" si="12"/>
        <v>0</v>
      </c>
      <c r="G435" s="33">
        <f t="shared" si="13"/>
        <v>0</v>
      </c>
      <c r="H435" s="34"/>
      <c r="I435" s="34"/>
      <c r="J435" s="34"/>
      <c r="K435" s="34"/>
      <c r="L435" s="34"/>
      <c r="M435" s="34"/>
      <c r="N435" s="34"/>
      <c r="O435" s="34"/>
      <c r="P435" s="84">
        <v>2000</v>
      </c>
      <c r="Q435" s="24">
        <v>0</v>
      </c>
      <c r="R435" s="162">
        <f t="shared" si="14"/>
        <v>0</v>
      </c>
      <c r="S435" s="62" t="s">
        <v>403</v>
      </c>
      <c r="T435" s="366"/>
      <c r="U435" s="366"/>
      <c r="V435" s="367"/>
    </row>
    <row r="436" spans="1:22" ht="15.75" thickBot="1">
      <c r="A436" s="29">
        <v>15</v>
      </c>
      <c r="B436" s="365" t="s">
        <v>189</v>
      </c>
      <c r="C436" s="365"/>
      <c r="D436" s="164">
        <v>1</v>
      </c>
      <c r="E436" s="164"/>
      <c r="F436" s="33">
        <f t="shared" si="12"/>
        <v>0</v>
      </c>
      <c r="G436" s="33">
        <f t="shared" si="13"/>
        <v>0</v>
      </c>
      <c r="H436" s="34"/>
      <c r="I436" s="34"/>
      <c r="J436" s="34"/>
      <c r="K436" s="34"/>
      <c r="L436" s="34"/>
      <c r="M436" s="34"/>
      <c r="N436" s="34"/>
      <c r="O436" s="34"/>
      <c r="P436" s="84">
        <v>2000</v>
      </c>
      <c r="Q436" s="24">
        <v>0</v>
      </c>
      <c r="R436" s="162">
        <f t="shared" si="14"/>
        <v>0</v>
      </c>
      <c r="S436" s="62" t="s">
        <v>403</v>
      </c>
      <c r="T436" s="366"/>
      <c r="U436" s="366"/>
      <c r="V436" s="367"/>
    </row>
    <row r="437" spans="1:22" ht="15.75" thickBot="1">
      <c r="A437" s="29">
        <v>16</v>
      </c>
      <c r="B437" s="365" t="s">
        <v>190</v>
      </c>
      <c r="C437" s="365"/>
      <c r="D437" s="164">
        <v>2</v>
      </c>
      <c r="E437" s="164"/>
      <c r="F437" s="33">
        <f t="shared" si="12"/>
        <v>0</v>
      </c>
      <c r="G437" s="33">
        <f t="shared" si="13"/>
        <v>0</v>
      </c>
      <c r="H437" s="34"/>
      <c r="I437" s="34"/>
      <c r="J437" s="34"/>
      <c r="K437" s="34"/>
      <c r="L437" s="34"/>
      <c r="M437" s="34"/>
      <c r="N437" s="34"/>
      <c r="O437" s="34"/>
      <c r="P437" s="84">
        <v>2000</v>
      </c>
      <c r="Q437" s="24">
        <v>0</v>
      </c>
      <c r="R437" s="162">
        <f t="shared" si="14"/>
        <v>0</v>
      </c>
      <c r="S437" s="62" t="s">
        <v>403</v>
      </c>
      <c r="T437" s="366"/>
      <c r="U437" s="366"/>
      <c r="V437" s="367"/>
    </row>
    <row r="438" spans="1:22" ht="15.75" thickBot="1">
      <c r="A438" s="29">
        <v>17</v>
      </c>
      <c r="B438" s="365" t="s">
        <v>191</v>
      </c>
      <c r="C438" s="365"/>
      <c r="D438" s="164">
        <v>2</v>
      </c>
      <c r="E438" s="164"/>
      <c r="F438" s="33">
        <f t="shared" si="12"/>
        <v>0</v>
      </c>
      <c r="G438" s="33">
        <f t="shared" si="13"/>
        <v>0</v>
      </c>
      <c r="H438" s="34"/>
      <c r="I438" s="34"/>
      <c r="J438" s="34"/>
      <c r="K438" s="34"/>
      <c r="L438" s="34"/>
      <c r="M438" s="34"/>
      <c r="N438" s="34"/>
      <c r="O438" s="34"/>
      <c r="P438" s="84">
        <v>2000</v>
      </c>
      <c r="Q438" s="24">
        <v>0</v>
      </c>
      <c r="R438" s="162">
        <f t="shared" si="14"/>
        <v>0</v>
      </c>
      <c r="S438" s="62" t="s">
        <v>403</v>
      </c>
      <c r="T438" s="366"/>
      <c r="U438" s="366"/>
      <c r="V438" s="367"/>
    </row>
    <row r="439" spans="1:22" ht="15.75" thickBot="1">
      <c r="A439" s="29">
        <v>18</v>
      </c>
      <c r="B439" s="365" t="s">
        <v>192</v>
      </c>
      <c r="C439" s="365"/>
      <c r="D439" s="164">
        <v>1</v>
      </c>
      <c r="E439" s="164"/>
      <c r="F439" s="33">
        <f t="shared" si="12"/>
        <v>0</v>
      </c>
      <c r="G439" s="33">
        <f t="shared" si="13"/>
        <v>0</v>
      </c>
      <c r="H439" s="34"/>
      <c r="I439" s="34"/>
      <c r="J439" s="34"/>
      <c r="K439" s="34"/>
      <c r="L439" s="34"/>
      <c r="M439" s="34"/>
      <c r="N439" s="34"/>
      <c r="O439" s="34"/>
      <c r="P439" s="84">
        <v>2000</v>
      </c>
      <c r="Q439" s="24">
        <v>0</v>
      </c>
      <c r="R439" s="162">
        <f t="shared" si="14"/>
        <v>0</v>
      </c>
      <c r="S439" s="62" t="s">
        <v>403</v>
      </c>
      <c r="T439" s="366"/>
      <c r="U439" s="366"/>
      <c r="V439" s="367"/>
    </row>
    <row r="440" spans="1:22" ht="15.75" thickBot="1">
      <c r="A440" s="29">
        <v>19</v>
      </c>
      <c r="B440" s="365" t="s">
        <v>193</v>
      </c>
      <c r="C440" s="365"/>
      <c r="D440" s="164">
        <v>1</v>
      </c>
      <c r="E440" s="164"/>
      <c r="F440" s="33">
        <f t="shared" si="12"/>
        <v>0</v>
      </c>
      <c r="G440" s="33">
        <f t="shared" si="13"/>
        <v>0</v>
      </c>
      <c r="H440" s="34"/>
      <c r="I440" s="34"/>
      <c r="J440" s="34"/>
      <c r="K440" s="34"/>
      <c r="L440" s="34"/>
      <c r="M440" s="34"/>
      <c r="N440" s="34"/>
      <c r="O440" s="34"/>
      <c r="P440" s="84">
        <v>2000</v>
      </c>
      <c r="Q440" s="24">
        <v>0</v>
      </c>
      <c r="R440" s="162">
        <f t="shared" si="14"/>
        <v>0</v>
      </c>
      <c r="S440" s="62" t="s">
        <v>403</v>
      </c>
      <c r="T440" s="366"/>
      <c r="U440" s="366"/>
      <c r="V440" s="367"/>
    </row>
    <row r="441" spans="1:22" ht="15">
      <c r="A441" s="29"/>
      <c r="B441" s="365"/>
      <c r="C441" s="365"/>
      <c r="D441" s="31"/>
      <c r="E441" s="31"/>
      <c r="F441" s="33">
        <v>0</v>
      </c>
      <c r="G441" s="33">
        <f>0.1081*E441/444</f>
        <v>0</v>
      </c>
      <c r="H441" s="34"/>
      <c r="I441" s="34"/>
      <c r="J441" s="34"/>
      <c r="K441" s="34"/>
      <c r="L441" s="34"/>
      <c r="M441" s="34"/>
      <c r="N441" s="34"/>
      <c r="O441" s="34"/>
      <c r="P441" s="84">
        <v>2000</v>
      </c>
      <c r="Q441" s="24">
        <v>0</v>
      </c>
      <c r="R441" s="162">
        <f>Q441/P441</f>
        <v>0</v>
      </c>
      <c r="S441" s="62" t="s">
        <v>403</v>
      </c>
      <c r="T441" s="366"/>
      <c r="U441" s="366"/>
      <c r="V441" s="367"/>
    </row>
    <row r="442" spans="1:22" ht="15.75" thickBot="1">
      <c r="A442" s="39"/>
      <c r="B442" s="373" t="s">
        <v>106</v>
      </c>
      <c r="C442" s="373"/>
      <c r="D442" s="66">
        <f>SUM(D441:D441)</f>
        <v>0</v>
      </c>
      <c r="E442" s="152">
        <f>SUM(E441:E441)</f>
        <v>0</v>
      </c>
      <c r="F442" s="73">
        <v>0</v>
      </c>
      <c r="G442" s="42">
        <f>0.3244*E442/444</f>
        <v>0</v>
      </c>
      <c r="H442" s="43">
        <f aca="true" t="shared" si="15" ref="H442:P442">SUM(H441:H441)</f>
        <v>0</v>
      </c>
      <c r="I442" s="43">
        <f t="shared" si="15"/>
        <v>0</v>
      </c>
      <c r="J442" s="43">
        <f t="shared" si="15"/>
        <v>0</v>
      </c>
      <c r="K442" s="43">
        <f t="shared" si="15"/>
        <v>0</v>
      </c>
      <c r="L442" s="43">
        <f t="shared" si="15"/>
        <v>0</v>
      </c>
      <c r="M442" s="43">
        <f t="shared" si="15"/>
        <v>0</v>
      </c>
      <c r="N442" s="43">
        <f t="shared" si="15"/>
        <v>0</v>
      </c>
      <c r="O442" s="43">
        <f t="shared" si="15"/>
        <v>0</v>
      </c>
      <c r="P442" s="44">
        <f t="shared" si="15"/>
        <v>2000</v>
      </c>
      <c r="Q442" s="45">
        <f>SUM(Q421:Q441)</f>
        <v>0</v>
      </c>
      <c r="R442" s="46">
        <f>+Q442/P442</f>
        <v>0</v>
      </c>
      <c r="S442" s="66"/>
      <c r="T442" s="374"/>
      <c r="U442" s="374"/>
      <c r="V442" s="375"/>
    </row>
    <row r="443" spans="1:22" ht="15">
      <c r="A443" s="47"/>
      <c r="B443" s="47"/>
      <c r="C443" s="47"/>
      <c r="D443" s="67"/>
      <c r="E443" s="154"/>
      <c r="F443" s="75"/>
      <c r="G443" s="51"/>
      <c r="H443" s="52"/>
      <c r="I443" s="52"/>
      <c r="J443" s="52"/>
      <c r="K443" s="52"/>
      <c r="L443" s="52"/>
      <c r="M443" s="52"/>
      <c r="N443" s="52"/>
      <c r="O443" s="52"/>
      <c r="P443" s="53"/>
      <c r="Q443" s="54"/>
      <c r="R443" s="55"/>
      <c r="S443" s="67"/>
      <c r="T443" s="67"/>
      <c r="U443" s="67"/>
      <c r="V443" s="67"/>
    </row>
    <row r="444" spans="1:22" ht="15">
      <c r="A444" s="47"/>
      <c r="B444" s="47"/>
      <c r="C444" s="47"/>
      <c r="D444" s="67"/>
      <c r="E444" s="154"/>
      <c r="F444" s="75"/>
      <c r="G444" s="51"/>
      <c r="H444" s="52"/>
      <c r="I444" s="52"/>
      <c r="J444" s="52"/>
      <c r="K444" s="52"/>
      <c r="L444" s="52"/>
      <c r="M444" s="52"/>
      <c r="N444" s="52"/>
      <c r="O444" s="52"/>
      <c r="P444" s="53"/>
      <c r="Q444" s="54"/>
      <c r="R444" s="55"/>
      <c r="S444" s="67"/>
      <c r="T444" s="67"/>
      <c r="U444" s="67"/>
      <c r="V444" s="67"/>
    </row>
    <row r="445" spans="1:22" ht="15">
      <c r="A445" s="47"/>
      <c r="B445" s="47"/>
      <c r="C445" s="47"/>
      <c r="D445" s="67"/>
      <c r="E445" s="154"/>
      <c r="F445" s="75"/>
      <c r="G445" s="51"/>
      <c r="H445" s="52"/>
      <c r="I445" s="52"/>
      <c r="J445" s="52"/>
      <c r="K445" s="52"/>
      <c r="L445" s="52"/>
      <c r="M445" s="52"/>
      <c r="N445" s="52"/>
      <c r="O445" s="52"/>
      <c r="P445" s="53"/>
      <c r="Q445" s="54"/>
      <c r="R445" s="55"/>
      <c r="S445" s="67"/>
      <c r="T445" s="67"/>
      <c r="U445" s="67"/>
      <c r="V445" s="67"/>
    </row>
    <row r="446" spans="1:22" ht="15">
      <c r="A446" s="47"/>
      <c r="B446" s="47"/>
      <c r="C446" s="47"/>
      <c r="D446" s="67"/>
      <c r="E446" s="154"/>
      <c r="F446" s="75"/>
      <c r="G446" s="51"/>
      <c r="H446" s="52"/>
      <c r="I446" s="52"/>
      <c r="J446" s="52"/>
      <c r="K446" s="52"/>
      <c r="L446" s="52"/>
      <c r="M446" s="52"/>
      <c r="N446" s="52"/>
      <c r="O446" s="52"/>
      <c r="P446" s="53"/>
      <c r="Q446" s="54"/>
      <c r="R446" s="55"/>
      <c r="S446" s="67"/>
      <c r="T446" s="67"/>
      <c r="U446" s="67"/>
      <c r="V446" s="67"/>
    </row>
    <row r="447" spans="1:22" ht="15">
      <c r="A447" s="47"/>
      <c r="B447" s="47"/>
      <c r="C447" s="47"/>
      <c r="D447" s="67"/>
      <c r="E447" s="154"/>
      <c r="F447" s="75"/>
      <c r="G447" s="51"/>
      <c r="H447" s="52"/>
      <c r="I447" s="52"/>
      <c r="J447" s="52"/>
      <c r="K447" s="52"/>
      <c r="L447" s="52"/>
      <c r="M447" s="52"/>
      <c r="N447" s="52"/>
      <c r="O447" s="52"/>
      <c r="P447" s="53"/>
      <c r="Q447" s="54"/>
      <c r="R447" s="55"/>
      <c r="S447" s="67"/>
      <c r="T447" s="67"/>
      <c r="U447" s="67"/>
      <c r="V447" s="67"/>
    </row>
    <row r="448" spans="1:22" ht="15">
      <c r="A448" s="47"/>
      <c r="B448" s="47"/>
      <c r="C448" s="47"/>
      <c r="D448" s="67"/>
      <c r="E448" s="154"/>
      <c r="F448" s="75"/>
      <c r="G448" s="51"/>
      <c r="H448" s="52"/>
      <c r="I448" s="52"/>
      <c r="J448" s="52"/>
      <c r="K448" s="52"/>
      <c r="L448" s="52"/>
      <c r="M448" s="52"/>
      <c r="N448" s="52"/>
      <c r="O448" s="52"/>
      <c r="P448" s="53"/>
      <c r="Q448" s="54"/>
      <c r="R448" s="55"/>
      <c r="S448" s="67"/>
      <c r="T448" s="67"/>
      <c r="U448" s="67"/>
      <c r="V448" s="67"/>
    </row>
    <row r="449" spans="1:22" ht="15">
      <c r="A449" s="47"/>
      <c r="B449" s="47"/>
      <c r="C449" s="47"/>
      <c r="D449" s="67"/>
      <c r="E449" s="154"/>
      <c r="F449" s="75"/>
      <c r="G449" s="51"/>
      <c r="H449" s="52"/>
      <c r="I449" s="52"/>
      <c r="J449" s="52"/>
      <c r="K449" s="52"/>
      <c r="L449" s="52"/>
      <c r="M449" s="52"/>
      <c r="N449" s="52"/>
      <c r="O449" s="52"/>
      <c r="P449" s="53"/>
      <c r="Q449" s="54"/>
      <c r="R449" s="55"/>
      <c r="S449" s="67"/>
      <c r="T449" s="67"/>
      <c r="U449" s="67"/>
      <c r="V449" s="67"/>
    </row>
    <row r="450" spans="1:22" ht="15">
      <c r="A450" s="47"/>
      <c r="B450" s="47"/>
      <c r="C450" s="47"/>
      <c r="D450" s="67"/>
      <c r="E450" s="154"/>
      <c r="F450" s="75"/>
      <c r="G450" s="51"/>
      <c r="H450" s="52"/>
      <c r="I450" s="52"/>
      <c r="J450" s="52"/>
      <c r="K450" s="52"/>
      <c r="L450" s="52"/>
      <c r="M450" s="52"/>
      <c r="N450" s="52"/>
      <c r="O450" s="52"/>
      <c r="P450" s="53"/>
      <c r="Q450" s="54"/>
      <c r="R450" s="55"/>
      <c r="S450" s="67"/>
      <c r="T450" s="67"/>
      <c r="U450" s="67"/>
      <c r="V450" s="67"/>
    </row>
    <row r="451" spans="1:22" ht="15">
      <c r="A451" s="47"/>
      <c r="B451" s="47"/>
      <c r="C451" s="47"/>
      <c r="D451" s="67"/>
      <c r="E451" s="154"/>
      <c r="F451" s="75"/>
      <c r="G451" s="51"/>
      <c r="H451" s="52"/>
      <c r="I451" s="52"/>
      <c r="J451" s="52"/>
      <c r="K451" s="52"/>
      <c r="L451" s="52"/>
      <c r="M451" s="52"/>
      <c r="N451" s="52"/>
      <c r="O451" s="52"/>
      <c r="P451" s="53"/>
      <c r="Q451" s="54"/>
      <c r="R451" s="55"/>
      <c r="S451" s="67"/>
      <c r="T451" s="67"/>
      <c r="U451" s="67"/>
      <c r="V451" s="67"/>
    </row>
    <row r="452" spans="1:22" ht="15">
      <c r="A452" s="47"/>
      <c r="B452" s="47"/>
      <c r="C452" s="47"/>
      <c r="D452" s="67"/>
      <c r="E452" s="154"/>
      <c r="F452" s="75"/>
      <c r="G452" s="51"/>
      <c r="H452" s="52"/>
      <c r="I452" s="52"/>
      <c r="J452" s="52"/>
      <c r="K452" s="52"/>
      <c r="L452" s="52"/>
      <c r="M452" s="52"/>
      <c r="N452" s="52"/>
      <c r="O452" s="52"/>
      <c r="P452" s="53"/>
      <c r="Q452" s="54"/>
      <c r="R452" s="55"/>
      <c r="S452" s="67"/>
      <c r="T452" s="67"/>
      <c r="U452" s="67"/>
      <c r="V452" s="67"/>
    </row>
    <row r="453" spans="1:22" ht="15">
      <c r="A453" s="47"/>
      <c r="B453" s="47"/>
      <c r="C453" s="47"/>
      <c r="D453" s="67"/>
      <c r="E453" s="154"/>
      <c r="F453" s="75"/>
      <c r="G453" s="51"/>
      <c r="H453" s="52"/>
      <c r="I453" s="52"/>
      <c r="J453" s="52"/>
      <c r="K453" s="52"/>
      <c r="L453" s="52"/>
      <c r="M453" s="52"/>
      <c r="N453" s="52"/>
      <c r="O453" s="52"/>
      <c r="P453" s="53"/>
      <c r="Q453" s="54"/>
      <c r="R453" s="55"/>
      <c r="S453" s="67"/>
      <c r="T453" s="67"/>
      <c r="U453" s="67"/>
      <c r="V453" s="67"/>
    </row>
    <row r="454" spans="1:22" ht="15">
      <c r="A454" s="47"/>
      <c r="B454" s="47"/>
      <c r="C454" s="47"/>
      <c r="D454" s="67"/>
      <c r="E454" s="154"/>
      <c r="F454" s="75"/>
      <c r="G454" s="51"/>
      <c r="H454" s="52"/>
      <c r="I454" s="52"/>
      <c r="J454" s="52"/>
      <c r="K454" s="52"/>
      <c r="L454" s="52"/>
      <c r="M454" s="52"/>
      <c r="N454" s="52"/>
      <c r="O454" s="52"/>
      <c r="P454" s="53"/>
      <c r="Q454" s="54"/>
      <c r="R454" s="55"/>
      <c r="S454" s="67"/>
      <c r="T454" s="67"/>
      <c r="U454" s="67"/>
      <c r="V454" s="67"/>
    </row>
    <row r="455" spans="1:22" ht="15.75" thickBot="1">
      <c r="A455" s="68"/>
      <c r="B455" s="69"/>
      <c r="C455" s="69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</row>
    <row r="456" spans="1:22" ht="15.75">
      <c r="A456" s="326" t="s">
        <v>62</v>
      </c>
      <c r="B456" s="327"/>
      <c r="C456" s="327"/>
      <c r="D456" s="327"/>
      <c r="E456" s="327"/>
      <c r="F456" s="327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  <c r="T456" s="327"/>
      <c r="U456" s="327"/>
      <c r="V456" s="328"/>
    </row>
    <row r="457" spans="1:22" ht="15">
      <c r="A457" s="5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7"/>
    </row>
    <row r="458" spans="1:22" ht="20.25">
      <c r="A458" s="329" t="s">
        <v>376</v>
      </c>
      <c r="B458" s="250"/>
      <c r="C458" s="250"/>
      <c r="D458" s="250"/>
      <c r="E458" s="250"/>
      <c r="F458" s="250"/>
      <c r="G458" s="250"/>
      <c r="H458" s="250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250"/>
      <c r="T458" s="250"/>
      <c r="U458" s="250"/>
      <c r="V458" s="330"/>
    </row>
    <row r="459" spans="1:22" ht="15">
      <c r="A459" s="56"/>
      <c r="B459" s="5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58"/>
    </row>
    <row r="460" spans="1:22" ht="18">
      <c r="A460" s="331" t="s">
        <v>63</v>
      </c>
      <c r="B460" s="253"/>
      <c r="C460" s="254" t="s">
        <v>292</v>
      </c>
      <c r="D460" s="254"/>
      <c r="E460" s="254"/>
      <c r="F460" s="254"/>
      <c r="G460" s="254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59"/>
    </row>
    <row r="461" spans="1:22" ht="15">
      <c r="A461" s="56"/>
      <c r="B461" s="5"/>
      <c r="C461" s="10"/>
      <c r="D461" s="10"/>
      <c r="E461" s="10"/>
      <c r="F461" s="10"/>
      <c r="G461" s="10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7"/>
    </row>
    <row r="462" spans="1:22" ht="15">
      <c r="A462" s="332" t="s">
        <v>64</v>
      </c>
      <c r="B462" s="256"/>
      <c r="C462" s="10" t="s">
        <v>65</v>
      </c>
      <c r="D462" s="10"/>
      <c r="E462" s="10"/>
      <c r="F462" s="5"/>
      <c r="G462" s="5"/>
      <c r="H462" s="5"/>
      <c r="I462" s="5"/>
      <c r="J462" s="5"/>
      <c r="K462" s="10" t="s">
        <v>66</v>
      </c>
      <c r="L462" s="10"/>
      <c r="M462" s="10"/>
      <c r="N462" s="333">
        <v>40956</v>
      </c>
      <c r="O462" s="256"/>
      <c r="P462" s="256"/>
      <c r="Q462" s="256"/>
      <c r="R462" s="256"/>
      <c r="S462" s="256" t="s">
        <v>67</v>
      </c>
      <c r="T462" s="256"/>
      <c r="U462" s="256"/>
      <c r="V462" s="334"/>
    </row>
    <row r="463" spans="1:22" ht="15">
      <c r="A463" s="332" t="s">
        <v>68</v>
      </c>
      <c r="B463" s="256"/>
      <c r="C463" s="10" t="s">
        <v>108</v>
      </c>
      <c r="D463" s="10"/>
      <c r="E463" s="10"/>
      <c r="F463" s="5"/>
      <c r="G463" s="5"/>
      <c r="H463" s="5"/>
      <c r="I463" s="5"/>
      <c r="J463" s="5"/>
      <c r="K463" s="256" t="s">
        <v>70</v>
      </c>
      <c r="L463" s="256"/>
      <c r="M463" s="256"/>
      <c r="N463" s="256" t="s">
        <v>377</v>
      </c>
      <c r="O463" s="256"/>
      <c r="P463" s="256"/>
      <c r="Q463" s="256"/>
      <c r="R463" s="256"/>
      <c r="S463" s="256" t="s">
        <v>72</v>
      </c>
      <c r="T463" s="256"/>
      <c r="U463" s="256"/>
      <c r="V463" s="58">
        <v>34</v>
      </c>
    </row>
    <row r="464" spans="1:22" ht="15.75" thickBot="1">
      <c r="A464" s="70"/>
      <c r="B464" s="71"/>
      <c r="C464" s="71"/>
      <c r="D464" s="71"/>
      <c r="E464" s="71"/>
      <c r="F464" s="71"/>
      <c r="G464" s="71"/>
      <c r="H464" s="71"/>
      <c r="I464" s="71"/>
      <c r="J464" s="71"/>
      <c r="K464" s="376"/>
      <c r="L464" s="376"/>
      <c r="M464" s="376"/>
      <c r="N464" s="376" t="s">
        <v>73</v>
      </c>
      <c r="O464" s="376"/>
      <c r="P464" s="376"/>
      <c r="Q464" s="376"/>
      <c r="R464" s="376"/>
      <c r="S464" s="377"/>
      <c r="T464" s="377"/>
      <c r="U464" s="71"/>
      <c r="V464" s="72"/>
    </row>
    <row r="465" spans="1:22" ht="15">
      <c r="A465" s="459" t="s">
        <v>74</v>
      </c>
      <c r="B465" s="359"/>
      <c r="C465" s="489" t="s">
        <v>173</v>
      </c>
      <c r="D465" s="489"/>
      <c r="E465" s="489"/>
      <c r="F465" s="489"/>
      <c r="G465" s="490"/>
      <c r="H465" s="381" t="s">
        <v>76</v>
      </c>
      <c r="I465" s="382"/>
      <c r="J465" s="382" t="s">
        <v>194</v>
      </c>
      <c r="K465" s="382"/>
      <c r="L465" s="382"/>
      <c r="M465" s="382"/>
      <c r="N465" s="382"/>
      <c r="O465" s="382"/>
      <c r="P465" s="385"/>
      <c r="Q465" s="348" t="s">
        <v>372</v>
      </c>
      <c r="R465" s="349"/>
      <c r="S465" s="354" t="s">
        <v>195</v>
      </c>
      <c r="T465" s="354"/>
      <c r="U465" s="354"/>
      <c r="V465" s="497"/>
    </row>
    <row r="466" spans="1:22" ht="15">
      <c r="A466" s="459" t="s">
        <v>79</v>
      </c>
      <c r="B466" s="359"/>
      <c r="C466" s="282" t="s">
        <v>176</v>
      </c>
      <c r="D466" s="282"/>
      <c r="E466" s="282"/>
      <c r="F466" s="282"/>
      <c r="G466" s="283"/>
      <c r="H466" s="381"/>
      <c r="I466" s="382"/>
      <c r="J466" s="382"/>
      <c r="K466" s="382"/>
      <c r="L466" s="382"/>
      <c r="M466" s="382"/>
      <c r="N466" s="382"/>
      <c r="O466" s="382"/>
      <c r="P466" s="385"/>
      <c r="Q466" s="348"/>
      <c r="R466" s="349"/>
      <c r="S466" s="354"/>
      <c r="T466" s="354"/>
      <c r="U466" s="354"/>
      <c r="V466" s="497"/>
    </row>
    <row r="467" spans="1:22" ht="15.75" thickBot="1">
      <c r="A467" s="470" t="s">
        <v>81</v>
      </c>
      <c r="B467" s="471"/>
      <c r="C467" s="472" t="s">
        <v>196</v>
      </c>
      <c r="D467" s="472"/>
      <c r="E467" s="472"/>
      <c r="F467" s="472"/>
      <c r="G467" s="473"/>
      <c r="H467" s="492"/>
      <c r="I467" s="493"/>
      <c r="J467" s="493"/>
      <c r="K467" s="493"/>
      <c r="L467" s="493"/>
      <c r="M467" s="493"/>
      <c r="N467" s="493"/>
      <c r="O467" s="493"/>
      <c r="P467" s="494"/>
      <c r="Q467" s="495"/>
      <c r="R467" s="496"/>
      <c r="S467" s="498"/>
      <c r="T467" s="498"/>
      <c r="U467" s="498"/>
      <c r="V467" s="499"/>
    </row>
    <row r="468" spans="1:22" ht="15.75" thickBot="1">
      <c r="A468" s="362"/>
      <c r="B468" s="362"/>
      <c r="C468" s="362"/>
      <c r="D468" s="362"/>
      <c r="E468" s="362"/>
      <c r="F468" s="362"/>
      <c r="G468" s="362"/>
      <c r="H468" s="362"/>
      <c r="I468" s="362"/>
      <c r="J468" s="362"/>
      <c r="K468" s="362"/>
      <c r="L468" s="362"/>
      <c r="M468" s="362"/>
      <c r="N468" s="362"/>
      <c r="O468" s="362"/>
      <c r="P468" s="362"/>
      <c r="Q468" s="362"/>
      <c r="R468" s="362"/>
      <c r="S468" s="362"/>
      <c r="T468" s="362"/>
      <c r="U468" s="362"/>
      <c r="V468" s="362"/>
    </row>
    <row r="469" spans="1:22" ht="15.75" thickBot="1">
      <c r="A469" s="289" t="s">
        <v>83</v>
      </c>
      <c r="B469" s="290"/>
      <c r="C469" s="290"/>
      <c r="D469" s="290"/>
      <c r="E469" s="290"/>
      <c r="F469" s="290"/>
      <c r="G469" s="291"/>
      <c r="H469" s="292" t="s">
        <v>84</v>
      </c>
      <c r="I469" s="293"/>
      <c r="J469" s="293"/>
      <c r="K469" s="293"/>
      <c r="L469" s="293"/>
      <c r="M469" s="293"/>
      <c r="N469" s="293"/>
      <c r="O469" s="293"/>
      <c r="P469" s="293"/>
      <c r="Q469" s="293"/>
      <c r="R469" s="294"/>
      <c r="S469" s="295" t="s">
        <v>85</v>
      </c>
      <c r="T469" s="297" t="s">
        <v>86</v>
      </c>
      <c r="U469" s="298"/>
      <c r="V469" s="299"/>
    </row>
    <row r="470" spans="1:22" ht="15.75" thickBot="1">
      <c r="A470" s="295" t="s">
        <v>87</v>
      </c>
      <c r="B470" s="297" t="s">
        <v>88</v>
      </c>
      <c r="C470" s="299"/>
      <c r="D470" s="302" t="s">
        <v>89</v>
      </c>
      <c r="E470" s="304" t="s">
        <v>90</v>
      </c>
      <c r="F470" s="304" t="s">
        <v>91</v>
      </c>
      <c r="G470" s="306" t="s">
        <v>92</v>
      </c>
      <c r="H470" s="308" t="s">
        <v>93</v>
      </c>
      <c r="I470" s="309"/>
      <c r="J470" s="309"/>
      <c r="K470" s="309"/>
      <c r="L470" s="309"/>
      <c r="M470" s="309"/>
      <c r="N470" s="309"/>
      <c r="O470" s="310"/>
      <c r="P470" s="311" t="s">
        <v>94</v>
      </c>
      <c r="Q470" s="313" t="s">
        <v>95</v>
      </c>
      <c r="R470" s="315" t="s">
        <v>96</v>
      </c>
      <c r="S470" s="296"/>
      <c r="T470" s="300"/>
      <c r="U470" s="258"/>
      <c r="V470" s="301"/>
    </row>
    <row r="471" spans="1:22" ht="47.25" thickBot="1">
      <c r="A471" s="296"/>
      <c r="B471" s="300"/>
      <c r="C471" s="301"/>
      <c r="D471" s="303"/>
      <c r="E471" s="305"/>
      <c r="F471" s="305"/>
      <c r="G471" s="307"/>
      <c r="H471" s="14" t="s">
        <v>97</v>
      </c>
      <c r="I471" s="15" t="s">
        <v>98</v>
      </c>
      <c r="J471" s="16" t="s">
        <v>99</v>
      </c>
      <c r="K471" s="16" t="s">
        <v>16</v>
      </c>
      <c r="L471" s="16" t="s">
        <v>100</v>
      </c>
      <c r="M471" s="16" t="s">
        <v>101</v>
      </c>
      <c r="N471" s="16" t="s">
        <v>102</v>
      </c>
      <c r="O471" s="17" t="s">
        <v>103</v>
      </c>
      <c r="P471" s="312"/>
      <c r="Q471" s="314"/>
      <c r="R471" s="316"/>
      <c r="S471" s="296"/>
      <c r="T471" s="300"/>
      <c r="U471" s="258"/>
      <c r="V471" s="301"/>
    </row>
    <row r="472" spans="1:22" ht="15.75" thickBot="1">
      <c r="A472" s="18"/>
      <c r="B472" s="380" t="s">
        <v>197</v>
      </c>
      <c r="C472" s="380"/>
      <c r="D472" s="165">
        <v>4</v>
      </c>
      <c r="E472" s="20">
        <v>0</v>
      </c>
      <c r="F472" s="22"/>
      <c r="G472" s="22">
        <f>0.2671*E472/1124</f>
        <v>0</v>
      </c>
      <c r="H472" s="24"/>
      <c r="I472" s="24"/>
      <c r="J472" s="24"/>
      <c r="K472" s="24"/>
      <c r="L472" s="24"/>
      <c r="M472" s="24"/>
      <c r="N472" s="24"/>
      <c r="O472" s="24"/>
      <c r="P472" s="24">
        <v>9980</v>
      </c>
      <c r="Q472" s="24"/>
      <c r="R472" s="161"/>
      <c r="S472" s="62" t="s">
        <v>403</v>
      </c>
      <c r="T472" s="363"/>
      <c r="U472" s="363"/>
      <c r="V472" s="364"/>
    </row>
    <row r="473" spans="1:22" ht="15">
      <c r="A473" s="29"/>
      <c r="B473" s="365" t="s">
        <v>198</v>
      </c>
      <c r="C473" s="365"/>
      <c r="D473" s="165">
        <v>1</v>
      </c>
      <c r="E473" s="31">
        <v>0</v>
      </c>
      <c r="F473" s="33"/>
      <c r="G473" s="33">
        <f>0.2671*E473/1124</f>
        <v>0</v>
      </c>
      <c r="H473" s="35"/>
      <c r="I473" s="35"/>
      <c r="J473" s="35"/>
      <c r="K473" s="35"/>
      <c r="L473" s="35"/>
      <c r="M473" s="35"/>
      <c r="N473" s="35"/>
      <c r="O473" s="35"/>
      <c r="P473" s="35">
        <v>9980</v>
      </c>
      <c r="Q473" s="35"/>
      <c r="R473" s="162"/>
      <c r="S473" s="62" t="s">
        <v>403</v>
      </c>
      <c r="T473" s="366"/>
      <c r="U473" s="366"/>
      <c r="V473" s="367"/>
    </row>
    <row r="474" spans="1:22" ht="15.75" thickBot="1">
      <c r="A474" s="119"/>
      <c r="B474" s="500" t="s">
        <v>106</v>
      </c>
      <c r="C474" s="501"/>
      <c r="D474" s="128"/>
      <c r="E474" s="166"/>
      <c r="F474" s="167"/>
      <c r="G474" s="168"/>
      <c r="H474" s="124"/>
      <c r="I474" s="169"/>
      <c r="J474" s="170"/>
      <c r="K474" s="170"/>
      <c r="L474" s="170"/>
      <c r="M474" s="170"/>
      <c r="N474" s="170"/>
      <c r="O474" s="171"/>
      <c r="P474" s="125"/>
      <c r="Q474" s="172"/>
      <c r="R474" s="173"/>
      <c r="S474" s="128"/>
      <c r="T474" s="502"/>
      <c r="U474" s="503"/>
      <c r="V474" s="504"/>
    </row>
    <row r="475" spans="1:22" ht="15">
      <c r="A475" s="47"/>
      <c r="B475" s="47"/>
      <c r="C475" s="47"/>
      <c r="D475" s="67"/>
      <c r="E475" s="174"/>
      <c r="F475" s="75"/>
      <c r="G475" s="160"/>
      <c r="H475" s="52"/>
      <c r="I475" s="52"/>
      <c r="J475" s="52"/>
      <c r="K475" s="52"/>
      <c r="L475" s="52"/>
      <c r="M475" s="52"/>
      <c r="N475" s="52"/>
      <c r="O475" s="52"/>
      <c r="P475" s="53"/>
      <c r="Q475" s="54"/>
      <c r="R475" s="55"/>
      <c r="S475" s="67"/>
      <c r="T475" s="67"/>
      <c r="U475" s="67"/>
      <c r="V475" s="67"/>
    </row>
    <row r="476" spans="1:22" ht="15">
      <c r="A476" s="47"/>
      <c r="B476" s="47"/>
      <c r="C476" s="47"/>
      <c r="D476" s="67"/>
      <c r="E476" s="174"/>
      <c r="F476" s="75"/>
      <c r="G476" s="160"/>
      <c r="H476" s="52"/>
      <c r="I476" s="52"/>
      <c r="J476" s="52"/>
      <c r="K476" s="52"/>
      <c r="L476" s="52"/>
      <c r="M476" s="52"/>
      <c r="N476" s="52"/>
      <c r="O476" s="52"/>
      <c r="P476" s="53"/>
      <c r="Q476" s="54"/>
      <c r="R476" s="55"/>
      <c r="S476" s="67"/>
      <c r="T476" s="67"/>
      <c r="U476" s="67"/>
      <c r="V476" s="67"/>
    </row>
    <row r="477" spans="1:22" ht="15">
      <c r="A477" s="47"/>
      <c r="B477" s="47"/>
      <c r="C477" s="47"/>
      <c r="D477" s="67"/>
      <c r="E477" s="174"/>
      <c r="F477" s="75"/>
      <c r="G477" s="160"/>
      <c r="H477" s="52"/>
      <c r="I477" s="52"/>
      <c r="J477" s="52"/>
      <c r="K477" s="52"/>
      <c r="L477" s="52"/>
      <c r="M477" s="52"/>
      <c r="N477" s="52"/>
      <c r="O477" s="52"/>
      <c r="P477" s="53"/>
      <c r="Q477" s="54"/>
      <c r="R477" s="55"/>
      <c r="S477" s="67"/>
      <c r="T477" s="67"/>
      <c r="U477" s="67"/>
      <c r="V477" s="67"/>
    </row>
    <row r="478" spans="1:22" ht="15">
      <c r="A478" s="47"/>
      <c r="B478" s="47"/>
      <c r="C478" s="47"/>
      <c r="D478" s="67"/>
      <c r="E478" s="174"/>
      <c r="F478" s="75"/>
      <c r="G478" s="160"/>
      <c r="H478" s="52"/>
      <c r="I478" s="52"/>
      <c r="J478" s="52"/>
      <c r="K478" s="52"/>
      <c r="L478" s="52"/>
      <c r="M478" s="52"/>
      <c r="N478" s="52"/>
      <c r="O478" s="52"/>
      <c r="P478" s="53"/>
      <c r="Q478" s="54"/>
      <c r="R478" s="55"/>
      <c r="S478" s="67"/>
      <c r="T478" s="67"/>
      <c r="U478" s="67"/>
      <c r="V478" s="67"/>
    </row>
    <row r="479" spans="1:22" ht="15">
      <c r="A479" s="47"/>
      <c r="B479" s="47"/>
      <c r="C479" s="47"/>
      <c r="D479" s="67"/>
      <c r="E479" s="174"/>
      <c r="F479" s="75"/>
      <c r="G479" s="160"/>
      <c r="H479" s="52"/>
      <c r="I479" s="52"/>
      <c r="J479" s="52"/>
      <c r="K479" s="52"/>
      <c r="L479" s="52"/>
      <c r="M479" s="52"/>
      <c r="N479" s="52"/>
      <c r="O479" s="52"/>
      <c r="P479" s="53"/>
      <c r="Q479" s="54"/>
      <c r="R479" s="55"/>
      <c r="S479" s="67"/>
      <c r="T479" s="67"/>
      <c r="U479" s="67"/>
      <c r="V479" s="67"/>
    </row>
    <row r="480" spans="1:22" ht="15">
      <c r="A480" s="47"/>
      <c r="B480" s="47"/>
      <c r="C480" s="47"/>
      <c r="D480" s="67"/>
      <c r="E480" s="174"/>
      <c r="F480" s="75"/>
      <c r="G480" s="160"/>
      <c r="H480" s="52"/>
      <c r="I480" s="52"/>
      <c r="J480" s="52"/>
      <c r="K480" s="52"/>
      <c r="L480" s="52"/>
      <c r="M480" s="52"/>
      <c r="N480" s="52"/>
      <c r="O480" s="52"/>
      <c r="P480" s="53"/>
      <c r="Q480" s="54"/>
      <c r="R480" s="55"/>
      <c r="S480" s="67"/>
      <c r="T480" s="67"/>
      <c r="U480" s="67"/>
      <c r="V480" s="67"/>
    </row>
    <row r="481" spans="1:22" ht="15">
      <c r="A481" s="47"/>
      <c r="B481" s="47"/>
      <c r="C481" s="47"/>
      <c r="D481" s="67"/>
      <c r="E481" s="174"/>
      <c r="F481" s="75"/>
      <c r="G481" s="160"/>
      <c r="H481" s="52"/>
      <c r="I481" s="52"/>
      <c r="J481" s="52"/>
      <c r="K481" s="52"/>
      <c r="L481" s="52"/>
      <c r="M481" s="52"/>
      <c r="N481" s="52"/>
      <c r="O481" s="52"/>
      <c r="P481" s="53"/>
      <c r="Q481" s="54"/>
      <c r="R481" s="55"/>
      <c r="S481" s="67"/>
      <c r="T481" s="67"/>
      <c r="U481" s="67"/>
      <c r="V481" s="67"/>
    </row>
    <row r="482" spans="1:22" ht="15">
      <c r="A482" s="47"/>
      <c r="B482" s="47"/>
      <c r="C482" s="47"/>
      <c r="D482" s="67"/>
      <c r="E482" s="174"/>
      <c r="F482" s="75"/>
      <c r="G482" s="160"/>
      <c r="H482" s="52"/>
      <c r="I482" s="52"/>
      <c r="J482" s="52"/>
      <c r="K482" s="52"/>
      <c r="L482" s="52"/>
      <c r="M482" s="52"/>
      <c r="N482" s="52"/>
      <c r="O482" s="52"/>
      <c r="P482" s="53"/>
      <c r="Q482" s="54"/>
      <c r="R482" s="55"/>
      <c r="S482" s="67"/>
      <c r="T482" s="67"/>
      <c r="U482" s="67"/>
      <c r="V482" s="67"/>
    </row>
    <row r="483" spans="1:22" ht="15">
      <c r="A483" s="47"/>
      <c r="B483" s="47"/>
      <c r="C483" s="47"/>
      <c r="D483" s="67"/>
      <c r="E483" s="174"/>
      <c r="F483" s="75"/>
      <c r="G483" s="160"/>
      <c r="H483" s="52"/>
      <c r="I483" s="52"/>
      <c r="J483" s="52"/>
      <c r="K483" s="52"/>
      <c r="L483" s="52"/>
      <c r="M483" s="52"/>
      <c r="N483" s="52"/>
      <c r="O483" s="52"/>
      <c r="P483" s="53"/>
      <c r="Q483" s="54"/>
      <c r="R483" s="55"/>
      <c r="S483" s="67"/>
      <c r="T483" s="67"/>
      <c r="U483" s="67"/>
      <c r="V483" s="67"/>
    </row>
    <row r="484" spans="1:22" ht="15">
      <c r="A484" s="47"/>
      <c r="B484" s="47"/>
      <c r="C484" s="47"/>
      <c r="D484" s="67"/>
      <c r="E484" s="174"/>
      <c r="F484" s="75"/>
      <c r="G484" s="160"/>
      <c r="H484" s="52"/>
      <c r="I484" s="52"/>
      <c r="J484" s="52"/>
      <c r="K484" s="52"/>
      <c r="L484" s="52"/>
      <c r="M484" s="52"/>
      <c r="N484" s="52"/>
      <c r="O484" s="52"/>
      <c r="P484" s="53"/>
      <c r="Q484" s="54"/>
      <c r="R484" s="55"/>
      <c r="S484" s="67"/>
      <c r="T484" s="67"/>
      <c r="U484" s="67"/>
      <c r="V484" s="67"/>
    </row>
    <row r="485" spans="1:22" ht="15">
      <c r="A485" s="47"/>
      <c r="B485" s="47"/>
      <c r="C485" s="47"/>
      <c r="D485" s="67"/>
      <c r="E485" s="174"/>
      <c r="F485" s="75"/>
      <c r="G485" s="160"/>
      <c r="H485" s="52"/>
      <c r="I485" s="52"/>
      <c r="J485" s="52"/>
      <c r="K485" s="52"/>
      <c r="L485" s="52"/>
      <c r="M485" s="52"/>
      <c r="N485" s="52"/>
      <c r="O485" s="52"/>
      <c r="P485" s="53"/>
      <c r="Q485" s="54"/>
      <c r="R485" s="55"/>
      <c r="S485" s="67"/>
      <c r="T485" s="67"/>
      <c r="U485" s="67"/>
      <c r="V485" s="67"/>
    </row>
    <row r="486" spans="1:22" ht="15">
      <c r="A486" s="47"/>
      <c r="B486" s="47"/>
      <c r="C486" s="47"/>
      <c r="D486" s="67"/>
      <c r="E486" s="174"/>
      <c r="F486" s="75"/>
      <c r="G486" s="160"/>
      <c r="H486" s="52"/>
      <c r="I486" s="52"/>
      <c r="J486" s="52"/>
      <c r="K486" s="52"/>
      <c r="L486" s="52"/>
      <c r="M486" s="52"/>
      <c r="N486" s="52"/>
      <c r="O486" s="52"/>
      <c r="P486" s="53"/>
      <c r="Q486" s="54"/>
      <c r="R486" s="55"/>
      <c r="S486" s="67"/>
      <c r="T486" s="67"/>
      <c r="U486" s="67"/>
      <c r="V486" s="67"/>
    </row>
    <row r="487" spans="1:22" ht="15.75" thickBot="1">
      <c r="A487" s="68"/>
      <c r="B487" s="69"/>
      <c r="C487" s="69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</row>
    <row r="488" spans="1:22" ht="15.75">
      <c r="A488" s="326" t="s">
        <v>62</v>
      </c>
      <c r="B488" s="327"/>
      <c r="C488" s="327"/>
      <c r="D488" s="327"/>
      <c r="E488" s="327"/>
      <c r="F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  <c r="T488" s="327"/>
      <c r="U488" s="327"/>
      <c r="V488" s="328"/>
    </row>
    <row r="489" spans="1:22" ht="15">
      <c r="A489" s="5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7"/>
    </row>
    <row r="490" spans="1:22" ht="20.25">
      <c r="A490" s="329" t="s">
        <v>107</v>
      </c>
      <c r="B490" s="250"/>
      <c r="C490" s="250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/>
      <c r="U490" s="250"/>
      <c r="V490" s="330"/>
    </row>
    <row r="491" spans="1:22" ht="15">
      <c r="A491" s="56"/>
      <c r="B491" s="5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58"/>
    </row>
    <row r="492" spans="1:22" ht="18">
      <c r="A492" s="331" t="s">
        <v>63</v>
      </c>
      <c r="B492" s="253"/>
      <c r="C492" s="254" t="s">
        <v>292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59"/>
    </row>
    <row r="493" spans="1:22" ht="15">
      <c r="A493" s="56"/>
      <c r="B493" s="5"/>
      <c r="C493" s="10"/>
      <c r="D493" s="10"/>
      <c r="E493" s="10"/>
      <c r="F493" s="10"/>
      <c r="G493" s="10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7"/>
    </row>
    <row r="494" spans="1:22" ht="15">
      <c r="A494" s="332" t="s">
        <v>64</v>
      </c>
      <c r="B494" s="256"/>
      <c r="C494" s="10" t="s">
        <v>65</v>
      </c>
      <c r="D494" s="10"/>
      <c r="E494" s="10"/>
      <c r="F494" s="5"/>
      <c r="G494" s="5"/>
      <c r="H494" s="5"/>
      <c r="I494" s="5"/>
      <c r="J494" s="5"/>
      <c r="K494" s="10" t="s">
        <v>66</v>
      </c>
      <c r="L494" s="10"/>
      <c r="M494" s="10"/>
      <c r="N494" s="333">
        <v>40956</v>
      </c>
      <c r="O494" s="256"/>
      <c r="P494" s="256"/>
      <c r="Q494" s="256"/>
      <c r="R494" s="256"/>
      <c r="S494" s="256" t="s">
        <v>67</v>
      </c>
      <c r="T494" s="256"/>
      <c r="U494" s="256"/>
      <c r="V494" s="334"/>
    </row>
    <row r="495" spans="1:22" ht="15">
      <c r="A495" s="332" t="s">
        <v>68</v>
      </c>
      <c r="B495" s="256"/>
      <c r="C495" s="10" t="s">
        <v>108</v>
      </c>
      <c r="D495" s="10"/>
      <c r="E495" s="10"/>
      <c r="F495" s="5"/>
      <c r="G495" s="5"/>
      <c r="H495" s="5"/>
      <c r="I495" s="5"/>
      <c r="J495" s="5"/>
      <c r="K495" s="256" t="s">
        <v>70</v>
      </c>
      <c r="L495" s="256"/>
      <c r="M495" s="256"/>
      <c r="N495" s="256" t="s">
        <v>377</v>
      </c>
      <c r="O495" s="256"/>
      <c r="P495" s="256"/>
      <c r="Q495" s="256"/>
      <c r="R495" s="256"/>
      <c r="S495" s="256" t="s">
        <v>72</v>
      </c>
      <c r="T495" s="256"/>
      <c r="U495" s="256"/>
      <c r="V495" s="58">
        <v>34</v>
      </c>
    </row>
    <row r="496" spans="1:22" ht="15.75" thickBot="1">
      <c r="A496" s="70"/>
      <c r="B496" s="71"/>
      <c r="C496" s="71"/>
      <c r="D496" s="71"/>
      <c r="E496" s="71"/>
      <c r="F496" s="71"/>
      <c r="G496" s="71"/>
      <c r="H496" s="71"/>
      <c r="I496" s="71"/>
      <c r="J496" s="71"/>
      <c r="K496" s="376"/>
      <c r="L496" s="376"/>
      <c r="M496" s="376"/>
      <c r="N496" s="376" t="s">
        <v>73</v>
      </c>
      <c r="O496" s="376"/>
      <c r="P496" s="376"/>
      <c r="Q496" s="376"/>
      <c r="R496" s="376"/>
      <c r="S496" s="377"/>
      <c r="T496" s="377"/>
      <c r="U496" s="71"/>
      <c r="V496" s="72"/>
    </row>
    <row r="497" spans="1:22" ht="15">
      <c r="A497" s="459" t="s">
        <v>74</v>
      </c>
      <c r="B497" s="359"/>
      <c r="C497" s="489" t="s">
        <v>173</v>
      </c>
      <c r="D497" s="489"/>
      <c r="E497" s="489"/>
      <c r="F497" s="489"/>
      <c r="G497" s="490"/>
      <c r="H497" s="381" t="s">
        <v>76</v>
      </c>
      <c r="I497" s="382"/>
      <c r="J497" s="382" t="s">
        <v>199</v>
      </c>
      <c r="K497" s="382"/>
      <c r="L497" s="382"/>
      <c r="M497" s="382"/>
      <c r="N497" s="382"/>
      <c r="O497" s="382"/>
      <c r="P497" s="385"/>
      <c r="Q497" s="348" t="s">
        <v>78</v>
      </c>
      <c r="R497" s="349"/>
      <c r="S497" s="354" t="s">
        <v>200</v>
      </c>
      <c r="T497" s="354"/>
      <c r="U497" s="354"/>
      <c r="V497" s="506"/>
    </row>
    <row r="498" spans="1:22" ht="15">
      <c r="A498" s="459" t="s">
        <v>79</v>
      </c>
      <c r="B498" s="359"/>
      <c r="C498" s="282" t="s">
        <v>176</v>
      </c>
      <c r="D498" s="282"/>
      <c r="E498" s="282"/>
      <c r="F498" s="282"/>
      <c r="G498" s="283"/>
      <c r="H498" s="381"/>
      <c r="I498" s="382"/>
      <c r="J498" s="382"/>
      <c r="K498" s="382"/>
      <c r="L498" s="382"/>
      <c r="M498" s="382"/>
      <c r="N498" s="382"/>
      <c r="O498" s="382"/>
      <c r="P498" s="385"/>
      <c r="Q498" s="348"/>
      <c r="R498" s="349"/>
      <c r="S498" s="354"/>
      <c r="T498" s="354"/>
      <c r="U498" s="354"/>
      <c r="V498" s="506"/>
    </row>
    <row r="499" spans="1:22" ht="15.75" thickBot="1">
      <c r="A499" s="470" t="s">
        <v>81</v>
      </c>
      <c r="B499" s="471"/>
      <c r="C499" s="472" t="s">
        <v>201</v>
      </c>
      <c r="D499" s="472"/>
      <c r="E499" s="472"/>
      <c r="F499" s="472"/>
      <c r="G499" s="473"/>
      <c r="H499" s="460"/>
      <c r="I499" s="461"/>
      <c r="J499" s="461"/>
      <c r="K499" s="461"/>
      <c r="L499" s="461"/>
      <c r="M499" s="461"/>
      <c r="N499" s="461"/>
      <c r="O499" s="461"/>
      <c r="P499" s="505"/>
      <c r="Q499" s="465"/>
      <c r="R499" s="466"/>
      <c r="S499" s="507"/>
      <c r="T499" s="507"/>
      <c r="U499" s="507"/>
      <c r="V499" s="508"/>
    </row>
    <row r="500" spans="1:22" ht="15.75" thickBot="1">
      <c r="A500" s="474"/>
      <c r="B500" s="474"/>
      <c r="C500" s="474"/>
      <c r="D500" s="474"/>
      <c r="E500" s="474"/>
      <c r="F500" s="474"/>
      <c r="G500" s="474"/>
      <c r="H500" s="474"/>
      <c r="I500" s="474"/>
      <c r="J500" s="474"/>
      <c r="K500" s="474"/>
      <c r="L500" s="474"/>
      <c r="M500" s="474"/>
      <c r="N500" s="474"/>
      <c r="O500" s="474"/>
      <c r="P500" s="474"/>
      <c r="Q500" s="474"/>
      <c r="R500" s="474"/>
      <c r="S500" s="474"/>
      <c r="T500" s="474"/>
      <c r="U500" s="474"/>
      <c r="V500" s="474"/>
    </row>
    <row r="501" spans="1:22" ht="15.75" thickBot="1">
      <c r="A501" s="289" t="s">
        <v>83</v>
      </c>
      <c r="B501" s="290"/>
      <c r="C501" s="290"/>
      <c r="D501" s="290"/>
      <c r="E501" s="290"/>
      <c r="F501" s="290"/>
      <c r="G501" s="291"/>
      <c r="H501" s="292" t="s">
        <v>84</v>
      </c>
      <c r="I501" s="293"/>
      <c r="J501" s="293"/>
      <c r="K501" s="293"/>
      <c r="L501" s="293"/>
      <c r="M501" s="293"/>
      <c r="N501" s="293"/>
      <c r="O501" s="293"/>
      <c r="P501" s="293"/>
      <c r="Q501" s="293"/>
      <c r="R501" s="294"/>
      <c r="S501" s="295" t="s">
        <v>85</v>
      </c>
      <c r="T501" s="297" t="s">
        <v>86</v>
      </c>
      <c r="U501" s="298"/>
      <c r="V501" s="299"/>
    </row>
    <row r="502" spans="1:22" ht="15.75" thickBot="1">
      <c r="A502" s="295" t="s">
        <v>87</v>
      </c>
      <c r="B502" s="297" t="s">
        <v>88</v>
      </c>
      <c r="C502" s="299"/>
      <c r="D502" s="302" t="s">
        <v>89</v>
      </c>
      <c r="E502" s="304" t="s">
        <v>90</v>
      </c>
      <c r="F502" s="304" t="s">
        <v>91</v>
      </c>
      <c r="G502" s="306" t="s">
        <v>92</v>
      </c>
      <c r="H502" s="308" t="s">
        <v>93</v>
      </c>
      <c r="I502" s="309"/>
      <c r="J502" s="309"/>
      <c r="K502" s="309"/>
      <c r="L502" s="309"/>
      <c r="M502" s="309"/>
      <c r="N502" s="309"/>
      <c r="O502" s="310"/>
      <c r="P502" s="311" t="s">
        <v>94</v>
      </c>
      <c r="Q502" s="313" t="s">
        <v>95</v>
      </c>
      <c r="R502" s="315" t="s">
        <v>96</v>
      </c>
      <c r="S502" s="296"/>
      <c r="T502" s="300"/>
      <c r="U502" s="258"/>
      <c r="V502" s="301"/>
    </row>
    <row r="503" spans="1:22" ht="47.25" thickBot="1">
      <c r="A503" s="296"/>
      <c r="B503" s="300"/>
      <c r="C503" s="301"/>
      <c r="D503" s="303"/>
      <c r="E503" s="305"/>
      <c r="F503" s="305"/>
      <c r="G503" s="307"/>
      <c r="H503" s="14" t="s">
        <v>97</v>
      </c>
      <c r="I503" s="15" t="s">
        <v>98</v>
      </c>
      <c r="J503" s="16" t="s">
        <v>99</v>
      </c>
      <c r="K503" s="16" t="s">
        <v>16</v>
      </c>
      <c r="L503" s="16" t="s">
        <v>100</v>
      </c>
      <c r="M503" s="16" t="s">
        <v>101</v>
      </c>
      <c r="N503" s="16" t="s">
        <v>102</v>
      </c>
      <c r="O503" s="17" t="s">
        <v>103</v>
      </c>
      <c r="P503" s="312"/>
      <c r="Q503" s="314"/>
      <c r="R503" s="316"/>
      <c r="S503" s="296"/>
      <c r="T503" s="300"/>
      <c r="U503" s="258"/>
      <c r="V503" s="301"/>
    </row>
    <row r="504" spans="1:22" ht="15.75" thickBot="1">
      <c r="A504" s="77">
        <v>1</v>
      </c>
      <c r="B504" s="380" t="s">
        <v>202</v>
      </c>
      <c r="C504" s="380"/>
      <c r="D504" s="165">
        <v>4</v>
      </c>
      <c r="E504" s="78">
        <v>0</v>
      </c>
      <c r="F504" s="22">
        <f aca="true" t="shared" si="16" ref="F504:F509">+E504/D504</f>
        <v>0</v>
      </c>
      <c r="G504" s="90">
        <f>0.1515*E504/1120</f>
        <v>0</v>
      </c>
      <c r="H504" s="79">
        <v>50000</v>
      </c>
      <c r="I504" s="79"/>
      <c r="J504" s="79"/>
      <c r="K504" s="79"/>
      <c r="L504" s="79"/>
      <c r="M504" s="79"/>
      <c r="N504" s="79"/>
      <c r="O504" s="79"/>
      <c r="P504" s="175">
        <f>SUM(H504:O504)</f>
        <v>50000</v>
      </c>
      <c r="Q504" s="80"/>
      <c r="R504" s="176">
        <f aca="true" t="shared" si="17" ref="R504:R509">+Q504/P504</f>
        <v>0</v>
      </c>
      <c r="S504" s="27" t="s">
        <v>403</v>
      </c>
      <c r="T504" s="318" t="s">
        <v>203</v>
      </c>
      <c r="U504" s="318"/>
      <c r="V504" s="319"/>
    </row>
    <row r="505" spans="1:22" ht="15.75" thickBot="1">
      <c r="A505" s="82">
        <v>2</v>
      </c>
      <c r="B505" s="365" t="s">
        <v>204</v>
      </c>
      <c r="C505" s="365"/>
      <c r="D505" s="165">
        <v>1</v>
      </c>
      <c r="E505" s="83">
        <v>0</v>
      </c>
      <c r="F505" s="33">
        <f t="shared" si="16"/>
        <v>0</v>
      </c>
      <c r="G505" s="92">
        <f>0.2061*E505/1523</f>
        <v>0</v>
      </c>
      <c r="H505" s="84">
        <v>10000</v>
      </c>
      <c r="I505" s="84"/>
      <c r="J505" s="84"/>
      <c r="K505" s="84"/>
      <c r="L505" s="84"/>
      <c r="M505" s="84"/>
      <c r="N505" s="84"/>
      <c r="O505" s="84"/>
      <c r="P505" s="177">
        <f>SUM(H505:O505)</f>
        <v>10000</v>
      </c>
      <c r="Q505" s="85"/>
      <c r="R505" s="178">
        <f t="shared" si="17"/>
        <v>0</v>
      </c>
      <c r="S505" s="27" t="s">
        <v>403</v>
      </c>
      <c r="T505" s="321"/>
      <c r="U505" s="321"/>
      <c r="V505" s="322"/>
    </row>
    <row r="506" spans="1:22" ht="15.75" thickBot="1">
      <c r="A506" s="82">
        <v>3</v>
      </c>
      <c r="B506" s="365" t="s">
        <v>205</v>
      </c>
      <c r="C506" s="365"/>
      <c r="D506" s="165">
        <v>870</v>
      </c>
      <c r="E506" s="83">
        <v>0</v>
      </c>
      <c r="F506" s="33">
        <f t="shared" si="16"/>
        <v>0</v>
      </c>
      <c r="G506" s="92">
        <f>0.2061*E506/1523</f>
        <v>0</v>
      </c>
      <c r="H506" s="84"/>
      <c r="I506" s="84"/>
      <c r="J506" s="84"/>
      <c r="K506" s="84"/>
      <c r="L506" s="84"/>
      <c r="M506" s="84"/>
      <c r="N506" s="84"/>
      <c r="O506" s="84"/>
      <c r="P506" s="177">
        <f>SUM(H506:O506)</f>
        <v>0</v>
      </c>
      <c r="Q506" s="85">
        <f>P506</f>
        <v>0</v>
      </c>
      <c r="R506" s="178"/>
      <c r="S506" s="27" t="s">
        <v>403</v>
      </c>
      <c r="T506" s="321"/>
      <c r="U506" s="321"/>
      <c r="V506" s="322"/>
    </row>
    <row r="507" spans="1:22" ht="15.75" thickBot="1">
      <c r="A507" s="82">
        <v>4</v>
      </c>
      <c r="B507" s="365"/>
      <c r="C507" s="365"/>
      <c r="D507" s="83"/>
      <c r="E507" s="83"/>
      <c r="F507" s="33"/>
      <c r="G507" s="92">
        <f>0.2061*E507/1523</f>
        <v>0</v>
      </c>
      <c r="H507" s="84"/>
      <c r="I507" s="84"/>
      <c r="J507" s="84"/>
      <c r="K507" s="84"/>
      <c r="L507" s="84"/>
      <c r="M507" s="84"/>
      <c r="N507" s="84"/>
      <c r="O507" s="84"/>
      <c r="P507" s="177">
        <f>SUM(H507:O507)</f>
        <v>0</v>
      </c>
      <c r="Q507" s="85">
        <f>P507</f>
        <v>0</v>
      </c>
      <c r="R507" s="178"/>
      <c r="S507" s="27" t="s">
        <v>403</v>
      </c>
      <c r="T507" s="456"/>
      <c r="U507" s="457"/>
      <c r="V507" s="458"/>
    </row>
    <row r="508" spans="1:22" ht="15.75" thickBot="1">
      <c r="A508" s="29">
        <v>5</v>
      </c>
      <c r="B508" s="365"/>
      <c r="C508" s="365"/>
      <c r="D508" s="31"/>
      <c r="E508" s="31"/>
      <c r="F508" s="33"/>
      <c r="G508" s="92">
        <f>0.2061*E508/1523</f>
        <v>0</v>
      </c>
      <c r="H508" s="35"/>
      <c r="I508" s="35"/>
      <c r="J508" s="35"/>
      <c r="K508" s="35"/>
      <c r="L508" s="35"/>
      <c r="M508" s="35"/>
      <c r="N508" s="35"/>
      <c r="O508" s="35"/>
      <c r="P508" s="177">
        <f>SUM(H508:O508)</f>
        <v>0</v>
      </c>
      <c r="Q508" s="85">
        <f>P508</f>
        <v>0</v>
      </c>
      <c r="R508" s="178"/>
      <c r="S508" s="27" t="s">
        <v>403</v>
      </c>
      <c r="T508" s="366"/>
      <c r="U508" s="366"/>
      <c r="V508" s="367"/>
    </row>
    <row r="509" spans="1:22" ht="15.75" thickBot="1">
      <c r="A509" s="39"/>
      <c r="B509" s="373" t="s">
        <v>106</v>
      </c>
      <c r="C509" s="373"/>
      <c r="D509" s="66">
        <v>1523</v>
      </c>
      <c r="E509" s="152">
        <f>SUM(E504:E508)</f>
        <v>0</v>
      </c>
      <c r="F509" s="73">
        <f t="shared" si="16"/>
        <v>0</v>
      </c>
      <c r="G509" s="159">
        <f>SUM(G504:G508)</f>
        <v>0</v>
      </c>
      <c r="H509" s="43">
        <f>SUM(H504:H508)</f>
        <v>60000</v>
      </c>
      <c r="I509" s="43">
        <f aca="true" t="shared" si="18" ref="I509:O509">SUM(I504:I508)</f>
        <v>0</v>
      </c>
      <c r="J509" s="43">
        <f t="shared" si="18"/>
        <v>0</v>
      </c>
      <c r="K509" s="43">
        <f t="shared" si="18"/>
        <v>0</v>
      </c>
      <c r="L509" s="43">
        <f t="shared" si="18"/>
        <v>0</v>
      </c>
      <c r="M509" s="43">
        <f t="shared" si="18"/>
        <v>0</v>
      </c>
      <c r="N509" s="43">
        <f t="shared" si="18"/>
        <v>0</v>
      </c>
      <c r="O509" s="43">
        <f t="shared" si="18"/>
        <v>0</v>
      </c>
      <c r="P509" s="44">
        <v>395234</v>
      </c>
      <c r="Q509" s="45">
        <f>SUM(Q504:Q508)</f>
        <v>0</v>
      </c>
      <c r="R509" s="46">
        <f t="shared" si="17"/>
        <v>0</v>
      </c>
      <c r="S509" s="27" t="s">
        <v>403</v>
      </c>
      <c r="T509" s="374"/>
      <c r="U509" s="374"/>
      <c r="V509" s="375"/>
    </row>
    <row r="510" spans="1:22" ht="15">
      <c r="A510" s="47"/>
      <c r="B510" s="47"/>
      <c r="C510" s="47"/>
      <c r="D510" s="67"/>
      <c r="E510" s="154"/>
      <c r="F510" s="75"/>
      <c r="G510" s="160"/>
      <c r="H510" s="52"/>
      <c r="I510" s="52"/>
      <c r="J510" s="52"/>
      <c r="K510" s="52"/>
      <c r="L510" s="52"/>
      <c r="M510" s="52"/>
      <c r="N510" s="52"/>
      <c r="O510" s="52"/>
      <c r="P510" s="53"/>
      <c r="Q510" s="54"/>
      <c r="R510" s="55"/>
      <c r="S510" s="67"/>
      <c r="T510" s="67"/>
      <c r="U510" s="67"/>
      <c r="V510" s="67"/>
    </row>
    <row r="511" spans="1:22" ht="15">
      <c r="A511" s="47"/>
      <c r="B511" s="47"/>
      <c r="C511" s="47"/>
      <c r="D511" s="67"/>
      <c r="E511" s="154"/>
      <c r="F511" s="75"/>
      <c r="G511" s="160"/>
      <c r="H511" s="52"/>
      <c r="I511" s="52"/>
      <c r="J511" s="52"/>
      <c r="K511" s="52"/>
      <c r="L511" s="52"/>
      <c r="M511" s="52"/>
      <c r="N511" s="52"/>
      <c r="O511" s="52"/>
      <c r="P511" s="53"/>
      <c r="Q511" s="54"/>
      <c r="R511" s="55"/>
      <c r="S511" s="67"/>
      <c r="T511" s="67"/>
      <c r="U511" s="67"/>
      <c r="V511" s="67"/>
    </row>
    <row r="512" spans="1:22" ht="15">
      <c r="A512" s="47"/>
      <c r="B512" s="47"/>
      <c r="C512" s="47"/>
      <c r="D512" s="67"/>
      <c r="E512" s="154"/>
      <c r="F512" s="75"/>
      <c r="G512" s="160"/>
      <c r="H512" s="52"/>
      <c r="I512" s="52"/>
      <c r="J512" s="52"/>
      <c r="K512" s="52"/>
      <c r="L512" s="52"/>
      <c r="M512" s="52"/>
      <c r="N512" s="52"/>
      <c r="O512" s="52"/>
      <c r="P512" s="53"/>
      <c r="Q512" s="54"/>
      <c r="R512" s="55"/>
      <c r="S512" s="67"/>
      <c r="T512" s="67"/>
      <c r="U512" s="67"/>
      <c r="V512" s="67"/>
    </row>
    <row r="513" spans="1:22" ht="15">
      <c r="A513" s="47"/>
      <c r="B513" s="47"/>
      <c r="C513" s="47"/>
      <c r="D513" s="67"/>
      <c r="E513" s="154"/>
      <c r="F513" s="75"/>
      <c r="G513" s="160"/>
      <c r="H513" s="52"/>
      <c r="I513" s="52"/>
      <c r="J513" s="52"/>
      <c r="K513" s="52"/>
      <c r="L513" s="52"/>
      <c r="M513" s="52"/>
      <c r="N513" s="52"/>
      <c r="O513" s="52"/>
      <c r="P513" s="53"/>
      <c r="Q513" s="54"/>
      <c r="R513" s="55"/>
      <c r="S513" s="67"/>
      <c r="T513" s="67"/>
      <c r="U513" s="67"/>
      <c r="V513" s="67"/>
    </row>
    <row r="514" spans="1:22" ht="15">
      <c r="A514" s="47"/>
      <c r="B514" s="47"/>
      <c r="C514" s="47"/>
      <c r="D514" s="67"/>
      <c r="E514" s="154"/>
      <c r="F514" s="75"/>
      <c r="G514" s="160"/>
      <c r="H514" s="52"/>
      <c r="I514" s="52"/>
      <c r="J514" s="52"/>
      <c r="K514" s="52"/>
      <c r="L514" s="52"/>
      <c r="M514" s="52"/>
      <c r="N514" s="52"/>
      <c r="O514" s="52"/>
      <c r="P514" s="53"/>
      <c r="Q514" s="54"/>
      <c r="R514" s="55"/>
      <c r="S514" s="67"/>
      <c r="T514" s="67"/>
      <c r="U514" s="67"/>
      <c r="V514" s="67"/>
    </row>
    <row r="515" spans="1:22" ht="15">
      <c r="A515" s="47"/>
      <c r="B515" s="47"/>
      <c r="C515" s="47"/>
      <c r="D515" s="67"/>
      <c r="E515" s="154"/>
      <c r="F515" s="75"/>
      <c r="G515" s="160"/>
      <c r="H515" s="52"/>
      <c r="I515" s="52"/>
      <c r="J515" s="52"/>
      <c r="K515" s="52"/>
      <c r="L515" s="52"/>
      <c r="M515" s="52"/>
      <c r="N515" s="52"/>
      <c r="O515" s="52"/>
      <c r="P515" s="53"/>
      <c r="Q515" s="54"/>
      <c r="R515" s="55"/>
      <c r="S515" s="67"/>
      <c r="T515" s="67"/>
      <c r="U515" s="67"/>
      <c r="V515" s="67"/>
    </row>
    <row r="516" spans="1:22" ht="15">
      <c r="A516" s="47"/>
      <c r="B516" s="47"/>
      <c r="C516" s="47"/>
      <c r="D516" s="67"/>
      <c r="E516" s="154"/>
      <c r="F516" s="75"/>
      <c r="G516" s="160"/>
      <c r="H516" s="52"/>
      <c r="I516" s="52"/>
      <c r="J516" s="52"/>
      <c r="K516" s="52"/>
      <c r="L516" s="52"/>
      <c r="M516" s="52"/>
      <c r="N516" s="52"/>
      <c r="O516" s="52"/>
      <c r="P516" s="53"/>
      <c r="Q516" s="54"/>
      <c r="R516" s="55"/>
      <c r="S516" s="67"/>
      <c r="T516" s="67"/>
      <c r="U516" s="67"/>
      <c r="V516" s="67"/>
    </row>
    <row r="517" spans="1:22" ht="15">
      <c r="A517" s="47"/>
      <c r="B517" s="47"/>
      <c r="C517" s="47"/>
      <c r="D517" s="67"/>
      <c r="E517" s="154"/>
      <c r="F517" s="75"/>
      <c r="G517" s="160"/>
      <c r="H517" s="52"/>
      <c r="I517" s="52"/>
      <c r="J517" s="52"/>
      <c r="K517" s="52"/>
      <c r="L517" s="52"/>
      <c r="M517" s="52"/>
      <c r="N517" s="52"/>
      <c r="O517" s="52"/>
      <c r="P517" s="53"/>
      <c r="Q517" s="54"/>
      <c r="R517" s="55"/>
      <c r="S517" s="67"/>
      <c r="T517" s="67"/>
      <c r="U517" s="67"/>
      <c r="V517" s="67"/>
    </row>
    <row r="518" spans="1:22" ht="15.75" thickBot="1">
      <c r="A518" s="68"/>
      <c r="B518" s="69"/>
      <c r="C518" s="69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</row>
    <row r="519" spans="1:22" ht="15.75">
      <c r="A519" s="326" t="s">
        <v>62</v>
      </c>
      <c r="B519" s="327"/>
      <c r="C519" s="327"/>
      <c r="D519" s="327"/>
      <c r="E519" s="327"/>
      <c r="F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  <c r="R519" s="327"/>
      <c r="S519" s="327"/>
      <c r="T519" s="327"/>
      <c r="U519" s="327"/>
      <c r="V519" s="328"/>
    </row>
    <row r="520" spans="1:22" ht="15">
      <c r="A520" s="5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7"/>
    </row>
    <row r="521" spans="1:22" ht="20.25">
      <c r="A521" s="329" t="s">
        <v>376</v>
      </c>
      <c r="B521" s="250"/>
      <c r="C521" s="250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  <c r="U521" s="250"/>
      <c r="V521" s="330"/>
    </row>
    <row r="522" spans="1:22" ht="15">
      <c r="A522" s="56"/>
      <c r="B522" s="5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58"/>
    </row>
    <row r="523" spans="1:22" ht="18">
      <c r="A523" s="331" t="s">
        <v>63</v>
      </c>
      <c r="B523" s="253"/>
      <c r="C523" s="254" t="s">
        <v>292</v>
      </c>
      <c r="D523" s="254"/>
      <c r="E523" s="254"/>
      <c r="F523" s="254"/>
      <c r="G523" s="254"/>
      <c r="H523" s="254"/>
      <c r="I523" s="254"/>
      <c r="J523" s="254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  <c r="U523" s="254"/>
      <c r="V523" s="59"/>
    </row>
    <row r="524" spans="1:22" ht="15">
      <c r="A524" s="56"/>
      <c r="B524" s="5"/>
      <c r="C524" s="10"/>
      <c r="D524" s="10"/>
      <c r="E524" s="10"/>
      <c r="F524" s="10"/>
      <c r="G524" s="10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7"/>
    </row>
    <row r="525" spans="1:22" ht="15">
      <c r="A525" s="332" t="s">
        <v>64</v>
      </c>
      <c r="B525" s="256"/>
      <c r="C525" s="10" t="s">
        <v>65</v>
      </c>
      <c r="D525" s="10"/>
      <c r="E525" s="10"/>
      <c r="F525" s="5"/>
      <c r="G525" s="5"/>
      <c r="H525" s="5"/>
      <c r="I525" s="5"/>
      <c r="J525" s="5"/>
      <c r="K525" s="10" t="s">
        <v>66</v>
      </c>
      <c r="L525" s="10"/>
      <c r="M525" s="10"/>
      <c r="N525" s="333">
        <v>40513</v>
      </c>
      <c r="O525" s="256"/>
      <c r="P525" s="256"/>
      <c r="Q525" s="256"/>
      <c r="R525" s="256"/>
      <c r="S525" s="256" t="s">
        <v>67</v>
      </c>
      <c r="T525" s="256"/>
      <c r="U525" s="256"/>
      <c r="V525" s="334"/>
    </row>
    <row r="526" spans="1:22" ht="15">
      <c r="A526" s="332" t="s">
        <v>68</v>
      </c>
      <c r="B526" s="256"/>
      <c r="C526" s="10" t="s">
        <v>108</v>
      </c>
      <c r="D526" s="10"/>
      <c r="E526" s="10"/>
      <c r="F526" s="5"/>
      <c r="G526" s="5"/>
      <c r="H526" s="5"/>
      <c r="I526" s="5"/>
      <c r="J526" s="5"/>
      <c r="K526" s="256" t="s">
        <v>70</v>
      </c>
      <c r="L526" s="256"/>
      <c r="M526" s="256"/>
      <c r="N526" s="256" t="s">
        <v>71</v>
      </c>
      <c r="O526" s="256"/>
      <c r="P526" s="256"/>
      <c r="Q526" s="256"/>
      <c r="R526" s="256"/>
      <c r="S526" s="256" t="s">
        <v>72</v>
      </c>
      <c r="T526" s="256"/>
      <c r="U526" s="256"/>
      <c r="V526" s="58">
        <v>34</v>
      </c>
    </row>
    <row r="527" spans="1:22" ht="15.75" thickBot="1">
      <c r="A527" s="70"/>
      <c r="B527" s="71"/>
      <c r="C527" s="71"/>
      <c r="D527" s="71"/>
      <c r="E527" s="71"/>
      <c r="F527" s="71"/>
      <c r="G527" s="71"/>
      <c r="H527" s="71"/>
      <c r="I527" s="71"/>
      <c r="J527" s="71"/>
      <c r="K527" s="376"/>
      <c r="L527" s="376"/>
      <c r="M527" s="376"/>
      <c r="N527" s="376" t="s">
        <v>73</v>
      </c>
      <c r="O527" s="376"/>
      <c r="P527" s="376"/>
      <c r="Q527" s="376"/>
      <c r="R527" s="376"/>
      <c r="S527" s="377"/>
      <c r="T527" s="377"/>
      <c r="U527" s="71"/>
      <c r="V527" s="72"/>
    </row>
    <row r="528" spans="1:22" ht="15">
      <c r="A528" s="459" t="s">
        <v>74</v>
      </c>
      <c r="B528" s="359"/>
      <c r="C528" s="489" t="s">
        <v>173</v>
      </c>
      <c r="D528" s="489"/>
      <c r="E528" s="489"/>
      <c r="F528" s="489"/>
      <c r="G528" s="490"/>
      <c r="H528" s="266" t="s">
        <v>76</v>
      </c>
      <c r="I528" s="267"/>
      <c r="J528" s="267" t="s">
        <v>206</v>
      </c>
      <c r="K528" s="267"/>
      <c r="L528" s="267"/>
      <c r="M528" s="267"/>
      <c r="N528" s="267"/>
      <c r="O528" s="267"/>
      <c r="P528" s="344"/>
      <c r="Q528" s="348" t="s">
        <v>78</v>
      </c>
      <c r="R528" s="349"/>
      <c r="S528" s="354" t="s">
        <v>207</v>
      </c>
      <c r="T528" s="354"/>
      <c r="U528" s="354"/>
      <c r="V528" s="510"/>
    </row>
    <row r="529" spans="1:22" ht="15">
      <c r="A529" s="459" t="s">
        <v>79</v>
      </c>
      <c r="B529" s="359"/>
      <c r="C529" s="282" t="s">
        <v>176</v>
      </c>
      <c r="D529" s="282"/>
      <c r="E529" s="282"/>
      <c r="F529" s="282"/>
      <c r="G529" s="283"/>
      <c r="H529" s="266"/>
      <c r="I529" s="267"/>
      <c r="J529" s="267"/>
      <c r="K529" s="267"/>
      <c r="L529" s="267"/>
      <c r="M529" s="267"/>
      <c r="N529" s="267"/>
      <c r="O529" s="267"/>
      <c r="P529" s="344"/>
      <c r="Q529" s="348"/>
      <c r="R529" s="349"/>
      <c r="S529" s="354"/>
      <c r="T529" s="354"/>
      <c r="U529" s="354"/>
      <c r="V529" s="510"/>
    </row>
    <row r="530" spans="1:22" ht="15.75" thickBot="1">
      <c r="A530" s="470" t="s">
        <v>81</v>
      </c>
      <c r="B530" s="471"/>
      <c r="C530" s="483" t="s">
        <v>208</v>
      </c>
      <c r="D530" s="483"/>
      <c r="E530" s="483"/>
      <c r="F530" s="483"/>
      <c r="G530" s="484"/>
      <c r="H530" s="479"/>
      <c r="I530" s="480"/>
      <c r="J530" s="480"/>
      <c r="K530" s="480"/>
      <c r="L530" s="480"/>
      <c r="M530" s="480"/>
      <c r="N530" s="480"/>
      <c r="O530" s="480"/>
      <c r="P530" s="509"/>
      <c r="Q530" s="465"/>
      <c r="R530" s="466"/>
      <c r="S530" s="507"/>
      <c r="T530" s="507"/>
      <c r="U530" s="507"/>
      <c r="V530" s="511"/>
    </row>
    <row r="531" spans="1:22" ht="15.75" thickBot="1">
      <c r="A531" s="512"/>
      <c r="B531" s="512"/>
      <c r="C531" s="512"/>
      <c r="D531" s="512"/>
      <c r="E531" s="512"/>
      <c r="F531" s="512"/>
      <c r="G531" s="512"/>
      <c r="H531" s="512"/>
      <c r="I531" s="512"/>
      <c r="J531" s="512"/>
      <c r="K531" s="512"/>
      <c r="L531" s="512"/>
      <c r="M531" s="512"/>
      <c r="N531" s="512"/>
      <c r="O531" s="512"/>
      <c r="P531" s="512"/>
      <c r="Q531" s="512"/>
      <c r="R531" s="512"/>
      <c r="S531" s="512"/>
      <c r="T531" s="512"/>
      <c r="U531" s="512"/>
      <c r="V531" s="512"/>
    </row>
    <row r="532" spans="1:22" ht="15.75" thickBot="1">
      <c r="A532" s="513" t="s">
        <v>83</v>
      </c>
      <c r="B532" s="514"/>
      <c r="C532" s="514"/>
      <c r="D532" s="514"/>
      <c r="E532" s="514"/>
      <c r="F532" s="514"/>
      <c r="G532" s="515"/>
      <c r="H532" s="516" t="s">
        <v>84</v>
      </c>
      <c r="I532" s="517"/>
      <c r="J532" s="517"/>
      <c r="K532" s="517"/>
      <c r="L532" s="517"/>
      <c r="M532" s="517"/>
      <c r="N532" s="517"/>
      <c r="O532" s="517"/>
      <c r="P532" s="517"/>
      <c r="Q532" s="517"/>
      <c r="R532" s="518"/>
      <c r="S532" s="519" t="s">
        <v>85</v>
      </c>
      <c r="T532" s="521" t="s">
        <v>86</v>
      </c>
      <c r="U532" s="522"/>
      <c r="V532" s="523"/>
    </row>
    <row r="533" spans="1:22" ht="15.75" thickBot="1">
      <c r="A533" s="179"/>
      <c r="B533" s="67"/>
      <c r="C533" s="67"/>
      <c r="D533" s="67"/>
      <c r="E533" s="67"/>
      <c r="F533" s="67"/>
      <c r="G533" s="180"/>
      <c r="H533" s="527" t="s">
        <v>93</v>
      </c>
      <c r="I533" s="528"/>
      <c r="J533" s="528"/>
      <c r="K533" s="528"/>
      <c r="L533" s="528"/>
      <c r="M533" s="528"/>
      <c r="N533" s="528"/>
      <c r="O533" s="528"/>
      <c r="P533" s="49"/>
      <c r="Q533" s="49"/>
      <c r="R533" s="181"/>
      <c r="S533" s="520"/>
      <c r="T533" s="524"/>
      <c r="U533" s="525"/>
      <c r="V533" s="526"/>
    </row>
    <row r="534" spans="1:22" ht="66" thickBot="1">
      <c r="A534" s="182" t="s">
        <v>87</v>
      </c>
      <c r="B534" s="529" t="s">
        <v>88</v>
      </c>
      <c r="C534" s="530"/>
      <c r="D534" s="183" t="s">
        <v>89</v>
      </c>
      <c r="E534" s="184" t="s">
        <v>90</v>
      </c>
      <c r="F534" s="185" t="s">
        <v>91</v>
      </c>
      <c r="G534" s="186" t="s">
        <v>92</v>
      </c>
      <c r="H534" s="531"/>
      <c r="I534" s="532"/>
      <c r="J534" s="532"/>
      <c r="K534" s="532"/>
      <c r="L534" s="532"/>
      <c r="M534" s="532"/>
      <c r="N534" s="532"/>
      <c r="O534" s="533"/>
      <c r="P534" s="187" t="s">
        <v>94</v>
      </c>
      <c r="Q534" s="188" t="s">
        <v>95</v>
      </c>
      <c r="R534" s="189" t="s">
        <v>96</v>
      </c>
      <c r="S534" s="520"/>
      <c r="T534" s="524"/>
      <c r="U534" s="525"/>
      <c r="V534" s="526"/>
    </row>
    <row r="535" spans="1:22" ht="28.5" customHeight="1">
      <c r="A535" s="29">
        <v>2</v>
      </c>
      <c r="B535" s="365" t="s">
        <v>209</v>
      </c>
      <c r="C535" s="365"/>
      <c r="D535" s="31">
        <v>1</v>
      </c>
      <c r="E535" s="31">
        <v>0</v>
      </c>
      <c r="F535" s="33">
        <f>+E535/D535</f>
        <v>0</v>
      </c>
      <c r="G535" s="33">
        <f>0.2539*E535/1689</f>
        <v>0</v>
      </c>
      <c r="H535" s="35"/>
      <c r="I535" s="35"/>
      <c r="J535" s="35"/>
      <c r="K535" s="35"/>
      <c r="L535" s="35"/>
      <c r="M535" s="35"/>
      <c r="N535" s="35"/>
      <c r="O535" s="35"/>
      <c r="P535" s="35">
        <f>SUM(H535:O535)</f>
        <v>0</v>
      </c>
      <c r="Q535" s="35">
        <f>P535</f>
        <v>0</v>
      </c>
      <c r="R535" s="162"/>
      <c r="S535" s="63" t="s">
        <v>403</v>
      </c>
      <c r="T535" s="366"/>
      <c r="U535" s="366"/>
      <c r="V535" s="367"/>
    </row>
    <row r="536" spans="1:22" ht="27.75" customHeight="1">
      <c r="A536" s="29">
        <v>3</v>
      </c>
      <c r="B536" s="365" t="s">
        <v>210</v>
      </c>
      <c r="C536" s="365"/>
      <c r="D536" s="31">
        <v>1</v>
      </c>
      <c r="E536" s="31"/>
      <c r="F536" s="33">
        <f>+E536/D536</f>
        <v>0</v>
      </c>
      <c r="G536" s="33">
        <f>0.2539*E536/1689</f>
        <v>0</v>
      </c>
      <c r="H536" s="35"/>
      <c r="I536" s="35"/>
      <c r="J536" s="35"/>
      <c r="K536" s="35"/>
      <c r="L536" s="35"/>
      <c r="M536" s="35"/>
      <c r="N536" s="35"/>
      <c r="O536" s="35"/>
      <c r="P536" s="35">
        <f>SUM(H536:O536)</f>
        <v>0</v>
      </c>
      <c r="Q536" s="35">
        <f>P536</f>
        <v>0</v>
      </c>
      <c r="R536" s="162"/>
      <c r="S536" s="63" t="s">
        <v>171</v>
      </c>
      <c r="T536" s="366"/>
      <c r="U536" s="366"/>
      <c r="V536" s="367"/>
    </row>
    <row r="537" spans="1:22" ht="15.75" thickBot="1">
      <c r="A537" s="39"/>
      <c r="B537" s="373" t="s">
        <v>106</v>
      </c>
      <c r="C537" s="373"/>
      <c r="D537" s="66">
        <f>SUM(D535:D536)</f>
        <v>2</v>
      </c>
      <c r="E537" s="152">
        <f>SUM(E535:E536)</f>
        <v>0</v>
      </c>
      <c r="F537" s="73">
        <f>+E537/D537</f>
        <v>0</v>
      </c>
      <c r="G537" s="159">
        <f aca="true" t="shared" si="19" ref="G537:Q537">SUM(G535:G536)</f>
        <v>0</v>
      </c>
      <c r="H537" s="43">
        <f t="shared" si="19"/>
        <v>0</v>
      </c>
      <c r="I537" s="43">
        <f t="shared" si="19"/>
        <v>0</v>
      </c>
      <c r="J537" s="43">
        <f t="shared" si="19"/>
        <v>0</v>
      </c>
      <c r="K537" s="43">
        <f t="shared" si="19"/>
        <v>0</v>
      </c>
      <c r="L537" s="43">
        <f t="shared" si="19"/>
        <v>0</v>
      </c>
      <c r="M537" s="43">
        <f t="shared" si="19"/>
        <v>0</v>
      </c>
      <c r="N537" s="43">
        <f t="shared" si="19"/>
        <v>0</v>
      </c>
      <c r="O537" s="43">
        <f t="shared" si="19"/>
        <v>0</v>
      </c>
      <c r="P537" s="44">
        <f t="shared" si="19"/>
        <v>0</v>
      </c>
      <c r="Q537" s="45">
        <f t="shared" si="19"/>
        <v>0</v>
      </c>
      <c r="R537" s="46"/>
      <c r="S537" s="66"/>
      <c r="T537" s="374"/>
      <c r="U537" s="374"/>
      <c r="V537" s="375"/>
    </row>
    <row r="538" spans="1:22" ht="15">
      <c r="A538" s="47"/>
      <c r="B538" s="47"/>
      <c r="C538" s="47"/>
      <c r="D538" s="67"/>
      <c r="E538" s="154"/>
      <c r="F538" s="75"/>
      <c r="G538" s="160"/>
      <c r="H538" s="52"/>
      <c r="I538" s="52"/>
      <c r="J538" s="52"/>
      <c r="K538" s="52"/>
      <c r="L538" s="52"/>
      <c r="M538" s="52"/>
      <c r="N538" s="52"/>
      <c r="O538" s="52"/>
      <c r="P538" s="53"/>
      <c r="Q538" s="54"/>
      <c r="R538" s="55"/>
      <c r="S538" s="67"/>
      <c r="T538" s="67"/>
      <c r="U538" s="67"/>
      <c r="V538" s="67"/>
    </row>
    <row r="539" spans="1:22" ht="15">
      <c r="A539" s="47"/>
      <c r="B539" s="47"/>
      <c r="C539" s="47"/>
      <c r="D539" s="67"/>
      <c r="E539" s="154"/>
      <c r="F539" s="75"/>
      <c r="G539" s="160"/>
      <c r="H539" s="52"/>
      <c r="I539" s="52"/>
      <c r="J539" s="52"/>
      <c r="K539" s="52"/>
      <c r="L539" s="52"/>
      <c r="M539" s="52"/>
      <c r="N539" s="52"/>
      <c r="O539" s="52"/>
      <c r="P539" s="53"/>
      <c r="Q539" s="54"/>
      <c r="R539" s="55"/>
      <c r="S539" s="67"/>
      <c r="T539" s="67"/>
      <c r="U539" s="67"/>
      <c r="V539" s="67"/>
    </row>
    <row r="540" spans="1:22" ht="15">
      <c r="A540" s="47"/>
      <c r="B540" s="47"/>
      <c r="C540" s="47"/>
      <c r="D540" s="67"/>
      <c r="E540" s="154"/>
      <c r="F540" s="75"/>
      <c r="G540" s="160"/>
      <c r="H540" s="52"/>
      <c r="I540" s="52"/>
      <c r="J540" s="52"/>
      <c r="K540" s="52"/>
      <c r="L540" s="52"/>
      <c r="M540" s="52"/>
      <c r="N540" s="52"/>
      <c r="O540" s="52"/>
      <c r="P540" s="53"/>
      <c r="Q540" s="54"/>
      <c r="R540" s="55"/>
      <c r="S540" s="67"/>
      <c r="T540" s="67"/>
      <c r="U540" s="67"/>
      <c r="V540" s="67"/>
    </row>
    <row r="541" spans="1:22" ht="15">
      <c r="A541" s="47"/>
      <c r="B541" s="47"/>
      <c r="C541" s="47"/>
      <c r="D541" s="67"/>
      <c r="E541" s="154"/>
      <c r="F541" s="75"/>
      <c r="G541" s="160"/>
      <c r="H541" s="52"/>
      <c r="I541" s="52"/>
      <c r="J541" s="52"/>
      <c r="K541" s="52"/>
      <c r="L541" s="52"/>
      <c r="M541" s="52"/>
      <c r="N541" s="52"/>
      <c r="O541" s="52"/>
      <c r="P541" s="53"/>
      <c r="Q541" s="54"/>
      <c r="R541" s="55"/>
      <c r="S541" s="67"/>
      <c r="T541" s="67"/>
      <c r="U541" s="67"/>
      <c r="V541" s="67"/>
    </row>
    <row r="542" spans="1:22" ht="15">
      <c r="A542" s="47"/>
      <c r="B542" s="47"/>
      <c r="C542" s="47"/>
      <c r="D542" s="67"/>
      <c r="E542" s="154"/>
      <c r="F542" s="75"/>
      <c r="G542" s="160"/>
      <c r="H542" s="52"/>
      <c r="I542" s="52"/>
      <c r="J542" s="52"/>
      <c r="K542" s="52"/>
      <c r="L542" s="52"/>
      <c r="M542" s="52"/>
      <c r="N542" s="52"/>
      <c r="O542" s="52"/>
      <c r="P542" s="53"/>
      <c r="Q542" s="54"/>
      <c r="R542" s="55"/>
      <c r="S542" s="67"/>
      <c r="T542" s="67"/>
      <c r="U542" s="67"/>
      <c r="V542" s="67"/>
    </row>
    <row r="543" spans="1:22" ht="15.75" thickBot="1">
      <c r="A543" s="68"/>
      <c r="B543" s="69"/>
      <c r="C543" s="69"/>
      <c r="D543" s="68"/>
      <c r="E543" s="68"/>
      <c r="F543" s="190"/>
      <c r="G543" s="68"/>
      <c r="H543" s="89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</row>
    <row r="544" spans="1:22" ht="15.75">
      <c r="A544" s="395" t="s">
        <v>62</v>
      </c>
      <c r="B544" s="396"/>
      <c r="C544" s="396"/>
      <c r="D544" s="396"/>
      <c r="E544" s="396"/>
      <c r="F544" s="396"/>
      <c r="G544" s="396"/>
      <c r="H544" s="396"/>
      <c r="I544" s="396"/>
      <c r="J544" s="396"/>
      <c r="K544" s="396"/>
      <c r="L544" s="396"/>
      <c r="M544" s="396"/>
      <c r="N544" s="396"/>
      <c r="O544" s="396"/>
      <c r="P544" s="396"/>
      <c r="Q544" s="396"/>
      <c r="R544" s="396"/>
      <c r="S544" s="396"/>
      <c r="T544" s="396"/>
      <c r="U544" s="396"/>
      <c r="V544" s="397"/>
    </row>
    <row r="545" spans="1:22" ht="15">
      <c r="A545" s="95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7"/>
    </row>
    <row r="546" spans="1:22" ht="20.25">
      <c r="A546" s="398" t="s">
        <v>389</v>
      </c>
      <c r="B546" s="399"/>
      <c r="C546" s="399"/>
      <c r="D546" s="399"/>
      <c r="E546" s="399"/>
      <c r="F546" s="399"/>
      <c r="G546" s="399"/>
      <c r="H546" s="399"/>
      <c r="I546" s="399"/>
      <c r="J546" s="399"/>
      <c r="K546" s="399"/>
      <c r="L546" s="399"/>
      <c r="M546" s="399"/>
      <c r="N546" s="399"/>
      <c r="O546" s="399"/>
      <c r="P546" s="399"/>
      <c r="Q546" s="399"/>
      <c r="R546" s="399"/>
      <c r="S546" s="399"/>
      <c r="T546" s="399"/>
      <c r="U546" s="399"/>
      <c r="V546" s="400"/>
    </row>
    <row r="547" spans="1:22" ht="15">
      <c r="A547" s="98"/>
      <c r="B547" s="96"/>
      <c r="C547" s="96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99"/>
    </row>
    <row r="548" spans="1:22" ht="18">
      <c r="A548" s="358" t="s">
        <v>63</v>
      </c>
      <c r="B548" s="359"/>
      <c r="C548" s="254" t="s">
        <v>292</v>
      </c>
      <c r="D548" s="254"/>
      <c r="E548" s="254"/>
      <c r="F548" s="254"/>
      <c r="G548" s="254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100"/>
    </row>
    <row r="549" spans="1:22" ht="15">
      <c r="A549" s="60"/>
      <c r="B549" s="96"/>
      <c r="C549" s="96"/>
      <c r="D549" s="61"/>
      <c r="E549" s="61"/>
      <c r="F549" s="61"/>
      <c r="G549" s="61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7"/>
    </row>
    <row r="550" spans="1:22" ht="15">
      <c r="A550" s="358" t="s">
        <v>64</v>
      </c>
      <c r="B550" s="359"/>
      <c r="C550" s="96" t="s">
        <v>65</v>
      </c>
      <c r="D550" s="61"/>
      <c r="E550" s="61"/>
      <c r="F550" s="96"/>
      <c r="G550" s="96"/>
      <c r="H550" s="96"/>
      <c r="I550" s="96"/>
      <c r="J550" s="96"/>
      <c r="K550" s="61" t="s">
        <v>66</v>
      </c>
      <c r="L550" s="61"/>
      <c r="M550" s="61"/>
      <c r="N550" s="401">
        <v>40956</v>
      </c>
      <c r="O550" s="359"/>
      <c r="P550" s="359"/>
      <c r="Q550" s="359"/>
      <c r="R550" s="359"/>
      <c r="S550" s="359"/>
      <c r="T550" s="359"/>
      <c r="U550" s="359"/>
      <c r="V550" s="402"/>
    </row>
    <row r="551" spans="1:22" ht="15">
      <c r="A551" s="358" t="s">
        <v>68</v>
      </c>
      <c r="B551" s="359"/>
      <c r="C551" s="96" t="s">
        <v>108</v>
      </c>
      <c r="D551" s="61"/>
      <c r="E551" s="61"/>
      <c r="F551" s="96"/>
      <c r="G551" s="96"/>
      <c r="H551" s="96"/>
      <c r="I551" s="96"/>
      <c r="J551" s="96"/>
      <c r="K551" s="359" t="s">
        <v>70</v>
      </c>
      <c r="L551" s="359"/>
      <c r="M551" s="359"/>
      <c r="N551" s="359" t="s">
        <v>377</v>
      </c>
      <c r="O551" s="359"/>
      <c r="P551" s="359"/>
      <c r="Q551" s="359"/>
      <c r="R551" s="359"/>
      <c r="S551" s="359"/>
      <c r="T551" s="359"/>
      <c r="U551" s="359"/>
      <c r="V551" s="99">
        <v>34</v>
      </c>
    </row>
    <row r="552" spans="1:22" ht="15.75" thickBot="1">
      <c r="A552" s="101"/>
      <c r="B552" s="102"/>
      <c r="C552" s="102"/>
      <c r="D552" s="102"/>
      <c r="E552" s="102"/>
      <c r="F552" s="102"/>
      <c r="G552" s="102"/>
      <c r="H552" s="102"/>
      <c r="I552" s="102"/>
      <c r="J552" s="102"/>
      <c r="K552" s="361"/>
      <c r="L552" s="361"/>
      <c r="M552" s="361"/>
      <c r="N552" s="361" t="s">
        <v>73</v>
      </c>
      <c r="O552" s="361"/>
      <c r="P552" s="361"/>
      <c r="Q552" s="361"/>
      <c r="R552" s="361"/>
      <c r="S552" s="361"/>
      <c r="T552" s="103"/>
      <c r="U552" s="102"/>
      <c r="V552" s="104"/>
    </row>
    <row r="553" spans="1:22" ht="15">
      <c r="A553" s="459" t="s">
        <v>74</v>
      </c>
      <c r="B553" s="359"/>
      <c r="C553" s="489" t="s">
        <v>211</v>
      </c>
      <c r="D553" s="489"/>
      <c r="E553" s="489"/>
      <c r="F553" s="489"/>
      <c r="G553" s="490"/>
      <c r="H553" s="266" t="s">
        <v>76</v>
      </c>
      <c r="I553" s="267"/>
      <c r="J553" s="272" t="s">
        <v>212</v>
      </c>
      <c r="K553" s="272"/>
      <c r="L553" s="272"/>
      <c r="M553" s="272"/>
      <c r="N553" s="272"/>
      <c r="O553" s="272"/>
      <c r="P553" s="273"/>
      <c r="Q553" s="348" t="s">
        <v>372</v>
      </c>
      <c r="R553" s="349"/>
      <c r="S553" s="452" t="s">
        <v>213</v>
      </c>
      <c r="T553" s="452"/>
      <c r="U553" s="452"/>
      <c r="V553" s="467"/>
    </row>
    <row r="554" spans="1:22" ht="15">
      <c r="A554" s="459" t="s">
        <v>79</v>
      </c>
      <c r="B554" s="359"/>
      <c r="C554" s="282" t="s">
        <v>214</v>
      </c>
      <c r="D554" s="282"/>
      <c r="E554" s="282"/>
      <c r="F554" s="282"/>
      <c r="G554" s="283"/>
      <c r="H554" s="266"/>
      <c r="I554" s="267"/>
      <c r="J554" s="272"/>
      <c r="K554" s="272"/>
      <c r="L554" s="272"/>
      <c r="M554" s="272"/>
      <c r="N554" s="272"/>
      <c r="O554" s="272"/>
      <c r="P554" s="273"/>
      <c r="Q554" s="348"/>
      <c r="R554" s="349"/>
      <c r="S554" s="452"/>
      <c r="T554" s="452"/>
      <c r="U554" s="452"/>
      <c r="V554" s="467"/>
    </row>
    <row r="555" spans="1:22" ht="15.75" thickBot="1">
      <c r="A555" s="470" t="s">
        <v>81</v>
      </c>
      <c r="B555" s="471"/>
      <c r="C555" s="483" t="s">
        <v>215</v>
      </c>
      <c r="D555" s="483"/>
      <c r="E555" s="483"/>
      <c r="F555" s="483"/>
      <c r="G555" s="484"/>
      <c r="H555" s="479"/>
      <c r="I555" s="480"/>
      <c r="J555" s="481"/>
      <c r="K555" s="481"/>
      <c r="L555" s="481"/>
      <c r="M555" s="481"/>
      <c r="N555" s="481"/>
      <c r="O555" s="481"/>
      <c r="P555" s="482"/>
      <c r="Q555" s="465"/>
      <c r="R555" s="466"/>
      <c r="S555" s="468"/>
      <c r="T555" s="468"/>
      <c r="U555" s="468"/>
      <c r="V555" s="469"/>
    </row>
    <row r="556" spans="1:22" ht="15.75" thickBot="1">
      <c r="A556" s="474"/>
      <c r="B556" s="474"/>
      <c r="C556" s="474"/>
      <c r="D556" s="474"/>
      <c r="E556" s="474"/>
      <c r="F556" s="474"/>
      <c r="G556" s="474"/>
      <c r="H556" s="474"/>
      <c r="I556" s="474"/>
      <c r="J556" s="474"/>
      <c r="K556" s="474"/>
      <c r="L556" s="474"/>
      <c r="M556" s="474"/>
      <c r="N556" s="474"/>
      <c r="O556" s="474"/>
      <c r="P556" s="474"/>
      <c r="Q556" s="474"/>
      <c r="R556" s="474"/>
      <c r="S556" s="474"/>
      <c r="T556" s="474"/>
      <c r="U556" s="474"/>
      <c r="V556" s="474"/>
    </row>
    <row r="557" spans="1:22" ht="15.75" thickBot="1">
      <c r="A557" s="289" t="s">
        <v>83</v>
      </c>
      <c r="B557" s="290"/>
      <c r="C557" s="290"/>
      <c r="D557" s="290"/>
      <c r="E557" s="290"/>
      <c r="F557" s="290"/>
      <c r="G557" s="291"/>
      <c r="H557" s="292" t="s">
        <v>84</v>
      </c>
      <c r="I557" s="293"/>
      <c r="J557" s="293"/>
      <c r="K557" s="293"/>
      <c r="L557" s="293"/>
      <c r="M557" s="293"/>
      <c r="N557" s="293"/>
      <c r="O557" s="293"/>
      <c r="P557" s="293"/>
      <c r="Q557" s="293"/>
      <c r="R557" s="294"/>
      <c r="S557" s="295" t="s">
        <v>85</v>
      </c>
      <c r="T557" s="297" t="s">
        <v>86</v>
      </c>
      <c r="U557" s="298"/>
      <c r="V557" s="299"/>
    </row>
    <row r="558" spans="1:22" ht="15.75" thickBot="1">
      <c r="A558" s="295" t="s">
        <v>87</v>
      </c>
      <c r="B558" s="297" t="s">
        <v>88</v>
      </c>
      <c r="C558" s="299"/>
      <c r="D558" s="302" t="s">
        <v>89</v>
      </c>
      <c r="E558" s="304" t="s">
        <v>90</v>
      </c>
      <c r="F558" s="304" t="s">
        <v>91</v>
      </c>
      <c r="G558" s="306" t="s">
        <v>92</v>
      </c>
      <c r="H558" s="308" t="s">
        <v>93</v>
      </c>
      <c r="I558" s="309"/>
      <c r="J558" s="309"/>
      <c r="K558" s="309"/>
      <c r="L558" s="309"/>
      <c r="M558" s="309"/>
      <c r="N558" s="309"/>
      <c r="O558" s="310"/>
      <c r="P558" s="311" t="s">
        <v>94</v>
      </c>
      <c r="Q558" s="313" t="s">
        <v>95</v>
      </c>
      <c r="R558" s="315" t="s">
        <v>96</v>
      </c>
      <c r="S558" s="296"/>
      <c r="T558" s="300"/>
      <c r="U558" s="258"/>
      <c r="V558" s="301"/>
    </row>
    <row r="559" spans="1:22" ht="47.25" thickBot="1">
      <c r="A559" s="296"/>
      <c r="B559" s="300"/>
      <c r="C559" s="301"/>
      <c r="D559" s="303"/>
      <c r="E559" s="305"/>
      <c r="F559" s="305"/>
      <c r="G559" s="307"/>
      <c r="H559" s="14" t="s">
        <v>97</v>
      </c>
      <c r="I559" s="15" t="s">
        <v>98</v>
      </c>
      <c r="J559" s="16" t="s">
        <v>99</v>
      </c>
      <c r="K559" s="16" t="s">
        <v>16</v>
      </c>
      <c r="L559" s="16" t="s">
        <v>100</v>
      </c>
      <c r="M559" s="16" t="s">
        <v>101</v>
      </c>
      <c r="N559" s="16" t="s">
        <v>102</v>
      </c>
      <c r="O559" s="17" t="s">
        <v>103</v>
      </c>
      <c r="P559" s="312"/>
      <c r="Q559" s="314"/>
      <c r="R559" s="316"/>
      <c r="S559" s="296"/>
      <c r="T559" s="300"/>
      <c r="U559" s="258"/>
      <c r="V559" s="301"/>
    </row>
    <row r="560" spans="1:22" ht="25.5" customHeight="1" thickBot="1">
      <c r="A560" s="18">
        <v>1</v>
      </c>
      <c r="B560" s="317" t="s">
        <v>216</v>
      </c>
      <c r="C560" s="317"/>
      <c r="D560" s="165">
        <v>1</v>
      </c>
      <c r="E560" s="21"/>
      <c r="F560" s="22">
        <f>+E560/D560</f>
        <v>0</v>
      </c>
      <c r="G560" s="22">
        <f>0.2214*E560/273</f>
        <v>0</v>
      </c>
      <c r="H560" s="23"/>
      <c r="I560" s="23"/>
      <c r="J560" s="23"/>
      <c r="K560" s="23"/>
      <c r="L560" s="23"/>
      <c r="M560" s="23"/>
      <c r="N560" s="23"/>
      <c r="O560" s="23"/>
      <c r="P560" s="191">
        <f>SUM(H560:O560)</f>
        <v>0</v>
      </c>
      <c r="Q560" s="191">
        <f>P560</f>
        <v>0</v>
      </c>
      <c r="R560" s="161">
        <v>0</v>
      </c>
      <c r="S560" s="62" t="s">
        <v>396</v>
      </c>
      <c r="T560" s="363"/>
      <c r="U560" s="363"/>
      <c r="V560" s="364"/>
    </row>
    <row r="561" spans="1:22" ht="30.75" customHeight="1" thickBot="1">
      <c r="A561" s="29">
        <v>2</v>
      </c>
      <c r="B561" s="365" t="s">
        <v>217</v>
      </c>
      <c r="C561" s="365"/>
      <c r="D561" s="165">
        <v>1</v>
      </c>
      <c r="E561" s="32">
        <v>0</v>
      </c>
      <c r="F561" s="33">
        <v>0</v>
      </c>
      <c r="G561" s="33">
        <f>0.3588*E561/441</f>
        <v>0</v>
      </c>
      <c r="H561" s="35"/>
      <c r="I561" s="35"/>
      <c r="J561" s="35"/>
      <c r="K561" s="35"/>
      <c r="L561" s="35"/>
      <c r="M561" s="35"/>
      <c r="N561" s="35"/>
      <c r="O561" s="35"/>
      <c r="P561" s="192">
        <f>SUM(H561:O561)</f>
        <v>0</v>
      </c>
      <c r="Q561" s="192">
        <f>P561</f>
        <v>0</v>
      </c>
      <c r="R561" s="162">
        <v>0</v>
      </c>
      <c r="S561" s="62" t="s">
        <v>396</v>
      </c>
      <c r="T561" s="366"/>
      <c r="U561" s="366"/>
      <c r="V561" s="367"/>
    </row>
    <row r="562" spans="1:22" ht="27" customHeight="1" thickBot="1">
      <c r="A562" s="29"/>
      <c r="B562" s="368" t="s">
        <v>218</v>
      </c>
      <c r="C562" s="369"/>
      <c r="D562" s="165">
        <v>1</v>
      </c>
      <c r="E562" s="32">
        <v>0</v>
      </c>
      <c r="F562" s="33">
        <v>0</v>
      </c>
      <c r="G562" s="33">
        <f>0.3588*E562/441</f>
        <v>0</v>
      </c>
      <c r="H562" s="35">
        <v>47000</v>
      </c>
      <c r="I562" s="35"/>
      <c r="J562" s="35"/>
      <c r="K562" s="35"/>
      <c r="L562" s="35"/>
      <c r="M562" s="35"/>
      <c r="N562" s="35"/>
      <c r="O562" s="35">
        <v>42000</v>
      </c>
      <c r="P562" s="192">
        <f>SUM(H562:O562)</f>
        <v>89000</v>
      </c>
      <c r="Q562" s="192">
        <v>0</v>
      </c>
      <c r="R562" s="162">
        <f>+Q562/P562</f>
        <v>0</v>
      </c>
      <c r="S562" s="62" t="s">
        <v>396</v>
      </c>
      <c r="T562" s="63"/>
      <c r="U562" s="63"/>
      <c r="V562" s="64"/>
    </row>
    <row r="563" spans="1:22" ht="26.25" customHeight="1" thickBot="1">
      <c r="A563" s="29"/>
      <c r="B563" s="368" t="s">
        <v>219</v>
      </c>
      <c r="C563" s="369"/>
      <c r="D563" s="165">
        <v>1</v>
      </c>
      <c r="E563" s="32">
        <v>0</v>
      </c>
      <c r="F563" s="33">
        <v>0</v>
      </c>
      <c r="G563" s="33">
        <f>0.3588*E563/441</f>
        <v>0</v>
      </c>
      <c r="H563" s="35">
        <v>5000</v>
      </c>
      <c r="I563" s="35"/>
      <c r="J563" s="35"/>
      <c r="K563" s="35"/>
      <c r="L563" s="35"/>
      <c r="M563" s="35"/>
      <c r="N563" s="35"/>
      <c r="O563" s="35"/>
      <c r="P563" s="192">
        <f>SUM(H563:O563)</f>
        <v>5000</v>
      </c>
      <c r="Q563" s="192">
        <v>0</v>
      </c>
      <c r="R563" s="162">
        <f>+Q563/P563</f>
        <v>0</v>
      </c>
      <c r="S563" s="62" t="s">
        <v>396</v>
      </c>
      <c r="T563" s="63"/>
      <c r="U563" s="63"/>
      <c r="V563" s="64"/>
    </row>
    <row r="564" spans="1:22" ht="15.75" thickBot="1">
      <c r="A564" s="29">
        <v>3</v>
      </c>
      <c r="B564" s="365" t="s">
        <v>220</v>
      </c>
      <c r="C564" s="365"/>
      <c r="D564" s="165">
        <v>1</v>
      </c>
      <c r="E564" s="32">
        <v>0</v>
      </c>
      <c r="F564" s="33">
        <v>0</v>
      </c>
      <c r="G564" s="33">
        <f>0.3588*E564/441</f>
        <v>0</v>
      </c>
      <c r="H564" s="35">
        <v>10000</v>
      </c>
      <c r="I564" s="35"/>
      <c r="J564" s="35"/>
      <c r="K564" s="35"/>
      <c r="L564" s="35"/>
      <c r="M564" s="35"/>
      <c r="N564" s="35"/>
      <c r="O564" s="35"/>
      <c r="P564" s="192">
        <f>SUM(H564:O564)</f>
        <v>10000</v>
      </c>
      <c r="Q564" s="193">
        <v>0</v>
      </c>
      <c r="R564" s="162">
        <f>+Q564/P564</f>
        <v>0</v>
      </c>
      <c r="S564" s="62" t="s">
        <v>396</v>
      </c>
      <c r="T564" s="366"/>
      <c r="U564" s="366"/>
      <c r="V564" s="367"/>
    </row>
    <row r="565" spans="1:22" ht="15.75" thickBot="1">
      <c r="A565" s="39"/>
      <c r="B565" s="373" t="s">
        <v>106</v>
      </c>
      <c r="C565" s="373"/>
      <c r="D565" s="66">
        <v>441</v>
      </c>
      <c r="E565" s="152">
        <f>SUM(E559:E564)</f>
        <v>0</v>
      </c>
      <c r="F565" s="73">
        <f>+E565/D565</f>
        <v>0</v>
      </c>
      <c r="G565" s="159">
        <f>SUM(G560:G564)</f>
        <v>0</v>
      </c>
      <c r="H565" s="43">
        <f>SUM(H560:H564)</f>
        <v>62000</v>
      </c>
      <c r="I565" s="43"/>
      <c r="J565" s="43"/>
      <c r="K565" s="43"/>
      <c r="L565" s="43"/>
      <c r="M565" s="43"/>
      <c r="N565" s="43"/>
      <c r="O565" s="43">
        <f>SUM(O562:O564)</f>
        <v>42000</v>
      </c>
      <c r="P565" s="44">
        <f>SUM(P560:P564)</f>
        <v>104000</v>
      </c>
      <c r="Q565" s="45">
        <f>SUM(Q559:Q564)</f>
        <v>0</v>
      </c>
      <c r="R565" s="46">
        <f>+Q565/P565</f>
        <v>0</v>
      </c>
      <c r="S565" s="62" t="s">
        <v>396</v>
      </c>
      <c r="T565" s="374"/>
      <c r="U565" s="374"/>
      <c r="V565" s="375"/>
    </row>
    <row r="566" spans="1:22" ht="15">
      <c r="A566" s="68"/>
      <c r="B566" s="69"/>
      <c r="C566" s="69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</row>
    <row r="567" spans="1:22" ht="15">
      <c r="A567" s="68"/>
      <c r="B567" s="69"/>
      <c r="C567" s="69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</row>
    <row r="568" spans="1:22" ht="15">
      <c r="A568" s="68"/>
      <c r="B568" s="69"/>
      <c r="C568" s="69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</row>
    <row r="569" spans="1:22" ht="15">
      <c r="A569" s="68"/>
      <c r="B569" s="69"/>
      <c r="C569" s="69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</row>
    <row r="570" spans="1:22" ht="15">
      <c r="A570" s="68"/>
      <c r="B570" s="69"/>
      <c r="C570" s="69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</row>
    <row r="571" spans="1:22" ht="15">
      <c r="A571" s="68"/>
      <c r="B571" s="69"/>
      <c r="C571" s="69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</row>
    <row r="572" spans="1:22" ht="15">
      <c r="A572" s="68"/>
      <c r="B572" s="69"/>
      <c r="C572" s="69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</row>
    <row r="573" spans="1:22" ht="15">
      <c r="A573" s="68"/>
      <c r="B573" s="69"/>
      <c r="C573" s="69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</row>
    <row r="574" spans="1:22" ht="15">
      <c r="A574" s="68"/>
      <c r="B574" s="69"/>
      <c r="C574" s="69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</row>
    <row r="575" spans="1:22" ht="15">
      <c r="A575" s="68"/>
      <c r="B575" s="69"/>
      <c r="C575" s="69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</row>
    <row r="576" spans="1:22" ht="15">
      <c r="A576" s="68"/>
      <c r="B576" s="69"/>
      <c r="C576" s="69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</row>
    <row r="577" spans="1:22" ht="15">
      <c r="A577" s="68"/>
      <c r="B577" s="69"/>
      <c r="C577" s="69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</row>
    <row r="578" spans="1:22" ht="15">
      <c r="A578" s="68"/>
      <c r="B578" s="69"/>
      <c r="C578" s="69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</row>
    <row r="579" spans="1:22" ht="15">
      <c r="A579" s="68"/>
      <c r="B579" s="69"/>
      <c r="C579" s="69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</row>
    <row r="580" spans="1:22" ht="15.75" thickBot="1">
      <c r="A580" s="68"/>
      <c r="B580" s="69"/>
      <c r="C580" s="69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</row>
    <row r="581" spans="1:22" ht="15.75">
      <c r="A581" s="326" t="s">
        <v>62</v>
      </c>
      <c r="B581" s="327"/>
      <c r="C581" s="327"/>
      <c r="D581" s="327"/>
      <c r="E581" s="327"/>
      <c r="F581" s="327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  <c r="R581" s="327"/>
      <c r="S581" s="327"/>
      <c r="T581" s="327"/>
      <c r="U581" s="327"/>
      <c r="V581" s="328"/>
    </row>
    <row r="582" spans="1:22" ht="15">
      <c r="A582" s="5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7"/>
    </row>
    <row r="583" spans="1:22" ht="20.25">
      <c r="A583" s="329" t="s">
        <v>376</v>
      </c>
      <c r="B583" s="250"/>
      <c r="C583" s="250"/>
      <c r="D583" s="250"/>
      <c r="E583" s="250"/>
      <c r="F583" s="250"/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250"/>
      <c r="U583" s="250"/>
      <c r="V583" s="330"/>
    </row>
    <row r="584" spans="1:22" ht="15">
      <c r="A584" s="56"/>
      <c r="B584" s="5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58"/>
    </row>
    <row r="585" spans="1:22" ht="18">
      <c r="A585" s="331" t="s">
        <v>63</v>
      </c>
      <c r="B585" s="253"/>
      <c r="C585" s="254" t="s">
        <v>292</v>
      </c>
      <c r="D585" s="254"/>
      <c r="E585" s="254"/>
      <c r="F585" s="254"/>
      <c r="G585" s="254"/>
      <c r="H585" s="254"/>
      <c r="I585" s="254"/>
      <c r="J585" s="254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59"/>
    </row>
    <row r="586" spans="1:22" ht="15">
      <c r="A586" s="56"/>
      <c r="B586" s="5"/>
      <c r="C586" s="10"/>
      <c r="D586" s="10"/>
      <c r="E586" s="10"/>
      <c r="F586" s="10"/>
      <c r="G586" s="10"/>
      <c r="H586" s="5"/>
      <c r="I586" s="5"/>
      <c r="J586" s="5" t="s">
        <v>221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7"/>
    </row>
    <row r="587" spans="1:22" ht="15">
      <c r="A587" s="332" t="s">
        <v>64</v>
      </c>
      <c r="B587" s="256"/>
      <c r="C587" s="10" t="s">
        <v>65</v>
      </c>
      <c r="D587" s="10"/>
      <c r="E587" s="10"/>
      <c r="F587" s="5"/>
      <c r="G587" s="5"/>
      <c r="H587" s="5"/>
      <c r="I587" s="5"/>
      <c r="J587" s="5"/>
      <c r="K587" s="10" t="s">
        <v>66</v>
      </c>
      <c r="L587" s="10"/>
      <c r="M587" s="10"/>
      <c r="N587" s="333">
        <v>40956</v>
      </c>
      <c r="O587" s="256"/>
      <c r="P587" s="256"/>
      <c r="Q587" s="256"/>
      <c r="R587" s="256"/>
      <c r="S587" s="256" t="s">
        <v>67</v>
      </c>
      <c r="T587" s="256"/>
      <c r="U587" s="256"/>
      <c r="V587" s="334"/>
    </row>
    <row r="588" spans="1:22" ht="15">
      <c r="A588" s="332" t="s">
        <v>68</v>
      </c>
      <c r="B588" s="256"/>
      <c r="C588" s="10" t="s">
        <v>108</v>
      </c>
      <c r="D588" s="10"/>
      <c r="E588" s="10"/>
      <c r="F588" s="5"/>
      <c r="G588" s="5"/>
      <c r="H588" s="5"/>
      <c r="I588" s="5"/>
      <c r="J588" s="5"/>
      <c r="K588" s="256" t="s">
        <v>70</v>
      </c>
      <c r="L588" s="256"/>
      <c r="M588" s="256"/>
      <c r="N588" s="256" t="s">
        <v>377</v>
      </c>
      <c r="O588" s="256"/>
      <c r="P588" s="256"/>
      <c r="Q588" s="256"/>
      <c r="R588" s="256"/>
      <c r="S588" s="256" t="s">
        <v>72</v>
      </c>
      <c r="T588" s="256"/>
      <c r="U588" s="256"/>
      <c r="V588" s="58">
        <v>34</v>
      </c>
    </row>
    <row r="589" spans="1:22" ht="15.75" thickBot="1">
      <c r="A589" s="70"/>
      <c r="B589" s="71"/>
      <c r="C589" s="71"/>
      <c r="D589" s="71"/>
      <c r="E589" s="71"/>
      <c r="F589" s="71"/>
      <c r="G589" s="71"/>
      <c r="H589" s="71"/>
      <c r="I589" s="71"/>
      <c r="J589" s="71"/>
      <c r="K589" s="376"/>
      <c r="L589" s="376"/>
      <c r="M589" s="376"/>
      <c r="N589" s="376" t="s">
        <v>73</v>
      </c>
      <c r="O589" s="376"/>
      <c r="P589" s="376"/>
      <c r="Q589" s="376"/>
      <c r="R589" s="376"/>
      <c r="S589" s="377"/>
      <c r="T589" s="377"/>
      <c r="U589" s="71"/>
      <c r="V589" s="72"/>
    </row>
    <row r="590" spans="1:22" ht="15">
      <c r="A590" s="459" t="s">
        <v>74</v>
      </c>
      <c r="B590" s="359"/>
      <c r="C590" s="489" t="s">
        <v>211</v>
      </c>
      <c r="D590" s="489"/>
      <c r="E590" s="489"/>
      <c r="F590" s="489"/>
      <c r="G590" s="490"/>
      <c r="H590" s="266" t="s">
        <v>76</v>
      </c>
      <c r="I590" s="267"/>
      <c r="J590" s="272" t="s">
        <v>222</v>
      </c>
      <c r="K590" s="272"/>
      <c r="L590" s="272"/>
      <c r="M590" s="272"/>
      <c r="N590" s="272"/>
      <c r="O590" s="272"/>
      <c r="P590" s="273"/>
      <c r="Q590" s="348" t="s">
        <v>372</v>
      </c>
      <c r="R590" s="349"/>
      <c r="S590" s="452" t="s">
        <v>222</v>
      </c>
      <c r="T590" s="452"/>
      <c r="U590" s="452"/>
      <c r="V590" s="467"/>
    </row>
    <row r="591" spans="1:22" ht="15">
      <c r="A591" s="459" t="s">
        <v>79</v>
      </c>
      <c r="B591" s="359"/>
      <c r="C591" s="282" t="s">
        <v>404</v>
      </c>
      <c r="D591" s="282"/>
      <c r="E591" s="282"/>
      <c r="F591" s="282"/>
      <c r="G591" s="283"/>
      <c r="H591" s="266"/>
      <c r="I591" s="267"/>
      <c r="J591" s="272"/>
      <c r="K591" s="272"/>
      <c r="L591" s="272"/>
      <c r="M591" s="272"/>
      <c r="N591" s="272"/>
      <c r="O591" s="272"/>
      <c r="P591" s="273"/>
      <c r="Q591" s="348"/>
      <c r="R591" s="349"/>
      <c r="S591" s="452"/>
      <c r="T591" s="452"/>
      <c r="U591" s="452"/>
      <c r="V591" s="467"/>
    </row>
    <row r="592" spans="1:22" ht="15.75" thickBot="1">
      <c r="A592" s="470" t="s">
        <v>81</v>
      </c>
      <c r="B592" s="471"/>
      <c r="C592" s="483" t="s">
        <v>223</v>
      </c>
      <c r="D592" s="483"/>
      <c r="E592" s="483"/>
      <c r="F592" s="483"/>
      <c r="G592" s="484"/>
      <c r="H592" s="479"/>
      <c r="I592" s="480"/>
      <c r="J592" s="481"/>
      <c r="K592" s="481"/>
      <c r="L592" s="481"/>
      <c r="M592" s="481"/>
      <c r="N592" s="481"/>
      <c r="O592" s="481"/>
      <c r="P592" s="482"/>
      <c r="Q592" s="465"/>
      <c r="R592" s="466"/>
      <c r="S592" s="468"/>
      <c r="T592" s="468"/>
      <c r="U592" s="468"/>
      <c r="V592" s="469"/>
    </row>
    <row r="593" spans="1:22" ht="15.75" thickBot="1">
      <c r="A593" s="474"/>
      <c r="B593" s="474"/>
      <c r="C593" s="474"/>
      <c r="D593" s="474"/>
      <c r="E593" s="474"/>
      <c r="F593" s="474"/>
      <c r="G593" s="474"/>
      <c r="H593" s="474"/>
      <c r="I593" s="474"/>
      <c r="J593" s="474"/>
      <c r="K593" s="474"/>
      <c r="L593" s="474"/>
      <c r="M593" s="474"/>
      <c r="N593" s="474"/>
      <c r="O593" s="474"/>
      <c r="P593" s="474"/>
      <c r="Q593" s="474"/>
      <c r="R593" s="474"/>
      <c r="S593" s="474"/>
      <c r="T593" s="474"/>
      <c r="U593" s="474"/>
      <c r="V593" s="474"/>
    </row>
    <row r="594" spans="1:22" ht="15.75" thickBot="1">
      <c r="A594" s="289" t="s">
        <v>83</v>
      </c>
      <c r="B594" s="290"/>
      <c r="C594" s="290"/>
      <c r="D594" s="290"/>
      <c r="E594" s="290"/>
      <c r="F594" s="290"/>
      <c r="G594" s="291"/>
      <c r="H594" s="292" t="s">
        <v>84</v>
      </c>
      <c r="I594" s="293"/>
      <c r="J594" s="293"/>
      <c r="K594" s="293"/>
      <c r="L594" s="293"/>
      <c r="M594" s="293"/>
      <c r="N594" s="293"/>
      <c r="O594" s="293"/>
      <c r="P594" s="293"/>
      <c r="Q594" s="293"/>
      <c r="R594" s="294"/>
      <c r="S594" s="295" t="s">
        <v>85</v>
      </c>
      <c r="T594" s="297" t="s">
        <v>86</v>
      </c>
      <c r="U594" s="298"/>
      <c r="V594" s="299"/>
    </row>
    <row r="595" spans="1:22" ht="15.75" thickBot="1">
      <c r="A595" s="295" t="s">
        <v>87</v>
      </c>
      <c r="B595" s="297" t="s">
        <v>88</v>
      </c>
      <c r="C595" s="299"/>
      <c r="D595" s="302" t="s">
        <v>89</v>
      </c>
      <c r="E595" s="304" t="s">
        <v>90</v>
      </c>
      <c r="F595" s="304" t="s">
        <v>91</v>
      </c>
      <c r="G595" s="306" t="s">
        <v>92</v>
      </c>
      <c r="H595" s="308" t="s">
        <v>93</v>
      </c>
      <c r="I595" s="309"/>
      <c r="J595" s="309"/>
      <c r="K595" s="309"/>
      <c r="L595" s="309"/>
      <c r="M595" s="309"/>
      <c r="N595" s="309"/>
      <c r="O595" s="310"/>
      <c r="P595" s="311" t="s">
        <v>94</v>
      </c>
      <c r="Q595" s="313" t="s">
        <v>95</v>
      </c>
      <c r="R595" s="315" t="s">
        <v>96</v>
      </c>
      <c r="S595" s="296"/>
      <c r="T595" s="300"/>
      <c r="U595" s="258"/>
      <c r="V595" s="301"/>
    </row>
    <row r="596" spans="1:22" ht="47.25" thickBot="1">
      <c r="A596" s="296"/>
      <c r="B596" s="300"/>
      <c r="C596" s="301"/>
      <c r="D596" s="303"/>
      <c r="E596" s="305"/>
      <c r="F596" s="305"/>
      <c r="G596" s="307"/>
      <c r="H596" s="14" t="s">
        <v>97</v>
      </c>
      <c r="I596" s="15" t="s">
        <v>98</v>
      </c>
      <c r="J596" s="16" t="s">
        <v>99</v>
      </c>
      <c r="K596" s="16" t="s">
        <v>16</v>
      </c>
      <c r="L596" s="16" t="s">
        <v>100</v>
      </c>
      <c r="M596" s="16" t="s">
        <v>101</v>
      </c>
      <c r="N596" s="16" t="s">
        <v>102</v>
      </c>
      <c r="O596" s="17" t="s">
        <v>103</v>
      </c>
      <c r="P596" s="312"/>
      <c r="Q596" s="314"/>
      <c r="R596" s="316"/>
      <c r="S596" s="296"/>
      <c r="T596" s="300"/>
      <c r="U596" s="258"/>
      <c r="V596" s="301"/>
    </row>
    <row r="597" spans="1:22" ht="15.75" thickBot="1">
      <c r="A597" s="18">
        <v>1</v>
      </c>
      <c r="B597" s="380" t="s">
        <v>224</v>
      </c>
      <c r="C597" s="380"/>
      <c r="D597" s="20">
        <v>1</v>
      </c>
      <c r="E597" s="194">
        <v>0</v>
      </c>
      <c r="F597" s="22">
        <f>+E597/D597</f>
        <v>0</v>
      </c>
      <c r="G597" s="22">
        <f>0.2302*E597/283</f>
        <v>0</v>
      </c>
      <c r="H597" s="23">
        <v>10000</v>
      </c>
      <c r="I597" s="23"/>
      <c r="J597" s="23"/>
      <c r="K597" s="23"/>
      <c r="L597" s="23"/>
      <c r="M597" s="23"/>
      <c r="N597" s="23"/>
      <c r="O597" s="23"/>
      <c r="P597" s="79">
        <f>+O597+N597+M597+L597+J597+K597+I597+H597</f>
        <v>10000</v>
      </c>
      <c r="Q597" s="193">
        <v>11200</v>
      </c>
      <c r="R597" s="81">
        <f>+Q597/P597</f>
        <v>1.12</v>
      </c>
      <c r="S597" s="62" t="s">
        <v>393</v>
      </c>
      <c r="T597" s="363"/>
      <c r="U597" s="363"/>
      <c r="V597" s="364"/>
    </row>
    <row r="598" spans="1:22" ht="15.75" thickBot="1">
      <c r="A598" s="29">
        <v>2</v>
      </c>
      <c r="B598" s="365" t="s">
        <v>225</v>
      </c>
      <c r="C598" s="365"/>
      <c r="D598" s="31">
        <v>1</v>
      </c>
      <c r="E598" s="195">
        <v>0</v>
      </c>
      <c r="F598" s="33">
        <f>+E598/D598</f>
        <v>0</v>
      </c>
      <c r="G598" s="33">
        <f>0.2302*E598/283</f>
        <v>0</v>
      </c>
      <c r="H598" s="34">
        <v>32000</v>
      </c>
      <c r="I598" s="34"/>
      <c r="J598" s="34"/>
      <c r="K598" s="34"/>
      <c r="L598" s="34"/>
      <c r="M598" s="34"/>
      <c r="N598" s="34"/>
      <c r="O598" s="34"/>
      <c r="P598" s="79">
        <f>+O598+N598+M598+L598+J598+K598+I598+H598</f>
        <v>32000</v>
      </c>
      <c r="Q598" s="196">
        <f>39461+36239</f>
        <v>75700</v>
      </c>
      <c r="R598" s="86">
        <f>+Q598/P598</f>
        <v>2.365625</v>
      </c>
      <c r="S598" s="62" t="s">
        <v>393</v>
      </c>
      <c r="T598" s="366"/>
      <c r="U598" s="366"/>
      <c r="V598" s="367"/>
    </row>
    <row r="599" spans="1:22" ht="15.75" thickBot="1">
      <c r="A599" s="29">
        <v>3</v>
      </c>
      <c r="B599" s="365" t="s">
        <v>226</v>
      </c>
      <c r="C599" s="365"/>
      <c r="D599" s="31">
        <v>1</v>
      </c>
      <c r="E599" s="195">
        <v>0</v>
      </c>
      <c r="F599" s="33">
        <f>+E599/D599</f>
        <v>0</v>
      </c>
      <c r="G599" s="33">
        <f>0.2302*E599/283</f>
        <v>0</v>
      </c>
      <c r="H599" s="34"/>
      <c r="I599" s="34"/>
      <c r="J599" s="34"/>
      <c r="K599" s="34"/>
      <c r="L599" s="34"/>
      <c r="M599" s="34"/>
      <c r="N599" s="34"/>
      <c r="O599" s="34"/>
      <c r="P599" s="79">
        <f>+O599+N599+M599+L599+J599+K599+I599+H599</f>
        <v>0</v>
      </c>
      <c r="Q599" s="196"/>
      <c r="R599" s="86"/>
      <c r="S599" s="62" t="s">
        <v>393</v>
      </c>
      <c r="T599" s="366"/>
      <c r="U599" s="366"/>
      <c r="V599" s="367"/>
    </row>
    <row r="600" spans="1:22" ht="15">
      <c r="A600" s="29">
        <v>1</v>
      </c>
      <c r="B600" s="368"/>
      <c r="C600" s="369"/>
      <c r="D600" s="31"/>
      <c r="E600" s="195"/>
      <c r="F600" s="33">
        <v>0</v>
      </c>
      <c r="G600" s="33">
        <f>0.2302*E600/283</f>
        <v>0</v>
      </c>
      <c r="H600" s="34"/>
      <c r="I600" s="34"/>
      <c r="J600" s="34"/>
      <c r="K600" s="34"/>
      <c r="L600" s="34"/>
      <c r="M600" s="34"/>
      <c r="N600" s="34"/>
      <c r="O600" s="34"/>
      <c r="P600" s="79">
        <f>+O600+N600+M600+L600+J600+K600+I600+H600</f>
        <v>0</v>
      </c>
      <c r="Q600" s="196"/>
      <c r="R600" s="86"/>
      <c r="S600" s="62" t="s">
        <v>393</v>
      </c>
      <c r="T600" s="370"/>
      <c r="U600" s="371"/>
      <c r="V600" s="372"/>
    </row>
    <row r="601" spans="1:22" ht="15.75" thickBot="1">
      <c r="A601" s="39"/>
      <c r="B601" s="373" t="s">
        <v>106</v>
      </c>
      <c r="C601" s="373"/>
      <c r="D601" s="66">
        <f>SUM(D596:D600)</f>
        <v>3</v>
      </c>
      <c r="E601" s="197">
        <f>SUM(E596:E600)</f>
        <v>0</v>
      </c>
      <c r="F601" s="73">
        <f>+E601/D601</f>
        <v>0</v>
      </c>
      <c r="G601" s="159">
        <f>SUM(G600)</f>
        <v>0</v>
      </c>
      <c r="H601" s="43">
        <f aca="true" t="shared" si="20" ref="H601:O601">SUM(H600:H600)</f>
        <v>0</v>
      </c>
      <c r="I601" s="43">
        <f t="shared" si="20"/>
        <v>0</v>
      </c>
      <c r="J601" s="43">
        <f t="shared" si="20"/>
        <v>0</v>
      </c>
      <c r="K601" s="43">
        <f t="shared" si="20"/>
        <v>0</v>
      </c>
      <c r="L601" s="43">
        <f t="shared" si="20"/>
        <v>0</v>
      </c>
      <c r="M601" s="43">
        <f t="shared" si="20"/>
        <v>0</v>
      </c>
      <c r="N601" s="43">
        <f t="shared" si="20"/>
        <v>0</v>
      </c>
      <c r="O601" s="43">
        <f t="shared" si="20"/>
        <v>0</v>
      </c>
      <c r="P601" s="44">
        <f>SUM(H601:O601)</f>
        <v>0</v>
      </c>
      <c r="Q601" s="45">
        <f>SUM(Q596:Q600)</f>
        <v>86900</v>
      </c>
      <c r="R601" s="46">
        <f>+R598+R597</f>
        <v>3.485625</v>
      </c>
      <c r="S601" s="66"/>
      <c r="T601" s="374"/>
      <c r="U601" s="374"/>
      <c r="V601" s="375"/>
    </row>
    <row r="602" spans="1:22" ht="15">
      <c r="A602" s="47"/>
      <c r="B602" s="47"/>
      <c r="C602" s="47"/>
      <c r="D602" s="67"/>
      <c r="E602" s="174"/>
      <c r="F602" s="75"/>
      <c r="G602" s="160"/>
      <c r="H602" s="52"/>
      <c r="I602" s="52"/>
      <c r="J602" s="52"/>
      <c r="K602" s="52"/>
      <c r="L602" s="52"/>
      <c r="M602" s="52"/>
      <c r="N602" s="52"/>
      <c r="O602" s="52"/>
      <c r="P602" s="53"/>
      <c r="Q602" s="54"/>
      <c r="R602" s="55"/>
      <c r="S602" s="67"/>
      <c r="T602" s="67"/>
      <c r="U602" s="67"/>
      <c r="V602" s="67"/>
    </row>
    <row r="603" spans="1:22" ht="15">
      <c r="A603" s="47"/>
      <c r="B603" s="47"/>
      <c r="C603" s="47"/>
      <c r="D603" s="67"/>
      <c r="E603" s="174"/>
      <c r="F603" s="75"/>
      <c r="G603" s="160"/>
      <c r="H603" s="52"/>
      <c r="I603" s="52"/>
      <c r="J603" s="52"/>
      <c r="K603" s="52"/>
      <c r="L603" s="52"/>
      <c r="M603" s="52"/>
      <c r="N603" s="52"/>
      <c r="O603" s="52"/>
      <c r="P603" s="53"/>
      <c r="Q603" s="54"/>
      <c r="R603" s="55"/>
      <c r="S603" s="67"/>
      <c r="T603" s="67"/>
      <c r="U603" s="67"/>
      <c r="V603" s="67"/>
    </row>
    <row r="604" spans="1:22" ht="15">
      <c r="A604" s="47"/>
      <c r="B604" s="47"/>
      <c r="C604" s="47"/>
      <c r="D604" s="67"/>
      <c r="E604" s="174"/>
      <c r="F604" s="75"/>
      <c r="G604" s="160"/>
      <c r="H604" s="52"/>
      <c r="I604" s="52"/>
      <c r="J604" s="52"/>
      <c r="K604" s="52"/>
      <c r="L604" s="52"/>
      <c r="M604" s="52"/>
      <c r="N604" s="52"/>
      <c r="O604" s="52"/>
      <c r="P604" s="53"/>
      <c r="Q604" s="54"/>
      <c r="R604" s="55"/>
      <c r="S604" s="67"/>
      <c r="T604" s="67"/>
      <c r="U604" s="67"/>
      <c r="V604" s="67"/>
    </row>
    <row r="605" spans="1:22" ht="15">
      <c r="A605" s="47"/>
      <c r="B605" s="47"/>
      <c r="C605" s="47"/>
      <c r="D605" s="67"/>
      <c r="E605" s="174"/>
      <c r="F605" s="75"/>
      <c r="G605" s="160"/>
      <c r="H605" s="52"/>
      <c r="I605" s="52"/>
      <c r="J605" s="52"/>
      <c r="K605" s="52"/>
      <c r="L605" s="52"/>
      <c r="M605" s="52"/>
      <c r="N605" s="52"/>
      <c r="O605" s="52"/>
      <c r="P605" s="53"/>
      <c r="Q605" s="54"/>
      <c r="R605" s="55"/>
      <c r="S605" s="67"/>
      <c r="T605" s="67"/>
      <c r="U605" s="67"/>
      <c r="V605" s="67"/>
    </row>
    <row r="606" spans="1:22" ht="15">
      <c r="A606" s="47"/>
      <c r="B606" s="47"/>
      <c r="C606" s="47"/>
      <c r="D606" s="67"/>
      <c r="E606" s="174"/>
      <c r="F606" s="75"/>
      <c r="G606" s="160"/>
      <c r="H606" s="52"/>
      <c r="I606" s="52"/>
      <c r="J606" s="52"/>
      <c r="K606" s="52"/>
      <c r="L606" s="52"/>
      <c r="M606" s="52"/>
      <c r="N606" s="52"/>
      <c r="O606" s="52"/>
      <c r="P606" s="53"/>
      <c r="Q606" s="54"/>
      <c r="R606" s="55"/>
      <c r="S606" s="67"/>
      <c r="T606" s="67"/>
      <c r="U606" s="67"/>
      <c r="V606" s="67"/>
    </row>
    <row r="607" spans="1:22" ht="15">
      <c r="A607" s="47"/>
      <c r="B607" s="47"/>
      <c r="C607" s="47"/>
      <c r="D607" s="67"/>
      <c r="E607" s="174"/>
      <c r="F607" s="75"/>
      <c r="G607" s="160"/>
      <c r="H607" s="52"/>
      <c r="I607" s="52"/>
      <c r="J607" s="52"/>
      <c r="K607" s="52"/>
      <c r="L607" s="52"/>
      <c r="M607" s="52"/>
      <c r="N607" s="52"/>
      <c r="O607" s="52"/>
      <c r="P607" s="53"/>
      <c r="Q607" s="54"/>
      <c r="R607" s="55"/>
      <c r="S607" s="67"/>
      <c r="T607" s="67"/>
      <c r="U607" s="67"/>
      <c r="V607" s="67"/>
    </row>
    <row r="608" spans="1:22" ht="15">
      <c r="A608" s="47"/>
      <c r="B608" s="47"/>
      <c r="C608" s="47"/>
      <c r="D608" s="67"/>
      <c r="E608" s="174"/>
      <c r="F608" s="75"/>
      <c r="G608" s="160"/>
      <c r="H608" s="52"/>
      <c r="I608" s="52"/>
      <c r="J608" s="52"/>
      <c r="K608" s="52"/>
      <c r="L608" s="52"/>
      <c r="M608" s="52"/>
      <c r="N608" s="52"/>
      <c r="O608" s="52"/>
      <c r="P608" s="53"/>
      <c r="Q608" s="54"/>
      <c r="R608" s="55"/>
      <c r="S608" s="67"/>
      <c r="T608" s="67"/>
      <c r="U608" s="67"/>
      <c r="V608" s="67"/>
    </row>
    <row r="609" spans="1:22" ht="15">
      <c r="A609" s="47"/>
      <c r="B609" s="47"/>
      <c r="C609" s="47"/>
      <c r="D609" s="67"/>
      <c r="E609" s="174"/>
      <c r="F609" s="75"/>
      <c r="G609" s="160"/>
      <c r="H609" s="52"/>
      <c r="I609" s="52"/>
      <c r="J609" s="52"/>
      <c r="K609" s="52"/>
      <c r="L609" s="52"/>
      <c r="M609" s="52"/>
      <c r="N609" s="52"/>
      <c r="O609" s="52"/>
      <c r="P609" s="53"/>
      <c r="Q609" s="54"/>
      <c r="R609" s="55"/>
      <c r="S609" s="67"/>
      <c r="T609" s="67"/>
      <c r="U609" s="67"/>
      <c r="V609" s="67"/>
    </row>
    <row r="610" spans="1:22" ht="15">
      <c r="A610" s="47"/>
      <c r="B610" s="47"/>
      <c r="C610" s="47"/>
      <c r="D610" s="67"/>
      <c r="E610" s="174"/>
      <c r="F610" s="75"/>
      <c r="G610" s="160"/>
      <c r="H610" s="52"/>
      <c r="I610" s="52"/>
      <c r="J610" s="52"/>
      <c r="K610" s="52"/>
      <c r="L610" s="52"/>
      <c r="M610" s="52"/>
      <c r="N610" s="52"/>
      <c r="O610" s="52"/>
      <c r="P610" s="53"/>
      <c r="Q610" s="54"/>
      <c r="R610" s="55"/>
      <c r="S610" s="67"/>
      <c r="T610" s="67"/>
      <c r="U610" s="67"/>
      <c r="V610" s="67"/>
    </row>
    <row r="611" spans="1:22" ht="15">
      <c r="A611" s="47"/>
      <c r="B611" s="47"/>
      <c r="C611" s="47"/>
      <c r="D611" s="67"/>
      <c r="E611" s="174"/>
      <c r="F611" s="75"/>
      <c r="G611" s="160"/>
      <c r="H611" s="52"/>
      <c r="I611" s="52"/>
      <c r="J611" s="52"/>
      <c r="K611" s="52"/>
      <c r="L611" s="52"/>
      <c r="M611" s="52"/>
      <c r="N611" s="52"/>
      <c r="O611" s="52"/>
      <c r="P611" s="53"/>
      <c r="Q611" s="54"/>
      <c r="R611" s="55"/>
      <c r="S611" s="67"/>
      <c r="T611" s="67"/>
      <c r="U611" s="67"/>
      <c r="V611" s="67"/>
    </row>
    <row r="612" spans="1:22" ht="15">
      <c r="A612" s="47"/>
      <c r="B612" s="47"/>
      <c r="C612" s="47"/>
      <c r="D612" s="67"/>
      <c r="E612" s="174"/>
      <c r="F612" s="75"/>
      <c r="G612" s="160"/>
      <c r="H612" s="52"/>
      <c r="I612" s="52"/>
      <c r="J612" s="52"/>
      <c r="K612" s="52"/>
      <c r="L612" s="52"/>
      <c r="M612" s="52"/>
      <c r="N612" s="52"/>
      <c r="O612" s="52"/>
      <c r="P612" s="53"/>
      <c r="Q612" s="54"/>
      <c r="R612" s="55"/>
      <c r="S612" s="67"/>
      <c r="T612" s="67"/>
      <c r="U612" s="67"/>
      <c r="V612" s="67"/>
    </row>
    <row r="613" spans="1:22" ht="15.75" thickBot="1">
      <c r="A613" s="68"/>
      <c r="B613" s="69"/>
      <c r="C613" s="69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</row>
    <row r="614" spans="1:22" ht="15.75">
      <c r="A614" s="326" t="s">
        <v>62</v>
      </c>
      <c r="B614" s="327"/>
      <c r="C614" s="327"/>
      <c r="D614" s="327"/>
      <c r="E614" s="327"/>
      <c r="F614" s="327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  <c r="R614" s="327"/>
      <c r="S614" s="327"/>
      <c r="T614" s="327"/>
      <c r="U614" s="327"/>
      <c r="V614" s="328"/>
    </row>
    <row r="615" spans="1:22" ht="15">
      <c r="A615" s="5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7"/>
    </row>
    <row r="616" spans="1:22" ht="20.25">
      <c r="A616" s="329" t="s">
        <v>376</v>
      </c>
      <c r="B616" s="250"/>
      <c r="C616" s="250"/>
      <c r="D616" s="250"/>
      <c r="E616" s="250"/>
      <c r="F616" s="250"/>
      <c r="G616" s="250"/>
      <c r="H616" s="250"/>
      <c r="I616" s="250"/>
      <c r="J616" s="250"/>
      <c r="K616" s="250"/>
      <c r="L616" s="250"/>
      <c r="M616" s="250"/>
      <c r="N616" s="250"/>
      <c r="O616" s="250"/>
      <c r="P616" s="250"/>
      <c r="Q616" s="250"/>
      <c r="R616" s="250"/>
      <c r="S616" s="250"/>
      <c r="T616" s="250"/>
      <c r="U616" s="250"/>
      <c r="V616" s="330"/>
    </row>
    <row r="617" spans="1:22" ht="15">
      <c r="A617" s="56"/>
      <c r="B617" s="5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58"/>
    </row>
    <row r="618" spans="1:22" ht="18">
      <c r="A618" s="331" t="s">
        <v>63</v>
      </c>
      <c r="B618" s="253"/>
      <c r="C618" s="254" t="s">
        <v>292</v>
      </c>
      <c r="D618" s="254"/>
      <c r="E618" s="254"/>
      <c r="F618" s="254"/>
      <c r="G618" s="254"/>
      <c r="H618" s="254"/>
      <c r="I618" s="254"/>
      <c r="J618" s="254"/>
      <c r="K618" s="254"/>
      <c r="L618" s="254"/>
      <c r="M618" s="254"/>
      <c r="N618" s="254"/>
      <c r="O618" s="254"/>
      <c r="P618" s="254"/>
      <c r="Q618" s="254"/>
      <c r="R618" s="254"/>
      <c r="S618" s="254"/>
      <c r="T618" s="254"/>
      <c r="U618" s="254"/>
      <c r="V618" s="59"/>
    </row>
    <row r="619" spans="1:22" ht="15">
      <c r="A619" s="56"/>
      <c r="B619" s="5"/>
      <c r="C619" s="10"/>
      <c r="D619" s="10"/>
      <c r="E619" s="10"/>
      <c r="F619" s="10"/>
      <c r="G619" s="10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7"/>
    </row>
    <row r="620" spans="1:22" ht="15">
      <c r="A620" s="332" t="s">
        <v>64</v>
      </c>
      <c r="B620" s="256"/>
      <c r="C620" s="10" t="s">
        <v>65</v>
      </c>
      <c r="D620" s="10"/>
      <c r="E620" s="10"/>
      <c r="F620" s="5"/>
      <c r="G620" s="5"/>
      <c r="H620" s="5"/>
      <c r="I620" s="5"/>
      <c r="J620" s="5"/>
      <c r="K620" s="10" t="s">
        <v>66</v>
      </c>
      <c r="L620" s="10"/>
      <c r="M620" s="10"/>
      <c r="N620" s="333">
        <v>40956</v>
      </c>
      <c r="O620" s="256"/>
      <c r="P620" s="256"/>
      <c r="Q620" s="256"/>
      <c r="R620" s="256"/>
      <c r="S620" s="256" t="s">
        <v>67</v>
      </c>
      <c r="T620" s="256"/>
      <c r="U620" s="256"/>
      <c r="V620" s="334"/>
    </row>
    <row r="621" spans="1:22" ht="15">
      <c r="A621" s="332" t="s">
        <v>68</v>
      </c>
      <c r="B621" s="256"/>
      <c r="C621" s="10" t="s">
        <v>108</v>
      </c>
      <c r="D621" s="10"/>
      <c r="E621" s="10"/>
      <c r="F621" s="5"/>
      <c r="G621" s="5"/>
      <c r="H621" s="5"/>
      <c r="I621" s="5"/>
      <c r="J621" s="5"/>
      <c r="K621" s="256" t="s">
        <v>70</v>
      </c>
      <c r="L621" s="256"/>
      <c r="M621" s="256"/>
      <c r="N621" s="256" t="s">
        <v>377</v>
      </c>
      <c r="O621" s="256"/>
      <c r="P621" s="256"/>
      <c r="Q621" s="256"/>
      <c r="R621" s="256"/>
      <c r="S621" s="256" t="s">
        <v>72</v>
      </c>
      <c r="T621" s="256"/>
      <c r="U621" s="256"/>
      <c r="V621" s="58">
        <v>34</v>
      </c>
    </row>
    <row r="622" spans="1:22" ht="15.75" thickBot="1">
      <c r="A622" s="70"/>
      <c r="B622" s="71"/>
      <c r="C622" s="71"/>
      <c r="D622" s="71"/>
      <c r="E622" s="71"/>
      <c r="F622" s="71"/>
      <c r="G622" s="71"/>
      <c r="H622" s="71"/>
      <c r="I622" s="71"/>
      <c r="J622" s="71"/>
      <c r="K622" s="376"/>
      <c r="L622" s="376"/>
      <c r="M622" s="376"/>
      <c r="N622" s="376" t="s">
        <v>73</v>
      </c>
      <c r="O622" s="376"/>
      <c r="P622" s="376"/>
      <c r="Q622" s="376"/>
      <c r="R622" s="376"/>
      <c r="S622" s="377"/>
      <c r="T622" s="377"/>
      <c r="U622" s="71"/>
      <c r="V622" s="72"/>
    </row>
    <row r="623" spans="1:22" ht="15">
      <c r="A623" s="459" t="s">
        <v>74</v>
      </c>
      <c r="B623" s="359"/>
      <c r="C623" s="489" t="s">
        <v>211</v>
      </c>
      <c r="D623" s="489"/>
      <c r="E623" s="489"/>
      <c r="F623" s="489"/>
      <c r="G623" s="490"/>
      <c r="H623" s="266" t="s">
        <v>76</v>
      </c>
      <c r="I623" s="267"/>
      <c r="J623" s="272" t="s">
        <v>227</v>
      </c>
      <c r="K623" s="272"/>
      <c r="L623" s="272"/>
      <c r="M623" s="272"/>
      <c r="N623" s="272"/>
      <c r="O623" s="272"/>
      <c r="P623" s="273"/>
      <c r="Q623" s="348" t="s">
        <v>372</v>
      </c>
      <c r="R623" s="349"/>
      <c r="S623" s="452" t="s">
        <v>405</v>
      </c>
      <c r="T623" s="452"/>
      <c r="U623" s="452"/>
      <c r="V623" s="467"/>
    </row>
    <row r="624" spans="1:22" ht="15">
      <c r="A624" s="459" t="s">
        <v>79</v>
      </c>
      <c r="B624" s="359"/>
      <c r="C624" s="282" t="s">
        <v>404</v>
      </c>
      <c r="D624" s="282"/>
      <c r="E624" s="282"/>
      <c r="F624" s="282"/>
      <c r="G624" s="283"/>
      <c r="H624" s="266"/>
      <c r="I624" s="267"/>
      <c r="J624" s="272"/>
      <c r="K624" s="272"/>
      <c r="L624" s="272"/>
      <c r="M624" s="272"/>
      <c r="N624" s="272"/>
      <c r="O624" s="272"/>
      <c r="P624" s="273"/>
      <c r="Q624" s="348"/>
      <c r="R624" s="349"/>
      <c r="S624" s="452"/>
      <c r="T624" s="452"/>
      <c r="U624" s="452"/>
      <c r="V624" s="467"/>
    </row>
    <row r="625" spans="1:22" ht="15.75" thickBot="1">
      <c r="A625" s="470" t="s">
        <v>81</v>
      </c>
      <c r="B625" s="471"/>
      <c r="C625" s="483" t="s">
        <v>228</v>
      </c>
      <c r="D625" s="483"/>
      <c r="E625" s="483"/>
      <c r="F625" s="483"/>
      <c r="G625" s="484"/>
      <c r="H625" s="479"/>
      <c r="I625" s="480"/>
      <c r="J625" s="481"/>
      <c r="K625" s="481"/>
      <c r="L625" s="481"/>
      <c r="M625" s="481"/>
      <c r="N625" s="481"/>
      <c r="O625" s="481"/>
      <c r="P625" s="482"/>
      <c r="Q625" s="465"/>
      <c r="R625" s="466"/>
      <c r="S625" s="468"/>
      <c r="T625" s="468"/>
      <c r="U625" s="468"/>
      <c r="V625" s="469"/>
    </row>
    <row r="626" spans="1:22" ht="15.75" thickBot="1">
      <c r="A626" s="474"/>
      <c r="B626" s="474"/>
      <c r="C626" s="474"/>
      <c r="D626" s="474"/>
      <c r="E626" s="474"/>
      <c r="F626" s="474"/>
      <c r="G626" s="474"/>
      <c r="H626" s="474"/>
      <c r="I626" s="474"/>
      <c r="J626" s="474"/>
      <c r="K626" s="474"/>
      <c r="L626" s="474"/>
      <c r="M626" s="474"/>
      <c r="N626" s="474"/>
      <c r="O626" s="474"/>
      <c r="P626" s="474"/>
      <c r="Q626" s="474"/>
      <c r="R626" s="474"/>
      <c r="S626" s="474"/>
      <c r="T626" s="474"/>
      <c r="U626" s="474"/>
      <c r="V626" s="474"/>
    </row>
    <row r="627" spans="1:22" ht="15.75" thickBot="1">
      <c r="A627" s="289" t="s">
        <v>83</v>
      </c>
      <c r="B627" s="290"/>
      <c r="C627" s="290"/>
      <c r="D627" s="290"/>
      <c r="E627" s="290"/>
      <c r="F627" s="290"/>
      <c r="G627" s="291"/>
      <c r="H627" s="292" t="s">
        <v>84</v>
      </c>
      <c r="I627" s="293"/>
      <c r="J627" s="293"/>
      <c r="K627" s="293"/>
      <c r="L627" s="293"/>
      <c r="M627" s="293"/>
      <c r="N627" s="293"/>
      <c r="O627" s="293"/>
      <c r="P627" s="293"/>
      <c r="Q627" s="293"/>
      <c r="R627" s="294"/>
      <c r="S627" s="295" t="s">
        <v>85</v>
      </c>
      <c r="T627" s="297" t="s">
        <v>86</v>
      </c>
      <c r="U627" s="298"/>
      <c r="V627" s="299"/>
    </row>
    <row r="628" spans="1:22" ht="15.75" thickBot="1">
      <c r="A628" s="295" t="s">
        <v>87</v>
      </c>
      <c r="B628" s="297" t="s">
        <v>88</v>
      </c>
      <c r="C628" s="299"/>
      <c r="D628" s="302" t="s">
        <v>89</v>
      </c>
      <c r="E628" s="304" t="s">
        <v>90</v>
      </c>
      <c r="F628" s="304" t="s">
        <v>91</v>
      </c>
      <c r="G628" s="306" t="s">
        <v>92</v>
      </c>
      <c r="H628" s="308" t="s">
        <v>93</v>
      </c>
      <c r="I628" s="309"/>
      <c r="J628" s="309"/>
      <c r="K628" s="309"/>
      <c r="L628" s="309"/>
      <c r="M628" s="309"/>
      <c r="N628" s="309"/>
      <c r="O628" s="310"/>
      <c r="P628" s="311" t="s">
        <v>94</v>
      </c>
      <c r="Q628" s="313" t="s">
        <v>95</v>
      </c>
      <c r="R628" s="315" t="s">
        <v>96</v>
      </c>
      <c r="S628" s="296"/>
      <c r="T628" s="300"/>
      <c r="U628" s="258"/>
      <c r="V628" s="301"/>
    </row>
    <row r="629" spans="1:22" ht="47.25" thickBot="1">
      <c r="A629" s="296"/>
      <c r="B629" s="300"/>
      <c r="C629" s="301"/>
      <c r="D629" s="303"/>
      <c r="E629" s="305"/>
      <c r="F629" s="305"/>
      <c r="G629" s="307"/>
      <c r="H629" s="14" t="s">
        <v>97</v>
      </c>
      <c r="I629" s="15" t="s">
        <v>98</v>
      </c>
      <c r="J629" s="16" t="s">
        <v>99</v>
      </c>
      <c r="K629" s="16" t="s">
        <v>16</v>
      </c>
      <c r="L629" s="16" t="s">
        <v>100</v>
      </c>
      <c r="M629" s="16" t="s">
        <v>101</v>
      </c>
      <c r="N629" s="16" t="s">
        <v>102</v>
      </c>
      <c r="O629" s="17" t="s">
        <v>103</v>
      </c>
      <c r="P629" s="312"/>
      <c r="Q629" s="314"/>
      <c r="R629" s="316"/>
      <c r="S629" s="296"/>
      <c r="T629" s="300"/>
      <c r="U629" s="258"/>
      <c r="V629" s="301"/>
    </row>
    <row r="630" spans="1:22" ht="15">
      <c r="A630" s="18">
        <v>1</v>
      </c>
      <c r="B630" s="317" t="s">
        <v>229</v>
      </c>
      <c r="C630" s="317"/>
      <c r="D630" s="20">
        <v>1</v>
      </c>
      <c r="E630" s="21">
        <v>0</v>
      </c>
      <c r="F630" s="22">
        <f>+E630/D630</f>
        <v>0</v>
      </c>
      <c r="G630" s="22">
        <f>0.2381*E630/99</f>
        <v>0</v>
      </c>
      <c r="H630" s="23">
        <v>13245</v>
      </c>
      <c r="I630" s="23"/>
      <c r="J630" s="23"/>
      <c r="K630" s="23"/>
      <c r="L630" s="23">
        <v>50000</v>
      </c>
      <c r="M630" s="23"/>
      <c r="N630" s="23"/>
      <c r="O630" s="23"/>
      <c r="P630" s="79">
        <f>SUM(H630:O630)</f>
        <v>63245</v>
      </c>
      <c r="Q630" s="193">
        <v>0</v>
      </c>
      <c r="R630" s="176">
        <f>+Q630/P630</f>
        <v>0</v>
      </c>
      <c r="S630" s="62" t="s">
        <v>393</v>
      </c>
      <c r="T630" s="363"/>
      <c r="U630" s="363"/>
      <c r="V630" s="364"/>
    </row>
    <row r="631" spans="1:22" ht="15.75" thickBot="1">
      <c r="A631" s="39"/>
      <c r="B631" s="373" t="s">
        <v>106</v>
      </c>
      <c r="C631" s="373"/>
      <c r="D631" s="66">
        <f>SUM(D629:D630)</f>
        <v>1</v>
      </c>
      <c r="E631" s="152">
        <v>0</v>
      </c>
      <c r="F631" s="73">
        <f>+E631/D631</f>
        <v>0</v>
      </c>
      <c r="G631" s="159">
        <f>SUM(G630)</f>
        <v>0</v>
      </c>
      <c r="H631" s="43">
        <f>+H630</f>
        <v>13245</v>
      </c>
      <c r="I631" s="43">
        <f aca="true" t="shared" si="21" ref="I631:O631">+I630</f>
        <v>0</v>
      </c>
      <c r="J631" s="43">
        <f t="shared" si="21"/>
        <v>0</v>
      </c>
      <c r="K631" s="43">
        <f t="shared" si="21"/>
        <v>0</v>
      </c>
      <c r="L631" s="43">
        <f t="shared" si="21"/>
        <v>50000</v>
      </c>
      <c r="M631" s="43">
        <f t="shared" si="21"/>
        <v>0</v>
      </c>
      <c r="N631" s="43">
        <f t="shared" si="21"/>
        <v>0</v>
      </c>
      <c r="O631" s="43">
        <f t="shared" si="21"/>
        <v>0</v>
      </c>
      <c r="P631" s="44">
        <f>+P630</f>
        <v>63245</v>
      </c>
      <c r="Q631" s="45">
        <v>0</v>
      </c>
      <c r="R631" s="46">
        <f>+Q631/P631</f>
        <v>0</v>
      </c>
      <c r="S631" s="66"/>
      <c r="T631" s="374"/>
      <c r="U631" s="374"/>
      <c r="V631" s="375"/>
    </row>
    <row r="632" spans="1:22" ht="15">
      <c r="A632" s="47"/>
      <c r="B632" s="47"/>
      <c r="C632" s="47"/>
      <c r="D632" s="67"/>
      <c r="E632" s="154"/>
      <c r="F632" s="75"/>
      <c r="G632" s="160"/>
      <c r="H632" s="52"/>
      <c r="I632" s="52"/>
      <c r="J632" s="52"/>
      <c r="K632" s="52"/>
      <c r="L632" s="52"/>
      <c r="M632" s="52"/>
      <c r="N632" s="52"/>
      <c r="O632" s="52"/>
      <c r="P632" s="53"/>
      <c r="Q632" s="54"/>
      <c r="R632" s="55"/>
      <c r="S632" s="67"/>
      <c r="T632" s="67"/>
      <c r="U632" s="67"/>
      <c r="V632" s="67"/>
    </row>
    <row r="633" spans="1:22" ht="15">
      <c r="A633" s="47"/>
      <c r="B633" s="47"/>
      <c r="C633" s="47"/>
      <c r="D633" s="67"/>
      <c r="E633" s="154"/>
      <c r="F633" s="75"/>
      <c r="G633" s="160"/>
      <c r="H633" s="52"/>
      <c r="I633" s="52"/>
      <c r="J633" s="52"/>
      <c r="K633" s="52"/>
      <c r="L633" s="52"/>
      <c r="M633" s="52"/>
      <c r="N633" s="52"/>
      <c r="O633" s="52"/>
      <c r="P633" s="53"/>
      <c r="Q633" s="54"/>
      <c r="R633" s="55"/>
      <c r="S633" s="67"/>
      <c r="T633" s="67"/>
      <c r="U633" s="67"/>
      <c r="V633" s="67"/>
    </row>
    <row r="634" spans="1:22" ht="15">
      <c r="A634" s="47"/>
      <c r="B634" s="47"/>
      <c r="C634" s="47"/>
      <c r="D634" s="67"/>
      <c r="E634" s="154"/>
      <c r="F634" s="75"/>
      <c r="G634" s="160"/>
      <c r="H634" s="52"/>
      <c r="I634" s="52"/>
      <c r="J634" s="52"/>
      <c r="K634" s="52"/>
      <c r="L634" s="52"/>
      <c r="M634" s="52"/>
      <c r="N634" s="52"/>
      <c r="O634" s="52"/>
      <c r="P634" s="53"/>
      <c r="Q634" s="54"/>
      <c r="R634" s="55"/>
      <c r="S634" s="67"/>
      <c r="T634" s="67"/>
      <c r="U634" s="67"/>
      <c r="V634" s="67"/>
    </row>
    <row r="635" spans="1:22" ht="15">
      <c r="A635" s="47"/>
      <c r="B635" s="47"/>
      <c r="C635" s="47"/>
      <c r="D635" s="67"/>
      <c r="E635" s="154"/>
      <c r="F635" s="75"/>
      <c r="G635" s="160"/>
      <c r="H635" s="52"/>
      <c r="I635" s="52"/>
      <c r="J635" s="52"/>
      <c r="K635" s="52"/>
      <c r="L635" s="52"/>
      <c r="M635" s="52"/>
      <c r="N635" s="52"/>
      <c r="O635" s="52"/>
      <c r="P635" s="53"/>
      <c r="Q635" s="54"/>
      <c r="R635" s="55"/>
      <c r="S635" s="67"/>
      <c r="T635" s="67"/>
      <c r="U635" s="67"/>
      <c r="V635" s="67"/>
    </row>
    <row r="636" spans="1:22" ht="15">
      <c r="A636" s="47"/>
      <c r="B636" s="47"/>
      <c r="C636" s="47"/>
      <c r="D636" s="67"/>
      <c r="E636" s="154"/>
      <c r="F636" s="75"/>
      <c r="G636" s="160"/>
      <c r="H636" s="52"/>
      <c r="I636" s="52"/>
      <c r="J636" s="52"/>
      <c r="K636" s="52"/>
      <c r="L636" s="52"/>
      <c r="M636" s="52"/>
      <c r="N636" s="52"/>
      <c r="O636" s="52"/>
      <c r="P636" s="53"/>
      <c r="Q636" s="54"/>
      <c r="R636" s="55"/>
      <c r="S636" s="67"/>
      <c r="T636" s="67"/>
      <c r="U636" s="67"/>
      <c r="V636" s="67"/>
    </row>
    <row r="637" spans="1:22" ht="15">
      <c r="A637" s="47"/>
      <c r="B637" s="47"/>
      <c r="C637" s="47"/>
      <c r="D637" s="67"/>
      <c r="E637" s="154"/>
      <c r="F637" s="75"/>
      <c r="G637" s="160"/>
      <c r="H637" s="52"/>
      <c r="I637" s="52"/>
      <c r="J637" s="52"/>
      <c r="K637" s="52"/>
      <c r="L637" s="52"/>
      <c r="M637" s="52"/>
      <c r="N637" s="52"/>
      <c r="O637" s="52"/>
      <c r="P637" s="53"/>
      <c r="Q637" s="54"/>
      <c r="R637" s="55"/>
      <c r="S637" s="67"/>
      <c r="T637" s="67"/>
      <c r="U637" s="67"/>
      <c r="V637" s="67"/>
    </row>
    <row r="638" spans="1:22" ht="15">
      <c r="A638" s="47"/>
      <c r="B638" s="47"/>
      <c r="C638" s="47"/>
      <c r="D638" s="67"/>
      <c r="E638" s="154"/>
      <c r="F638" s="75"/>
      <c r="G638" s="160"/>
      <c r="H638" s="52"/>
      <c r="I638" s="52"/>
      <c r="J638" s="52"/>
      <c r="K638" s="52"/>
      <c r="L638" s="52"/>
      <c r="M638" s="52"/>
      <c r="N638" s="52"/>
      <c r="O638" s="52"/>
      <c r="P638" s="53"/>
      <c r="Q638" s="54"/>
      <c r="R638" s="55"/>
      <c r="S638" s="67"/>
      <c r="T638" s="67"/>
      <c r="U638" s="67"/>
      <c r="V638" s="67"/>
    </row>
    <row r="639" spans="1:22" ht="15">
      <c r="A639" s="47"/>
      <c r="B639" s="47"/>
      <c r="C639" s="47"/>
      <c r="D639" s="67"/>
      <c r="E639" s="154"/>
      <c r="F639" s="75"/>
      <c r="G639" s="160"/>
      <c r="H639" s="52"/>
      <c r="I639" s="52"/>
      <c r="J639" s="52"/>
      <c r="K639" s="52"/>
      <c r="L639" s="52"/>
      <c r="M639" s="52"/>
      <c r="N639" s="52"/>
      <c r="O639" s="52"/>
      <c r="P639" s="53"/>
      <c r="Q639" s="54"/>
      <c r="R639" s="55"/>
      <c r="S639" s="67"/>
      <c r="T639" s="67"/>
      <c r="U639" s="67"/>
      <c r="V639" s="67"/>
    </row>
    <row r="640" spans="1:22" ht="15">
      <c r="A640" s="47"/>
      <c r="B640" s="47"/>
      <c r="C640" s="47"/>
      <c r="D640" s="67"/>
      <c r="E640" s="154"/>
      <c r="F640" s="75"/>
      <c r="G640" s="160"/>
      <c r="H640" s="52"/>
      <c r="I640" s="52"/>
      <c r="J640" s="52"/>
      <c r="K640" s="52"/>
      <c r="L640" s="52"/>
      <c r="M640" s="52"/>
      <c r="N640" s="52"/>
      <c r="O640" s="52"/>
      <c r="P640" s="53"/>
      <c r="Q640" s="54"/>
      <c r="R640" s="55"/>
      <c r="S640" s="67"/>
      <c r="T640" s="67"/>
      <c r="U640" s="67"/>
      <c r="V640" s="67"/>
    </row>
    <row r="641" spans="1:22" ht="15">
      <c r="A641" s="47"/>
      <c r="B641" s="47"/>
      <c r="C641" s="47"/>
      <c r="D641" s="67"/>
      <c r="E641" s="154"/>
      <c r="F641" s="75"/>
      <c r="G641" s="160"/>
      <c r="H641" s="52"/>
      <c r="I641" s="52"/>
      <c r="J641" s="52"/>
      <c r="K641" s="52"/>
      <c r="L641" s="52"/>
      <c r="M641" s="52"/>
      <c r="N641" s="52"/>
      <c r="O641" s="52"/>
      <c r="P641" s="53"/>
      <c r="Q641" s="54"/>
      <c r="R641" s="55"/>
      <c r="S641" s="67"/>
      <c r="T641" s="67"/>
      <c r="U641" s="67"/>
      <c r="V641" s="67"/>
    </row>
    <row r="642" spans="1:22" ht="15">
      <c r="A642" s="47"/>
      <c r="B642" s="47"/>
      <c r="C642" s="47"/>
      <c r="D642" s="67"/>
      <c r="E642" s="154"/>
      <c r="F642" s="75"/>
      <c r="G642" s="160"/>
      <c r="H642" s="52"/>
      <c r="I642" s="52"/>
      <c r="J642" s="52"/>
      <c r="K642" s="52"/>
      <c r="L642" s="52"/>
      <c r="M642" s="52"/>
      <c r="N642" s="52"/>
      <c r="O642" s="52"/>
      <c r="P642" s="53"/>
      <c r="Q642" s="54"/>
      <c r="R642" s="55"/>
      <c r="S642" s="67"/>
      <c r="T642" s="67"/>
      <c r="U642" s="67"/>
      <c r="V642" s="67"/>
    </row>
    <row r="643" spans="1:22" ht="15">
      <c r="A643" s="47"/>
      <c r="B643" s="47"/>
      <c r="C643" s="47"/>
      <c r="D643" s="67"/>
      <c r="E643" s="154"/>
      <c r="F643" s="75"/>
      <c r="G643" s="160"/>
      <c r="H643" s="52"/>
      <c r="I643" s="52"/>
      <c r="J643" s="52"/>
      <c r="K643" s="52"/>
      <c r="L643" s="52"/>
      <c r="M643" s="52"/>
      <c r="N643" s="52"/>
      <c r="O643" s="52"/>
      <c r="P643" s="53"/>
      <c r="Q643" s="54"/>
      <c r="R643" s="55"/>
      <c r="S643" s="67"/>
      <c r="T643" s="67"/>
      <c r="U643" s="67"/>
      <c r="V643" s="67"/>
    </row>
    <row r="644" spans="1:22" ht="15">
      <c r="A644" s="47"/>
      <c r="B644" s="47"/>
      <c r="C644" s="47"/>
      <c r="D644" s="67"/>
      <c r="E644" s="154"/>
      <c r="F644" s="75"/>
      <c r="G644" s="160"/>
      <c r="H644" s="52"/>
      <c r="I644" s="52"/>
      <c r="J644" s="52"/>
      <c r="K644" s="52"/>
      <c r="L644" s="52"/>
      <c r="M644" s="52"/>
      <c r="N644" s="52"/>
      <c r="O644" s="52"/>
      <c r="P644" s="53"/>
      <c r="Q644" s="54"/>
      <c r="R644" s="55"/>
      <c r="S644" s="67"/>
      <c r="T644" s="67"/>
      <c r="U644" s="67"/>
      <c r="V644" s="67"/>
    </row>
    <row r="645" spans="1:22" ht="15">
      <c r="A645" s="47"/>
      <c r="B645" s="47"/>
      <c r="C645" s="47"/>
      <c r="D645" s="67"/>
      <c r="E645" s="154"/>
      <c r="F645" s="75"/>
      <c r="G645" s="160"/>
      <c r="H645" s="52"/>
      <c r="I645" s="52"/>
      <c r="J645" s="52"/>
      <c r="K645" s="52"/>
      <c r="L645" s="52"/>
      <c r="M645" s="52"/>
      <c r="N645" s="52"/>
      <c r="O645" s="52"/>
      <c r="P645" s="53"/>
      <c r="Q645" s="54"/>
      <c r="R645" s="55"/>
      <c r="S645" s="67"/>
      <c r="T645" s="67"/>
      <c r="U645" s="67"/>
      <c r="V645" s="67"/>
    </row>
    <row r="646" spans="1:22" ht="15">
      <c r="A646" s="47"/>
      <c r="B646" s="47"/>
      <c r="C646" s="47"/>
      <c r="D646" s="67"/>
      <c r="E646" s="154"/>
      <c r="F646" s="75"/>
      <c r="G646" s="160"/>
      <c r="H646" s="52"/>
      <c r="I646" s="52"/>
      <c r="J646" s="52"/>
      <c r="K646" s="52"/>
      <c r="L646" s="52"/>
      <c r="M646" s="52"/>
      <c r="N646" s="52"/>
      <c r="O646" s="52"/>
      <c r="P646" s="53"/>
      <c r="Q646" s="54"/>
      <c r="R646" s="55"/>
      <c r="S646" s="67"/>
      <c r="T646" s="67"/>
      <c r="U646" s="67"/>
      <c r="V646" s="67"/>
    </row>
    <row r="647" spans="1:22" ht="15">
      <c r="A647" s="47"/>
      <c r="B647" s="47"/>
      <c r="C647" s="47"/>
      <c r="D647" s="67"/>
      <c r="E647" s="154"/>
      <c r="F647" s="75"/>
      <c r="G647" s="160"/>
      <c r="H647" s="52"/>
      <c r="I647" s="52"/>
      <c r="J647" s="52"/>
      <c r="K647" s="52"/>
      <c r="L647" s="52"/>
      <c r="M647" s="52"/>
      <c r="N647" s="52"/>
      <c r="O647" s="52"/>
      <c r="P647" s="53"/>
      <c r="Q647" s="54"/>
      <c r="R647" s="55"/>
      <c r="S647" s="67"/>
      <c r="T647" s="67"/>
      <c r="U647" s="67"/>
      <c r="V647" s="67"/>
    </row>
    <row r="648" spans="1:22" ht="15">
      <c r="A648" s="47"/>
      <c r="B648" s="47"/>
      <c r="C648" s="47"/>
      <c r="D648" s="67"/>
      <c r="E648" s="154"/>
      <c r="F648" s="75"/>
      <c r="G648" s="160"/>
      <c r="H648" s="52"/>
      <c r="I648" s="52"/>
      <c r="J648" s="52"/>
      <c r="K648" s="52"/>
      <c r="L648" s="52"/>
      <c r="M648" s="52"/>
      <c r="N648" s="52"/>
      <c r="O648" s="52"/>
      <c r="P648" s="53"/>
      <c r="Q648" s="54"/>
      <c r="R648" s="55"/>
      <c r="S648" s="67"/>
      <c r="T648" s="67"/>
      <c r="U648" s="67"/>
      <c r="V648" s="67"/>
    </row>
    <row r="649" spans="1:22" ht="15.75" thickBot="1">
      <c r="A649" s="68"/>
      <c r="B649" s="69"/>
      <c r="C649" s="69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</row>
    <row r="650" spans="1:22" ht="15.75">
      <c r="A650" s="326" t="s">
        <v>62</v>
      </c>
      <c r="B650" s="327"/>
      <c r="C650" s="327"/>
      <c r="D650" s="327"/>
      <c r="E650" s="327"/>
      <c r="F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  <c r="R650" s="327"/>
      <c r="S650" s="327"/>
      <c r="T650" s="327"/>
      <c r="U650" s="327"/>
      <c r="V650" s="328"/>
    </row>
    <row r="651" spans="1:22" ht="15">
      <c r="A651" s="5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7"/>
    </row>
    <row r="652" spans="1:22" ht="20.25">
      <c r="A652" s="329" t="s">
        <v>376</v>
      </c>
      <c r="B652" s="250"/>
      <c r="C652" s="250"/>
      <c r="D652" s="250"/>
      <c r="E652" s="250"/>
      <c r="F652" s="250"/>
      <c r="G652" s="250"/>
      <c r="H652" s="250"/>
      <c r="I652" s="250"/>
      <c r="J652" s="250"/>
      <c r="K652" s="250"/>
      <c r="L652" s="250"/>
      <c r="M652" s="250"/>
      <c r="N652" s="250"/>
      <c r="O652" s="250"/>
      <c r="P652" s="250"/>
      <c r="Q652" s="250"/>
      <c r="R652" s="250"/>
      <c r="S652" s="250"/>
      <c r="T652" s="250"/>
      <c r="U652" s="250"/>
      <c r="V652" s="330"/>
    </row>
    <row r="653" spans="1:22" ht="15">
      <c r="A653" s="56"/>
      <c r="B653" s="5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58"/>
    </row>
    <row r="654" spans="1:22" ht="18">
      <c r="A654" s="331" t="s">
        <v>63</v>
      </c>
      <c r="B654" s="253"/>
      <c r="C654" s="254" t="s">
        <v>292</v>
      </c>
      <c r="D654" s="254"/>
      <c r="E654" s="254"/>
      <c r="F654" s="254"/>
      <c r="G654" s="254"/>
      <c r="H654" s="254"/>
      <c r="I654" s="254"/>
      <c r="J654" s="254"/>
      <c r="K654" s="254"/>
      <c r="L654" s="254"/>
      <c r="M654" s="254"/>
      <c r="N654" s="254"/>
      <c r="O654" s="254"/>
      <c r="P654" s="254"/>
      <c r="Q654" s="254"/>
      <c r="R654" s="254"/>
      <c r="S654" s="254"/>
      <c r="T654" s="254"/>
      <c r="U654" s="254"/>
      <c r="V654" s="59"/>
    </row>
    <row r="655" spans="1:22" ht="15">
      <c r="A655" s="56"/>
      <c r="B655" s="5"/>
      <c r="C655" s="10"/>
      <c r="D655" s="10"/>
      <c r="E655" s="10"/>
      <c r="F655" s="10"/>
      <c r="G655" s="10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7"/>
    </row>
    <row r="656" spans="1:22" ht="15">
      <c r="A656" s="332" t="s">
        <v>64</v>
      </c>
      <c r="B656" s="256"/>
      <c r="C656" s="10" t="s">
        <v>65</v>
      </c>
      <c r="D656" s="10"/>
      <c r="E656" s="10"/>
      <c r="F656" s="5"/>
      <c r="G656" s="5"/>
      <c r="H656" s="5"/>
      <c r="I656" s="5"/>
      <c r="J656" s="5"/>
      <c r="K656" s="10" t="s">
        <v>66</v>
      </c>
      <c r="L656" s="10"/>
      <c r="M656" s="10"/>
      <c r="N656" s="333">
        <v>40956</v>
      </c>
      <c r="O656" s="256"/>
      <c r="P656" s="256"/>
      <c r="Q656" s="256"/>
      <c r="R656" s="256"/>
      <c r="S656" s="256" t="s">
        <v>67</v>
      </c>
      <c r="T656" s="256"/>
      <c r="U656" s="256"/>
      <c r="V656" s="334"/>
    </row>
    <row r="657" spans="1:22" ht="15">
      <c r="A657" s="332" t="s">
        <v>68</v>
      </c>
      <c r="B657" s="256"/>
      <c r="C657" s="10" t="s">
        <v>108</v>
      </c>
      <c r="D657" s="10"/>
      <c r="E657" s="10"/>
      <c r="F657" s="5"/>
      <c r="G657" s="5"/>
      <c r="H657" s="5"/>
      <c r="I657" s="5"/>
      <c r="J657" s="5"/>
      <c r="K657" s="256" t="s">
        <v>70</v>
      </c>
      <c r="L657" s="256"/>
      <c r="M657" s="256"/>
      <c r="N657" s="256" t="s">
        <v>377</v>
      </c>
      <c r="O657" s="256"/>
      <c r="P657" s="256"/>
      <c r="Q657" s="256"/>
      <c r="R657" s="256"/>
      <c r="S657" s="256" t="s">
        <v>72</v>
      </c>
      <c r="T657" s="256"/>
      <c r="U657" s="256"/>
      <c r="V657" s="58">
        <v>34</v>
      </c>
    </row>
    <row r="658" spans="1:22" ht="15.75" thickBot="1">
      <c r="A658" s="70"/>
      <c r="B658" s="71"/>
      <c r="C658" s="71"/>
      <c r="D658" s="71"/>
      <c r="E658" s="71"/>
      <c r="F658" s="71"/>
      <c r="G658" s="71"/>
      <c r="H658" s="71"/>
      <c r="I658" s="71"/>
      <c r="J658" s="71"/>
      <c r="K658" s="376"/>
      <c r="L658" s="376"/>
      <c r="M658" s="376"/>
      <c r="N658" s="376" t="s">
        <v>73</v>
      </c>
      <c r="O658" s="376"/>
      <c r="P658" s="376"/>
      <c r="Q658" s="376"/>
      <c r="R658" s="376"/>
      <c r="S658" s="377"/>
      <c r="T658" s="377"/>
      <c r="U658" s="71"/>
      <c r="V658" s="72"/>
    </row>
    <row r="659" spans="1:22" ht="15">
      <c r="A659" s="459" t="s">
        <v>74</v>
      </c>
      <c r="B659" s="359"/>
      <c r="C659" s="489" t="s">
        <v>211</v>
      </c>
      <c r="D659" s="489"/>
      <c r="E659" s="489"/>
      <c r="F659" s="489"/>
      <c r="G659" s="490"/>
      <c r="H659" s="381" t="s">
        <v>76</v>
      </c>
      <c r="I659" s="382"/>
      <c r="J659" s="406" t="s">
        <v>408</v>
      </c>
      <c r="K659" s="406"/>
      <c r="L659" s="406"/>
      <c r="M659" s="406"/>
      <c r="N659" s="406"/>
      <c r="O659" s="406"/>
      <c r="P659" s="462"/>
      <c r="Q659" s="348" t="s">
        <v>372</v>
      </c>
      <c r="R659" s="349"/>
      <c r="S659" s="452" t="s">
        <v>407</v>
      </c>
      <c r="T659" s="452"/>
      <c r="U659" s="452"/>
      <c r="V659" s="467"/>
    </row>
    <row r="660" spans="1:22" ht="15">
      <c r="A660" s="459" t="s">
        <v>79</v>
      </c>
      <c r="B660" s="359"/>
      <c r="C660" s="387" t="s">
        <v>230</v>
      </c>
      <c r="D660" s="387"/>
      <c r="E660" s="387"/>
      <c r="F660" s="387"/>
      <c r="G660" s="388"/>
      <c r="H660" s="381"/>
      <c r="I660" s="382"/>
      <c r="J660" s="406"/>
      <c r="K660" s="406"/>
      <c r="L660" s="406"/>
      <c r="M660" s="406"/>
      <c r="N660" s="406"/>
      <c r="O660" s="406"/>
      <c r="P660" s="462"/>
      <c r="Q660" s="348"/>
      <c r="R660" s="349"/>
      <c r="S660" s="452"/>
      <c r="T660" s="452"/>
      <c r="U660" s="452"/>
      <c r="V660" s="467"/>
    </row>
    <row r="661" spans="1:22" ht="15.75" thickBot="1">
      <c r="A661" s="470" t="s">
        <v>81</v>
      </c>
      <c r="B661" s="471"/>
      <c r="C661" s="472" t="s">
        <v>231</v>
      </c>
      <c r="D661" s="472"/>
      <c r="E661" s="472"/>
      <c r="F661" s="472"/>
      <c r="G661" s="473"/>
      <c r="H661" s="460"/>
      <c r="I661" s="461"/>
      <c r="J661" s="463"/>
      <c r="K661" s="463"/>
      <c r="L661" s="463"/>
      <c r="M661" s="463"/>
      <c r="N661" s="463"/>
      <c r="O661" s="463"/>
      <c r="P661" s="464"/>
      <c r="Q661" s="465"/>
      <c r="R661" s="466"/>
      <c r="S661" s="468"/>
      <c r="T661" s="468"/>
      <c r="U661" s="468"/>
      <c r="V661" s="469"/>
    </row>
    <row r="662" spans="1:22" ht="15.75" thickBot="1">
      <c r="A662" s="474"/>
      <c r="B662" s="474"/>
      <c r="C662" s="474"/>
      <c r="D662" s="474"/>
      <c r="E662" s="474"/>
      <c r="F662" s="474"/>
      <c r="G662" s="474"/>
      <c r="H662" s="474"/>
      <c r="I662" s="474"/>
      <c r="J662" s="474"/>
      <c r="K662" s="474"/>
      <c r="L662" s="474"/>
      <c r="M662" s="474"/>
      <c r="N662" s="474"/>
      <c r="O662" s="474"/>
      <c r="P662" s="474"/>
      <c r="Q662" s="474"/>
      <c r="R662" s="474"/>
      <c r="S662" s="474"/>
      <c r="T662" s="474"/>
      <c r="U662" s="474"/>
      <c r="V662" s="474"/>
    </row>
    <row r="663" spans="1:22" ht="15.75" thickBot="1">
      <c r="A663" s="289" t="s">
        <v>83</v>
      </c>
      <c r="B663" s="290"/>
      <c r="C663" s="290"/>
      <c r="D663" s="290"/>
      <c r="E663" s="290"/>
      <c r="F663" s="290"/>
      <c r="G663" s="291"/>
      <c r="H663" s="292" t="s">
        <v>84</v>
      </c>
      <c r="I663" s="293"/>
      <c r="J663" s="293"/>
      <c r="K663" s="293"/>
      <c r="L663" s="293"/>
      <c r="M663" s="293"/>
      <c r="N663" s="293"/>
      <c r="O663" s="293"/>
      <c r="P663" s="293"/>
      <c r="Q663" s="293"/>
      <c r="R663" s="294"/>
      <c r="S663" s="295" t="s">
        <v>85</v>
      </c>
      <c r="T663" s="297" t="s">
        <v>86</v>
      </c>
      <c r="U663" s="298"/>
      <c r="V663" s="299"/>
    </row>
    <row r="664" spans="1:22" ht="15.75" thickBot="1">
      <c r="A664" s="295" t="s">
        <v>87</v>
      </c>
      <c r="B664" s="297" t="s">
        <v>88</v>
      </c>
      <c r="C664" s="299"/>
      <c r="D664" s="302" t="s">
        <v>89</v>
      </c>
      <c r="E664" s="304" t="s">
        <v>90</v>
      </c>
      <c r="F664" s="304" t="s">
        <v>91</v>
      </c>
      <c r="G664" s="306" t="s">
        <v>92</v>
      </c>
      <c r="H664" s="308" t="s">
        <v>93</v>
      </c>
      <c r="I664" s="309"/>
      <c r="J664" s="309"/>
      <c r="K664" s="309"/>
      <c r="L664" s="309"/>
      <c r="M664" s="309"/>
      <c r="N664" s="309"/>
      <c r="O664" s="310"/>
      <c r="P664" s="311" t="s">
        <v>94</v>
      </c>
      <c r="Q664" s="313" t="s">
        <v>95</v>
      </c>
      <c r="R664" s="315" t="s">
        <v>96</v>
      </c>
      <c r="S664" s="296"/>
      <c r="T664" s="300"/>
      <c r="U664" s="258"/>
      <c r="V664" s="301"/>
    </row>
    <row r="665" spans="1:22" ht="47.25" thickBot="1">
      <c r="A665" s="296"/>
      <c r="B665" s="300"/>
      <c r="C665" s="301"/>
      <c r="D665" s="303"/>
      <c r="E665" s="305"/>
      <c r="F665" s="305"/>
      <c r="G665" s="307"/>
      <c r="H665" s="14" t="s">
        <v>97</v>
      </c>
      <c r="I665" s="15" t="s">
        <v>98</v>
      </c>
      <c r="J665" s="16" t="s">
        <v>99</v>
      </c>
      <c r="K665" s="16" t="s">
        <v>16</v>
      </c>
      <c r="L665" s="16" t="s">
        <v>100</v>
      </c>
      <c r="M665" s="16" t="s">
        <v>101</v>
      </c>
      <c r="N665" s="16" t="s">
        <v>102</v>
      </c>
      <c r="O665" s="17" t="s">
        <v>103</v>
      </c>
      <c r="P665" s="312"/>
      <c r="Q665" s="314"/>
      <c r="R665" s="316"/>
      <c r="S665" s="296"/>
      <c r="T665" s="300"/>
      <c r="U665" s="258"/>
      <c r="V665" s="301"/>
    </row>
    <row r="666" spans="1:22" ht="74.25" customHeight="1" thickBot="1">
      <c r="A666" s="18">
        <v>1</v>
      </c>
      <c r="B666" s="317" t="s">
        <v>232</v>
      </c>
      <c r="C666" s="317"/>
      <c r="D666" s="20">
        <v>1</v>
      </c>
      <c r="E666" s="21">
        <v>0</v>
      </c>
      <c r="F666" s="22">
        <f>+E666/D666</f>
        <v>0</v>
      </c>
      <c r="G666" s="22">
        <f>0.2857*E666/87</f>
        <v>0</v>
      </c>
      <c r="H666" s="23">
        <v>20451</v>
      </c>
      <c r="I666" s="23">
        <v>10000</v>
      </c>
      <c r="J666" s="23"/>
      <c r="K666" s="23"/>
      <c r="L666" s="23"/>
      <c r="M666" s="23"/>
      <c r="N666" s="23"/>
      <c r="O666" s="23"/>
      <c r="P666" s="191">
        <f>SUM(H666:O666)</f>
        <v>30451</v>
      </c>
      <c r="Q666" s="191">
        <v>0</v>
      </c>
      <c r="R666" s="176">
        <f>+Q666/P666</f>
        <v>0</v>
      </c>
      <c r="S666" s="62" t="s">
        <v>406</v>
      </c>
      <c r="T666" s="363"/>
      <c r="U666" s="363"/>
      <c r="V666" s="364"/>
    </row>
    <row r="667" spans="1:22" ht="15">
      <c r="A667" s="29">
        <v>2</v>
      </c>
      <c r="B667" s="365"/>
      <c r="C667" s="365"/>
      <c r="D667" s="31"/>
      <c r="E667" s="32"/>
      <c r="F667" s="33"/>
      <c r="G667" s="33"/>
      <c r="H667" s="35"/>
      <c r="I667" s="35"/>
      <c r="J667" s="35"/>
      <c r="K667" s="35"/>
      <c r="L667" s="35"/>
      <c r="M667" s="35"/>
      <c r="N667" s="35"/>
      <c r="O667" s="35"/>
      <c r="P667" s="192">
        <f>SUM(H667:O667)</f>
        <v>0</v>
      </c>
      <c r="Q667" s="192">
        <f>P667</f>
        <v>0</v>
      </c>
      <c r="R667" s="178">
        <v>0</v>
      </c>
      <c r="S667" s="62" t="s">
        <v>406</v>
      </c>
      <c r="T667" s="366"/>
      <c r="U667" s="366"/>
      <c r="V667" s="367"/>
    </row>
    <row r="668" spans="1:22" ht="15.75" thickBot="1">
      <c r="A668" s="39"/>
      <c r="B668" s="373" t="s">
        <v>106</v>
      </c>
      <c r="C668" s="373"/>
      <c r="D668" s="66">
        <f>+D666</f>
        <v>1</v>
      </c>
      <c r="E668" s="152">
        <f>SUM(E665:E667)</f>
        <v>0</v>
      </c>
      <c r="F668" s="73">
        <f>+E668/D668</f>
        <v>0</v>
      </c>
      <c r="G668" s="159">
        <f>SUM(G666:G667)</f>
        <v>0</v>
      </c>
      <c r="H668" s="43">
        <f>SUM(H666:H667)</f>
        <v>20451</v>
      </c>
      <c r="I668" s="43"/>
      <c r="J668" s="43"/>
      <c r="K668" s="43"/>
      <c r="L668" s="43"/>
      <c r="M668" s="43"/>
      <c r="N668" s="43"/>
      <c r="O668" s="43">
        <v>4000</v>
      </c>
      <c r="P668" s="44">
        <f>SUM(H668:O668)</f>
        <v>24451</v>
      </c>
      <c r="Q668" s="45">
        <f>SUM(Q665:Q667)</f>
        <v>0</v>
      </c>
      <c r="R668" s="46">
        <f>+Q668/P668</f>
        <v>0</v>
      </c>
      <c r="S668" s="66"/>
      <c r="T668" s="374"/>
      <c r="U668" s="374"/>
      <c r="V668" s="375"/>
    </row>
    <row r="669" spans="1:22" ht="15">
      <c r="A669" s="47"/>
      <c r="B669" s="47"/>
      <c r="C669" s="47"/>
      <c r="D669" s="67"/>
      <c r="E669" s="154"/>
      <c r="F669" s="75"/>
      <c r="G669" s="160"/>
      <c r="H669" s="52"/>
      <c r="I669" s="52"/>
      <c r="J669" s="52"/>
      <c r="K669" s="52"/>
      <c r="L669" s="52"/>
      <c r="M669" s="52"/>
      <c r="N669" s="52"/>
      <c r="O669" s="52"/>
      <c r="P669" s="53"/>
      <c r="Q669" s="54"/>
      <c r="R669" s="55"/>
      <c r="S669" s="67"/>
      <c r="T669" s="67"/>
      <c r="U669" s="67"/>
      <c r="V669" s="67"/>
    </row>
    <row r="670" spans="1:22" ht="15">
      <c r="A670" s="47"/>
      <c r="B670" s="47"/>
      <c r="C670" s="47"/>
      <c r="D670" s="67"/>
      <c r="E670" s="154"/>
      <c r="F670" s="75"/>
      <c r="G670" s="160"/>
      <c r="H670" s="52"/>
      <c r="I670" s="52"/>
      <c r="J670" s="52"/>
      <c r="K670" s="52"/>
      <c r="L670" s="52"/>
      <c r="M670" s="52"/>
      <c r="N670" s="52"/>
      <c r="O670" s="52"/>
      <c r="P670" s="53"/>
      <c r="Q670" s="54"/>
      <c r="R670" s="55"/>
      <c r="S670" s="67"/>
      <c r="T670" s="67"/>
      <c r="U670" s="67"/>
      <c r="V670" s="67"/>
    </row>
    <row r="671" spans="1:22" ht="15">
      <c r="A671" s="47"/>
      <c r="B671" s="47"/>
      <c r="C671" s="47"/>
      <c r="D671" s="67"/>
      <c r="E671" s="154"/>
      <c r="F671" s="75"/>
      <c r="G671" s="160"/>
      <c r="H671" s="52"/>
      <c r="I671" s="52"/>
      <c r="J671" s="52"/>
      <c r="K671" s="52"/>
      <c r="L671" s="52"/>
      <c r="M671" s="52"/>
      <c r="N671" s="52"/>
      <c r="O671" s="52"/>
      <c r="P671" s="53"/>
      <c r="Q671" s="54"/>
      <c r="R671" s="55"/>
      <c r="S671" s="67"/>
      <c r="T671" s="67"/>
      <c r="U671" s="67"/>
      <c r="V671" s="67"/>
    </row>
    <row r="672" spans="1:22" ht="15">
      <c r="A672" s="47"/>
      <c r="B672" s="47"/>
      <c r="C672" s="47"/>
      <c r="D672" s="67"/>
      <c r="E672" s="154"/>
      <c r="F672" s="75"/>
      <c r="G672" s="160"/>
      <c r="H672" s="52"/>
      <c r="I672" s="52"/>
      <c r="J672" s="52"/>
      <c r="K672" s="52"/>
      <c r="L672" s="52"/>
      <c r="M672" s="52"/>
      <c r="N672" s="52"/>
      <c r="O672" s="52"/>
      <c r="P672" s="53"/>
      <c r="Q672" s="54"/>
      <c r="R672" s="55"/>
      <c r="S672" s="67"/>
      <c r="T672" s="67"/>
      <c r="U672" s="67"/>
      <c r="V672" s="67"/>
    </row>
    <row r="673" spans="1:22" ht="15">
      <c r="A673" s="47"/>
      <c r="B673" s="47"/>
      <c r="C673" s="47"/>
      <c r="D673" s="67"/>
      <c r="E673" s="154"/>
      <c r="F673" s="75"/>
      <c r="G673" s="160"/>
      <c r="H673" s="52"/>
      <c r="I673" s="52"/>
      <c r="J673" s="52"/>
      <c r="K673" s="52"/>
      <c r="L673" s="52"/>
      <c r="M673" s="52"/>
      <c r="N673" s="52"/>
      <c r="O673" s="52"/>
      <c r="P673" s="53"/>
      <c r="Q673" s="54"/>
      <c r="R673" s="55"/>
      <c r="S673" s="67"/>
      <c r="T673" s="67"/>
      <c r="U673" s="67"/>
      <c r="V673" s="67"/>
    </row>
    <row r="674" spans="1:22" ht="15">
      <c r="A674" s="47"/>
      <c r="B674" s="47"/>
      <c r="C674" s="47"/>
      <c r="D674" s="67"/>
      <c r="E674" s="154"/>
      <c r="F674" s="75"/>
      <c r="G674" s="160"/>
      <c r="H674" s="52"/>
      <c r="I674" s="52"/>
      <c r="J674" s="52"/>
      <c r="K674" s="52"/>
      <c r="L674" s="52"/>
      <c r="M674" s="52"/>
      <c r="N674" s="52"/>
      <c r="O674" s="52"/>
      <c r="P674" s="53"/>
      <c r="Q674" s="54"/>
      <c r="R674" s="55"/>
      <c r="S674" s="67"/>
      <c r="T674" s="67"/>
      <c r="U674" s="67"/>
      <c r="V674" s="67"/>
    </row>
    <row r="675" spans="1:22" ht="15">
      <c r="A675" s="47"/>
      <c r="B675" s="47"/>
      <c r="C675" s="47"/>
      <c r="D675" s="67"/>
      <c r="E675" s="154"/>
      <c r="F675" s="75"/>
      <c r="G675" s="160"/>
      <c r="H675" s="52"/>
      <c r="I675" s="52"/>
      <c r="J675" s="52"/>
      <c r="K675" s="52"/>
      <c r="L675" s="52"/>
      <c r="M675" s="52"/>
      <c r="N675" s="52"/>
      <c r="O675" s="52"/>
      <c r="P675" s="53"/>
      <c r="Q675" s="54"/>
      <c r="R675" s="55"/>
      <c r="S675" s="67"/>
      <c r="T675" s="67"/>
      <c r="U675" s="67"/>
      <c r="V675" s="67"/>
    </row>
    <row r="676" spans="1:22" ht="15">
      <c r="A676" s="47"/>
      <c r="B676" s="47"/>
      <c r="C676" s="47"/>
      <c r="D676" s="67"/>
      <c r="E676" s="154"/>
      <c r="F676" s="75"/>
      <c r="G676" s="160"/>
      <c r="H676" s="52"/>
      <c r="I676" s="52"/>
      <c r="J676" s="52"/>
      <c r="K676" s="52"/>
      <c r="L676" s="52"/>
      <c r="M676" s="52"/>
      <c r="N676" s="52"/>
      <c r="O676" s="52"/>
      <c r="P676" s="53"/>
      <c r="Q676" s="54"/>
      <c r="R676" s="55"/>
      <c r="S676" s="67"/>
      <c r="T676" s="67"/>
      <c r="U676" s="67"/>
      <c r="V676" s="67"/>
    </row>
    <row r="677" spans="1:22" ht="15">
      <c r="A677" s="47"/>
      <c r="B677" s="47"/>
      <c r="C677" s="47"/>
      <c r="D677" s="67"/>
      <c r="E677" s="154"/>
      <c r="F677" s="75"/>
      <c r="G677" s="160"/>
      <c r="H677" s="52"/>
      <c r="I677" s="52"/>
      <c r="J677" s="52"/>
      <c r="K677" s="52"/>
      <c r="L677" s="52"/>
      <c r="M677" s="52"/>
      <c r="N677" s="52"/>
      <c r="O677" s="52"/>
      <c r="P677" s="53"/>
      <c r="Q677" s="54"/>
      <c r="R677" s="55"/>
      <c r="S677" s="67"/>
      <c r="T677" s="67"/>
      <c r="U677" s="67"/>
      <c r="V677" s="67"/>
    </row>
    <row r="678" spans="1:22" ht="15">
      <c r="A678" s="47"/>
      <c r="B678" s="47"/>
      <c r="C678" s="47"/>
      <c r="D678" s="67"/>
      <c r="E678" s="154"/>
      <c r="F678" s="75"/>
      <c r="G678" s="160"/>
      <c r="H678" s="52"/>
      <c r="I678" s="52"/>
      <c r="J678" s="52"/>
      <c r="K678" s="52"/>
      <c r="L678" s="52"/>
      <c r="M678" s="52"/>
      <c r="N678" s="52"/>
      <c r="O678" s="52"/>
      <c r="P678" s="53"/>
      <c r="Q678" s="54"/>
      <c r="R678" s="55"/>
      <c r="S678" s="67"/>
      <c r="T678" s="67"/>
      <c r="U678" s="67"/>
      <c r="V678" s="67"/>
    </row>
    <row r="679" spans="1:22" ht="15">
      <c r="A679" s="47"/>
      <c r="B679" s="47"/>
      <c r="C679" s="47"/>
      <c r="D679" s="67"/>
      <c r="E679" s="154"/>
      <c r="F679" s="75"/>
      <c r="G679" s="160"/>
      <c r="H679" s="52"/>
      <c r="I679" s="52"/>
      <c r="J679" s="52"/>
      <c r="K679" s="52"/>
      <c r="L679" s="52"/>
      <c r="M679" s="52"/>
      <c r="N679" s="52"/>
      <c r="O679" s="52"/>
      <c r="P679" s="53"/>
      <c r="Q679" s="54"/>
      <c r="R679" s="55"/>
      <c r="S679" s="67"/>
      <c r="T679" s="67"/>
      <c r="U679" s="67"/>
      <c r="V679" s="67"/>
    </row>
    <row r="680" spans="1:22" ht="15">
      <c r="A680" s="47"/>
      <c r="B680" s="47"/>
      <c r="C680" s="47"/>
      <c r="D680" s="67"/>
      <c r="E680" s="154"/>
      <c r="F680" s="75"/>
      <c r="G680" s="160"/>
      <c r="H680" s="52"/>
      <c r="I680" s="52"/>
      <c r="J680" s="52"/>
      <c r="K680" s="52"/>
      <c r="L680" s="52"/>
      <c r="M680" s="52"/>
      <c r="N680" s="52"/>
      <c r="O680" s="52"/>
      <c r="P680" s="53"/>
      <c r="Q680" s="54"/>
      <c r="R680" s="55"/>
      <c r="S680" s="67"/>
      <c r="T680" s="67"/>
      <c r="U680" s="67"/>
      <c r="V680" s="67"/>
    </row>
    <row r="681" spans="1:22" ht="15">
      <c r="A681" s="47"/>
      <c r="B681" s="47"/>
      <c r="C681" s="47"/>
      <c r="D681" s="67"/>
      <c r="E681" s="154"/>
      <c r="F681" s="75"/>
      <c r="G681" s="160"/>
      <c r="H681" s="52"/>
      <c r="I681" s="52"/>
      <c r="J681" s="52"/>
      <c r="K681" s="52"/>
      <c r="L681" s="52"/>
      <c r="M681" s="52"/>
      <c r="N681" s="52"/>
      <c r="O681" s="52"/>
      <c r="P681" s="53"/>
      <c r="Q681" s="54"/>
      <c r="R681" s="55"/>
      <c r="S681" s="67"/>
      <c r="T681" s="67"/>
      <c r="U681" s="67"/>
      <c r="V681" s="67"/>
    </row>
    <row r="682" spans="1:22" ht="15">
      <c r="A682" s="47"/>
      <c r="B682" s="47"/>
      <c r="C682" s="47"/>
      <c r="D682" s="67"/>
      <c r="E682" s="154"/>
      <c r="F682" s="75"/>
      <c r="G682" s="160"/>
      <c r="H682" s="52"/>
      <c r="I682" s="52"/>
      <c r="J682" s="52"/>
      <c r="K682" s="52"/>
      <c r="L682" s="52"/>
      <c r="M682" s="52"/>
      <c r="N682" s="52"/>
      <c r="O682" s="52"/>
      <c r="P682" s="53"/>
      <c r="Q682" s="54"/>
      <c r="R682" s="55"/>
      <c r="S682" s="67"/>
      <c r="T682" s="67"/>
      <c r="U682" s="67"/>
      <c r="V682" s="67"/>
    </row>
    <row r="683" spans="1:22" ht="15">
      <c r="A683" s="47"/>
      <c r="B683" s="47"/>
      <c r="C683" s="47"/>
      <c r="D683" s="67"/>
      <c r="E683" s="154"/>
      <c r="F683" s="75"/>
      <c r="G683" s="160"/>
      <c r="H683" s="52"/>
      <c r="I683" s="52"/>
      <c r="J683" s="52"/>
      <c r="K683" s="52"/>
      <c r="L683" s="52"/>
      <c r="M683" s="52"/>
      <c r="N683" s="52"/>
      <c r="O683" s="52"/>
      <c r="P683" s="53"/>
      <c r="Q683" s="54"/>
      <c r="R683" s="55"/>
      <c r="S683" s="67"/>
      <c r="T683" s="67"/>
      <c r="U683" s="67"/>
      <c r="V683" s="67"/>
    </row>
    <row r="684" spans="1:22" ht="15">
      <c r="A684" s="47"/>
      <c r="B684" s="47"/>
      <c r="C684" s="47"/>
      <c r="D684" s="67"/>
      <c r="E684" s="154"/>
      <c r="F684" s="75"/>
      <c r="G684" s="160"/>
      <c r="H684" s="52"/>
      <c r="I684" s="52"/>
      <c r="J684" s="52"/>
      <c r="K684" s="52"/>
      <c r="L684" s="52"/>
      <c r="M684" s="52"/>
      <c r="N684" s="52"/>
      <c r="O684" s="52"/>
      <c r="P684" s="53"/>
      <c r="Q684" s="54"/>
      <c r="R684" s="55"/>
      <c r="S684" s="67"/>
      <c r="T684" s="67"/>
      <c r="U684" s="67"/>
      <c r="V684" s="67"/>
    </row>
    <row r="685" spans="1:22" ht="15.75" thickBot="1">
      <c r="A685" s="68"/>
      <c r="B685" s="69"/>
      <c r="C685" s="69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</row>
    <row r="686" spans="1:22" ht="15.75">
      <c r="A686" s="326" t="s">
        <v>62</v>
      </c>
      <c r="B686" s="327"/>
      <c r="C686" s="327"/>
      <c r="D686" s="327"/>
      <c r="E686" s="327"/>
      <c r="F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27"/>
      <c r="S686" s="327"/>
      <c r="T686" s="327"/>
      <c r="U686" s="327"/>
      <c r="V686" s="328"/>
    </row>
    <row r="687" spans="1:22" ht="15">
      <c r="A687" s="5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7"/>
    </row>
    <row r="688" spans="1:22" ht="20.25">
      <c r="A688" s="329" t="s">
        <v>376</v>
      </c>
      <c r="B688" s="250"/>
      <c r="C688" s="250"/>
      <c r="D688" s="250"/>
      <c r="E688" s="250"/>
      <c r="F688" s="250"/>
      <c r="G688" s="250"/>
      <c r="H688" s="250"/>
      <c r="I688" s="250"/>
      <c r="J688" s="250"/>
      <c r="K688" s="250"/>
      <c r="L688" s="250"/>
      <c r="M688" s="250"/>
      <c r="N688" s="250"/>
      <c r="O688" s="250"/>
      <c r="P688" s="250"/>
      <c r="Q688" s="250"/>
      <c r="R688" s="250"/>
      <c r="S688" s="250"/>
      <c r="T688" s="250"/>
      <c r="U688" s="250"/>
      <c r="V688" s="330"/>
    </row>
    <row r="689" spans="1:22" ht="15">
      <c r="A689" s="56"/>
      <c r="B689" s="5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58"/>
    </row>
    <row r="690" spans="1:22" ht="18">
      <c r="A690" s="331" t="s">
        <v>63</v>
      </c>
      <c r="B690" s="253"/>
      <c r="C690" s="254" t="s">
        <v>292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4"/>
      <c r="P690" s="254"/>
      <c r="Q690" s="254"/>
      <c r="R690" s="254"/>
      <c r="S690" s="254"/>
      <c r="T690" s="254"/>
      <c r="U690" s="254"/>
      <c r="V690" s="59"/>
    </row>
    <row r="691" spans="1:22" ht="15">
      <c r="A691" s="56"/>
      <c r="B691" s="5"/>
      <c r="C691" s="10"/>
      <c r="D691" s="10"/>
      <c r="E691" s="10"/>
      <c r="F691" s="10"/>
      <c r="G691" s="10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7"/>
    </row>
    <row r="692" spans="1:22" ht="15">
      <c r="A692" s="332" t="s">
        <v>64</v>
      </c>
      <c r="B692" s="256"/>
      <c r="C692" s="10" t="s">
        <v>65</v>
      </c>
      <c r="D692" s="10"/>
      <c r="E692" s="10"/>
      <c r="F692" s="5"/>
      <c r="G692" s="5"/>
      <c r="H692" s="5"/>
      <c r="I692" s="5"/>
      <c r="J692" s="5"/>
      <c r="K692" s="10" t="s">
        <v>66</v>
      </c>
      <c r="L692" s="10"/>
      <c r="M692" s="10"/>
      <c r="N692" s="333" t="s">
        <v>409</v>
      </c>
      <c r="O692" s="256"/>
      <c r="P692" s="256"/>
      <c r="Q692" s="256"/>
      <c r="R692" s="256"/>
      <c r="S692" s="256" t="s">
        <v>67</v>
      </c>
      <c r="T692" s="256"/>
      <c r="U692" s="256"/>
      <c r="V692" s="334"/>
    </row>
    <row r="693" spans="1:22" ht="15">
      <c r="A693" s="332" t="s">
        <v>68</v>
      </c>
      <c r="B693" s="256"/>
      <c r="C693" s="10" t="s">
        <v>108</v>
      </c>
      <c r="D693" s="10"/>
      <c r="E693" s="10"/>
      <c r="F693" s="5"/>
      <c r="G693" s="5"/>
      <c r="H693" s="5"/>
      <c r="I693" s="5"/>
      <c r="J693" s="5"/>
      <c r="K693" s="256" t="s">
        <v>70</v>
      </c>
      <c r="L693" s="256"/>
      <c r="M693" s="256"/>
      <c r="N693" s="256" t="s">
        <v>377</v>
      </c>
      <c r="O693" s="256"/>
      <c r="P693" s="256"/>
      <c r="Q693" s="256"/>
      <c r="R693" s="256"/>
      <c r="S693" s="256" t="s">
        <v>72</v>
      </c>
      <c r="T693" s="256"/>
      <c r="U693" s="256"/>
      <c r="V693" s="58">
        <v>34</v>
      </c>
    </row>
    <row r="694" spans="1:22" ht="15.75" thickBot="1">
      <c r="A694" s="70"/>
      <c r="B694" s="71"/>
      <c r="C694" s="71"/>
      <c r="D694" s="71"/>
      <c r="E694" s="71"/>
      <c r="F694" s="71"/>
      <c r="G694" s="71"/>
      <c r="H694" s="71"/>
      <c r="I694" s="71"/>
      <c r="J694" s="71"/>
      <c r="K694" s="376"/>
      <c r="L694" s="376"/>
      <c r="M694" s="376"/>
      <c r="N694" s="376" t="s">
        <v>73</v>
      </c>
      <c r="O694" s="376"/>
      <c r="P694" s="376"/>
      <c r="Q694" s="376"/>
      <c r="R694" s="376"/>
      <c r="S694" s="377"/>
      <c r="T694" s="377"/>
      <c r="U694" s="71"/>
      <c r="V694" s="72"/>
    </row>
    <row r="695" spans="1:22" ht="15">
      <c r="A695" s="459" t="s">
        <v>74</v>
      </c>
      <c r="B695" s="359"/>
      <c r="C695" s="489" t="s">
        <v>211</v>
      </c>
      <c r="D695" s="489"/>
      <c r="E695" s="489"/>
      <c r="F695" s="489"/>
      <c r="G695" s="490"/>
      <c r="H695" s="381" t="s">
        <v>76</v>
      </c>
      <c r="I695" s="382"/>
      <c r="J695" s="406" t="s">
        <v>233</v>
      </c>
      <c r="K695" s="406"/>
      <c r="L695" s="406"/>
      <c r="M695" s="406"/>
      <c r="N695" s="406"/>
      <c r="O695" s="406"/>
      <c r="P695" s="462"/>
      <c r="Q695" s="348" t="s">
        <v>372</v>
      </c>
      <c r="R695" s="349"/>
      <c r="S695" s="452" t="s">
        <v>234</v>
      </c>
      <c r="T695" s="452"/>
      <c r="U695" s="452"/>
      <c r="V695" s="467"/>
    </row>
    <row r="696" spans="1:22" ht="15">
      <c r="A696" s="459" t="s">
        <v>79</v>
      </c>
      <c r="B696" s="359"/>
      <c r="C696" s="387" t="s">
        <v>230</v>
      </c>
      <c r="D696" s="387"/>
      <c r="E696" s="387"/>
      <c r="F696" s="387"/>
      <c r="G696" s="388"/>
      <c r="H696" s="381"/>
      <c r="I696" s="382"/>
      <c r="J696" s="406"/>
      <c r="K696" s="406"/>
      <c r="L696" s="406"/>
      <c r="M696" s="406"/>
      <c r="N696" s="406"/>
      <c r="O696" s="406"/>
      <c r="P696" s="462"/>
      <c r="Q696" s="348"/>
      <c r="R696" s="349"/>
      <c r="S696" s="452"/>
      <c r="T696" s="452"/>
      <c r="U696" s="452"/>
      <c r="V696" s="467"/>
    </row>
    <row r="697" spans="1:22" ht="15.75" thickBot="1">
      <c r="A697" s="470" t="s">
        <v>81</v>
      </c>
      <c r="B697" s="471"/>
      <c r="C697" s="472" t="s">
        <v>235</v>
      </c>
      <c r="D697" s="472"/>
      <c r="E697" s="472"/>
      <c r="F697" s="472"/>
      <c r="G697" s="473"/>
      <c r="H697" s="460"/>
      <c r="I697" s="461"/>
      <c r="J697" s="463"/>
      <c r="K697" s="463"/>
      <c r="L697" s="463"/>
      <c r="M697" s="463"/>
      <c r="N697" s="463"/>
      <c r="O697" s="463"/>
      <c r="P697" s="464"/>
      <c r="Q697" s="465"/>
      <c r="R697" s="466"/>
      <c r="S697" s="468"/>
      <c r="T697" s="468"/>
      <c r="U697" s="468"/>
      <c r="V697" s="469"/>
    </row>
    <row r="698" spans="1:22" ht="15.75" thickBot="1">
      <c r="A698" s="474"/>
      <c r="B698" s="474"/>
      <c r="C698" s="474"/>
      <c r="D698" s="474"/>
      <c r="E698" s="474"/>
      <c r="F698" s="474"/>
      <c r="G698" s="474"/>
      <c r="H698" s="474"/>
      <c r="I698" s="474"/>
      <c r="J698" s="474"/>
      <c r="K698" s="474"/>
      <c r="L698" s="474"/>
      <c r="M698" s="474"/>
      <c r="N698" s="474"/>
      <c r="O698" s="474"/>
      <c r="P698" s="474"/>
      <c r="Q698" s="474"/>
      <c r="R698" s="474"/>
      <c r="S698" s="474"/>
      <c r="T698" s="474"/>
      <c r="U698" s="474"/>
      <c r="V698" s="474"/>
    </row>
    <row r="699" spans="1:22" ht="15.75" thickBot="1">
      <c r="A699" s="534" t="s">
        <v>83</v>
      </c>
      <c r="B699" s="535"/>
      <c r="C699" s="535"/>
      <c r="D699" s="535"/>
      <c r="E699" s="535"/>
      <c r="F699" s="535"/>
      <c r="G699" s="536"/>
      <c r="H699" s="292" t="s">
        <v>84</v>
      </c>
      <c r="I699" s="293"/>
      <c r="J699" s="293"/>
      <c r="K699" s="293"/>
      <c r="L699" s="293"/>
      <c r="M699" s="293"/>
      <c r="N699" s="293"/>
      <c r="O699" s="293"/>
      <c r="P699" s="293"/>
      <c r="Q699" s="293"/>
      <c r="R699" s="294"/>
      <c r="S699" s="295" t="s">
        <v>85</v>
      </c>
      <c r="T699" s="297" t="s">
        <v>86</v>
      </c>
      <c r="U699" s="298"/>
      <c r="V699" s="299"/>
    </row>
    <row r="700" spans="1:22" ht="15.75" thickBot="1">
      <c r="A700" s="537" t="s">
        <v>87</v>
      </c>
      <c r="B700" s="539" t="s">
        <v>88</v>
      </c>
      <c r="C700" s="540"/>
      <c r="D700" s="543" t="s">
        <v>89</v>
      </c>
      <c r="E700" s="545" t="s">
        <v>90</v>
      </c>
      <c r="F700" s="545" t="s">
        <v>91</v>
      </c>
      <c r="G700" s="547" t="s">
        <v>92</v>
      </c>
      <c r="H700" s="309" t="s">
        <v>93</v>
      </c>
      <c r="I700" s="309"/>
      <c r="J700" s="309"/>
      <c r="K700" s="309"/>
      <c r="L700" s="309"/>
      <c r="M700" s="309"/>
      <c r="N700" s="309"/>
      <c r="O700" s="310"/>
      <c r="P700" s="311" t="s">
        <v>94</v>
      </c>
      <c r="Q700" s="313" t="s">
        <v>95</v>
      </c>
      <c r="R700" s="315" t="s">
        <v>96</v>
      </c>
      <c r="S700" s="296"/>
      <c r="T700" s="300"/>
      <c r="U700" s="258"/>
      <c r="V700" s="301"/>
    </row>
    <row r="701" spans="1:22" ht="47.25" thickBot="1">
      <c r="A701" s="538"/>
      <c r="B701" s="541"/>
      <c r="C701" s="542"/>
      <c r="D701" s="544"/>
      <c r="E701" s="546"/>
      <c r="F701" s="546"/>
      <c r="G701" s="548"/>
      <c r="H701" s="198" t="s">
        <v>97</v>
      </c>
      <c r="I701" s="15" t="s">
        <v>98</v>
      </c>
      <c r="J701" s="16" t="s">
        <v>99</v>
      </c>
      <c r="K701" s="16" t="s">
        <v>16</v>
      </c>
      <c r="L701" s="16" t="s">
        <v>100</v>
      </c>
      <c r="M701" s="16" t="s">
        <v>101</v>
      </c>
      <c r="N701" s="16" t="s">
        <v>102</v>
      </c>
      <c r="O701" s="17" t="s">
        <v>103</v>
      </c>
      <c r="P701" s="312"/>
      <c r="Q701" s="314"/>
      <c r="R701" s="316"/>
      <c r="S701" s="296"/>
      <c r="T701" s="300"/>
      <c r="U701" s="258"/>
      <c r="V701" s="301"/>
    </row>
    <row r="702" spans="1:22" ht="61.5" customHeight="1" thickBot="1">
      <c r="A702" s="199">
        <v>1</v>
      </c>
      <c r="B702" s="549" t="s">
        <v>410</v>
      </c>
      <c r="C702" s="549"/>
      <c r="D702" s="200">
        <v>1</v>
      </c>
      <c r="E702" s="201">
        <v>1</v>
      </c>
      <c r="F702" s="202">
        <f>+E702/D702</f>
        <v>1</v>
      </c>
      <c r="G702" s="202">
        <v>0</v>
      </c>
      <c r="H702" s="23">
        <v>935</v>
      </c>
      <c r="I702" s="23">
        <v>10000</v>
      </c>
      <c r="J702" s="23"/>
      <c r="K702" s="23"/>
      <c r="L702" s="23"/>
      <c r="M702" s="23"/>
      <c r="N702" s="23"/>
      <c r="O702" s="23"/>
      <c r="P702" s="191">
        <f>SUM(H702:O702)</f>
        <v>10935</v>
      </c>
      <c r="Q702" s="191">
        <v>0</v>
      </c>
      <c r="R702" s="161">
        <f>+Q702/P702</f>
        <v>0</v>
      </c>
      <c r="S702" s="62" t="s">
        <v>411</v>
      </c>
      <c r="T702" s="363"/>
      <c r="U702" s="363"/>
      <c r="V702" s="364"/>
    </row>
    <row r="703" spans="1:22" ht="59.25" customHeight="1" thickBot="1">
      <c r="A703" s="29"/>
      <c r="B703" s="365" t="s">
        <v>236</v>
      </c>
      <c r="C703" s="365"/>
      <c r="D703" s="165">
        <v>1</v>
      </c>
      <c r="E703" s="32">
        <v>1</v>
      </c>
      <c r="F703" s="33">
        <f>+E703/D703</f>
        <v>1</v>
      </c>
      <c r="G703" s="33">
        <v>0</v>
      </c>
      <c r="H703" s="35">
        <v>10000</v>
      </c>
      <c r="I703" s="35"/>
      <c r="J703" s="35"/>
      <c r="K703" s="35"/>
      <c r="L703" s="35"/>
      <c r="M703" s="35"/>
      <c r="N703" s="35"/>
      <c r="O703" s="35"/>
      <c r="P703" s="192">
        <f>SUM(H703:O703)</f>
        <v>10000</v>
      </c>
      <c r="Q703" s="192">
        <v>0</v>
      </c>
      <c r="R703" s="162">
        <f>+Q703/P703</f>
        <v>0</v>
      </c>
      <c r="S703" s="62" t="s">
        <v>411</v>
      </c>
      <c r="T703" s="366"/>
      <c r="U703" s="366"/>
      <c r="V703" s="367"/>
    </row>
    <row r="704" spans="1:22" ht="37.5" customHeight="1" thickBot="1">
      <c r="A704" s="29"/>
      <c r="B704" s="365" t="s">
        <v>237</v>
      </c>
      <c r="C704" s="365"/>
      <c r="D704" s="165">
        <v>3</v>
      </c>
      <c r="E704" s="32"/>
      <c r="F704" s="33">
        <f>+E704/D704</f>
        <v>0</v>
      </c>
      <c r="G704" s="33">
        <f>0.2353*E704/107</f>
        <v>0</v>
      </c>
      <c r="H704" s="35">
        <v>10000</v>
      </c>
      <c r="I704" s="35"/>
      <c r="J704" s="35"/>
      <c r="K704" s="35"/>
      <c r="L704" s="35"/>
      <c r="M704" s="35"/>
      <c r="N704" s="35"/>
      <c r="O704" s="35"/>
      <c r="P704" s="192">
        <f>SUM(H704:O704)</f>
        <v>10000</v>
      </c>
      <c r="Q704" s="192">
        <v>0</v>
      </c>
      <c r="R704" s="162">
        <f>+Q704/P704</f>
        <v>0</v>
      </c>
      <c r="S704" s="62" t="s">
        <v>411</v>
      </c>
      <c r="T704" s="366"/>
      <c r="U704" s="366"/>
      <c r="V704" s="367"/>
    </row>
    <row r="705" spans="1:22" ht="15">
      <c r="A705" s="29">
        <v>2</v>
      </c>
      <c r="B705" s="365"/>
      <c r="C705" s="365"/>
      <c r="D705" s="31"/>
      <c r="E705" s="32"/>
      <c r="F705" s="33"/>
      <c r="G705" s="33"/>
      <c r="H705" s="35"/>
      <c r="I705" s="35"/>
      <c r="J705" s="35"/>
      <c r="K705" s="35"/>
      <c r="L705" s="35"/>
      <c r="M705" s="35"/>
      <c r="N705" s="35"/>
      <c r="O705" s="35"/>
      <c r="P705" s="192">
        <f>SUM(H705:O705)</f>
        <v>0</v>
      </c>
      <c r="Q705" s="192">
        <f>P705</f>
        <v>0</v>
      </c>
      <c r="R705" s="162"/>
      <c r="S705" s="62" t="s">
        <v>411</v>
      </c>
      <c r="T705" s="366"/>
      <c r="U705" s="366"/>
      <c r="V705" s="367"/>
    </row>
    <row r="706" spans="1:22" ht="15.75" thickBot="1">
      <c r="A706" s="39"/>
      <c r="B706" s="373" t="s">
        <v>106</v>
      </c>
      <c r="C706" s="373"/>
      <c r="D706" s="66">
        <f>SUM(D702:D705)</f>
        <v>5</v>
      </c>
      <c r="E706" s="152">
        <f>SUM(E701:E705)</f>
        <v>2</v>
      </c>
      <c r="F706" s="73">
        <f>+E706/D706</f>
        <v>0.4</v>
      </c>
      <c r="G706" s="159">
        <f>SUM(G702:G705)</f>
        <v>0</v>
      </c>
      <c r="H706" s="43">
        <f>+H705+H704+H703+H702</f>
        <v>20935</v>
      </c>
      <c r="I706" s="43">
        <f>+I702</f>
        <v>10000</v>
      </c>
      <c r="J706" s="43"/>
      <c r="K706" s="43"/>
      <c r="L706" s="43"/>
      <c r="M706" s="43"/>
      <c r="N706" s="43"/>
      <c r="O706" s="43"/>
      <c r="P706" s="44">
        <f>SUM(P702:P705)</f>
        <v>30935</v>
      </c>
      <c r="Q706" s="45">
        <f>SUM(Q701:Q705)</f>
        <v>0</v>
      </c>
      <c r="R706" s="46">
        <f>+Q706/P706</f>
        <v>0</v>
      </c>
      <c r="S706" s="66"/>
      <c r="T706" s="374"/>
      <c r="U706" s="374"/>
      <c r="V706" s="375"/>
    </row>
    <row r="707" spans="1:22" ht="15">
      <c r="A707" s="47"/>
      <c r="B707" s="47"/>
      <c r="C707" s="47"/>
      <c r="D707" s="67"/>
      <c r="E707" s="154"/>
      <c r="F707" s="75"/>
      <c r="G707" s="160"/>
      <c r="H707" s="52"/>
      <c r="I707" s="52"/>
      <c r="J707" s="52"/>
      <c r="K707" s="52"/>
      <c r="L707" s="52"/>
      <c r="M707" s="52"/>
      <c r="N707" s="52"/>
      <c r="O707" s="52"/>
      <c r="P707" s="53"/>
      <c r="Q707" s="54"/>
      <c r="R707" s="55"/>
      <c r="S707" s="67"/>
      <c r="T707" s="67"/>
      <c r="U707" s="67"/>
      <c r="V707" s="67"/>
    </row>
    <row r="708" spans="1:22" ht="15">
      <c r="A708" s="47"/>
      <c r="B708" s="47"/>
      <c r="C708" s="47"/>
      <c r="D708" s="67"/>
      <c r="E708" s="154"/>
      <c r="F708" s="75"/>
      <c r="G708" s="160"/>
      <c r="H708" s="52"/>
      <c r="I708" s="52"/>
      <c r="J708" s="52"/>
      <c r="K708" s="52"/>
      <c r="L708" s="52"/>
      <c r="M708" s="52"/>
      <c r="N708" s="52"/>
      <c r="O708" s="52"/>
      <c r="P708" s="53"/>
      <c r="Q708" s="54"/>
      <c r="R708" s="55"/>
      <c r="S708" s="67"/>
      <c r="T708" s="67"/>
      <c r="U708" s="67"/>
      <c r="V708" s="67"/>
    </row>
    <row r="709" spans="1:22" ht="15">
      <c r="A709" s="47"/>
      <c r="B709" s="47"/>
      <c r="C709" s="47"/>
      <c r="D709" s="67"/>
      <c r="E709" s="154"/>
      <c r="F709" s="75"/>
      <c r="G709" s="160"/>
      <c r="H709" s="52"/>
      <c r="I709" s="52"/>
      <c r="J709" s="52"/>
      <c r="K709" s="52"/>
      <c r="L709" s="52"/>
      <c r="M709" s="52"/>
      <c r="N709" s="52"/>
      <c r="O709" s="52"/>
      <c r="P709" s="53"/>
      <c r="Q709" s="54"/>
      <c r="R709" s="55"/>
      <c r="S709" s="67"/>
      <c r="T709" s="67"/>
      <c r="U709" s="67"/>
      <c r="V709" s="67"/>
    </row>
    <row r="710" spans="1:22" ht="15">
      <c r="A710" s="47"/>
      <c r="B710" s="47"/>
      <c r="C710" s="47"/>
      <c r="D710" s="67"/>
      <c r="E710" s="154"/>
      <c r="F710" s="75"/>
      <c r="G710" s="160"/>
      <c r="H710" s="52"/>
      <c r="I710" s="52"/>
      <c r="J710" s="52"/>
      <c r="K710" s="52"/>
      <c r="L710" s="52"/>
      <c r="M710" s="52"/>
      <c r="N710" s="52"/>
      <c r="O710" s="52"/>
      <c r="P710" s="53"/>
      <c r="Q710" s="54"/>
      <c r="R710" s="55"/>
      <c r="S710" s="67"/>
      <c r="T710" s="67"/>
      <c r="U710" s="67"/>
      <c r="V710" s="67"/>
    </row>
    <row r="711" spans="1:22" ht="15">
      <c r="A711" s="47"/>
      <c r="B711" s="47"/>
      <c r="C711" s="47"/>
      <c r="D711" s="67"/>
      <c r="E711" s="154"/>
      <c r="F711" s="75"/>
      <c r="G711" s="160"/>
      <c r="H711" s="52"/>
      <c r="I711" s="52"/>
      <c r="J711" s="52"/>
      <c r="K711" s="52"/>
      <c r="L711" s="52"/>
      <c r="M711" s="52"/>
      <c r="N711" s="52"/>
      <c r="O711" s="52"/>
      <c r="P711" s="53"/>
      <c r="Q711" s="54"/>
      <c r="R711" s="55"/>
      <c r="S711" s="67"/>
      <c r="T711" s="67"/>
      <c r="U711" s="67"/>
      <c r="V711" s="67"/>
    </row>
    <row r="712" spans="1:22" ht="15">
      <c r="A712" s="47"/>
      <c r="B712" s="47"/>
      <c r="C712" s="47"/>
      <c r="D712" s="67"/>
      <c r="E712" s="154"/>
      <c r="F712" s="75"/>
      <c r="G712" s="160"/>
      <c r="H712" s="52"/>
      <c r="I712" s="52"/>
      <c r="J712" s="52"/>
      <c r="K712" s="52"/>
      <c r="L712" s="52"/>
      <c r="M712" s="52"/>
      <c r="N712" s="52"/>
      <c r="O712" s="52"/>
      <c r="P712" s="53"/>
      <c r="Q712" s="54"/>
      <c r="R712" s="55"/>
      <c r="S712" s="67"/>
      <c r="T712" s="67"/>
      <c r="U712" s="67"/>
      <c r="V712" s="67"/>
    </row>
    <row r="713" spans="1:22" ht="15">
      <c r="A713" s="47"/>
      <c r="B713" s="47"/>
      <c r="C713" s="47"/>
      <c r="D713" s="67"/>
      <c r="E713" s="154"/>
      <c r="F713" s="75"/>
      <c r="G713" s="160"/>
      <c r="H713" s="52"/>
      <c r="I713" s="52"/>
      <c r="J713" s="52"/>
      <c r="K713" s="52"/>
      <c r="L713" s="52"/>
      <c r="M713" s="52"/>
      <c r="N713" s="52"/>
      <c r="O713" s="52"/>
      <c r="P713" s="53"/>
      <c r="Q713" s="54"/>
      <c r="R713" s="55"/>
      <c r="S713" s="67"/>
      <c r="T713" s="67"/>
      <c r="U713" s="67"/>
      <c r="V713" s="67"/>
    </row>
    <row r="714" spans="1:22" ht="15">
      <c r="A714" s="47"/>
      <c r="B714" s="47"/>
      <c r="C714" s="47"/>
      <c r="D714" s="67"/>
      <c r="E714" s="154"/>
      <c r="F714" s="75"/>
      <c r="G714" s="160"/>
      <c r="H714" s="52"/>
      <c r="I714" s="52"/>
      <c r="J714" s="52"/>
      <c r="K714" s="52"/>
      <c r="L714" s="52"/>
      <c r="M714" s="52"/>
      <c r="N714" s="52"/>
      <c r="O714" s="52"/>
      <c r="P714" s="53"/>
      <c r="Q714" s="54"/>
      <c r="R714" s="55"/>
      <c r="S714" s="67"/>
      <c r="T714" s="67"/>
      <c r="U714" s="67"/>
      <c r="V714" s="67"/>
    </row>
    <row r="715" spans="1:22" ht="15">
      <c r="A715" s="47"/>
      <c r="B715" s="47"/>
      <c r="C715" s="47"/>
      <c r="D715" s="67"/>
      <c r="E715" s="154"/>
      <c r="F715" s="75"/>
      <c r="G715" s="160"/>
      <c r="H715" s="52"/>
      <c r="I715" s="52"/>
      <c r="J715" s="52"/>
      <c r="K715" s="52"/>
      <c r="L715" s="52"/>
      <c r="M715" s="52"/>
      <c r="N715" s="52"/>
      <c r="O715" s="52"/>
      <c r="P715" s="53"/>
      <c r="Q715" s="54"/>
      <c r="R715" s="55"/>
      <c r="S715" s="67"/>
      <c r="T715" s="67"/>
      <c r="U715" s="67"/>
      <c r="V715" s="67"/>
    </row>
    <row r="716" spans="1:22" ht="15.75" thickBot="1">
      <c r="A716" s="68"/>
      <c r="B716" s="69"/>
      <c r="C716" s="69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</row>
    <row r="717" spans="1:22" ht="15.75">
      <c r="A717" s="326" t="s">
        <v>62</v>
      </c>
      <c r="B717" s="327"/>
      <c r="C717" s="327"/>
      <c r="D717" s="327"/>
      <c r="E717" s="327"/>
      <c r="F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27"/>
      <c r="S717" s="327"/>
      <c r="T717" s="327"/>
      <c r="U717" s="327"/>
      <c r="V717" s="328"/>
    </row>
    <row r="718" spans="1:22" ht="15">
      <c r="A718" s="5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7"/>
    </row>
    <row r="719" spans="1:22" ht="20.25">
      <c r="A719" s="329" t="s">
        <v>376</v>
      </c>
      <c r="B719" s="250"/>
      <c r="C719" s="250"/>
      <c r="D719" s="250"/>
      <c r="E719" s="250"/>
      <c r="F719" s="250"/>
      <c r="G719" s="250"/>
      <c r="H719" s="250"/>
      <c r="I719" s="250"/>
      <c r="J719" s="250"/>
      <c r="K719" s="250"/>
      <c r="L719" s="250"/>
      <c r="M719" s="250"/>
      <c r="N719" s="250"/>
      <c r="O719" s="250"/>
      <c r="P719" s="250"/>
      <c r="Q719" s="250"/>
      <c r="R719" s="250"/>
      <c r="S719" s="250"/>
      <c r="T719" s="250"/>
      <c r="U719" s="250"/>
      <c r="V719" s="330"/>
    </row>
    <row r="720" spans="1:22" ht="15">
      <c r="A720" s="56"/>
      <c r="B720" s="5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58"/>
    </row>
    <row r="721" spans="1:22" ht="18">
      <c r="A721" s="331" t="s">
        <v>63</v>
      </c>
      <c r="B721" s="253"/>
      <c r="C721" s="254" t="s">
        <v>292</v>
      </c>
      <c r="D721" s="254"/>
      <c r="E721" s="254"/>
      <c r="F721" s="254"/>
      <c r="G721" s="254"/>
      <c r="H721" s="254"/>
      <c r="I721" s="254"/>
      <c r="J721" s="254"/>
      <c r="K721" s="254"/>
      <c r="L721" s="254"/>
      <c r="M721" s="254"/>
      <c r="N721" s="254"/>
      <c r="O721" s="254"/>
      <c r="P721" s="254"/>
      <c r="Q721" s="254"/>
      <c r="R721" s="254"/>
      <c r="S721" s="254"/>
      <c r="T721" s="254"/>
      <c r="U721" s="254"/>
      <c r="V721" s="59"/>
    </row>
    <row r="722" spans="1:22" ht="15">
      <c r="A722" s="56"/>
      <c r="B722" s="5"/>
      <c r="C722" s="10"/>
      <c r="D722" s="10"/>
      <c r="E722" s="10"/>
      <c r="F722" s="10"/>
      <c r="G722" s="10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7"/>
    </row>
    <row r="723" spans="1:22" ht="15">
      <c r="A723" s="332" t="s">
        <v>64</v>
      </c>
      <c r="B723" s="256"/>
      <c r="C723" s="10" t="s">
        <v>65</v>
      </c>
      <c r="D723" s="10"/>
      <c r="E723" s="10"/>
      <c r="F723" s="5"/>
      <c r="G723" s="5"/>
      <c r="H723" s="5"/>
      <c r="I723" s="5"/>
      <c r="J723" s="5"/>
      <c r="K723" s="10" t="s">
        <v>66</v>
      </c>
      <c r="L723" s="10"/>
      <c r="M723" s="10"/>
      <c r="N723" s="333">
        <v>40956</v>
      </c>
      <c r="O723" s="256"/>
      <c r="P723" s="256"/>
      <c r="Q723" s="256"/>
      <c r="R723" s="256"/>
      <c r="S723" s="256" t="s">
        <v>67</v>
      </c>
      <c r="T723" s="256"/>
      <c r="U723" s="256"/>
      <c r="V723" s="334"/>
    </row>
    <row r="724" spans="1:22" ht="15">
      <c r="A724" s="332" t="s">
        <v>68</v>
      </c>
      <c r="B724" s="256"/>
      <c r="C724" s="10" t="s">
        <v>108</v>
      </c>
      <c r="D724" s="10"/>
      <c r="E724" s="10"/>
      <c r="F724" s="5"/>
      <c r="G724" s="5"/>
      <c r="H724" s="5"/>
      <c r="I724" s="5"/>
      <c r="J724" s="5"/>
      <c r="K724" s="256" t="s">
        <v>70</v>
      </c>
      <c r="L724" s="256"/>
      <c r="M724" s="256"/>
      <c r="N724" s="256" t="s">
        <v>377</v>
      </c>
      <c r="O724" s="256"/>
      <c r="P724" s="256"/>
      <c r="Q724" s="256"/>
      <c r="R724" s="256"/>
      <c r="S724" s="256" t="s">
        <v>72</v>
      </c>
      <c r="T724" s="256"/>
      <c r="U724" s="256"/>
      <c r="V724" s="58">
        <v>34</v>
      </c>
    </row>
    <row r="725" spans="1:22" ht="15.75" thickBot="1">
      <c r="A725" s="70"/>
      <c r="B725" s="71"/>
      <c r="C725" s="71"/>
      <c r="D725" s="71"/>
      <c r="E725" s="71"/>
      <c r="F725" s="71"/>
      <c r="G725" s="71"/>
      <c r="H725" s="71"/>
      <c r="I725" s="71"/>
      <c r="J725" s="71"/>
      <c r="K725" s="376"/>
      <c r="L725" s="376"/>
      <c r="M725" s="376"/>
      <c r="N725" s="376" t="s">
        <v>73</v>
      </c>
      <c r="O725" s="376"/>
      <c r="P725" s="376"/>
      <c r="Q725" s="376"/>
      <c r="R725" s="376"/>
      <c r="S725" s="377"/>
      <c r="T725" s="377"/>
      <c r="U725" s="71"/>
      <c r="V725" s="72"/>
    </row>
    <row r="726" spans="1:22" ht="15">
      <c r="A726" s="459" t="s">
        <v>74</v>
      </c>
      <c r="B726" s="359"/>
      <c r="C726" s="489" t="s">
        <v>211</v>
      </c>
      <c r="D726" s="489"/>
      <c r="E726" s="489"/>
      <c r="F726" s="489"/>
      <c r="G726" s="490"/>
      <c r="H726" s="381" t="s">
        <v>76</v>
      </c>
      <c r="I726" s="382"/>
      <c r="J726" s="406" t="s">
        <v>238</v>
      </c>
      <c r="K726" s="406"/>
      <c r="L726" s="406"/>
      <c r="M726" s="406"/>
      <c r="N726" s="406"/>
      <c r="O726" s="406"/>
      <c r="P726" s="462"/>
      <c r="Q726" s="348" t="s">
        <v>372</v>
      </c>
      <c r="R726" s="349"/>
      <c r="S726" s="452" t="s">
        <v>412</v>
      </c>
      <c r="T726" s="452"/>
      <c r="U726" s="452"/>
      <c r="V726" s="467"/>
    </row>
    <row r="727" spans="1:22" ht="15">
      <c r="A727" s="459" t="s">
        <v>79</v>
      </c>
      <c r="B727" s="359"/>
      <c r="C727" s="387" t="s">
        <v>230</v>
      </c>
      <c r="D727" s="387"/>
      <c r="E727" s="387"/>
      <c r="F727" s="387"/>
      <c r="G727" s="388"/>
      <c r="H727" s="381"/>
      <c r="I727" s="382"/>
      <c r="J727" s="406"/>
      <c r="K727" s="406"/>
      <c r="L727" s="406"/>
      <c r="M727" s="406"/>
      <c r="N727" s="406"/>
      <c r="O727" s="406"/>
      <c r="P727" s="462"/>
      <c r="Q727" s="348"/>
      <c r="R727" s="349"/>
      <c r="S727" s="452"/>
      <c r="T727" s="452"/>
      <c r="U727" s="452"/>
      <c r="V727" s="467"/>
    </row>
    <row r="728" spans="1:22" ht="15.75" thickBot="1">
      <c r="A728" s="470" t="s">
        <v>81</v>
      </c>
      <c r="B728" s="471"/>
      <c r="C728" s="472" t="s">
        <v>239</v>
      </c>
      <c r="D728" s="472"/>
      <c r="E728" s="472"/>
      <c r="F728" s="472"/>
      <c r="G728" s="473"/>
      <c r="H728" s="460"/>
      <c r="I728" s="461"/>
      <c r="J728" s="463"/>
      <c r="K728" s="463"/>
      <c r="L728" s="463"/>
      <c r="M728" s="463"/>
      <c r="N728" s="463"/>
      <c r="O728" s="463"/>
      <c r="P728" s="464"/>
      <c r="Q728" s="465"/>
      <c r="R728" s="466"/>
      <c r="S728" s="468"/>
      <c r="T728" s="468"/>
      <c r="U728" s="468"/>
      <c r="V728" s="469"/>
    </row>
    <row r="729" spans="1:22" ht="15.75" thickBot="1">
      <c r="A729" s="474"/>
      <c r="B729" s="474"/>
      <c r="C729" s="474"/>
      <c r="D729" s="474"/>
      <c r="E729" s="474"/>
      <c r="F729" s="474"/>
      <c r="G729" s="474"/>
      <c r="H729" s="474"/>
      <c r="I729" s="474"/>
      <c r="J729" s="474"/>
      <c r="K729" s="474"/>
      <c r="L729" s="474"/>
      <c r="M729" s="474"/>
      <c r="N729" s="474"/>
      <c r="O729" s="474"/>
      <c r="P729" s="474"/>
      <c r="Q729" s="474"/>
      <c r="R729" s="474"/>
      <c r="S729" s="474"/>
      <c r="T729" s="474"/>
      <c r="U729" s="474"/>
      <c r="V729" s="474"/>
    </row>
    <row r="730" spans="1:22" ht="15.75" thickBot="1">
      <c r="A730" s="289" t="s">
        <v>83</v>
      </c>
      <c r="B730" s="290"/>
      <c r="C730" s="290"/>
      <c r="D730" s="290"/>
      <c r="E730" s="290"/>
      <c r="F730" s="290"/>
      <c r="G730" s="291"/>
      <c r="H730" s="292" t="s">
        <v>84</v>
      </c>
      <c r="I730" s="293"/>
      <c r="J730" s="293"/>
      <c r="K730" s="293"/>
      <c r="L730" s="293"/>
      <c r="M730" s="293"/>
      <c r="N730" s="293"/>
      <c r="O730" s="293"/>
      <c r="P730" s="293"/>
      <c r="Q730" s="293"/>
      <c r="R730" s="294"/>
      <c r="S730" s="295" t="s">
        <v>85</v>
      </c>
      <c r="T730" s="297" t="s">
        <v>86</v>
      </c>
      <c r="U730" s="298"/>
      <c r="V730" s="299"/>
    </row>
    <row r="731" spans="1:22" ht="15.75" thickBot="1">
      <c r="A731" s="295" t="s">
        <v>87</v>
      </c>
      <c r="B731" s="297" t="s">
        <v>88</v>
      </c>
      <c r="C731" s="299"/>
      <c r="D731" s="302" t="s">
        <v>89</v>
      </c>
      <c r="E731" s="304" t="s">
        <v>90</v>
      </c>
      <c r="F731" s="304" t="s">
        <v>91</v>
      </c>
      <c r="G731" s="306" t="s">
        <v>92</v>
      </c>
      <c r="H731" s="308" t="s">
        <v>93</v>
      </c>
      <c r="I731" s="309"/>
      <c r="J731" s="309"/>
      <c r="K731" s="309"/>
      <c r="L731" s="309"/>
      <c r="M731" s="309"/>
      <c r="N731" s="309"/>
      <c r="O731" s="310"/>
      <c r="P731" s="311" t="s">
        <v>94</v>
      </c>
      <c r="Q731" s="313" t="s">
        <v>95</v>
      </c>
      <c r="R731" s="315" t="s">
        <v>96</v>
      </c>
      <c r="S731" s="296"/>
      <c r="T731" s="300"/>
      <c r="U731" s="258"/>
      <c r="V731" s="301"/>
    </row>
    <row r="732" spans="1:22" ht="47.25" thickBot="1">
      <c r="A732" s="296"/>
      <c r="B732" s="300"/>
      <c r="C732" s="301"/>
      <c r="D732" s="303"/>
      <c r="E732" s="305"/>
      <c r="F732" s="305"/>
      <c r="G732" s="307"/>
      <c r="H732" s="14" t="s">
        <v>97</v>
      </c>
      <c r="I732" s="15" t="s">
        <v>98</v>
      </c>
      <c r="J732" s="16" t="s">
        <v>99</v>
      </c>
      <c r="K732" s="16" t="s">
        <v>16</v>
      </c>
      <c r="L732" s="16" t="s">
        <v>100</v>
      </c>
      <c r="M732" s="16" t="s">
        <v>101</v>
      </c>
      <c r="N732" s="16" t="s">
        <v>102</v>
      </c>
      <c r="O732" s="17" t="s">
        <v>103</v>
      </c>
      <c r="P732" s="312"/>
      <c r="Q732" s="314"/>
      <c r="R732" s="316"/>
      <c r="S732" s="296"/>
      <c r="T732" s="300"/>
      <c r="U732" s="258"/>
      <c r="V732" s="301"/>
    </row>
    <row r="733" spans="1:22" ht="39.75" customHeight="1" thickBot="1">
      <c r="A733" s="77">
        <v>1</v>
      </c>
      <c r="B733" s="380" t="s">
        <v>240</v>
      </c>
      <c r="C733" s="380"/>
      <c r="D733" s="78">
        <v>1</v>
      </c>
      <c r="E733" s="78">
        <v>1</v>
      </c>
      <c r="F733" s="22">
        <v>0</v>
      </c>
      <c r="G733" s="90">
        <v>0</v>
      </c>
      <c r="H733" s="79"/>
      <c r="I733" s="79"/>
      <c r="J733" s="79"/>
      <c r="K733" s="79"/>
      <c r="L733" s="79"/>
      <c r="M733" s="79"/>
      <c r="N733" s="79"/>
      <c r="O733" s="79"/>
      <c r="P733" s="85">
        <f>+H733</f>
        <v>0</v>
      </c>
      <c r="Q733" s="20">
        <v>0</v>
      </c>
      <c r="R733" s="176">
        <v>0</v>
      </c>
      <c r="S733" s="27" t="s">
        <v>136</v>
      </c>
      <c r="T733" s="318"/>
      <c r="U733" s="318"/>
      <c r="V733" s="319"/>
    </row>
    <row r="734" spans="1:22" ht="40.5" customHeight="1" thickBot="1">
      <c r="A734" s="82">
        <v>2</v>
      </c>
      <c r="B734" s="365" t="s">
        <v>241</v>
      </c>
      <c r="C734" s="365"/>
      <c r="D734" s="83">
        <v>1</v>
      </c>
      <c r="E734" s="83">
        <v>1</v>
      </c>
      <c r="F734" s="33">
        <v>0.25</v>
      </c>
      <c r="G734" s="92">
        <v>0.25</v>
      </c>
      <c r="H734" s="84">
        <v>11000</v>
      </c>
      <c r="I734" s="84"/>
      <c r="J734" s="84"/>
      <c r="K734" s="84"/>
      <c r="L734" s="84"/>
      <c r="M734" s="84"/>
      <c r="N734" s="84"/>
      <c r="O734" s="84"/>
      <c r="P734" s="85">
        <f>+H734</f>
        <v>11000</v>
      </c>
      <c r="Q734" s="31">
        <v>1</v>
      </c>
      <c r="R734" s="178">
        <v>0.25</v>
      </c>
      <c r="S734" s="27" t="s">
        <v>136</v>
      </c>
      <c r="T734" s="321"/>
      <c r="U734" s="321"/>
      <c r="V734" s="322"/>
    </row>
    <row r="735" spans="1:22" ht="15">
      <c r="A735" s="29"/>
      <c r="B735" s="320"/>
      <c r="C735" s="320"/>
      <c r="D735" s="31"/>
      <c r="E735" s="32"/>
      <c r="F735" s="33"/>
      <c r="G735" s="92"/>
      <c r="H735" s="84"/>
      <c r="I735" s="84"/>
      <c r="J735" s="84"/>
      <c r="K735" s="84"/>
      <c r="L735" s="84"/>
      <c r="M735" s="84"/>
      <c r="N735" s="84"/>
      <c r="O735" s="84"/>
      <c r="P735" s="192"/>
      <c r="Q735" s="192"/>
      <c r="R735" s="178"/>
      <c r="S735" s="27" t="s">
        <v>136</v>
      </c>
      <c r="T735" s="366"/>
      <c r="U735" s="366"/>
      <c r="V735" s="367"/>
    </row>
    <row r="736" spans="1:22" ht="15.75" thickBot="1">
      <c r="A736" s="39"/>
      <c r="B736" s="373" t="s">
        <v>106</v>
      </c>
      <c r="C736" s="373"/>
      <c r="D736" s="66">
        <f>SUM(D733:D735)</f>
        <v>2</v>
      </c>
      <c r="E736" s="152">
        <f>SUM(E732:E735)</f>
        <v>2</v>
      </c>
      <c r="F736" s="73">
        <f>+E736/D736</f>
        <v>1</v>
      </c>
      <c r="G736" s="159">
        <f>SUM(G733:G735)</f>
        <v>0.25</v>
      </c>
      <c r="H736" s="43">
        <f>SUM(H733:H735)</f>
        <v>11000</v>
      </c>
      <c r="I736" s="43"/>
      <c r="J736" s="43"/>
      <c r="K736" s="43"/>
      <c r="L736" s="43"/>
      <c r="M736" s="43"/>
      <c r="N736" s="43"/>
      <c r="O736" s="43"/>
      <c r="P736" s="44">
        <f>SUM(H736:O736)</f>
        <v>11000</v>
      </c>
      <c r="Q736" s="45">
        <f>+Q735+Q734+Q733</f>
        <v>1</v>
      </c>
      <c r="R736" s="46">
        <v>0.25</v>
      </c>
      <c r="S736" s="66"/>
      <c r="T736" s="374"/>
      <c r="U736" s="374"/>
      <c r="V736" s="375"/>
    </row>
    <row r="737" spans="1:22" ht="15">
      <c r="A737" s="47"/>
      <c r="B737" s="47"/>
      <c r="C737" s="47"/>
      <c r="D737" s="67"/>
      <c r="E737" s="154"/>
      <c r="F737" s="75"/>
      <c r="G737" s="160"/>
      <c r="H737" s="52"/>
      <c r="I737" s="52"/>
      <c r="J737" s="52"/>
      <c r="K737" s="52"/>
      <c r="L737" s="52"/>
      <c r="M737" s="52"/>
      <c r="N737" s="52"/>
      <c r="O737" s="52"/>
      <c r="P737" s="53"/>
      <c r="Q737" s="54"/>
      <c r="R737" s="55"/>
      <c r="S737" s="67"/>
      <c r="T737" s="67"/>
      <c r="U737" s="67"/>
      <c r="V737" s="67"/>
    </row>
    <row r="738" spans="1:22" ht="15">
      <c r="A738" s="47"/>
      <c r="B738" s="47"/>
      <c r="C738" s="47"/>
      <c r="D738" s="67"/>
      <c r="E738" s="154"/>
      <c r="F738" s="75"/>
      <c r="G738" s="160"/>
      <c r="H738" s="52"/>
      <c r="I738" s="52"/>
      <c r="J738" s="52"/>
      <c r="K738" s="52"/>
      <c r="L738" s="52"/>
      <c r="M738" s="52"/>
      <c r="N738" s="52"/>
      <c r="O738" s="52"/>
      <c r="P738" s="53"/>
      <c r="Q738" s="54"/>
      <c r="R738" s="55"/>
      <c r="S738" s="67"/>
      <c r="T738" s="67"/>
      <c r="U738" s="67"/>
      <c r="V738" s="67"/>
    </row>
    <row r="739" spans="1:22" ht="15">
      <c r="A739" s="47"/>
      <c r="B739" s="47"/>
      <c r="C739" s="47"/>
      <c r="D739" s="67"/>
      <c r="E739" s="154"/>
      <c r="F739" s="75"/>
      <c r="G739" s="160"/>
      <c r="H739" s="52"/>
      <c r="I739" s="52"/>
      <c r="J739" s="52"/>
      <c r="K739" s="52"/>
      <c r="L739" s="52"/>
      <c r="M739" s="52"/>
      <c r="N739" s="52"/>
      <c r="O739" s="52"/>
      <c r="P739" s="53"/>
      <c r="Q739" s="54"/>
      <c r="R739" s="55"/>
      <c r="S739" s="67"/>
      <c r="T739" s="67"/>
      <c r="U739" s="67"/>
      <c r="V739" s="67"/>
    </row>
    <row r="740" spans="1:22" ht="15">
      <c r="A740" s="47"/>
      <c r="B740" s="47"/>
      <c r="C740" s="47"/>
      <c r="D740" s="67"/>
      <c r="E740" s="154"/>
      <c r="F740" s="75"/>
      <c r="G740" s="160"/>
      <c r="H740" s="52"/>
      <c r="I740" s="52"/>
      <c r="J740" s="52"/>
      <c r="K740" s="52"/>
      <c r="L740" s="52"/>
      <c r="M740" s="52"/>
      <c r="N740" s="52"/>
      <c r="O740" s="52"/>
      <c r="P740" s="53"/>
      <c r="Q740" s="54"/>
      <c r="R740" s="55"/>
      <c r="S740" s="67"/>
      <c r="T740" s="67"/>
      <c r="U740" s="67"/>
      <c r="V740" s="67"/>
    </row>
    <row r="741" spans="1:22" ht="15">
      <c r="A741" s="47"/>
      <c r="B741" s="47"/>
      <c r="C741" s="47"/>
      <c r="D741" s="67"/>
      <c r="E741" s="154"/>
      <c r="F741" s="75"/>
      <c r="G741" s="160"/>
      <c r="H741" s="52"/>
      <c r="I741" s="52"/>
      <c r="J741" s="52"/>
      <c r="K741" s="52"/>
      <c r="L741" s="52"/>
      <c r="M741" s="52"/>
      <c r="N741" s="52"/>
      <c r="O741" s="52"/>
      <c r="P741" s="53"/>
      <c r="Q741" s="54"/>
      <c r="R741" s="55"/>
      <c r="S741" s="67"/>
      <c r="T741" s="67"/>
      <c r="U741" s="67"/>
      <c r="V741" s="67"/>
    </row>
    <row r="742" spans="1:22" ht="15">
      <c r="A742" s="47"/>
      <c r="B742" s="47"/>
      <c r="C742" s="47"/>
      <c r="D742" s="67"/>
      <c r="E742" s="154"/>
      <c r="F742" s="75"/>
      <c r="G742" s="160"/>
      <c r="H742" s="52"/>
      <c r="I742" s="52"/>
      <c r="J742" s="52"/>
      <c r="K742" s="52"/>
      <c r="L742" s="52"/>
      <c r="M742" s="52"/>
      <c r="N742" s="52"/>
      <c r="O742" s="52"/>
      <c r="P742" s="53"/>
      <c r="Q742" s="54"/>
      <c r="R742" s="55"/>
      <c r="S742" s="67"/>
      <c r="T742" s="67"/>
      <c r="U742" s="67"/>
      <c r="V742" s="67"/>
    </row>
    <row r="743" spans="1:22" ht="15">
      <c r="A743" s="47"/>
      <c r="B743" s="47"/>
      <c r="C743" s="47"/>
      <c r="D743" s="67"/>
      <c r="E743" s="154"/>
      <c r="F743" s="75"/>
      <c r="G743" s="160"/>
      <c r="H743" s="52"/>
      <c r="I743" s="52"/>
      <c r="J743" s="52"/>
      <c r="K743" s="52"/>
      <c r="L743" s="52"/>
      <c r="M743" s="52"/>
      <c r="N743" s="52"/>
      <c r="O743" s="52"/>
      <c r="P743" s="53"/>
      <c r="Q743" s="54"/>
      <c r="R743" s="55"/>
      <c r="S743" s="67"/>
      <c r="T743" s="67"/>
      <c r="U743" s="67"/>
      <c r="V743" s="67"/>
    </row>
    <row r="744" spans="1:22" ht="15">
      <c r="A744" s="47"/>
      <c r="B744" s="47"/>
      <c r="C744" s="47"/>
      <c r="D744" s="67"/>
      <c r="E744" s="154"/>
      <c r="F744" s="75"/>
      <c r="G744" s="160"/>
      <c r="H744" s="52"/>
      <c r="I744" s="52"/>
      <c r="J744" s="52"/>
      <c r="K744" s="52"/>
      <c r="L744" s="52"/>
      <c r="M744" s="52"/>
      <c r="N744" s="52"/>
      <c r="O744" s="52"/>
      <c r="P744" s="53"/>
      <c r="Q744" s="54"/>
      <c r="R744" s="55"/>
      <c r="S744" s="67"/>
      <c r="T744" s="67"/>
      <c r="U744" s="67"/>
      <c r="V744" s="67"/>
    </row>
    <row r="745" spans="1:22" ht="15">
      <c r="A745" s="47"/>
      <c r="B745" s="47"/>
      <c r="C745" s="47"/>
      <c r="D745" s="67"/>
      <c r="E745" s="154"/>
      <c r="F745" s="75"/>
      <c r="G745" s="160"/>
      <c r="H745" s="52"/>
      <c r="I745" s="52"/>
      <c r="J745" s="52"/>
      <c r="K745" s="52"/>
      <c r="L745" s="52"/>
      <c r="M745" s="52"/>
      <c r="N745" s="52"/>
      <c r="O745" s="52"/>
      <c r="P745" s="53"/>
      <c r="Q745" s="54"/>
      <c r="R745" s="55"/>
      <c r="S745" s="67"/>
      <c r="T745" s="67"/>
      <c r="U745" s="67"/>
      <c r="V745" s="67"/>
    </row>
    <row r="746" spans="1:22" ht="15">
      <c r="A746" s="47"/>
      <c r="B746" s="47"/>
      <c r="C746" s="47"/>
      <c r="D746" s="67"/>
      <c r="E746" s="154"/>
      <c r="F746" s="75"/>
      <c r="G746" s="160"/>
      <c r="H746" s="52"/>
      <c r="I746" s="52"/>
      <c r="J746" s="52"/>
      <c r="K746" s="52"/>
      <c r="L746" s="52"/>
      <c r="M746" s="52"/>
      <c r="N746" s="52"/>
      <c r="O746" s="52"/>
      <c r="P746" s="53"/>
      <c r="Q746" s="54"/>
      <c r="R746" s="55"/>
      <c r="S746" s="67"/>
      <c r="T746" s="67"/>
      <c r="U746" s="67"/>
      <c r="V746" s="67"/>
    </row>
    <row r="747" spans="1:22" ht="15">
      <c r="A747" s="47"/>
      <c r="B747" s="47"/>
      <c r="C747" s="47"/>
      <c r="D747" s="67"/>
      <c r="E747" s="154"/>
      <c r="F747" s="75"/>
      <c r="G747" s="160"/>
      <c r="H747" s="52"/>
      <c r="I747" s="52"/>
      <c r="J747" s="52"/>
      <c r="K747" s="52"/>
      <c r="L747" s="52"/>
      <c r="M747" s="52"/>
      <c r="N747" s="52"/>
      <c r="O747" s="52"/>
      <c r="P747" s="53"/>
      <c r="Q747" s="54"/>
      <c r="R747" s="55"/>
      <c r="S747" s="67"/>
      <c r="T747" s="67"/>
      <c r="U747" s="67"/>
      <c r="V747" s="67"/>
    </row>
    <row r="748" spans="1:22" ht="15">
      <c r="A748" s="47"/>
      <c r="B748" s="47"/>
      <c r="C748" s="47"/>
      <c r="D748" s="67"/>
      <c r="E748" s="154"/>
      <c r="F748" s="75"/>
      <c r="G748" s="160"/>
      <c r="H748" s="52"/>
      <c r="I748" s="52"/>
      <c r="J748" s="52"/>
      <c r="K748" s="52"/>
      <c r="L748" s="52"/>
      <c r="M748" s="52"/>
      <c r="N748" s="52"/>
      <c r="O748" s="52"/>
      <c r="P748" s="53"/>
      <c r="Q748" s="54"/>
      <c r="R748" s="55"/>
      <c r="S748" s="67"/>
      <c r="T748" s="67"/>
      <c r="U748" s="67"/>
      <c r="V748" s="67"/>
    </row>
    <row r="749" spans="1:22" ht="15">
      <c r="A749" s="47"/>
      <c r="B749" s="47"/>
      <c r="C749" s="47"/>
      <c r="D749" s="67"/>
      <c r="E749" s="154"/>
      <c r="F749" s="75"/>
      <c r="G749" s="160"/>
      <c r="H749" s="52"/>
      <c r="I749" s="52"/>
      <c r="J749" s="52"/>
      <c r="K749" s="52"/>
      <c r="L749" s="52"/>
      <c r="M749" s="52"/>
      <c r="N749" s="52"/>
      <c r="O749" s="52"/>
      <c r="P749" s="53"/>
      <c r="Q749" s="54"/>
      <c r="R749" s="55"/>
      <c r="S749" s="67"/>
      <c r="T749" s="67"/>
      <c r="U749" s="67"/>
      <c r="V749" s="67"/>
    </row>
    <row r="750" spans="1:22" ht="15">
      <c r="A750" s="47"/>
      <c r="B750" s="47"/>
      <c r="C750" s="47"/>
      <c r="D750" s="67"/>
      <c r="E750" s="154"/>
      <c r="F750" s="75"/>
      <c r="G750" s="160"/>
      <c r="H750" s="52"/>
      <c r="I750" s="52"/>
      <c r="J750" s="52"/>
      <c r="K750" s="52"/>
      <c r="L750" s="52"/>
      <c r="M750" s="52"/>
      <c r="N750" s="52"/>
      <c r="O750" s="52"/>
      <c r="P750" s="53"/>
      <c r="Q750" s="54"/>
      <c r="R750" s="55"/>
      <c r="S750" s="67"/>
      <c r="T750" s="67"/>
      <c r="U750" s="67"/>
      <c r="V750" s="67"/>
    </row>
    <row r="751" spans="1:22" ht="15">
      <c r="A751" s="47"/>
      <c r="B751" s="47"/>
      <c r="C751" s="47"/>
      <c r="D751" s="67"/>
      <c r="E751" s="154"/>
      <c r="F751" s="75"/>
      <c r="G751" s="160"/>
      <c r="H751" s="52"/>
      <c r="I751" s="52"/>
      <c r="J751" s="52"/>
      <c r="K751" s="52"/>
      <c r="L751" s="52"/>
      <c r="M751" s="52"/>
      <c r="N751" s="52"/>
      <c r="O751" s="52"/>
      <c r="P751" s="53"/>
      <c r="Q751" s="54"/>
      <c r="R751" s="55"/>
      <c r="S751" s="67"/>
      <c r="T751" s="67"/>
      <c r="U751" s="67"/>
      <c r="V751" s="67"/>
    </row>
    <row r="752" spans="1:22" ht="15">
      <c r="A752" s="47"/>
      <c r="B752" s="47"/>
      <c r="C752" s="47"/>
      <c r="D752" s="67"/>
      <c r="E752" s="154"/>
      <c r="F752" s="75"/>
      <c r="G752" s="160"/>
      <c r="H752" s="52"/>
      <c r="I752" s="52"/>
      <c r="J752" s="52"/>
      <c r="K752" s="52"/>
      <c r="L752" s="52"/>
      <c r="M752" s="52"/>
      <c r="N752" s="52"/>
      <c r="O752" s="52"/>
      <c r="P752" s="53"/>
      <c r="Q752" s="54"/>
      <c r="R752" s="55"/>
      <c r="S752" s="67"/>
      <c r="T752" s="67"/>
      <c r="U752" s="67"/>
      <c r="V752" s="67"/>
    </row>
    <row r="753" spans="1:22" ht="15">
      <c r="A753" s="47"/>
      <c r="B753" s="47"/>
      <c r="C753" s="47"/>
      <c r="D753" s="67"/>
      <c r="E753" s="154"/>
      <c r="F753" s="75"/>
      <c r="G753" s="160"/>
      <c r="H753" s="52"/>
      <c r="I753" s="52"/>
      <c r="J753" s="52"/>
      <c r="K753" s="52"/>
      <c r="L753" s="52"/>
      <c r="M753" s="52"/>
      <c r="N753" s="52"/>
      <c r="O753" s="52"/>
      <c r="P753" s="53"/>
      <c r="Q753" s="54"/>
      <c r="R753" s="55"/>
      <c r="S753" s="67"/>
      <c r="T753" s="67"/>
      <c r="U753" s="67"/>
      <c r="V753" s="67"/>
    </row>
    <row r="754" spans="1:22" ht="15.75" thickBot="1">
      <c r="A754" s="68"/>
      <c r="B754" s="69"/>
      <c r="C754" s="69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</row>
    <row r="755" spans="1:22" ht="15.75">
      <c r="A755" s="326" t="s">
        <v>62</v>
      </c>
      <c r="B755" s="327"/>
      <c r="C755" s="327"/>
      <c r="D755" s="327"/>
      <c r="E755" s="327"/>
      <c r="F755" s="327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  <c r="R755" s="327"/>
      <c r="S755" s="327"/>
      <c r="T755" s="327"/>
      <c r="U755" s="327"/>
      <c r="V755" s="328"/>
    </row>
    <row r="756" spans="1:22" ht="15">
      <c r="A756" s="5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7"/>
    </row>
    <row r="757" spans="1:22" ht="20.25">
      <c r="A757" s="329" t="s">
        <v>389</v>
      </c>
      <c r="B757" s="250"/>
      <c r="C757" s="250"/>
      <c r="D757" s="250"/>
      <c r="E757" s="250"/>
      <c r="F757" s="250"/>
      <c r="G757" s="250"/>
      <c r="H757" s="250"/>
      <c r="I757" s="250"/>
      <c r="J757" s="250"/>
      <c r="K757" s="250"/>
      <c r="L757" s="250"/>
      <c r="M757" s="250"/>
      <c r="N757" s="250"/>
      <c r="O757" s="250"/>
      <c r="P757" s="250"/>
      <c r="Q757" s="250"/>
      <c r="R757" s="250"/>
      <c r="S757" s="250"/>
      <c r="T757" s="250"/>
      <c r="U757" s="250"/>
      <c r="V757" s="330"/>
    </row>
    <row r="758" spans="1:22" ht="15">
      <c r="A758" s="56"/>
      <c r="B758" s="5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58"/>
    </row>
    <row r="759" spans="1:22" ht="18">
      <c r="A759" s="331" t="s">
        <v>63</v>
      </c>
      <c r="B759" s="253"/>
      <c r="C759" s="254" t="s">
        <v>292</v>
      </c>
      <c r="D759" s="254"/>
      <c r="E759" s="254"/>
      <c r="F759" s="254"/>
      <c r="G759" s="254"/>
      <c r="H759" s="254"/>
      <c r="I759" s="254"/>
      <c r="J759" s="254"/>
      <c r="K759" s="254"/>
      <c r="L759" s="254"/>
      <c r="M759" s="254"/>
      <c r="N759" s="254"/>
      <c r="O759" s="254"/>
      <c r="P759" s="254"/>
      <c r="Q759" s="254"/>
      <c r="R759" s="254"/>
      <c r="S759" s="254"/>
      <c r="T759" s="254"/>
      <c r="U759" s="254"/>
      <c r="V759" s="59"/>
    </row>
    <row r="760" spans="1:22" ht="15">
      <c r="A760" s="56"/>
      <c r="B760" s="5"/>
      <c r="C760" s="10"/>
      <c r="D760" s="10"/>
      <c r="E760" s="10"/>
      <c r="F760" s="10"/>
      <c r="G760" s="10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7"/>
    </row>
    <row r="761" spans="1:22" ht="15">
      <c r="A761" s="332" t="s">
        <v>64</v>
      </c>
      <c r="B761" s="256"/>
      <c r="C761" s="10" t="s">
        <v>65</v>
      </c>
      <c r="D761" s="10"/>
      <c r="E761" s="10"/>
      <c r="F761" s="5"/>
      <c r="G761" s="5"/>
      <c r="H761" s="5"/>
      <c r="I761" s="5"/>
      <c r="J761" s="5"/>
      <c r="K761" s="10" t="s">
        <v>66</v>
      </c>
      <c r="L761" s="10"/>
      <c r="M761" s="10"/>
      <c r="N761" s="333">
        <v>40940</v>
      </c>
      <c r="O761" s="256"/>
      <c r="P761" s="256"/>
      <c r="Q761" s="256"/>
      <c r="R761" s="256"/>
      <c r="S761" s="256" t="s">
        <v>67</v>
      </c>
      <c r="T761" s="256"/>
      <c r="U761" s="256"/>
      <c r="V761" s="334"/>
    </row>
    <row r="762" spans="1:22" ht="15">
      <c r="A762" s="332" t="s">
        <v>68</v>
      </c>
      <c r="B762" s="256"/>
      <c r="C762" s="10" t="s">
        <v>108</v>
      </c>
      <c r="D762" s="10"/>
      <c r="E762" s="10"/>
      <c r="F762" s="5"/>
      <c r="G762" s="5"/>
      <c r="H762" s="5"/>
      <c r="I762" s="5"/>
      <c r="J762" s="5"/>
      <c r="K762" s="256" t="s">
        <v>70</v>
      </c>
      <c r="L762" s="256"/>
      <c r="M762" s="256"/>
      <c r="N762" s="256" t="s">
        <v>377</v>
      </c>
      <c r="O762" s="256"/>
      <c r="P762" s="256"/>
      <c r="Q762" s="256"/>
      <c r="R762" s="256"/>
      <c r="S762" s="256" t="s">
        <v>72</v>
      </c>
      <c r="T762" s="256"/>
      <c r="U762" s="256"/>
      <c r="V762" s="58">
        <v>34</v>
      </c>
    </row>
    <row r="763" spans="1:22" ht="15.75" thickBot="1">
      <c r="A763" s="70"/>
      <c r="B763" s="71"/>
      <c r="C763" s="71"/>
      <c r="D763" s="71"/>
      <c r="E763" s="71"/>
      <c r="F763" s="71"/>
      <c r="G763" s="71"/>
      <c r="H763" s="71"/>
      <c r="I763" s="71"/>
      <c r="J763" s="71"/>
      <c r="K763" s="376"/>
      <c r="L763" s="376"/>
      <c r="M763" s="376"/>
      <c r="N763" s="376" t="s">
        <v>73</v>
      </c>
      <c r="O763" s="376"/>
      <c r="P763" s="376"/>
      <c r="Q763" s="376"/>
      <c r="R763" s="376"/>
      <c r="S763" s="377"/>
      <c r="T763" s="377"/>
      <c r="U763" s="71"/>
      <c r="V763" s="72"/>
    </row>
    <row r="764" spans="1:22" ht="15">
      <c r="A764" s="459" t="s">
        <v>74</v>
      </c>
      <c r="B764" s="359"/>
      <c r="C764" s="378" t="s">
        <v>211</v>
      </c>
      <c r="D764" s="378"/>
      <c r="E764" s="378"/>
      <c r="F764" s="378"/>
      <c r="G764" s="379"/>
      <c r="H764" s="381" t="s">
        <v>76</v>
      </c>
      <c r="I764" s="382"/>
      <c r="J764" s="406" t="s">
        <v>242</v>
      </c>
      <c r="K764" s="406"/>
      <c r="L764" s="406"/>
      <c r="M764" s="406"/>
      <c r="N764" s="406"/>
      <c r="O764" s="406"/>
      <c r="P764" s="462"/>
      <c r="Q764" s="348" t="s">
        <v>372</v>
      </c>
      <c r="R764" s="349"/>
      <c r="S764" s="452" t="s">
        <v>243</v>
      </c>
      <c r="T764" s="452"/>
      <c r="U764" s="452"/>
      <c r="V764" s="467"/>
    </row>
    <row r="765" spans="1:22" ht="15">
      <c r="A765" s="459" t="s">
        <v>79</v>
      </c>
      <c r="B765" s="359"/>
      <c r="C765" s="387" t="s">
        <v>42</v>
      </c>
      <c r="D765" s="387"/>
      <c r="E765" s="387"/>
      <c r="F765" s="387"/>
      <c r="G765" s="388"/>
      <c r="H765" s="381"/>
      <c r="I765" s="382"/>
      <c r="J765" s="406"/>
      <c r="K765" s="406"/>
      <c r="L765" s="406"/>
      <c r="M765" s="406"/>
      <c r="N765" s="406"/>
      <c r="O765" s="406"/>
      <c r="P765" s="462"/>
      <c r="Q765" s="348"/>
      <c r="R765" s="349"/>
      <c r="S765" s="452"/>
      <c r="T765" s="452"/>
      <c r="U765" s="452"/>
      <c r="V765" s="467"/>
    </row>
    <row r="766" spans="1:22" ht="15.75" thickBot="1">
      <c r="A766" s="470" t="s">
        <v>81</v>
      </c>
      <c r="B766" s="471"/>
      <c r="C766" s="472" t="s">
        <v>244</v>
      </c>
      <c r="D766" s="472"/>
      <c r="E766" s="472"/>
      <c r="F766" s="472"/>
      <c r="G766" s="473"/>
      <c r="H766" s="460"/>
      <c r="I766" s="461"/>
      <c r="J766" s="463"/>
      <c r="K766" s="463"/>
      <c r="L766" s="463"/>
      <c r="M766" s="463"/>
      <c r="N766" s="463"/>
      <c r="O766" s="463"/>
      <c r="P766" s="464"/>
      <c r="Q766" s="465"/>
      <c r="R766" s="466"/>
      <c r="S766" s="468"/>
      <c r="T766" s="468"/>
      <c r="U766" s="468"/>
      <c r="V766" s="469"/>
    </row>
    <row r="767" spans="1:22" ht="15.75" thickBot="1">
      <c r="A767" s="474"/>
      <c r="B767" s="474"/>
      <c r="C767" s="474"/>
      <c r="D767" s="474"/>
      <c r="E767" s="474"/>
      <c r="F767" s="474"/>
      <c r="G767" s="474"/>
      <c r="H767" s="474"/>
      <c r="I767" s="474"/>
      <c r="J767" s="474"/>
      <c r="K767" s="474"/>
      <c r="L767" s="474"/>
      <c r="M767" s="474"/>
      <c r="N767" s="474"/>
      <c r="O767" s="474"/>
      <c r="P767" s="474"/>
      <c r="Q767" s="474"/>
      <c r="R767" s="474"/>
      <c r="S767" s="474"/>
      <c r="T767" s="474"/>
      <c r="U767" s="474"/>
      <c r="V767" s="474"/>
    </row>
    <row r="768" spans="1:22" ht="15.75" thickBot="1">
      <c r="A768" s="289" t="s">
        <v>83</v>
      </c>
      <c r="B768" s="290"/>
      <c r="C768" s="290"/>
      <c r="D768" s="290"/>
      <c r="E768" s="290"/>
      <c r="F768" s="290"/>
      <c r="G768" s="291"/>
      <c r="H768" s="292" t="s">
        <v>84</v>
      </c>
      <c r="I768" s="293"/>
      <c r="J768" s="293"/>
      <c r="K768" s="293"/>
      <c r="L768" s="293"/>
      <c r="M768" s="293"/>
      <c r="N768" s="293"/>
      <c r="O768" s="293"/>
      <c r="P768" s="293"/>
      <c r="Q768" s="293"/>
      <c r="R768" s="294"/>
      <c r="S768" s="295" t="s">
        <v>85</v>
      </c>
      <c r="T768" s="297" t="s">
        <v>86</v>
      </c>
      <c r="U768" s="298"/>
      <c r="V768" s="299"/>
    </row>
    <row r="769" spans="1:22" ht="15.75" thickBot="1">
      <c r="A769" s="295" t="s">
        <v>87</v>
      </c>
      <c r="B769" s="297" t="s">
        <v>88</v>
      </c>
      <c r="C769" s="299"/>
      <c r="D769" s="302" t="s">
        <v>89</v>
      </c>
      <c r="E769" s="304" t="s">
        <v>90</v>
      </c>
      <c r="F769" s="304" t="s">
        <v>91</v>
      </c>
      <c r="G769" s="306" t="s">
        <v>92</v>
      </c>
      <c r="H769" s="308" t="s">
        <v>93</v>
      </c>
      <c r="I769" s="309"/>
      <c r="J769" s="309"/>
      <c r="K769" s="309"/>
      <c r="L769" s="309"/>
      <c r="M769" s="309"/>
      <c r="N769" s="309"/>
      <c r="O769" s="310"/>
      <c r="P769" s="311" t="s">
        <v>94</v>
      </c>
      <c r="Q769" s="313" t="s">
        <v>95</v>
      </c>
      <c r="R769" s="315" t="s">
        <v>96</v>
      </c>
      <c r="S769" s="296"/>
      <c r="T769" s="300"/>
      <c r="U769" s="258"/>
      <c r="V769" s="301"/>
    </row>
    <row r="770" spans="1:22" ht="47.25" thickBot="1">
      <c r="A770" s="296"/>
      <c r="B770" s="300"/>
      <c r="C770" s="301"/>
      <c r="D770" s="303"/>
      <c r="E770" s="305"/>
      <c r="F770" s="305"/>
      <c r="G770" s="307"/>
      <c r="H770" s="14" t="s">
        <v>97</v>
      </c>
      <c r="I770" s="15" t="s">
        <v>98</v>
      </c>
      <c r="J770" s="16" t="s">
        <v>99</v>
      </c>
      <c r="K770" s="16" t="s">
        <v>16</v>
      </c>
      <c r="L770" s="16" t="s">
        <v>100</v>
      </c>
      <c r="M770" s="16" t="s">
        <v>101</v>
      </c>
      <c r="N770" s="16" t="s">
        <v>102</v>
      </c>
      <c r="O770" s="17" t="s">
        <v>103</v>
      </c>
      <c r="P770" s="312"/>
      <c r="Q770" s="314"/>
      <c r="R770" s="316"/>
      <c r="S770" s="296"/>
      <c r="T770" s="300"/>
      <c r="U770" s="258"/>
      <c r="V770" s="301"/>
    </row>
    <row r="771" spans="1:22" ht="60.75" customHeight="1">
      <c r="A771" s="18">
        <v>1</v>
      </c>
      <c r="B771" s="380" t="s">
        <v>413</v>
      </c>
      <c r="C771" s="380"/>
      <c r="D771" s="20">
        <v>25</v>
      </c>
      <c r="E771" s="21">
        <v>0</v>
      </c>
      <c r="F771" s="22">
        <f>E771/D771</f>
        <v>0</v>
      </c>
      <c r="G771" s="22">
        <f>0.2903*E771/263</f>
        <v>0</v>
      </c>
      <c r="H771" s="24">
        <v>34044</v>
      </c>
      <c r="I771" s="24"/>
      <c r="J771" s="24"/>
      <c r="K771" s="24"/>
      <c r="L771" s="24"/>
      <c r="M771" s="24"/>
      <c r="N771" s="24"/>
      <c r="O771" s="24"/>
      <c r="P771" s="24">
        <f>SUM(H771:O771)</f>
        <v>34044</v>
      </c>
      <c r="Q771" s="191">
        <v>0</v>
      </c>
      <c r="R771" s="203">
        <v>0</v>
      </c>
      <c r="S771" s="62" t="s">
        <v>393</v>
      </c>
      <c r="T771" s="363"/>
      <c r="U771" s="363"/>
      <c r="V771" s="364"/>
    </row>
    <row r="772" spans="1:22" ht="15.75" thickBot="1">
      <c r="A772" s="39"/>
      <c r="B772" s="373" t="s">
        <v>106</v>
      </c>
      <c r="C772" s="373"/>
      <c r="D772" s="66">
        <v>100</v>
      </c>
      <c r="E772" s="152">
        <f>SUM(E770:E771)</f>
        <v>0</v>
      </c>
      <c r="F772" s="73">
        <f>+E772/D772</f>
        <v>0</v>
      </c>
      <c r="G772" s="159">
        <f>SUM(G771:G771)</f>
        <v>0</v>
      </c>
      <c r="H772" s="43">
        <f>SUM(H771:H771)</f>
        <v>34044</v>
      </c>
      <c r="I772" s="43"/>
      <c r="J772" s="43"/>
      <c r="K772" s="43"/>
      <c r="L772" s="43"/>
      <c r="M772" s="43"/>
      <c r="N772" s="43"/>
      <c r="O772" s="43"/>
      <c r="P772" s="44">
        <f>SUM(H772:O772)</f>
        <v>34044</v>
      </c>
      <c r="Q772" s="45">
        <f>SUM(Q770:Q771)</f>
        <v>0</v>
      </c>
      <c r="R772" s="46">
        <f>+Q772/P772</f>
        <v>0</v>
      </c>
      <c r="S772" s="66"/>
      <c r="T772" s="374"/>
      <c r="U772" s="374"/>
      <c r="V772" s="375"/>
    </row>
    <row r="773" spans="1:22" ht="15">
      <c r="A773" s="47"/>
      <c r="B773" s="47"/>
      <c r="C773" s="47"/>
      <c r="D773" s="67"/>
      <c r="E773" s="154"/>
      <c r="F773" s="75"/>
      <c r="G773" s="160"/>
      <c r="H773" s="52"/>
      <c r="I773" s="52"/>
      <c r="J773" s="52"/>
      <c r="K773" s="52"/>
      <c r="L773" s="52"/>
      <c r="M773" s="52"/>
      <c r="N773" s="52"/>
      <c r="O773" s="52"/>
      <c r="P773" s="53"/>
      <c r="Q773" s="54"/>
      <c r="R773" s="55"/>
      <c r="S773" s="67"/>
      <c r="T773" s="67"/>
      <c r="U773" s="67"/>
      <c r="V773" s="67"/>
    </row>
    <row r="774" spans="1:22" ht="15">
      <c r="A774" s="47"/>
      <c r="B774" s="47"/>
      <c r="C774" s="47"/>
      <c r="D774" s="67"/>
      <c r="E774" s="154"/>
      <c r="F774" s="75"/>
      <c r="G774" s="160"/>
      <c r="H774" s="52"/>
      <c r="I774" s="52"/>
      <c r="J774" s="52"/>
      <c r="K774" s="52"/>
      <c r="L774" s="52"/>
      <c r="M774" s="52"/>
      <c r="N774" s="52"/>
      <c r="O774" s="52"/>
      <c r="P774" s="53"/>
      <c r="Q774" s="54"/>
      <c r="R774" s="55"/>
      <c r="S774" s="67"/>
      <c r="T774" s="67"/>
      <c r="U774" s="67"/>
      <c r="V774" s="67"/>
    </row>
    <row r="775" spans="1:22" ht="15">
      <c r="A775" s="47"/>
      <c r="B775" s="47"/>
      <c r="C775" s="47"/>
      <c r="D775" s="67"/>
      <c r="E775" s="154"/>
      <c r="F775" s="75"/>
      <c r="G775" s="160"/>
      <c r="H775" s="52"/>
      <c r="I775" s="52"/>
      <c r="J775" s="52"/>
      <c r="K775" s="52"/>
      <c r="L775" s="52"/>
      <c r="M775" s="52"/>
      <c r="N775" s="52"/>
      <c r="O775" s="52"/>
      <c r="P775" s="53"/>
      <c r="Q775" s="54"/>
      <c r="R775" s="55"/>
      <c r="S775" s="67"/>
      <c r="T775" s="67"/>
      <c r="U775" s="67"/>
      <c r="V775" s="67"/>
    </row>
    <row r="776" spans="1:22" ht="15">
      <c r="A776" s="47"/>
      <c r="B776" s="47"/>
      <c r="C776" s="47"/>
      <c r="D776" s="67"/>
      <c r="E776" s="154"/>
      <c r="F776" s="75"/>
      <c r="G776" s="160"/>
      <c r="H776" s="52"/>
      <c r="I776" s="52"/>
      <c r="J776" s="52"/>
      <c r="K776" s="52"/>
      <c r="L776" s="52"/>
      <c r="M776" s="52"/>
      <c r="N776" s="52"/>
      <c r="O776" s="52"/>
      <c r="P776" s="53"/>
      <c r="Q776" s="54"/>
      <c r="R776" s="55"/>
      <c r="S776" s="67"/>
      <c r="T776" s="67"/>
      <c r="U776" s="67"/>
      <c r="V776" s="67"/>
    </row>
    <row r="777" spans="1:22" ht="15">
      <c r="A777" s="47"/>
      <c r="B777" s="47"/>
      <c r="C777" s="47"/>
      <c r="D777" s="67"/>
      <c r="E777" s="154"/>
      <c r="F777" s="75"/>
      <c r="G777" s="160"/>
      <c r="H777" s="52"/>
      <c r="I777" s="52"/>
      <c r="J777" s="52"/>
      <c r="K777" s="52"/>
      <c r="L777" s="52"/>
      <c r="M777" s="52"/>
      <c r="N777" s="52"/>
      <c r="O777" s="52"/>
      <c r="P777" s="53"/>
      <c r="Q777" s="54"/>
      <c r="R777" s="55"/>
      <c r="S777" s="67"/>
      <c r="T777" s="67"/>
      <c r="U777" s="67"/>
      <c r="V777" s="67"/>
    </row>
    <row r="778" spans="1:22" ht="15">
      <c r="A778" s="47"/>
      <c r="B778" s="47"/>
      <c r="C778" s="47"/>
      <c r="D778" s="67"/>
      <c r="E778" s="154"/>
      <c r="F778" s="75"/>
      <c r="G778" s="160"/>
      <c r="H778" s="52"/>
      <c r="I778" s="52"/>
      <c r="J778" s="52"/>
      <c r="K778" s="52"/>
      <c r="L778" s="52"/>
      <c r="M778" s="52"/>
      <c r="N778" s="52"/>
      <c r="O778" s="52"/>
      <c r="P778" s="53"/>
      <c r="Q778" s="54"/>
      <c r="R778" s="55"/>
      <c r="S778" s="67"/>
      <c r="T778" s="67"/>
      <c r="U778" s="67"/>
      <c r="V778" s="67"/>
    </row>
    <row r="779" spans="1:22" ht="15">
      <c r="A779" s="47"/>
      <c r="B779" s="47"/>
      <c r="C779" s="47"/>
      <c r="D779" s="67"/>
      <c r="E779" s="154"/>
      <c r="F779" s="75"/>
      <c r="G779" s="160"/>
      <c r="H779" s="52"/>
      <c r="I779" s="52"/>
      <c r="J779" s="52"/>
      <c r="K779" s="52"/>
      <c r="L779" s="52"/>
      <c r="M779" s="52"/>
      <c r="N779" s="52"/>
      <c r="O779" s="52"/>
      <c r="P779" s="53"/>
      <c r="Q779" s="54"/>
      <c r="R779" s="55"/>
      <c r="S779" s="67"/>
      <c r="T779" s="67"/>
      <c r="U779" s="67"/>
      <c r="V779" s="67"/>
    </row>
    <row r="780" spans="1:22" ht="15">
      <c r="A780" s="47"/>
      <c r="B780" s="47"/>
      <c r="C780" s="47"/>
      <c r="D780" s="67"/>
      <c r="E780" s="154"/>
      <c r="F780" s="75"/>
      <c r="G780" s="160"/>
      <c r="H780" s="52"/>
      <c r="I780" s="52"/>
      <c r="J780" s="52"/>
      <c r="K780" s="52"/>
      <c r="L780" s="52"/>
      <c r="M780" s="52"/>
      <c r="N780" s="52"/>
      <c r="O780" s="52"/>
      <c r="P780" s="53"/>
      <c r="Q780" s="54"/>
      <c r="R780" s="55"/>
      <c r="S780" s="67"/>
      <c r="T780" s="67"/>
      <c r="U780" s="67"/>
      <c r="V780" s="67"/>
    </row>
    <row r="781" spans="1:22" ht="15">
      <c r="A781" s="47"/>
      <c r="B781" s="47"/>
      <c r="C781" s="47"/>
      <c r="D781" s="67"/>
      <c r="E781" s="154"/>
      <c r="F781" s="75"/>
      <c r="G781" s="160"/>
      <c r="H781" s="52"/>
      <c r="I781" s="52"/>
      <c r="J781" s="52"/>
      <c r="K781" s="52"/>
      <c r="L781" s="52"/>
      <c r="M781" s="52"/>
      <c r="N781" s="52"/>
      <c r="O781" s="52"/>
      <c r="P781" s="53"/>
      <c r="Q781" s="54"/>
      <c r="R781" s="55"/>
      <c r="S781" s="67"/>
      <c r="T781" s="67"/>
      <c r="U781" s="67"/>
      <c r="V781" s="67"/>
    </row>
    <row r="782" spans="1:22" ht="15">
      <c r="A782" s="47"/>
      <c r="B782" s="47"/>
      <c r="C782" s="47"/>
      <c r="D782" s="67"/>
      <c r="E782" s="154"/>
      <c r="F782" s="75"/>
      <c r="G782" s="160"/>
      <c r="H782" s="52"/>
      <c r="I782" s="52"/>
      <c r="J782" s="52"/>
      <c r="K782" s="52"/>
      <c r="L782" s="52"/>
      <c r="M782" s="52"/>
      <c r="N782" s="52"/>
      <c r="O782" s="52"/>
      <c r="P782" s="53"/>
      <c r="Q782" s="54"/>
      <c r="R782" s="55"/>
      <c r="S782" s="67"/>
      <c r="T782" s="67"/>
      <c r="U782" s="67"/>
      <c r="V782" s="67"/>
    </row>
    <row r="783" spans="1:22" ht="15">
      <c r="A783" s="47"/>
      <c r="B783" s="47"/>
      <c r="C783" s="47"/>
      <c r="D783" s="67"/>
      <c r="E783" s="154"/>
      <c r="F783" s="75"/>
      <c r="G783" s="160"/>
      <c r="H783" s="52"/>
      <c r="I783" s="52"/>
      <c r="J783" s="52"/>
      <c r="K783" s="52"/>
      <c r="L783" s="52"/>
      <c r="M783" s="52"/>
      <c r="N783" s="52"/>
      <c r="O783" s="52"/>
      <c r="P783" s="53"/>
      <c r="Q783" s="54"/>
      <c r="R783" s="55"/>
      <c r="S783" s="67"/>
      <c r="T783" s="67"/>
      <c r="U783" s="67"/>
      <c r="V783" s="67"/>
    </row>
    <row r="784" spans="1:22" ht="15">
      <c r="A784" s="47"/>
      <c r="B784" s="47"/>
      <c r="C784" s="47"/>
      <c r="D784" s="67"/>
      <c r="E784" s="154"/>
      <c r="F784" s="75"/>
      <c r="G784" s="160"/>
      <c r="H784" s="52"/>
      <c r="I784" s="52"/>
      <c r="J784" s="52"/>
      <c r="K784" s="52"/>
      <c r="L784" s="52"/>
      <c r="M784" s="52"/>
      <c r="N784" s="52"/>
      <c r="O784" s="52"/>
      <c r="P784" s="53"/>
      <c r="Q784" s="54"/>
      <c r="R784" s="55"/>
      <c r="S784" s="67"/>
      <c r="T784" s="67"/>
      <c r="U784" s="67"/>
      <c r="V784" s="67"/>
    </row>
    <row r="785" spans="1:22" ht="15">
      <c r="A785" s="47"/>
      <c r="B785" s="47"/>
      <c r="C785" s="47"/>
      <c r="D785" s="67"/>
      <c r="E785" s="154"/>
      <c r="F785" s="75"/>
      <c r="G785" s="160"/>
      <c r="H785" s="52"/>
      <c r="I785" s="52"/>
      <c r="J785" s="52"/>
      <c r="K785" s="52"/>
      <c r="L785" s="52"/>
      <c r="M785" s="52"/>
      <c r="N785" s="52"/>
      <c r="O785" s="52"/>
      <c r="P785" s="53"/>
      <c r="Q785" s="54"/>
      <c r="R785" s="55"/>
      <c r="S785" s="67"/>
      <c r="T785" s="67"/>
      <c r="U785" s="67"/>
      <c r="V785" s="67"/>
    </row>
    <row r="786" spans="1:22" ht="15">
      <c r="A786" s="47"/>
      <c r="B786" s="47"/>
      <c r="C786" s="47"/>
      <c r="D786" s="67"/>
      <c r="E786" s="154"/>
      <c r="F786" s="75"/>
      <c r="G786" s="160"/>
      <c r="H786" s="52"/>
      <c r="I786" s="52"/>
      <c r="J786" s="52"/>
      <c r="K786" s="52"/>
      <c r="L786" s="52"/>
      <c r="M786" s="52"/>
      <c r="N786" s="52"/>
      <c r="O786" s="52"/>
      <c r="P786" s="53"/>
      <c r="Q786" s="54"/>
      <c r="R786" s="55"/>
      <c r="S786" s="67"/>
      <c r="T786" s="67"/>
      <c r="U786" s="67"/>
      <c r="V786" s="67"/>
    </row>
    <row r="787" spans="1:22" ht="15">
      <c r="A787" s="47"/>
      <c r="B787" s="47"/>
      <c r="C787" s="47"/>
      <c r="D787" s="67"/>
      <c r="E787" s="154"/>
      <c r="F787" s="75"/>
      <c r="G787" s="160"/>
      <c r="H787" s="52"/>
      <c r="I787" s="52"/>
      <c r="J787" s="52"/>
      <c r="K787" s="52"/>
      <c r="L787" s="52"/>
      <c r="M787" s="52"/>
      <c r="N787" s="52"/>
      <c r="O787" s="52"/>
      <c r="P787" s="53"/>
      <c r="Q787" s="54"/>
      <c r="R787" s="55"/>
      <c r="S787" s="67"/>
      <c r="T787" s="67"/>
      <c r="U787" s="67"/>
      <c r="V787" s="67"/>
    </row>
    <row r="788" spans="1:22" ht="15.75" thickBot="1">
      <c r="A788" s="68"/>
      <c r="B788" s="69"/>
      <c r="C788" s="69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</row>
    <row r="789" spans="1:22" ht="15.75">
      <c r="A789" s="326" t="s">
        <v>62</v>
      </c>
      <c r="B789" s="327"/>
      <c r="C789" s="327"/>
      <c r="D789" s="327"/>
      <c r="E789" s="327"/>
      <c r="F789" s="327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  <c r="R789" s="327"/>
      <c r="S789" s="327"/>
      <c r="T789" s="327"/>
      <c r="U789" s="327"/>
      <c r="V789" s="328"/>
    </row>
    <row r="790" spans="1:22" ht="15">
      <c r="A790" s="5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7"/>
    </row>
    <row r="791" spans="1:22" ht="20.25">
      <c r="A791" s="329" t="s">
        <v>389</v>
      </c>
      <c r="B791" s="250"/>
      <c r="C791" s="250"/>
      <c r="D791" s="250"/>
      <c r="E791" s="250"/>
      <c r="F791" s="250"/>
      <c r="G791" s="250"/>
      <c r="H791" s="250"/>
      <c r="I791" s="250"/>
      <c r="J791" s="250"/>
      <c r="K791" s="250"/>
      <c r="L791" s="250"/>
      <c r="M791" s="250"/>
      <c r="N791" s="250"/>
      <c r="O791" s="250"/>
      <c r="P791" s="250"/>
      <c r="Q791" s="250"/>
      <c r="R791" s="250"/>
      <c r="S791" s="250"/>
      <c r="T791" s="250"/>
      <c r="U791" s="250"/>
      <c r="V791" s="330"/>
    </row>
    <row r="792" spans="1:22" ht="15">
      <c r="A792" s="56"/>
      <c r="B792" s="5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58"/>
    </row>
    <row r="793" spans="1:22" ht="18">
      <c r="A793" s="331" t="s">
        <v>63</v>
      </c>
      <c r="B793" s="253"/>
      <c r="C793" s="254" t="s">
        <v>292</v>
      </c>
      <c r="D793" s="254"/>
      <c r="E793" s="254"/>
      <c r="F793" s="254"/>
      <c r="G793" s="254"/>
      <c r="H793" s="254"/>
      <c r="I793" s="254"/>
      <c r="J793" s="254"/>
      <c r="K793" s="254"/>
      <c r="L793" s="254"/>
      <c r="M793" s="254"/>
      <c r="N793" s="254"/>
      <c r="O793" s="254"/>
      <c r="P793" s="254"/>
      <c r="Q793" s="254"/>
      <c r="R793" s="254"/>
      <c r="S793" s="254"/>
      <c r="T793" s="254"/>
      <c r="U793" s="254"/>
      <c r="V793" s="59"/>
    </row>
    <row r="794" spans="1:22" ht="15">
      <c r="A794" s="56"/>
      <c r="B794" s="5"/>
      <c r="C794" s="10"/>
      <c r="D794" s="10"/>
      <c r="E794" s="10"/>
      <c r="F794" s="10"/>
      <c r="G794" s="10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7"/>
    </row>
    <row r="795" spans="1:22" ht="15">
      <c r="A795" s="332" t="s">
        <v>64</v>
      </c>
      <c r="B795" s="256"/>
      <c r="C795" s="10" t="s">
        <v>65</v>
      </c>
      <c r="D795" s="10"/>
      <c r="E795" s="10"/>
      <c r="F795" s="5"/>
      <c r="G795" s="5"/>
      <c r="H795" s="5"/>
      <c r="I795" s="5"/>
      <c r="J795" s="5"/>
      <c r="K795" s="10" t="s">
        <v>66</v>
      </c>
      <c r="L795" s="10"/>
      <c r="M795" s="10"/>
      <c r="N795" s="333">
        <v>40956</v>
      </c>
      <c r="O795" s="256"/>
      <c r="P795" s="256"/>
      <c r="Q795" s="256"/>
      <c r="R795" s="256"/>
      <c r="S795" s="256" t="s">
        <v>67</v>
      </c>
      <c r="T795" s="256"/>
      <c r="U795" s="256"/>
      <c r="V795" s="334"/>
    </row>
    <row r="796" spans="1:22" ht="15">
      <c r="A796" s="332" t="s">
        <v>68</v>
      </c>
      <c r="B796" s="256"/>
      <c r="C796" s="10" t="s">
        <v>108</v>
      </c>
      <c r="D796" s="10"/>
      <c r="E796" s="10"/>
      <c r="F796" s="5"/>
      <c r="G796" s="5"/>
      <c r="H796" s="5"/>
      <c r="I796" s="5"/>
      <c r="J796" s="5"/>
      <c r="K796" s="256" t="s">
        <v>70</v>
      </c>
      <c r="L796" s="256"/>
      <c r="M796" s="256"/>
      <c r="N796" s="256" t="s">
        <v>377</v>
      </c>
      <c r="O796" s="256"/>
      <c r="P796" s="256"/>
      <c r="Q796" s="256"/>
      <c r="R796" s="256"/>
      <c r="S796" s="256" t="s">
        <v>72</v>
      </c>
      <c r="T796" s="256"/>
      <c r="U796" s="256"/>
      <c r="V796" s="58">
        <v>34</v>
      </c>
    </row>
    <row r="797" spans="1:22" ht="15.75" thickBot="1">
      <c r="A797" s="70"/>
      <c r="B797" s="71"/>
      <c r="C797" s="71"/>
      <c r="D797" s="71"/>
      <c r="E797" s="71"/>
      <c r="F797" s="71"/>
      <c r="G797" s="71"/>
      <c r="H797" s="71"/>
      <c r="I797" s="71"/>
      <c r="J797" s="71"/>
      <c r="K797" s="376"/>
      <c r="L797" s="376"/>
      <c r="M797" s="376"/>
      <c r="N797" s="376" t="s">
        <v>73</v>
      </c>
      <c r="O797" s="376"/>
      <c r="P797" s="376"/>
      <c r="Q797" s="376"/>
      <c r="R797" s="376"/>
      <c r="S797" s="377"/>
      <c r="T797" s="377"/>
      <c r="U797" s="71"/>
      <c r="V797" s="72"/>
    </row>
    <row r="798" spans="1:22" ht="15">
      <c r="A798" s="459" t="s">
        <v>74</v>
      </c>
      <c r="B798" s="359"/>
      <c r="C798" s="378" t="s">
        <v>211</v>
      </c>
      <c r="D798" s="378"/>
      <c r="E798" s="378"/>
      <c r="F798" s="378"/>
      <c r="G798" s="379"/>
      <c r="H798" s="266" t="s">
        <v>76</v>
      </c>
      <c r="I798" s="267"/>
      <c r="J798" s="272" t="s">
        <v>245</v>
      </c>
      <c r="K798" s="272"/>
      <c r="L798" s="272"/>
      <c r="M798" s="272"/>
      <c r="N798" s="272"/>
      <c r="O798" s="272"/>
      <c r="P798" s="273"/>
      <c r="Q798" s="348" t="s">
        <v>372</v>
      </c>
      <c r="R798" s="349"/>
      <c r="S798" s="452" t="s">
        <v>415</v>
      </c>
      <c r="T798" s="452"/>
      <c r="U798" s="452"/>
      <c r="V798" s="467"/>
    </row>
    <row r="799" spans="1:22" ht="15">
      <c r="A799" s="459" t="s">
        <v>79</v>
      </c>
      <c r="B799" s="359"/>
      <c r="C799" s="387" t="s">
        <v>42</v>
      </c>
      <c r="D799" s="387"/>
      <c r="E799" s="387"/>
      <c r="F799" s="387"/>
      <c r="G799" s="388"/>
      <c r="H799" s="266"/>
      <c r="I799" s="267"/>
      <c r="J799" s="272"/>
      <c r="K799" s="272"/>
      <c r="L799" s="272"/>
      <c r="M799" s="272"/>
      <c r="N799" s="272"/>
      <c r="O799" s="272"/>
      <c r="P799" s="273"/>
      <c r="Q799" s="348"/>
      <c r="R799" s="349"/>
      <c r="S799" s="452"/>
      <c r="T799" s="452"/>
      <c r="U799" s="452"/>
      <c r="V799" s="467"/>
    </row>
    <row r="800" spans="1:22" ht="15.75" thickBot="1">
      <c r="A800" s="470" t="s">
        <v>81</v>
      </c>
      <c r="B800" s="471"/>
      <c r="C800" s="483" t="s">
        <v>246</v>
      </c>
      <c r="D800" s="483"/>
      <c r="E800" s="483"/>
      <c r="F800" s="483"/>
      <c r="G800" s="484"/>
      <c r="H800" s="479"/>
      <c r="I800" s="480"/>
      <c r="J800" s="481"/>
      <c r="K800" s="481"/>
      <c r="L800" s="481"/>
      <c r="M800" s="481"/>
      <c r="N800" s="481"/>
      <c r="O800" s="481"/>
      <c r="P800" s="482"/>
      <c r="Q800" s="465"/>
      <c r="R800" s="466"/>
      <c r="S800" s="468"/>
      <c r="T800" s="468"/>
      <c r="U800" s="468"/>
      <c r="V800" s="469"/>
    </row>
    <row r="801" spans="1:22" ht="15.75" thickBot="1">
      <c r="A801" s="474"/>
      <c r="B801" s="474"/>
      <c r="C801" s="474"/>
      <c r="D801" s="474"/>
      <c r="E801" s="474"/>
      <c r="F801" s="474"/>
      <c r="G801" s="474"/>
      <c r="H801" s="474"/>
      <c r="I801" s="474"/>
      <c r="J801" s="474"/>
      <c r="K801" s="474"/>
      <c r="L801" s="474"/>
      <c r="M801" s="474"/>
      <c r="N801" s="474"/>
      <c r="O801" s="474"/>
      <c r="P801" s="474"/>
      <c r="Q801" s="474"/>
      <c r="R801" s="474"/>
      <c r="S801" s="474"/>
      <c r="T801" s="474"/>
      <c r="U801" s="474"/>
      <c r="V801" s="474"/>
    </row>
    <row r="802" spans="1:22" ht="15.75" thickBot="1">
      <c r="A802" s="289" t="s">
        <v>83</v>
      </c>
      <c r="B802" s="290"/>
      <c r="C802" s="290"/>
      <c r="D802" s="290"/>
      <c r="E802" s="290"/>
      <c r="F802" s="290"/>
      <c r="G802" s="291"/>
      <c r="H802" s="292" t="s">
        <v>84</v>
      </c>
      <c r="I802" s="293"/>
      <c r="J802" s="293"/>
      <c r="K802" s="293"/>
      <c r="L802" s="293"/>
      <c r="M802" s="293"/>
      <c r="N802" s="293"/>
      <c r="O802" s="293"/>
      <c r="P802" s="293"/>
      <c r="Q802" s="293"/>
      <c r="R802" s="294"/>
      <c r="S802" s="295" t="s">
        <v>85</v>
      </c>
      <c r="T802" s="297" t="s">
        <v>86</v>
      </c>
      <c r="U802" s="298"/>
      <c r="V802" s="299"/>
    </row>
    <row r="803" spans="1:22" ht="15.75" thickBot="1">
      <c r="A803" s="295" t="s">
        <v>87</v>
      </c>
      <c r="B803" s="297" t="s">
        <v>88</v>
      </c>
      <c r="C803" s="299"/>
      <c r="D803" s="302" t="s">
        <v>89</v>
      </c>
      <c r="E803" s="304" t="s">
        <v>90</v>
      </c>
      <c r="F803" s="304" t="s">
        <v>91</v>
      </c>
      <c r="G803" s="306" t="s">
        <v>92</v>
      </c>
      <c r="H803" s="308" t="s">
        <v>93</v>
      </c>
      <c r="I803" s="309"/>
      <c r="J803" s="309"/>
      <c r="K803" s="309"/>
      <c r="L803" s="309"/>
      <c r="M803" s="309"/>
      <c r="N803" s="309"/>
      <c r="O803" s="310"/>
      <c r="P803" s="311" t="s">
        <v>94</v>
      </c>
      <c r="Q803" s="313" t="s">
        <v>95</v>
      </c>
      <c r="R803" s="315" t="s">
        <v>96</v>
      </c>
      <c r="S803" s="296"/>
      <c r="T803" s="300"/>
      <c r="U803" s="258"/>
      <c r="V803" s="301"/>
    </row>
    <row r="804" spans="1:22" ht="47.25" thickBot="1">
      <c r="A804" s="296"/>
      <c r="B804" s="300"/>
      <c r="C804" s="301"/>
      <c r="D804" s="303"/>
      <c r="E804" s="305"/>
      <c r="F804" s="305"/>
      <c r="G804" s="307"/>
      <c r="H804" s="14" t="s">
        <v>97</v>
      </c>
      <c r="I804" s="15" t="s">
        <v>98</v>
      </c>
      <c r="J804" s="16" t="s">
        <v>99</v>
      </c>
      <c r="K804" s="16" t="s">
        <v>16</v>
      </c>
      <c r="L804" s="16" t="s">
        <v>100</v>
      </c>
      <c r="M804" s="16" t="s">
        <v>101</v>
      </c>
      <c r="N804" s="16" t="s">
        <v>102</v>
      </c>
      <c r="O804" s="17" t="s">
        <v>103</v>
      </c>
      <c r="P804" s="312"/>
      <c r="Q804" s="314"/>
      <c r="R804" s="316"/>
      <c r="S804" s="296"/>
      <c r="T804" s="300"/>
      <c r="U804" s="258"/>
      <c r="V804" s="301"/>
    </row>
    <row r="805" spans="1:22" ht="38.25" customHeight="1">
      <c r="A805" s="18">
        <v>-2</v>
      </c>
      <c r="B805" s="317" t="s">
        <v>414</v>
      </c>
      <c r="C805" s="317"/>
      <c r="D805" s="20">
        <v>1</v>
      </c>
      <c r="E805" s="21">
        <v>0</v>
      </c>
      <c r="F805" s="22">
        <v>0</v>
      </c>
      <c r="G805" s="22">
        <f>0.297*E805/109</f>
        <v>0</v>
      </c>
      <c r="H805" s="23"/>
      <c r="I805" s="23"/>
      <c r="J805" s="23"/>
      <c r="K805" s="23"/>
      <c r="L805" s="23"/>
      <c r="M805" s="23"/>
      <c r="N805" s="23"/>
      <c r="O805" s="23"/>
      <c r="P805" s="24"/>
      <c r="Q805" s="24">
        <v>0</v>
      </c>
      <c r="R805" s="176">
        <v>0</v>
      </c>
      <c r="S805" s="62" t="s">
        <v>393</v>
      </c>
      <c r="T805" s="363"/>
      <c r="U805" s="363"/>
      <c r="V805" s="364"/>
    </row>
    <row r="806" spans="1:22" ht="15.75" thickBot="1">
      <c r="A806" s="39"/>
      <c r="B806" s="373" t="s">
        <v>106</v>
      </c>
      <c r="C806" s="373"/>
      <c r="D806" s="66">
        <v>160</v>
      </c>
      <c r="E806" s="152">
        <f>SUM(E804:E805)</f>
        <v>0</v>
      </c>
      <c r="F806" s="73">
        <f>+E806/D806</f>
        <v>0</v>
      </c>
      <c r="G806" s="159">
        <v>0</v>
      </c>
      <c r="H806" s="43"/>
      <c r="I806" s="43"/>
      <c r="J806" s="43"/>
      <c r="K806" s="43"/>
      <c r="L806" s="43"/>
      <c r="M806" s="43"/>
      <c r="N806" s="43"/>
      <c r="O806" s="43"/>
      <c r="P806" s="44"/>
      <c r="Q806" s="45">
        <f>SUM(Q804:Q805)</f>
        <v>0</v>
      </c>
      <c r="R806" s="46">
        <v>0</v>
      </c>
      <c r="S806" s="66"/>
      <c r="T806" s="374"/>
      <c r="U806" s="374"/>
      <c r="V806" s="375"/>
    </row>
    <row r="807" spans="1:22" ht="15">
      <c r="A807" s="47"/>
      <c r="B807" s="47"/>
      <c r="C807" s="47"/>
      <c r="D807" s="67"/>
      <c r="E807" s="154"/>
      <c r="F807" s="75"/>
      <c r="G807" s="160"/>
      <c r="H807" s="52"/>
      <c r="I807" s="52"/>
      <c r="J807" s="52"/>
      <c r="K807" s="52"/>
      <c r="L807" s="52"/>
      <c r="M807" s="52"/>
      <c r="N807" s="52"/>
      <c r="O807" s="52"/>
      <c r="P807" s="53"/>
      <c r="Q807" s="54"/>
      <c r="R807" s="55"/>
      <c r="S807" s="67"/>
      <c r="T807" s="67"/>
      <c r="U807" s="67"/>
      <c r="V807" s="67"/>
    </row>
    <row r="808" spans="1:22" ht="15">
      <c r="A808" s="47"/>
      <c r="B808" s="47"/>
      <c r="C808" s="47"/>
      <c r="D808" s="67"/>
      <c r="E808" s="154"/>
      <c r="F808" s="75"/>
      <c r="G808" s="160"/>
      <c r="H808" s="52"/>
      <c r="I808" s="52"/>
      <c r="J808" s="52"/>
      <c r="K808" s="52"/>
      <c r="L808" s="52"/>
      <c r="M808" s="52"/>
      <c r="N808" s="52"/>
      <c r="O808" s="52"/>
      <c r="P808" s="53"/>
      <c r="Q808" s="54"/>
      <c r="R808" s="55"/>
      <c r="S808" s="67"/>
      <c r="T808" s="67"/>
      <c r="U808" s="67"/>
      <c r="V808" s="67"/>
    </row>
    <row r="809" spans="1:22" ht="15">
      <c r="A809" s="47"/>
      <c r="B809" s="47"/>
      <c r="C809" s="47"/>
      <c r="D809" s="67"/>
      <c r="E809" s="154"/>
      <c r="F809" s="75"/>
      <c r="G809" s="160"/>
      <c r="H809" s="52"/>
      <c r="I809" s="52"/>
      <c r="J809" s="52"/>
      <c r="K809" s="52"/>
      <c r="L809" s="52"/>
      <c r="M809" s="52"/>
      <c r="N809" s="52"/>
      <c r="O809" s="52"/>
      <c r="P809" s="53"/>
      <c r="Q809" s="54"/>
      <c r="R809" s="55"/>
      <c r="S809" s="67"/>
      <c r="T809" s="67"/>
      <c r="U809" s="67"/>
      <c r="V809" s="67"/>
    </row>
    <row r="810" spans="1:22" ht="15">
      <c r="A810" s="47"/>
      <c r="B810" s="47"/>
      <c r="C810" s="47"/>
      <c r="D810" s="67"/>
      <c r="E810" s="154"/>
      <c r="F810" s="75"/>
      <c r="G810" s="160"/>
      <c r="H810" s="52"/>
      <c r="I810" s="52"/>
      <c r="J810" s="52"/>
      <c r="K810" s="52"/>
      <c r="L810" s="52"/>
      <c r="M810" s="52"/>
      <c r="N810" s="52"/>
      <c r="O810" s="52"/>
      <c r="P810" s="53"/>
      <c r="Q810" s="54"/>
      <c r="R810" s="55"/>
      <c r="S810" s="67"/>
      <c r="T810" s="67"/>
      <c r="U810" s="67"/>
      <c r="V810" s="67"/>
    </row>
    <row r="811" spans="1:22" ht="15">
      <c r="A811" s="47"/>
      <c r="B811" s="47"/>
      <c r="C811" s="47"/>
      <c r="D811" s="67"/>
      <c r="E811" s="154"/>
      <c r="F811" s="75"/>
      <c r="G811" s="160"/>
      <c r="H811" s="52"/>
      <c r="I811" s="52"/>
      <c r="J811" s="52"/>
      <c r="K811" s="52"/>
      <c r="L811" s="52"/>
      <c r="M811" s="52"/>
      <c r="N811" s="52"/>
      <c r="O811" s="52"/>
      <c r="P811" s="53"/>
      <c r="Q811" s="54"/>
      <c r="R811" s="55"/>
      <c r="S811" s="67"/>
      <c r="T811" s="67"/>
      <c r="U811" s="67"/>
      <c r="V811" s="67"/>
    </row>
    <row r="812" spans="1:22" ht="15">
      <c r="A812" s="47"/>
      <c r="B812" s="47"/>
      <c r="C812" s="47"/>
      <c r="D812" s="67"/>
      <c r="E812" s="154"/>
      <c r="F812" s="75"/>
      <c r="G812" s="160"/>
      <c r="H812" s="52"/>
      <c r="I812" s="52"/>
      <c r="J812" s="52"/>
      <c r="K812" s="52"/>
      <c r="L812" s="52"/>
      <c r="M812" s="52"/>
      <c r="N812" s="52"/>
      <c r="O812" s="52"/>
      <c r="P812" s="53"/>
      <c r="Q812" s="54"/>
      <c r="R812" s="55"/>
      <c r="S812" s="67"/>
      <c r="T812" s="67"/>
      <c r="U812" s="67"/>
      <c r="V812" s="67"/>
    </row>
    <row r="813" spans="1:22" ht="15">
      <c r="A813" s="47"/>
      <c r="B813" s="47"/>
      <c r="C813" s="47"/>
      <c r="D813" s="67"/>
      <c r="E813" s="154"/>
      <c r="F813" s="75"/>
      <c r="G813" s="160"/>
      <c r="H813" s="52"/>
      <c r="I813" s="52"/>
      <c r="J813" s="52"/>
      <c r="K813" s="52"/>
      <c r="L813" s="52"/>
      <c r="M813" s="52"/>
      <c r="N813" s="52"/>
      <c r="O813" s="52"/>
      <c r="P813" s="53"/>
      <c r="Q813" s="54"/>
      <c r="R813" s="55"/>
      <c r="S813" s="67"/>
      <c r="T813" s="67"/>
      <c r="U813" s="67"/>
      <c r="V813" s="67"/>
    </row>
    <row r="814" spans="1:22" ht="15">
      <c r="A814" s="47"/>
      <c r="B814" s="47"/>
      <c r="C814" s="47"/>
      <c r="D814" s="67"/>
      <c r="E814" s="154"/>
      <c r="F814" s="75"/>
      <c r="G814" s="160"/>
      <c r="H814" s="52"/>
      <c r="I814" s="52"/>
      <c r="J814" s="52"/>
      <c r="K814" s="52"/>
      <c r="L814" s="52"/>
      <c r="M814" s="52"/>
      <c r="N814" s="52"/>
      <c r="O814" s="52"/>
      <c r="P814" s="53"/>
      <c r="Q814" s="54"/>
      <c r="R814" s="55"/>
      <c r="S814" s="67"/>
      <c r="T814" s="67"/>
      <c r="U814" s="67"/>
      <c r="V814" s="67"/>
    </row>
    <row r="815" spans="1:22" ht="15">
      <c r="A815" s="47"/>
      <c r="B815" s="47"/>
      <c r="C815" s="47"/>
      <c r="D815" s="67"/>
      <c r="E815" s="154"/>
      <c r="F815" s="75"/>
      <c r="G815" s="160"/>
      <c r="H815" s="52"/>
      <c r="I815" s="52"/>
      <c r="J815" s="52"/>
      <c r="K815" s="52"/>
      <c r="L815" s="52"/>
      <c r="M815" s="52"/>
      <c r="N815" s="52"/>
      <c r="O815" s="52"/>
      <c r="P815" s="53"/>
      <c r="Q815" s="54"/>
      <c r="R815" s="55"/>
      <c r="S815" s="67"/>
      <c r="T815" s="67"/>
      <c r="U815" s="67"/>
      <c r="V815" s="67"/>
    </row>
    <row r="816" spans="1:22" ht="15">
      <c r="A816" s="47"/>
      <c r="B816" s="47"/>
      <c r="C816" s="47"/>
      <c r="D816" s="67"/>
      <c r="E816" s="154"/>
      <c r="F816" s="75"/>
      <c r="G816" s="160"/>
      <c r="H816" s="52"/>
      <c r="I816" s="52"/>
      <c r="J816" s="52"/>
      <c r="K816" s="52"/>
      <c r="L816" s="52"/>
      <c r="M816" s="52"/>
      <c r="N816" s="52"/>
      <c r="O816" s="52"/>
      <c r="P816" s="53"/>
      <c r="Q816" s="54"/>
      <c r="R816" s="55"/>
      <c r="S816" s="67"/>
      <c r="T816" s="67"/>
      <c r="U816" s="67"/>
      <c r="V816" s="67"/>
    </row>
    <row r="817" spans="1:22" ht="15">
      <c r="A817" s="47"/>
      <c r="B817" s="47"/>
      <c r="C817" s="47"/>
      <c r="D817" s="67"/>
      <c r="E817" s="154"/>
      <c r="F817" s="75"/>
      <c r="G817" s="160"/>
      <c r="H817" s="52"/>
      <c r="I817" s="52"/>
      <c r="J817" s="52"/>
      <c r="K817" s="52"/>
      <c r="L817" s="52"/>
      <c r="M817" s="52"/>
      <c r="N817" s="52"/>
      <c r="O817" s="52"/>
      <c r="P817" s="53"/>
      <c r="Q817" s="54"/>
      <c r="R817" s="55"/>
      <c r="S817" s="67"/>
      <c r="T817" s="67"/>
      <c r="U817" s="67"/>
      <c r="V817" s="67"/>
    </row>
    <row r="818" spans="1:22" ht="15.75" thickBot="1">
      <c r="A818" s="68"/>
      <c r="B818" s="69"/>
      <c r="C818" s="69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</row>
    <row r="819" spans="1:22" ht="15.75">
      <c r="A819" s="326" t="s">
        <v>62</v>
      </c>
      <c r="B819" s="327"/>
      <c r="C819" s="327"/>
      <c r="D819" s="327"/>
      <c r="E819" s="327"/>
      <c r="F819" s="327"/>
      <c r="G819" s="327"/>
      <c r="H819" s="327"/>
      <c r="I819" s="327"/>
      <c r="J819" s="327"/>
      <c r="K819" s="327"/>
      <c r="L819" s="327"/>
      <c r="M819" s="327"/>
      <c r="N819" s="327"/>
      <c r="O819" s="327"/>
      <c r="P819" s="327"/>
      <c r="Q819" s="327"/>
      <c r="R819" s="327"/>
      <c r="S819" s="327"/>
      <c r="T819" s="327"/>
      <c r="U819" s="327"/>
      <c r="V819" s="328"/>
    </row>
    <row r="820" spans="1:22" ht="15">
      <c r="A820" s="5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7"/>
    </row>
    <row r="821" spans="1:22" ht="20.25">
      <c r="A821" s="329" t="s">
        <v>376</v>
      </c>
      <c r="B821" s="250"/>
      <c r="C821" s="250"/>
      <c r="D821" s="250"/>
      <c r="E821" s="250"/>
      <c r="F821" s="250"/>
      <c r="G821" s="250"/>
      <c r="H821" s="250"/>
      <c r="I821" s="250"/>
      <c r="J821" s="250"/>
      <c r="K821" s="250"/>
      <c r="L821" s="250"/>
      <c r="M821" s="250"/>
      <c r="N821" s="250"/>
      <c r="O821" s="250"/>
      <c r="P821" s="250"/>
      <c r="Q821" s="250"/>
      <c r="R821" s="250"/>
      <c r="S821" s="250"/>
      <c r="T821" s="250"/>
      <c r="U821" s="250"/>
      <c r="V821" s="330"/>
    </row>
    <row r="822" spans="1:22" ht="15">
      <c r="A822" s="56"/>
      <c r="B822" s="5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58"/>
    </row>
    <row r="823" spans="1:22" ht="18">
      <c r="A823" s="331" t="s">
        <v>63</v>
      </c>
      <c r="B823" s="253"/>
      <c r="C823" s="254" t="s">
        <v>292</v>
      </c>
      <c r="D823" s="254"/>
      <c r="E823" s="254"/>
      <c r="F823" s="254"/>
      <c r="G823" s="254"/>
      <c r="H823" s="254"/>
      <c r="I823" s="254"/>
      <c r="J823" s="254"/>
      <c r="K823" s="254"/>
      <c r="L823" s="254"/>
      <c r="M823" s="254"/>
      <c r="N823" s="254"/>
      <c r="O823" s="254"/>
      <c r="P823" s="254"/>
      <c r="Q823" s="254"/>
      <c r="R823" s="254"/>
      <c r="S823" s="254"/>
      <c r="T823" s="254"/>
      <c r="U823" s="254"/>
      <c r="V823" s="59"/>
    </row>
    <row r="824" spans="1:22" ht="15">
      <c r="A824" s="56"/>
      <c r="B824" s="5"/>
      <c r="C824" s="10"/>
      <c r="D824" s="10"/>
      <c r="E824" s="10"/>
      <c r="F824" s="10"/>
      <c r="G824" s="10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7"/>
    </row>
    <row r="825" spans="1:22" ht="15">
      <c r="A825" s="332" t="s">
        <v>64</v>
      </c>
      <c r="B825" s="256"/>
      <c r="C825" s="10" t="s">
        <v>65</v>
      </c>
      <c r="D825" s="10"/>
      <c r="E825" s="10"/>
      <c r="F825" s="5"/>
      <c r="G825" s="5"/>
      <c r="H825" s="5"/>
      <c r="I825" s="5"/>
      <c r="J825" s="5"/>
      <c r="K825" s="10" t="s">
        <v>66</v>
      </c>
      <c r="L825" s="10"/>
      <c r="M825" s="10"/>
      <c r="N825" s="333">
        <v>40956</v>
      </c>
      <c r="O825" s="256"/>
      <c r="P825" s="256"/>
      <c r="Q825" s="256"/>
      <c r="R825" s="256"/>
      <c r="S825" s="256" t="s">
        <v>67</v>
      </c>
      <c r="T825" s="256"/>
      <c r="U825" s="256"/>
      <c r="V825" s="334"/>
    </row>
    <row r="826" spans="1:22" ht="15">
      <c r="A826" s="332" t="s">
        <v>68</v>
      </c>
      <c r="B826" s="256"/>
      <c r="C826" s="10" t="s">
        <v>108</v>
      </c>
      <c r="D826" s="10"/>
      <c r="E826" s="10"/>
      <c r="F826" s="5"/>
      <c r="G826" s="5"/>
      <c r="H826" s="5"/>
      <c r="I826" s="5"/>
      <c r="J826" s="5"/>
      <c r="K826" s="256" t="s">
        <v>70</v>
      </c>
      <c r="L826" s="256"/>
      <c r="M826" s="256"/>
      <c r="N826" s="256" t="s">
        <v>377</v>
      </c>
      <c r="O826" s="256"/>
      <c r="P826" s="256"/>
      <c r="Q826" s="256"/>
      <c r="R826" s="256"/>
      <c r="S826" s="256" t="s">
        <v>72</v>
      </c>
      <c r="T826" s="256"/>
      <c r="U826" s="256"/>
      <c r="V826" s="58">
        <v>34</v>
      </c>
    </row>
    <row r="827" spans="1:22" ht="15.75" thickBot="1">
      <c r="A827" s="70"/>
      <c r="B827" s="71"/>
      <c r="C827" s="71"/>
      <c r="D827" s="71"/>
      <c r="E827" s="71"/>
      <c r="F827" s="71"/>
      <c r="G827" s="71"/>
      <c r="H827" s="71"/>
      <c r="I827" s="71"/>
      <c r="J827" s="71"/>
      <c r="K827" s="376"/>
      <c r="L827" s="376"/>
      <c r="M827" s="376"/>
      <c r="N827" s="376" t="s">
        <v>73</v>
      </c>
      <c r="O827" s="376"/>
      <c r="P827" s="376"/>
      <c r="Q827" s="376"/>
      <c r="R827" s="376"/>
      <c r="S827" s="377"/>
      <c r="T827" s="377"/>
      <c r="U827" s="71"/>
      <c r="V827" s="72"/>
    </row>
    <row r="828" spans="1:22" ht="15">
      <c r="A828" s="459" t="s">
        <v>74</v>
      </c>
      <c r="B828" s="359"/>
      <c r="C828" s="378" t="s">
        <v>247</v>
      </c>
      <c r="D828" s="378"/>
      <c r="E828" s="378"/>
      <c r="F828" s="378"/>
      <c r="G828" s="379"/>
      <c r="H828" s="266" t="s">
        <v>76</v>
      </c>
      <c r="I828" s="267"/>
      <c r="J828" s="272" t="s">
        <v>248</v>
      </c>
      <c r="K828" s="272"/>
      <c r="L828" s="272"/>
      <c r="M828" s="272"/>
      <c r="N828" s="272"/>
      <c r="O828" s="272"/>
      <c r="P828" s="273"/>
      <c r="Q828" s="348" t="s">
        <v>372</v>
      </c>
      <c r="R828" s="349"/>
      <c r="S828" s="452" t="s">
        <v>249</v>
      </c>
      <c r="T828" s="452"/>
      <c r="U828" s="452"/>
      <c r="V828" s="467"/>
    </row>
    <row r="829" spans="1:22" ht="15">
      <c r="A829" s="459" t="s">
        <v>79</v>
      </c>
      <c r="B829" s="359"/>
      <c r="C829" s="282" t="s">
        <v>250</v>
      </c>
      <c r="D829" s="282"/>
      <c r="E829" s="282"/>
      <c r="F829" s="282"/>
      <c r="G829" s="283"/>
      <c r="H829" s="266"/>
      <c r="I829" s="267"/>
      <c r="J829" s="272"/>
      <c r="K829" s="272"/>
      <c r="L829" s="272"/>
      <c r="M829" s="272"/>
      <c r="N829" s="272"/>
      <c r="O829" s="272"/>
      <c r="P829" s="273"/>
      <c r="Q829" s="348"/>
      <c r="R829" s="349"/>
      <c r="S829" s="452"/>
      <c r="T829" s="452"/>
      <c r="U829" s="452"/>
      <c r="V829" s="467"/>
    </row>
    <row r="830" spans="1:22" ht="15.75" thickBot="1">
      <c r="A830" s="470" t="s">
        <v>81</v>
      </c>
      <c r="B830" s="471"/>
      <c r="C830" s="483" t="s">
        <v>251</v>
      </c>
      <c r="D830" s="483"/>
      <c r="E830" s="483"/>
      <c r="F830" s="483"/>
      <c r="G830" s="484"/>
      <c r="H830" s="479"/>
      <c r="I830" s="480"/>
      <c r="J830" s="481"/>
      <c r="K830" s="481"/>
      <c r="L830" s="481"/>
      <c r="M830" s="481"/>
      <c r="N830" s="481"/>
      <c r="O830" s="481"/>
      <c r="P830" s="482"/>
      <c r="Q830" s="465"/>
      <c r="R830" s="466"/>
      <c r="S830" s="468"/>
      <c r="T830" s="468"/>
      <c r="U830" s="468"/>
      <c r="V830" s="469"/>
    </row>
    <row r="831" spans="1:22" ht="15.75" thickBot="1">
      <c r="A831" s="474"/>
      <c r="B831" s="474"/>
      <c r="C831" s="474"/>
      <c r="D831" s="474"/>
      <c r="E831" s="474"/>
      <c r="F831" s="474"/>
      <c r="G831" s="474"/>
      <c r="H831" s="474"/>
      <c r="I831" s="474"/>
      <c r="J831" s="474"/>
      <c r="K831" s="474"/>
      <c r="L831" s="474"/>
      <c r="M831" s="474"/>
      <c r="N831" s="474"/>
      <c r="O831" s="474"/>
      <c r="P831" s="474"/>
      <c r="Q831" s="474"/>
      <c r="R831" s="474"/>
      <c r="S831" s="474"/>
      <c r="T831" s="474"/>
      <c r="U831" s="474"/>
      <c r="V831" s="474"/>
    </row>
    <row r="832" spans="1:22" ht="15.75" thickBot="1">
      <c r="A832" s="289" t="s">
        <v>83</v>
      </c>
      <c r="B832" s="290"/>
      <c r="C832" s="290"/>
      <c r="D832" s="290"/>
      <c r="E832" s="290"/>
      <c r="F832" s="290"/>
      <c r="G832" s="291"/>
      <c r="H832" s="292" t="s">
        <v>84</v>
      </c>
      <c r="I832" s="293"/>
      <c r="J832" s="293"/>
      <c r="K832" s="293"/>
      <c r="L832" s="293"/>
      <c r="M832" s="293"/>
      <c r="N832" s="293"/>
      <c r="O832" s="293"/>
      <c r="P832" s="293"/>
      <c r="Q832" s="293"/>
      <c r="R832" s="294"/>
      <c r="S832" s="295" t="s">
        <v>85</v>
      </c>
      <c r="T832" s="297" t="s">
        <v>86</v>
      </c>
      <c r="U832" s="298"/>
      <c r="V832" s="299"/>
    </row>
    <row r="833" spans="1:22" ht="15.75" thickBot="1">
      <c r="A833" s="295" t="s">
        <v>87</v>
      </c>
      <c r="B833" s="297" t="s">
        <v>88</v>
      </c>
      <c r="C833" s="299"/>
      <c r="D833" s="302" t="s">
        <v>89</v>
      </c>
      <c r="E833" s="304" t="s">
        <v>90</v>
      </c>
      <c r="F833" s="304" t="s">
        <v>91</v>
      </c>
      <c r="G833" s="306" t="s">
        <v>92</v>
      </c>
      <c r="H833" s="308" t="s">
        <v>93</v>
      </c>
      <c r="I833" s="309"/>
      <c r="J833" s="309"/>
      <c r="K833" s="309"/>
      <c r="L833" s="309"/>
      <c r="M833" s="309"/>
      <c r="N833" s="309"/>
      <c r="O833" s="310"/>
      <c r="P833" s="311" t="s">
        <v>94</v>
      </c>
      <c r="Q833" s="313" t="s">
        <v>95</v>
      </c>
      <c r="R833" s="315" t="s">
        <v>96</v>
      </c>
      <c r="S833" s="296"/>
      <c r="T833" s="300"/>
      <c r="U833" s="258"/>
      <c r="V833" s="301"/>
    </row>
    <row r="834" spans="1:22" ht="47.25" thickBot="1">
      <c r="A834" s="296"/>
      <c r="B834" s="300"/>
      <c r="C834" s="301"/>
      <c r="D834" s="303"/>
      <c r="E834" s="305"/>
      <c r="F834" s="305"/>
      <c r="G834" s="307"/>
      <c r="H834" s="14" t="s">
        <v>97</v>
      </c>
      <c r="I834" s="15" t="s">
        <v>98</v>
      </c>
      <c r="J834" s="16" t="s">
        <v>99</v>
      </c>
      <c r="K834" s="16" t="s">
        <v>16</v>
      </c>
      <c r="L834" s="16" t="s">
        <v>100</v>
      </c>
      <c r="M834" s="16" t="s">
        <v>101</v>
      </c>
      <c r="N834" s="16" t="s">
        <v>102</v>
      </c>
      <c r="O834" s="17" t="s">
        <v>103</v>
      </c>
      <c r="P834" s="312"/>
      <c r="Q834" s="314"/>
      <c r="R834" s="316"/>
      <c r="S834" s="296"/>
      <c r="T834" s="300"/>
      <c r="U834" s="258"/>
      <c r="V834" s="301"/>
    </row>
    <row r="835" spans="1:22" ht="54.75" customHeight="1">
      <c r="A835" s="77">
        <v>1</v>
      </c>
      <c r="B835" s="380" t="s">
        <v>252</v>
      </c>
      <c r="C835" s="380"/>
      <c r="D835" s="78">
        <v>2</v>
      </c>
      <c r="E835" s="78">
        <v>0</v>
      </c>
      <c r="F835" s="22">
        <f>+E835/D835</f>
        <v>0</v>
      </c>
      <c r="G835" s="22">
        <f>0.3023*E835/112</f>
        <v>0</v>
      </c>
      <c r="H835" s="130">
        <v>6000</v>
      </c>
      <c r="I835" s="130"/>
      <c r="J835" s="130"/>
      <c r="K835" s="130"/>
      <c r="L835" s="130"/>
      <c r="M835" s="130"/>
      <c r="N835" s="130"/>
      <c r="O835" s="130"/>
      <c r="P835" s="204"/>
      <c r="Q835" s="204">
        <v>0</v>
      </c>
      <c r="R835" s="205">
        <v>0</v>
      </c>
      <c r="S835" s="27" t="s">
        <v>105</v>
      </c>
      <c r="T835" s="27"/>
      <c r="U835" s="27"/>
      <c r="V835" s="28"/>
    </row>
    <row r="836" spans="1:22" ht="15.75" thickBot="1">
      <c r="A836" s="39"/>
      <c r="B836" s="373" t="s">
        <v>106</v>
      </c>
      <c r="C836" s="373"/>
      <c r="D836" s="66"/>
      <c r="E836" s="152">
        <v>0</v>
      </c>
      <c r="F836" s="73">
        <v>0</v>
      </c>
      <c r="G836" s="159">
        <v>0</v>
      </c>
      <c r="H836" s="43"/>
      <c r="I836" s="43"/>
      <c r="J836" s="43"/>
      <c r="K836" s="43"/>
      <c r="L836" s="43"/>
      <c r="M836" s="43"/>
      <c r="N836" s="43"/>
      <c r="O836" s="43"/>
      <c r="P836" s="44">
        <f>+P835</f>
        <v>0</v>
      </c>
      <c r="Q836" s="45">
        <f>+Q835</f>
        <v>0</v>
      </c>
      <c r="R836" s="46"/>
      <c r="S836" s="66"/>
      <c r="T836" s="374"/>
      <c r="U836" s="374"/>
      <c r="V836" s="375"/>
    </row>
    <row r="837" spans="1:22" ht="15">
      <c r="A837" s="47"/>
      <c r="B837" s="47"/>
      <c r="C837" s="47"/>
      <c r="D837" s="67"/>
      <c r="E837" s="154"/>
      <c r="F837" s="75"/>
      <c r="G837" s="160"/>
      <c r="H837" s="52"/>
      <c r="I837" s="52"/>
      <c r="J837" s="52"/>
      <c r="K837" s="52"/>
      <c r="L837" s="52"/>
      <c r="M837" s="52"/>
      <c r="N837" s="52"/>
      <c r="O837" s="52"/>
      <c r="P837" s="53"/>
      <c r="Q837" s="54"/>
      <c r="R837" s="55"/>
      <c r="S837" s="67"/>
      <c r="T837" s="67"/>
      <c r="U837" s="67"/>
      <c r="V837" s="67"/>
    </row>
    <row r="838" spans="1:22" ht="15">
      <c r="A838" s="47"/>
      <c r="B838" s="47"/>
      <c r="C838" s="47"/>
      <c r="D838" s="67"/>
      <c r="E838" s="154"/>
      <c r="F838" s="75"/>
      <c r="G838" s="160"/>
      <c r="H838" s="52"/>
      <c r="I838" s="52"/>
      <c r="J838" s="52"/>
      <c r="K838" s="52"/>
      <c r="L838" s="52"/>
      <c r="M838" s="52"/>
      <c r="N838" s="52"/>
      <c r="O838" s="52"/>
      <c r="P838" s="53"/>
      <c r="Q838" s="54"/>
      <c r="R838" s="55"/>
      <c r="S838" s="67"/>
      <c r="T838" s="67"/>
      <c r="U838" s="67"/>
      <c r="V838" s="67"/>
    </row>
    <row r="839" spans="1:22" ht="15">
      <c r="A839" s="47"/>
      <c r="B839" s="47"/>
      <c r="C839" s="47"/>
      <c r="D839" s="67"/>
      <c r="E839" s="154"/>
      <c r="F839" s="75"/>
      <c r="G839" s="160"/>
      <c r="H839" s="52"/>
      <c r="I839" s="52"/>
      <c r="J839" s="52"/>
      <c r="K839" s="52"/>
      <c r="L839" s="52"/>
      <c r="M839" s="52"/>
      <c r="N839" s="52"/>
      <c r="O839" s="52"/>
      <c r="P839" s="53"/>
      <c r="Q839" s="54"/>
      <c r="R839" s="55"/>
      <c r="S839" s="67"/>
      <c r="T839" s="67"/>
      <c r="U839" s="67"/>
      <c r="V839" s="67"/>
    </row>
    <row r="840" spans="1:22" ht="15">
      <c r="A840" s="47"/>
      <c r="B840" s="47"/>
      <c r="C840" s="47"/>
      <c r="D840" s="67"/>
      <c r="E840" s="154"/>
      <c r="F840" s="75"/>
      <c r="G840" s="160"/>
      <c r="H840" s="52"/>
      <c r="I840" s="52"/>
      <c r="J840" s="52"/>
      <c r="K840" s="52"/>
      <c r="L840" s="52"/>
      <c r="M840" s="52"/>
      <c r="N840" s="52"/>
      <c r="O840" s="52"/>
      <c r="P840" s="53"/>
      <c r="Q840" s="54"/>
      <c r="R840" s="55"/>
      <c r="S840" s="67"/>
      <c r="T840" s="67"/>
      <c r="U840" s="67"/>
      <c r="V840" s="67"/>
    </row>
    <row r="841" spans="1:22" ht="15">
      <c r="A841" s="47"/>
      <c r="B841" s="47"/>
      <c r="C841" s="47"/>
      <c r="D841" s="67"/>
      <c r="E841" s="154"/>
      <c r="F841" s="75"/>
      <c r="G841" s="160"/>
      <c r="H841" s="52"/>
      <c r="I841" s="52"/>
      <c r="J841" s="52"/>
      <c r="K841" s="52"/>
      <c r="L841" s="52"/>
      <c r="M841" s="52"/>
      <c r="N841" s="52"/>
      <c r="O841" s="52"/>
      <c r="P841" s="53"/>
      <c r="Q841" s="54"/>
      <c r="R841" s="55"/>
      <c r="S841" s="67"/>
      <c r="T841" s="67"/>
      <c r="U841" s="67"/>
      <c r="V841" s="67"/>
    </row>
    <row r="842" spans="1:22" ht="15">
      <c r="A842" s="47"/>
      <c r="B842" s="47"/>
      <c r="C842" s="47"/>
      <c r="D842" s="67"/>
      <c r="E842" s="154"/>
      <c r="F842" s="75"/>
      <c r="G842" s="160"/>
      <c r="H842" s="52"/>
      <c r="I842" s="52"/>
      <c r="J842" s="52"/>
      <c r="K842" s="52"/>
      <c r="L842" s="52"/>
      <c r="M842" s="52"/>
      <c r="N842" s="52"/>
      <c r="O842" s="52"/>
      <c r="P842" s="53"/>
      <c r="Q842" s="54"/>
      <c r="R842" s="55"/>
      <c r="S842" s="67"/>
      <c r="T842" s="67"/>
      <c r="U842" s="67"/>
      <c r="V842" s="67"/>
    </row>
    <row r="843" spans="1:22" ht="15">
      <c r="A843" s="47"/>
      <c r="B843" s="47"/>
      <c r="C843" s="47"/>
      <c r="D843" s="67"/>
      <c r="E843" s="154"/>
      <c r="F843" s="75"/>
      <c r="G843" s="160"/>
      <c r="H843" s="52"/>
      <c r="I843" s="52"/>
      <c r="J843" s="52"/>
      <c r="K843" s="52"/>
      <c r="L843" s="52"/>
      <c r="M843" s="52"/>
      <c r="N843" s="52"/>
      <c r="O843" s="52"/>
      <c r="P843" s="53"/>
      <c r="Q843" s="54"/>
      <c r="R843" s="55"/>
      <c r="S843" s="67"/>
      <c r="T843" s="67"/>
      <c r="U843" s="67"/>
      <c r="V843" s="67"/>
    </row>
    <row r="844" spans="1:22" ht="15">
      <c r="A844" s="47"/>
      <c r="B844" s="47"/>
      <c r="C844" s="47"/>
      <c r="D844" s="67"/>
      <c r="E844" s="154"/>
      <c r="F844" s="75"/>
      <c r="G844" s="160"/>
      <c r="H844" s="52"/>
      <c r="I844" s="52"/>
      <c r="J844" s="52"/>
      <c r="K844" s="52"/>
      <c r="L844" s="52"/>
      <c r="M844" s="52"/>
      <c r="N844" s="52"/>
      <c r="O844" s="52"/>
      <c r="P844" s="53"/>
      <c r="Q844" s="54"/>
      <c r="R844" s="55"/>
      <c r="S844" s="67"/>
      <c r="T844" s="67"/>
      <c r="U844" s="67"/>
      <c r="V844" s="67"/>
    </row>
    <row r="845" spans="1:22" ht="15">
      <c r="A845" s="47"/>
      <c r="B845" s="47"/>
      <c r="C845" s="47"/>
      <c r="D845" s="67"/>
      <c r="E845" s="154"/>
      <c r="F845" s="75"/>
      <c r="G845" s="160"/>
      <c r="H845" s="52"/>
      <c r="I845" s="52"/>
      <c r="J845" s="52"/>
      <c r="K845" s="52"/>
      <c r="L845" s="52"/>
      <c r="M845" s="52"/>
      <c r="N845" s="52"/>
      <c r="O845" s="52"/>
      <c r="P845" s="53"/>
      <c r="Q845" s="54"/>
      <c r="R845" s="55"/>
      <c r="S845" s="67"/>
      <c r="T845" s="67"/>
      <c r="U845" s="67"/>
      <c r="V845" s="67"/>
    </row>
    <row r="846" spans="1:22" ht="15">
      <c r="A846" s="47"/>
      <c r="B846" s="47"/>
      <c r="C846" s="47"/>
      <c r="D846" s="67"/>
      <c r="E846" s="154"/>
      <c r="F846" s="75"/>
      <c r="G846" s="160"/>
      <c r="H846" s="52"/>
      <c r="I846" s="52"/>
      <c r="J846" s="52"/>
      <c r="K846" s="52"/>
      <c r="L846" s="52"/>
      <c r="M846" s="52"/>
      <c r="N846" s="52"/>
      <c r="O846" s="52"/>
      <c r="P846" s="53"/>
      <c r="Q846" s="54"/>
      <c r="R846" s="55"/>
      <c r="S846" s="67"/>
      <c r="T846" s="67"/>
      <c r="U846" s="67"/>
      <c r="V846" s="67"/>
    </row>
    <row r="847" spans="1:22" ht="15">
      <c r="A847" s="47"/>
      <c r="B847" s="47"/>
      <c r="C847" s="47"/>
      <c r="D847" s="67"/>
      <c r="E847" s="154"/>
      <c r="F847" s="75"/>
      <c r="G847" s="160"/>
      <c r="H847" s="52"/>
      <c r="I847" s="52"/>
      <c r="J847" s="52"/>
      <c r="K847" s="52"/>
      <c r="L847" s="52"/>
      <c r="M847" s="52"/>
      <c r="N847" s="52"/>
      <c r="O847" s="52"/>
      <c r="P847" s="53"/>
      <c r="Q847" s="54"/>
      <c r="R847" s="55"/>
      <c r="S847" s="67"/>
      <c r="T847" s="67"/>
      <c r="U847" s="67"/>
      <c r="V847" s="67"/>
    </row>
    <row r="848" spans="1:22" ht="15">
      <c r="A848" s="47"/>
      <c r="B848" s="47"/>
      <c r="C848" s="47"/>
      <c r="D848" s="67"/>
      <c r="E848" s="154"/>
      <c r="F848" s="75"/>
      <c r="G848" s="160"/>
      <c r="H848" s="52"/>
      <c r="I848" s="52"/>
      <c r="J848" s="52"/>
      <c r="K848" s="52"/>
      <c r="L848" s="52"/>
      <c r="M848" s="52"/>
      <c r="N848" s="52"/>
      <c r="O848" s="52"/>
      <c r="P848" s="53"/>
      <c r="Q848" s="54"/>
      <c r="R848" s="55"/>
      <c r="S848" s="67"/>
      <c r="T848" s="67"/>
      <c r="U848" s="67"/>
      <c r="V848" s="67"/>
    </row>
    <row r="849" spans="1:22" ht="15">
      <c r="A849" s="47"/>
      <c r="B849" s="47"/>
      <c r="C849" s="47"/>
      <c r="D849" s="67"/>
      <c r="E849" s="154"/>
      <c r="F849" s="75"/>
      <c r="G849" s="160"/>
      <c r="H849" s="52"/>
      <c r="I849" s="52"/>
      <c r="J849" s="52"/>
      <c r="K849" s="52"/>
      <c r="L849" s="52"/>
      <c r="M849" s="52"/>
      <c r="N849" s="52"/>
      <c r="O849" s="52"/>
      <c r="P849" s="53"/>
      <c r="Q849" s="54"/>
      <c r="R849" s="55"/>
      <c r="S849" s="67"/>
      <c r="T849" s="67"/>
      <c r="U849" s="67"/>
      <c r="V849" s="67"/>
    </row>
    <row r="850" spans="1:22" ht="15">
      <c r="A850" s="47"/>
      <c r="B850" s="47"/>
      <c r="C850" s="47"/>
      <c r="D850" s="67"/>
      <c r="E850" s="154"/>
      <c r="F850" s="75"/>
      <c r="G850" s="160"/>
      <c r="H850" s="52"/>
      <c r="I850" s="52"/>
      <c r="J850" s="52"/>
      <c r="K850" s="52"/>
      <c r="L850" s="52"/>
      <c r="M850" s="52"/>
      <c r="N850" s="52"/>
      <c r="O850" s="52"/>
      <c r="P850" s="53"/>
      <c r="Q850" s="54"/>
      <c r="R850" s="55"/>
      <c r="S850" s="67"/>
      <c r="T850" s="67"/>
      <c r="U850" s="67"/>
      <c r="V850" s="67"/>
    </row>
    <row r="851" spans="1:22" ht="15.75" thickBot="1">
      <c r="A851" s="68"/>
      <c r="B851" s="69"/>
      <c r="C851" s="69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</row>
    <row r="852" spans="1:22" ht="15.75">
      <c r="A852" s="326" t="s">
        <v>62</v>
      </c>
      <c r="B852" s="327"/>
      <c r="C852" s="327"/>
      <c r="D852" s="327"/>
      <c r="E852" s="327"/>
      <c r="F852" s="327"/>
      <c r="G852" s="327"/>
      <c r="H852" s="327"/>
      <c r="I852" s="327"/>
      <c r="J852" s="327"/>
      <c r="K852" s="327"/>
      <c r="L852" s="327"/>
      <c r="M852" s="327"/>
      <c r="N852" s="327"/>
      <c r="O852" s="327"/>
      <c r="P852" s="327"/>
      <c r="Q852" s="327"/>
      <c r="R852" s="327"/>
      <c r="S852" s="327"/>
      <c r="T852" s="327"/>
      <c r="U852" s="327"/>
      <c r="V852" s="328"/>
    </row>
    <row r="853" spans="1:22" ht="15">
      <c r="A853" s="5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7"/>
    </row>
    <row r="854" spans="1:22" ht="20.25">
      <c r="A854" s="329" t="s">
        <v>389</v>
      </c>
      <c r="B854" s="250"/>
      <c r="C854" s="250"/>
      <c r="D854" s="250"/>
      <c r="E854" s="250"/>
      <c r="F854" s="250"/>
      <c r="G854" s="250"/>
      <c r="H854" s="250"/>
      <c r="I854" s="250"/>
      <c r="J854" s="250"/>
      <c r="K854" s="250"/>
      <c r="L854" s="250"/>
      <c r="M854" s="250"/>
      <c r="N854" s="250"/>
      <c r="O854" s="250"/>
      <c r="P854" s="250"/>
      <c r="Q854" s="250"/>
      <c r="R854" s="250"/>
      <c r="S854" s="250"/>
      <c r="T854" s="250"/>
      <c r="U854" s="250"/>
      <c r="V854" s="330"/>
    </row>
    <row r="855" spans="1:22" ht="15">
      <c r="A855" s="56"/>
      <c r="B855" s="5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58"/>
    </row>
    <row r="856" spans="1:22" ht="18">
      <c r="A856" s="331" t="s">
        <v>63</v>
      </c>
      <c r="B856" s="253"/>
      <c r="C856" s="254" t="s">
        <v>292</v>
      </c>
      <c r="D856" s="254"/>
      <c r="E856" s="254"/>
      <c r="F856" s="254"/>
      <c r="G856" s="254"/>
      <c r="H856" s="254"/>
      <c r="I856" s="254"/>
      <c r="J856" s="254"/>
      <c r="K856" s="254"/>
      <c r="L856" s="254"/>
      <c r="M856" s="254"/>
      <c r="N856" s="254"/>
      <c r="O856" s="254"/>
      <c r="P856" s="254"/>
      <c r="Q856" s="254"/>
      <c r="R856" s="254"/>
      <c r="S856" s="254"/>
      <c r="T856" s="254"/>
      <c r="U856" s="254"/>
      <c r="V856" s="59"/>
    </row>
    <row r="857" spans="1:22" ht="15">
      <c r="A857" s="56"/>
      <c r="B857" s="5"/>
      <c r="C857" s="10"/>
      <c r="D857" s="10"/>
      <c r="E857" s="10"/>
      <c r="F857" s="10"/>
      <c r="G857" s="10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7"/>
    </row>
    <row r="858" spans="1:22" ht="15">
      <c r="A858" s="332" t="s">
        <v>64</v>
      </c>
      <c r="B858" s="256"/>
      <c r="C858" s="10" t="s">
        <v>65</v>
      </c>
      <c r="D858" s="10"/>
      <c r="E858" s="10"/>
      <c r="F858" s="5"/>
      <c r="G858" s="5"/>
      <c r="H858" s="5"/>
      <c r="I858" s="5"/>
      <c r="J858" s="5"/>
      <c r="K858" s="10" t="s">
        <v>66</v>
      </c>
      <c r="L858" s="10"/>
      <c r="M858" s="10"/>
      <c r="N858" s="333">
        <v>40956</v>
      </c>
      <c r="O858" s="256"/>
      <c r="P858" s="256"/>
      <c r="Q858" s="256"/>
      <c r="R858" s="256"/>
      <c r="S858" s="256" t="s">
        <v>67</v>
      </c>
      <c r="T858" s="256"/>
      <c r="U858" s="256"/>
      <c r="V858" s="334"/>
    </row>
    <row r="859" spans="1:22" ht="15">
      <c r="A859" s="332" t="s">
        <v>68</v>
      </c>
      <c r="B859" s="256"/>
      <c r="C859" s="10" t="s">
        <v>108</v>
      </c>
      <c r="D859" s="10"/>
      <c r="E859" s="10"/>
      <c r="F859" s="5"/>
      <c r="G859" s="5"/>
      <c r="H859" s="5"/>
      <c r="I859" s="5"/>
      <c r="J859" s="5"/>
      <c r="K859" s="256" t="s">
        <v>70</v>
      </c>
      <c r="L859" s="256"/>
      <c r="M859" s="256"/>
      <c r="N859" s="256" t="s">
        <v>377</v>
      </c>
      <c r="O859" s="256"/>
      <c r="P859" s="256"/>
      <c r="Q859" s="256"/>
      <c r="R859" s="256"/>
      <c r="S859" s="256" t="s">
        <v>72</v>
      </c>
      <c r="T859" s="256"/>
      <c r="U859" s="256"/>
      <c r="V859" s="58">
        <v>34</v>
      </c>
    </row>
    <row r="860" spans="1:22" ht="15.75" thickBot="1">
      <c r="A860" s="70"/>
      <c r="B860" s="71"/>
      <c r="C860" s="71"/>
      <c r="D860" s="71"/>
      <c r="E860" s="71"/>
      <c r="F860" s="71"/>
      <c r="G860" s="71"/>
      <c r="H860" s="71"/>
      <c r="I860" s="71"/>
      <c r="J860" s="71"/>
      <c r="K860" s="376"/>
      <c r="L860" s="376"/>
      <c r="M860" s="376"/>
      <c r="N860" s="376" t="s">
        <v>73</v>
      </c>
      <c r="O860" s="376"/>
      <c r="P860" s="376"/>
      <c r="Q860" s="376"/>
      <c r="R860" s="376"/>
      <c r="S860" s="377"/>
      <c r="T860" s="377"/>
      <c r="U860" s="71"/>
      <c r="V860" s="72"/>
    </row>
    <row r="861" spans="1:22" ht="15">
      <c r="A861" s="459" t="s">
        <v>74</v>
      </c>
      <c r="B861" s="359"/>
      <c r="C861" s="378" t="s">
        <v>247</v>
      </c>
      <c r="D861" s="378"/>
      <c r="E861" s="378"/>
      <c r="F861" s="378"/>
      <c r="G861" s="379"/>
      <c r="H861" s="381" t="s">
        <v>76</v>
      </c>
      <c r="I861" s="382"/>
      <c r="J861" s="406" t="s">
        <v>253</v>
      </c>
      <c r="K861" s="406"/>
      <c r="L861" s="406"/>
      <c r="M861" s="406"/>
      <c r="N861" s="406"/>
      <c r="O861" s="406"/>
      <c r="P861" s="462"/>
      <c r="Q861" s="348" t="s">
        <v>372</v>
      </c>
      <c r="R861" s="349"/>
      <c r="S861" s="452" t="s">
        <v>417</v>
      </c>
      <c r="T861" s="452"/>
      <c r="U861" s="452"/>
      <c r="V861" s="467"/>
    </row>
    <row r="862" spans="1:22" ht="15">
      <c r="A862" s="459" t="s">
        <v>79</v>
      </c>
      <c r="B862" s="359"/>
      <c r="C862" s="282" t="s">
        <v>250</v>
      </c>
      <c r="D862" s="282"/>
      <c r="E862" s="282"/>
      <c r="F862" s="282"/>
      <c r="G862" s="283"/>
      <c r="H862" s="381"/>
      <c r="I862" s="382"/>
      <c r="J862" s="406"/>
      <c r="K862" s="406"/>
      <c r="L862" s="406"/>
      <c r="M862" s="406"/>
      <c r="N862" s="406"/>
      <c r="O862" s="406"/>
      <c r="P862" s="462"/>
      <c r="Q862" s="348"/>
      <c r="R862" s="349"/>
      <c r="S862" s="452"/>
      <c r="T862" s="452"/>
      <c r="U862" s="452"/>
      <c r="V862" s="467"/>
    </row>
    <row r="863" spans="1:22" ht="15.75" thickBot="1">
      <c r="A863" s="470" t="s">
        <v>81</v>
      </c>
      <c r="B863" s="471"/>
      <c r="C863" s="472" t="s">
        <v>254</v>
      </c>
      <c r="D863" s="472"/>
      <c r="E863" s="472"/>
      <c r="F863" s="472"/>
      <c r="G863" s="473"/>
      <c r="H863" s="460"/>
      <c r="I863" s="461"/>
      <c r="J863" s="463"/>
      <c r="K863" s="463"/>
      <c r="L863" s="463"/>
      <c r="M863" s="463"/>
      <c r="N863" s="463"/>
      <c r="O863" s="463"/>
      <c r="P863" s="464"/>
      <c r="Q863" s="465"/>
      <c r="R863" s="466"/>
      <c r="S863" s="468"/>
      <c r="T863" s="468"/>
      <c r="U863" s="468"/>
      <c r="V863" s="469"/>
    </row>
    <row r="864" spans="1:22" ht="15.75" thickBot="1">
      <c r="A864" s="474"/>
      <c r="B864" s="474"/>
      <c r="C864" s="474"/>
      <c r="D864" s="474"/>
      <c r="E864" s="474"/>
      <c r="F864" s="474"/>
      <c r="G864" s="474"/>
      <c r="H864" s="474"/>
      <c r="I864" s="474"/>
      <c r="J864" s="474"/>
      <c r="K864" s="474"/>
      <c r="L864" s="474"/>
      <c r="M864" s="474"/>
      <c r="N864" s="474"/>
      <c r="O864" s="474"/>
      <c r="P864" s="474"/>
      <c r="Q864" s="474"/>
      <c r="R864" s="474"/>
      <c r="S864" s="474"/>
      <c r="T864" s="474"/>
      <c r="U864" s="474"/>
      <c r="V864" s="474"/>
    </row>
    <row r="865" spans="1:22" ht="15.75" thickBot="1">
      <c r="A865" s="289" t="s">
        <v>83</v>
      </c>
      <c r="B865" s="290"/>
      <c r="C865" s="290"/>
      <c r="D865" s="290"/>
      <c r="E865" s="290"/>
      <c r="F865" s="290"/>
      <c r="G865" s="291"/>
      <c r="H865" s="292" t="s">
        <v>84</v>
      </c>
      <c r="I865" s="293"/>
      <c r="J865" s="293"/>
      <c r="K865" s="293"/>
      <c r="L865" s="293"/>
      <c r="M865" s="293"/>
      <c r="N865" s="293"/>
      <c r="O865" s="293"/>
      <c r="P865" s="293"/>
      <c r="Q865" s="293"/>
      <c r="R865" s="294"/>
      <c r="S865" s="295" t="s">
        <v>85</v>
      </c>
      <c r="T865" s="297" t="s">
        <v>86</v>
      </c>
      <c r="U865" s="298"/>
      <c r="V865" s="299"/>
    </row>
    <row r="866" spans="1:22" ht="15.75" thickBot="1">
      <c r="A866" s="295" t="s">
        <v>87</v>
      </c>
      <c r="B866" s="297" t="s">
        <v>88</v>
      </c>
      <c r="C866" s="299"/>
      <c r="D866" s="302" t="s">
        <v>89</v>
      </c>
      <c r="E866" s="304" t="s">
        <v>90</v>
      </c>
      <c r="F866" s="304" t="s">
        <v>91</v>
      </c>
      <c r="G866" s="306" t="s">
        <v>92</v>
      </c>
      <c r="H866" s="308" t="s">
        <v>93</v>
      </c>
      <c r="I866" s="309"/>
      <c r="J866" s="309"/>
      <c r="K866" s="309"/>
      <c r="L866" s="309"/>
      <c r="M866" s="309"/>
      <c r="N866" s="309"/>
      <c r="O866" s="310"/>
      <c r="P866" s="311" t="s">
        <v>94</v>
      </c>
      <c r="Q866" s="313" t="s">
        <v>95</v>
      </c>
      <c r="R866" s="315" t="s">
        <v>96</v>
      </c>
      <c r="S866" s="296"/>
      <c r="T866" s="300"/>
      <c r="U866" s="258"/>
      <c r="V866" s="301"/>
    </row>
    <row r="867" spans="1:22" ht="47.25" thickBot="1">
      <c r="A867" s="296"/>
      <c r="B867" s="300"/>
      <c r="C867" s="301"/>
      <c r="D867" s="303"/>
      <c r="E867" s="305"/>
      <c r="F867" s="305"/>
      <c r="G867" s="307"/>
      <c r="H867" s="14" t="s">
        <v>97</v>
      </c>
      <c r="I867" s="15" t="s">
        <v>98</v>
      </c>
      <c r="J867" s="16" t="s">
        <v>99</v>
      </c>
      <c r="K867" s="16" t="s">
        <v>16</v>
      </c>
      <c r="L867" s="16" t="s">
        <v>100</v>
      </c>
      <c r="M867" s="16" t="s">
        <v>101</v>
      </c>
      <c r="N867" s="16" t="s">
        <v>102</v>
      </c>
      <c r="O867" s="17" t="s">
        <v>103</v>
      </c>
      <c r="P867" s="312"/>
      <c r="Q867" s="314"/>
      <c r="R867" s="316"/>
      <c r="S867" s="296"/>
      <c r="T867" s="300"/>
      <c r="U867" s="258"/>
      <c r="V867" s="301"/>
    </row>
    <row r="868" spans="1:22" ht="30" customHeight="1" thickBot="1">
      <c r="A868" s="18">
        <v>1</v>
      </c>
      <c r="B868" s="317" t="s">
        <v>255</v>
      </c>
      <c r="C868" s="317"/>
      <c r="D868" s="165">
        <v>1</v>
      </c>
      <c r="E868" s="21">
        <v>0</v>
      </c>
      <c r="F868" s="22">
        <v>0</v>
      </c>
      <c r="G868" s="22">
        <f>0.266*E868/72</f>
        <v>0</v>
      </c>
      <c r="H868" s="79">
        <v>5000</v>
      </c>
      <c r="I868" s="79">
        <v>10000</v>
      </c>
      <c r="J868" s="79"/>
      <c r="K868" s="79"/>
      <c r="L868" s="79"/>
      <c r="M868" s="79"/>
      <c r="N868" s="79"/>
      <c r="O868" s="79"/>
      <c r="P868" s="79">
        <f>SUM(H868:O868)</f>
        <v>15000</v>
      </c>
      <c r="Q868" s="193">
        <v>0</v>
      </c>
      <c r="R868" s="176">
        <f>+Q868/P868</f>
        <v>0</v>
      </c>
      <c r="S868" s="62" t="s">
        <v>416</v>
      </c>
      <c r="T868" s="363"/>
      <c r="U868" s="363"/>
      <c r="V868" s="364"/>
    </row>
    <row r="869" spans="1:22" ht="15.75" thickBot="1">
      <c r="A869" s="29">
        <v>1</v>
      </c>
      <c r="B869" s="365" t="s">
        <v>256</v>
      </c>
      <c r="C869" s="365"/>
      <c r="D869" s="165">
        <v>1</v>
      </c>
      <c r="E869" s="32">
        <v>0</v>
      </c>
      <c r="F869" s="33">
        <v>0</v>
      </c>
      <c r="G869" s="33">
        <f>0.266*E869/72</f>
        <v>0</v>
      </c>
      <c r="H869" s="35">
        <v>5000</v>
      </c>
      <c r="I869" s="35">
        <v>20000</v>
      </c>
      <c r="J869" s="35"/>
      <c r="K869" s="35"/>
      <c r="L869" s="35"/>
      <c r="M869" s="35"/>
      <c r="N869" s="35"/>
      <c r="O869" s="35"/>
      <c r="P869" s="84">
        <f>SUM(H869:O869)</f>
        <v>25000</v>
      </c>
      <c r="Q869" s="196">
        <v>0</v>
      </c>
      <c r="R869" s="178">
        <f>+Q869/P869</f>
        <v>0</v>
      </c>
      <c r="S869" s="62" t="s">
        <v>416</v>
      </c>
      <c r="T869" s="366"/>
      <c r="U869" s="366"/>
      <c r="V869" s="367"/>
    </row>
    <row r="870" spans="1:22" ht="34.5" customHeight="1" thickBot="1">
      <c r="A870" s="29"/>
      <c r="B870" s="368" t="s">
        <v>257</v>
      </c>
      <c r="C870" s="369"/>
      <c r="D870" s="165">
        <v>1</v>
      </c>
      <c r="E870" s="32">
        <v>0</v>
      </c>
      <c r="F870" s="33">
        <v>0</v>
      </c>
      <c r="G870" s="33">
        <f>0.266*E870/72</f>
        <v>0</v>
      </c>
      <c r="H870" s="35"/>
      <c r="I870" s="35">
        <v>20000</v>
      </c>
      <c r="J870" s="35"/>
      <c r="K870" s="35"/>
      <c r="L870" s="35"/>
      <c r="M870" s="35"/>
      <c r="N870" s="35"/>
      <c r="O870" s="35"/>
      <c r="P870" s="84">
        <f>SUM(H870:O870)</f>
        <v>20000</v>
      </c>
      <c r="Q870" s="196">
        <v>0</v>
      </c>
      <c r="R870" s="178">
        <f>+Q870/P870</f>
        <v>0</v>
      </c>
      <c r="S870" s="62" t="s">
        <v>416</v>
      </c>
      <c r="T870" s="63"/>
      <c r="U870" s="63"/>
      <c r="V870" s="64"/>
    </row>
    <row r="871" spans="1:22" ht="40.5" customHeight="1">
      <c r="A871" s="29">
        <v>2</v>
      </c>
      <c r="B871" s="365" t="s">
        <v>258</v>
      </c>
      <c r="C871" s="365"/>
      <c r="D871" s="165">
        <v>4</v>
      </c>
      <c r="E871" s="32">
        <v>0</v>
      </c>
      <c r="F871" s="33">
        <v>0</v>
      </c>
      <c r="G871" s="33">
        <f>0.266*E871/72</f>
        <v>0</v>
      </c>
      <c r="H871" s="35">
        <v>5000</v>
      </c>
      <c r="I871" s="35">
        <v>20000</v>
      </c>
      <c r="J871" s="35"/>
      <c r="K871" s="35"/>
      <c r="L871" s="35"/>
      <c r="M871" s="35"/>
      <c r="N871" s="35"/>
      <c r="O871" s="35"/>
      <c r="P871" s="84">
        <f>SUM(H871:O871)</f>
        <v>25000</v>
      </c>
      <c r="Q871" s="196">
        <v>0</v>
      </c>
      <c r="R871" s="178">
        <f>+Q871/P871</f>
        <v>0</v>
      </c>
      <c r="S871" s="62" t="s">
        <v>416</v>
      </c>
      <c r="T871" s="366"/>
      <c r="U871" s="366"/>
      <c r="V871" s="367"/>
    </row>
    <row r="872" spans="1:22" ht="15.75" thickBot="1">
      <c r="A872" s="39"/>
      <c r="B872" s="373" t="s">
        <v>106</v>
      </c>
      <c r="C872" s="373"/>
      <c r="D872" s="66">
        <v>72</v>
      </c>
      <c r="E872" s="152">
        <f>SUM(E867:E871)</f>
        <v>0</v>
      </c>
      <c r="F872" s="73">
        <f>+E872/D872</f>
        <v>0</v>
      </c>
      <c r="G872" s="159">
        <f>SUM(G868:G871)</f>
        <v>0</v>
      </c>
      <c r="H872" s="43">
        <f>SUM(H868:H871)</f>
        <v>15000</v>
      </c>
      <c r="I872" s="43">
        <f>SUM(I868:I871)</f>
        <v>70000</v>
      </c>
      <c r="J872" s="43"/>
      <c r="K872" s="43"/>
      <c r="L872" s="43"/>
      <c r="M872" s="43"/>
      <c r="N872" s="43"/>
      <c r="O872" s="43"/>
      <c r="P872" s="44">
        <f>SUM(H872:O872)</f>
        <v>85000</v>
      </c>
      <c r="Q872" s="45">
        <v>0</v>
      </c>
      <c r="R872" s="46">
        <f>+Q872/P872</f>
        <v>0</v>
      </c>
      <c r="S872" s="66"/>
      <c r="T872" s="374"/>
      <c r="U872" s="374"/>
      <c r="V872" s="375"/>
    </row>
    <row r="873" spans="1:22" ht="15">
      <c r="A873" s="47"/>
      <c r="B873" s="47"/>
      <c r="C873" s="47"/>
      <c r="D873" s="67"/>
      <c r="E873" s="154"/>
      <c r="F873" s="75"/>
      <c r="G873" s="160"/>
      <c r="H873" s="52"/>
      <c r="I873" s="52"/>
      <c r="J873" s="52"/>
      <c r="K873" s="52"/>
      <c r="L873" s="52"/>
      <c r="M873" s="52"/>
      <c r="N873" s="52"/>
      <c r="O873" s="52"/>
      <c r="P873" s="53"/>
      <c r="Q873" s="54"/>
      <c r="R873" s="55"/>
      <c r="S873" s="67"/>
      <c r="T873" s="67"/>
      <c r="U873" s="67"/>
      <c r="V873" s="67"/>
    </row>
    <row r="874" spans="1:22" ht="15">
      <c r="A874" s="47"/>
      <c r="B874" s="47"/>
      <c r="C874" s="47"/>
      <c r="D874" s="67"/>
      <c r="E874" s="154"/>
      <c r="F874" s="75"/>
      <c r="G874" s="160"/>
      <c r="H874" s="52"/>
      <c r="I874" s="52"/>
      <c r="J874" s="52"/>
      <c r="K874" s="52"/>
      <c r="L874" s="52"/>
      <c r="M874" s="52"/>
      <c r="N874" s="52"/>
      <c r="O874" s="52"/>
      <c r="P874" s="53"/>
      <c r="Q874" s="54"/>
      <c r="R874" s="55"/>
      <c r="S874" s="67"/>
      <c r="T874" s="67"/>
      <c r="U874" s="67"/>
      <c r="V874" s="67"/>
    </row>
    <row r="875" spans="1:22" ht="15">
      <c r="A875" s="47"/>
      <c r="B875" s="47"/>
      <c r="C875" s="47"/>
      <c r="D875" s="67"/>
      <c r="E875" s="154"/>
      <c r="F875" s="75"/>
      <c r="G875" s="160"/>
      <c r="H875" s="52"/>
      <c r="I875" s="52"/>
      <c r="J875" s="52"/>
      <c r="K875" s="52"/>
      <c r="L875" s="52"/>
      <c r="M875" s="52"/>
      <c r="N875" s="52"/>
      <c r="O875" s="52"/>
      <c r="P875" s="53"/>
      <c r="Q875" s="54"/>
      <c r="R875" s="55"/>
      <c r="S875" s="67"/>
      <c r="T875" s="67"/>
      <c r="U875" s="67"/>
      <c r="V875" s="67"/>
    </row>
    <row r="876" spans="1:22" ht="15">
      <c r="A876" s="47"/>
      <c r="B876" s="47"/>
      <c r="C876" s="47"/>
      <c r="D876" s="67"/>
      <c r="E876" s="154"/>
      <c r="F876" s="75"/>
      <c r="G876" s="160"/>
      <c r="H876" s="52"/>
      <c r="I876" s="52"/>
      <c r="J876" s="52"/>
      <c r="K876" s="52"/>
      <c r="L876" s="52"/>
      <c r="M876" s="52"/>
      <c r="N876" s="52"/>
      <c r="O876" s="52"/>
      <c r="P876" s="53"/>
      <c r="Q876" s="54"/>
      <c r="R876" s="55"/>
      <c r="S876" s="67"/>
      <c r="T876" s="67"/>
      <c r="U876" s="67"/>
      <c r="V876" s="67"/>
    </row>
    <row r="877" spans="1:22" ht="15">
      <c r="A877" s="47"/>
      <c r="B877" s="47"/>
      <c r="C877" s="47"/>
      <c r="D877" s="67"/>
      <c r="E877" s="154"/>
      <c r="F877" s="75"/>
      <c r="G877" s="160"/>
      <c r="H877" s="52"/>
      <c r="I877" s="52"/>
      <c r="J877" s="52"/>
      <c r="K877" s="52"/>
      <c r="L877" s="52"/>
      <c r="M877" s="52"/>
      <c r="N877" s="52"/>
      <c r="O877" s="52"/>
      <c r="P877" s="53"/>
      <c r="Q877" s="54"/>
      <c r="R877" s="55"/>
      <c r="S877" s="67"/>
      <c r="T877" s="67"/>
      <c r="U877" s="67"/>
      <c r="V877" s="67"/>
    </row>
    <row r="878" spans="1:22" ht="15">
      <c r="A878" s="47"/>
      <c r="B878" s="47"/>
      <c r="C878" s="47"/>
      <c r="D878" s="67"/>
      <c r="E878" s="154"/>
      <c r="F878" s="75"/>
      <c r="G878" s="160"/>
      <c r="H878" s="52"/>
      <c r="I878" s="52"/>
      <c r="J878" s="52"/>
      <c r="K878" s="52"/>
      <c r="L878" s="52"/>
      <c r="M878" s="52"/>
      <c r="N878" s="52"/>
      <c r="O878" s="52"/>
      <c r="P878" s="53"/>
      <c r="Q878" s="54"/>
      <c r="R878" s="55"/>
      <c r="S878" s="67"/>
      <c r="T878" s="67"/>
      <c r="U878" s="67"/>
      <c r="V878" s="67"/>
    </row>
    <row r="879" spans="1:22" ht="15">
      <c r="A879" s="47"/>
      <c r="B879" s="47"/>
      <c r="C879" s="47"/>
      <c r="D879" s="67"/>
      <c r="E879" s="154"/>
      <c r="F879" s="75"/>
      <c r="G879" s="160"/>
      <c r="H879" s="52"/>
      <c r="I879" s="52"/>
      <c r="J879" s="52"/>
      <c r="K879" s="52"/>
      <c r="L879" s="52"/>
      <c r="M879" s="52"/>
      <c r="N879" s="52"/>
      <c r="O879" s="52"/>
      <c r="P879" s="53"/>
      <c r="Q879" s="54"/>
      <c r="R879" s="55"/>
      <c r="S879" s="67"/>
      <c r="T879" s="67"/>
      <c r="U879" s="67"/>
      <c r="V879" s="67"/>
    </row>
    <row r="880" spans="1:22" ht="15">
      <c r="A880" s="47"/>
      <c r="B880" s="47"/>
      <c r="C880" s="47"/>
      <c r="D880" s="67"/>
      <c r="E880" s="154"/>
      <c r="F880" s="75"/>
      <c r="G880" s="160"/>
      <c r="H880" s="52"/>
      <c r="I880" s="52"/>
      <c r="J880" s="52"/>
      <c r="K880" s="52"/>
      <c r="L880" s="52"/>
      <c r="M880" s="52"/>
      <c r="N880" s="52"/>
      <c r="O880" s="52"/>
      <c r="P880" s="53"/>
      <c r="Q880" s="54"/>
      <c r="R880" s="55"/>
      <c r="S880" s="67"/>
      <c r="T880" s="67"/>
      <c r="U880" s="67"/>
      <c r="V880" s="67"/>
    </row>
    <row r="881" spans="1:22" ht="15">
      <c r="A881" s="47"/>
      <c r="B881" s="47"/>
      <c r="C881" s="47"/>
      <c r="D881" s="67"/>
      <c r="E881" s="154"/>
      <c r="F881" s="75"/>
      <c r="G881" s="160"/>
      <c r="H881" s="52"/>
      <c r="I881" s="52"/>
      <c r="J881" s="52"/>
      <c r="K881" s="52"/>
      <c r="L881" s="52"/>
      <c r="M881" s="52"/>
      <c r="N881" s="52"/>
      <c r="O881" s="52"/>
      <c r="P881" s="53"/>
      <c r="Q881" s="54"/>
      <c r="R881" s="55"/>
      <c r="S881" s="67"/>
      <c r="T881" s="67"/>
      <c r="U881" s="67"/>
      <c r="V881" s="67"/>
    </row>
    <row r="882" spans="1:22" ht="15">
      <c r="A882" s="47"/>
      <c r="B882" s="47"/>
      <c r="C882" s="47"/>
      <c r="D882" s="67"/>
      <c r="E882" s="154"/>
      <c r="F882" s="75"/>
      <c r="G882" s="160"/>
      <c r="H882" s="52"/>
      <c r="I882" s="52"/>
      <c r="J882" s="52"/>
      <c r="K882" s="52"/>
      <c r="L882" s="52"/>
      <c r="M882" s="52"/>
      <c r="N882" s="52"/>
      <c r="O882" s="52"/>
      <c r="P882" s="53"/>
      <c r="Q882" s="54"/>
      <c r="R882" s="55"/>
      <c r="S882" s="67"/>
      <c r="T882" s="67"/>
      <c r="U882" s="67"/>
      <c r="V882" s="67"/>
    </row>
    <row r="883" spans="1:22" ht="15">
      <c r="A883" s="47"/>
      <c r="B883" s="47"/>
      <c r="C883" s="47"/>
      <c r="D883" s="67"/>
      <c r="E883" s="154"/>
      <c r="F883" s="75"/>
      <c r="G883" s="160"/>
      <c r="H883" s="52"/>
      <c r="I883" s="52"/>
      <c r="J883" s="52"/>
      <c r="K883" s="52"/>
      <c r="L883" s="52"/>
      <c r="M883" s="52"/>
      <c r="N883" s="52"/>
      <c r="O883" s="52"/>
      <c r="P883" s="53"/>
      <c r="Q883" s="54"/>
      <c r="R883" s="55"/>
      <c r="S883" s="67"/>
      <c r="T883" s="67"/>
      <c r="U883" s="67"/>
      <c r="V883" s="67"/>
    </row>
    <row r="884" spans="1:22" ht="15.75" thickBot="1">
      <c r="A884" s="68"/>
      <c r="B884" s="69"/>
      <c r="C884" s="69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</row>
    <row r="885" spans="1:22" ht="15.75">
      <c r="A885" s="326" t="s">
        <v>62</v>
      </c>
      <c r="B885" s="327"/>
      <c r="C885" s="327"/>
      <c r="D885" s="327"/>
      <c r="E885" s="327"/>
      <c r="F885" s="327"/>
      <c r="G885" s="327"/>
      <c r="H885" s="327"/>
      <c r="I885" s="327"/>
      <c r="J885" s="327"/>
      <c r="K885" s="327"/>
      <c r="L885" s="327"/>
      <c r="M885" s="327"/>
      <c r="N885" s="327"/>
      <c r="O885" s="327"/>
      <c r="P885" s="327"/>
      <c r="Q885" s="327"/>
      <c r="R885" s="327"/>
      <c r="S885" s="327"/>
      <c r="T885" s="327"/>
      <c r="U885" s="327"/>
      <c r="V885" s="328"/>
    </row>
    <row r="886" spans="1:22" ht="15">
      <c r="A886" s="5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7"/>
    </row>
    <row r="887" spans="1:22" ht="20.25">
      <c r="A887" s="329" t="s">
        <v>389</v>
      </c>
      <c r="B887" s="250"/>
      <c r="C887" s="250"/>
      <c r="D887" s="250"/>
      <c r="E887" s="250"/>
      <c r="F887" s="250"/>
      <c r="G887" s="250"/>
      <c r="H887" s="250"/>
      <c r="I887" s="250"/>
      <c r="J887" s="250"/>
      <c r="K887" s="250"/>
      <c r="L887" s="250"/>
      <c r="M887" s="250"/>
      <c r="N887" s="250"/>
      <c r="O887" s="250"/>
      <c r="P887" s="250"/>
      <c r="Q887" s="250"/>
      <c r="R887" s="250"/>
      <c r="S887" s="250"/>
      <c r="T887" s="250"/>
      <c r="U887" s="250"/>
      <c r="V887" s="330"/>
    </row>
    <row r="888" spans="1:22" ht="15">
      <c r="A888" s="56"/>
      <c r="B888" s="5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58"/>
    </row>
    <row r="889" spans="1:22" ht="18">
      <c r="A889" s="331" t="s">
        <v>63</v>
      </c>
      <c r="B889" s="253"/>
      <c r="C889" s="254" t="s">
        <v>292</v>
      </c>
      <c r="D889" s="254"/>
      <c r="E889" s="254"/>
      <c r="F889" s="254"/>
      <c r="G889" s="254"/>
      <c r="H889" s="254"/>
      <c r="I889" s="254"/>
      <c r="J889" s="254"/>
      <c r="K889" s="254"/>
      <c r="L889" s="254"/>
      <c r="M889" s="254"/>
      <c r="N889" s="254"/>
      <c r="O889" s="254"/>
      <c r="P889" s="254"/>
      <c r="Q889" s="254"/>
      <c r="R889" s="254"/>
      <c r="S889" s="254"/>
      <c r="T889" s="254"/>
      <c r="U889" s="254"/>
      <c r="V889" s="59"/>
    </row>
    <row r="890" spans="1:22" ht="15">
      <c r="A890" s="56"/>
      <c r="B890" s="5"/>
      <c r="C890" s="10"/>
      <c r="D890" s="10"/>
      <c r="E890" s="10"/>
      <c r="F890" s="10"/>
      <c r="G890" s="10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7"/>
    </row>
    <row r="891" spans="1:22" ht="15">
      <c r="A891" s="332" t="s">
        <v>64</v>
      </c>
      <c r="B891" s="256"/>
      <c r="C891" s="10" t="s">
        <v>65</v>
      </c>
      <c r="D891" s="10"/>
      <c r="E891" s="10"/>
      <c r="F891" s="5"/>
      <c r="G891" s="5"/>
      <c r="H891" s="5"/>
      <c r="I891" s="5"/>
      <c r="J891" s="5"/>
      <c r="K891" s="10" t="s">
        <v>66</v>
      </c>
      <c r="L891" s="10"/>
      <c r="M891" s="10"/>
      <c r="N891" s="333">
        <v>40956</v>
      </c>
      <c r="O891" s="256"/>
      <c r="P891" s="256"/>
      <c r="Q891" s="256"/>
      <c r="R891" s="256"/>
      <c r="S891" s="256" t="s">
        <v>67</v>
      </c>
      <c r="T891" s="256"/>
      <c r="U891" s="256"/>
      <c r="V891" s="334"/>
    </row>
    <row r="892" spans="1:22" ht="15">
      <c r="A892" s="332" t="s">
        <v>68</v>
      </c>
      <c r="B892" s="256"/>
      <c r="C892" s="10" t="s">
        <v>108</v>
      </c>
      <c r="D892" s="10"/>
      <c r="E892" s="10"/>
      <c r="F892" s="5"/>
      <c r="G892" s="5"/>
      <c r="H892" s="5"/>
      <c r="I892" s="5"/>
      <c r="J892" s="5"/>
      <c r="K892" s="256" t="s">
        <v>70</v>
      </c>
      <c r="L892" s="256"/>
      <c r="M892" s="256"/>
      <c r="N892" s="256" t="s">
        <v>418</v>
      </c>
      <c r="O892" s="256"/>
      <c r="P892" s="256"/>
      <c r="Q892" s="256"/>
      <c r="R892" s="256"/>
      <c r="S892" s="256" t="s">
        <v>72</v>
      </c>
      <c r="T892" s="256"/>
      <c r="U892" s="256"/>
      <c r="V892" s="58">
        <v>34</v>
      </c>
    </row>
    <row r="893" spans="1:22" ht="15.75" thickBot="1">
      <c r="A893" s="70"/>
      <c r="B893" s="71"/>
      <c r="C893" s="71"/>
      <c r="D893" s="71"/>
      <c r="E893" s="71"/>
      <c r="F893" s="71"/>
      <c r="G893" s="71"/>
      <c r="H893" s="71"/>
      <c r="I893" s="71"/>
      <c r="J893" s="71"/>
      <c r="K893" s="376"/>
      <c r="L893" s="376"/>
      <c r="M893" s="376"/>
      <c r="N893" s="376" t="s">
        <v>73</v>
      </c>
      <c r="O893" s="376"/>
      <c r="P893" s="376"/>
      <c r="Q893" s="376"/>
      <c r="R893" s="376"/>
      <c r="S893" s="377"/>
      <c r="T893" s="377"/>
      <c r="U893" s="71"/>
      <c r="V893" s="72"/>
    </row>
    <row r="894" spans="1:22" ht="15">
      <c r="A894" s="459" t="s">
        <v>74</v>
      </c>
      <c r="B894" s="359"/>
      <c r="C894" s="378" t="s">
        <v>247</v>
      </c>
      <c r="D894" s="378"/>
      <c r="E894" s="378"/>
      <c r="F894" s="378"/>
      <c r="G894" s="379"/>
      <c r="H894" s="266" t="s">
        <v>76</v>
      </c>
      <c r="I894" s="267"/>
      <c r="J894" s="272" t="s">
        <v>259</v>
      </c>
      <c r="K894" s="272"/>
      <c r="L894" s="272"/>
      <c r="M894" s="272"/>
      <c r="N894" s="272"/>
      <c r="O894" s="272"/>
      <c r="P894" s="273"/>
      <c r="Q894" s="348" t="s">
        <v>78</v>
      </c>
      <c r="R894" s="349"/>
      <c r="S894" s="452" t="s">
        <v>260</v>
      </c>
      <c r="T894" s="452"/>
      <c r="U894" s="452"/>
      <c r="V894" s="467"/>
    </row>
    <row r="895" spans="1:22" ht="15">
      <c r="A895" s="459" t="s">
        <v>79</v>
      </c>
      <c r="B895" s="359"/>
      <c r="C895" s="282" t="s">
        <v>250</v>
      </c>
      <c r="D895" s="282"/>
      <c r="E895" s="282"/>
      <c r="F895" s="282"/>
      <c r="G895" s="283"/>
      <c r="H895" s="266"/>
      <c r="I895" s="267"/>
      <c r="J895" s="272"/>
      <c r="K895" s="272"/>
      <c r="L895" s="272"/>
      <c r="M895" s="272"/>
      <c r="N895" s="272"/>
      <c r="O895" s="272"/>
      <c r="P895" s="273"/>
      <c r="Q895" s="348"/>
      <c r="R895" s="349"/>
      <c r="S895" s="452"/>
      <c r="T895" s="452"/>
      <c r="U895" s="452"/>
      <c r="V895" s="467"/>
    </row>
    <row r="896" spans="1:22" ht="15.75" thickBot="1">
      <c r="A896" s="470" t="s">
        <v>81</v>
      </c>
      <c r="B896" s="471"/>
      <c r="C896" s="483" t="s">
        <v>261</v>
      </c>
      <c r="D896" s="483"/>
      <c r="E896" s="483"/>
      <c r="F896" s="483"/>
      <c r="G896" s="484"/>
      <c r="H896" s="479"/>
      <c r="I896" s="480"/>
      <c r="J896" s="481"/>
      <c r="K896" s="481"/>
      <c r="L896" s="481"/>
      <c r="M896" s="481"/>
      <c r="N896" s="481"/>
      <c r="O896" s="481"/>
      <c r="P896" s="482"/>
      <c r="Q896" s="465"/>
      <c r="R896" s="466"/>
      <c r="S896" s="468"/>
      <c r="T896" s="468"/>
      <c r="U896" s="468"/>
      <c r="V896" s="469"/>
    </row>
    <row r="897" spans="1:22" ht="15.75" thickBot="1">
      <c r="A897" s="474"/>
      <c r="B897" s="474"/>
      <c r="C897" s="474"/>
      <c r="D897" s="474"/>
      <c r="E897" s="474"/>
      <c r="F897" s="474"/>
      <c r="G897" s="474"/>
      <c r="H897" s="474"/>
      <c r="I897" s="474"/>
      <c r="J897" s="474"/>
      <c r="K897" s="474"/>
      <c r="L897" s="474"/>
      <c r="M897" s="474"/>
      <c r="N897" s="474"/>
      <c r="O897" s="474"/>
      <c r="P897" s="474"/>
      <c r="Q897" s="474"/>
      <c r="R897" s="474"/>
      <c r="S897" s="474"/>
      <c r="T897" s="474"/>
      <c r="U897" s="474"/>
      <c r="V897" s="474"/>
    </row>
    <row r="898" spans="1:22" ht="15.75" thickBot="1">
      <c r="A898" s="289" t="s">
        <v>83</v>
      </c>
      <c r="B898" s="290"/>
      <c r="C898" s="290"/>
      <c r="D898" s="290"/>
      <c r="E898" s="290"/>
      <c r="F898" s="290"/>
      <c r="G898" s="291"/>
      <c r="H898" s="292" t="s">
        <v>84</v>
      </c>
      <c r="I898" s="293"/>
      <c r="J898" s="293"/>
      <c r="K898" s="293"/>
      <c r="L898" s="293"/>
      <c r="M898" s="293"/>
      <c r="N898" s="293"/>
      <c r="O898" s="293"/>
      <c r="P898" s="293"/>
      <c r="Q898" s="293"/>
      <c r="R898" s="294"/>
      <c r="S898" s="295" t="s">
        <v>85</v>
      </c>
      <c r="T898" s="297" t="s">
        <v>86</v>
      </c>
      <c r="U898" s="298"/>
      <c r="V898" s="299"/>
    </row>
    <row r="899" spans="1:22" ht="15.75" thickBot="1">
      <c r="A899" s="295" t="s">
        <v>87</v>
      </c>
      <c r="B899" s="297" t="s">
        <v>88</v>
      </c>
      <c r="C899" s="299"/>
      <c r="D899" s="302" t="s">
        <v>89</v>
      </c>
      <c r="E899" s="304" t="s">
        <v>90</v>
      </c>
      <c r="F899" s="304" t="s">
        <v>91</v>
      </c>
      <c r="G899" s="306" t="s">
        <v>92</v>
      </c>
      <c r="H899" s="308" t="s">
        <v>93</v>
      </c>
      <c r="I899" s="309"/>
      <c r="J899" s="309"/>
      <c r="K899" s="309"/>
      <c r="L899" s="309"/>
      <c r="M899" s="309"/>
      <c r="N899" s="309"/>
      <c r="O899" s="310"/>
      <c r="P899" s="311" t="s">
        <v>94</v>
      </c>
      <c r="Q899" s="313" t="s">
        <v>95</v>
      </c>
      <c r="R899" s="315" t="s">
        <v>96</v>
      </c>
      <c r="S899" s="296"/>
      <c r="T899" s="300"/>
      <c r="U899" s="258"/>
      <c r="V899" s="301"/>
    </row>
    <row r="900" spans="1:22" ht="47.25" thickBot="1">
      <c r="A900" s="296"/>
      <c r="B900" s="300"/>
      <c r="C900" s="301"/>
      <c r="D900" s="303"/>
      <c r="E900" s="305"/>
      <c r="F900" s="305"/>
      <c r="G900" s="307"/>
      <c r="H900" s="14" t="s">
        <v>97</v>
      </c>
      <c r="I900" s="15" t="s">
        <v>98</v>
      </c>
      <c r="J900" s="16" t="s">
        <v>99</v>
      </c>
      <c r="K900" s="16" t="s">
        <v>16</v>
      </c>
      <c r="L900" s="16" t="s">
        <v>100</v>
      </c>
      <c r="M900" s="16" t="s">
        <v>101</v>
      </c>
      <c r="N900" s="16" t="s">
        <v>102</v>
      </c>
      <c r="O900" s="17" t="s">
        <v>103</v>
      </c>
      <c r="P900" s="312"/>
      <c r="Q900" s="314"/>
      <c r="R900" s="316"/>
      <c r="S900" s="296"/>
      <c r="T900" s="300"/>
      <c r="U900" s="258"/>
      <c r="V900" s="301"/>
    </row>
    <row r="901" spans="1:22" ht="30.75" customHeight="1" thickBot="1">
      <c r="A901" s="18">
        <v>1</v>
      </c>
      <c r="B901" s="317" t="s">
        <v>262</v>
      </c>
      <c r="C901" s="317"/>
      <c r="D901" s="165">
        <v>1</v>
      </c>
      <c r="E901" s="21">
        <v>0</v>
      </c>
      <c r="F901" s="22">
        <f>+E901/D901</f>
        <v>0</v>
      </c>
      <c r="G901" s="22">
        <f>0.2927*E901/1</f>
        <v>0</v>
      </c>
      <c r="H901" s="79"/>
      <c r="I901" s="79">
        <v>1000</v>
      </c>
      <c r="J901" s="79"/>
      <c r="K901" s="79"/>
      <c r="L901" s="79"/>
      <c r="M901" s="79"/>
      <c r="N901" s="79"/>
      <c r="O901" s="79"/>
      <c r="P901" s="79">
        <f>SUM(H901:O901)</f>
        <v>1000</v>
      </c>
      <c r="Q901" s="191">
        <v>0</v>
      </c>
      <c r="R901" s="176">
        <f>+Q901/P901</f>
        <v>0</v>
      </c>
      <c r="S901" s="62" t="s">
        <v>419</v>
      </c>
      <c r="T901" s="363"/>
      <c r="U901" s="363"/>
      <c r="V901" s="364"/>
    </row>
    <row r="902" spans="1:22" ht="42" customHeight="1" thickBot="1">
      <c r="A902" s="29">
        <v>2</v>
      </c>
      <c r="B902" s="320" t="s">
        <v>263</v>
      </c>
      <c r="C902" s="320"/>
      <c r="D902" s="165">
        <v>4</v>
      </c>
      <c r="E902" s="32">
        <v>0</v>
      </c>
      <c r="F902" s="33">
        <f>+E902/D902</f>
        <v>0</v>
      </c>
      <c r="G902" s="33">
        <f>0.2927*E902/1</f>
        <v>0</v>
      </c>
      <c r="H902" s="84">
        <v>1000</v>
      </c>
      <c r="I902" s="84"/>
      <c r="J902" s="84"/>
      <c r="K902" s="84"/>
      <c r="L902" s="84"/>
      <c r="M902" s="84"/>
      <c r="N902" s="84"/>
      <c r="O902" s="84"/>
      <c r="P902" s="79">
        <f>SUM(H902:O902)</f>
        <v>1000</v>
      </c>
      <c r="Q902" s="192">
        <v>0</v>
      </c>
      <c r="R902" s="178">
        <f>+Q902/P902</f>
        <v>0</v>
      </c>
      <c r="S902" s="62" t="s">
        <v>419</v>
      </c>
      <c r="T902" s="366"/>
      <c r="U902" s="366"/>
      <c r="V902" s="367"/>
    </row>
    <row r="903" spans="1:22" ht="37.5" customHeight="1">
      <c r="A903" s="29">
        <v>3</v>
      </c>
      <c r="B903" s="320" t="s">
        <v>264</v>
      </c>
      <c r="C903" s="320"/>
      <c r="D903" s="165">
        <v>1</v>
      </c>
      <c r="E903" s="32">
        <v>0</v>
      </c>
      <c r="F903" s="33">
        <f>+E903/D903</f>
        <v>0</v>
      </c>
      <c r="G903" s="33">
        <f>0.2927*E903/1</f>
        <v>0</v>
      </c>
      <c r="H903" s="84">
        <v>1000</v>
      </c>
      <c r="I903" s="84"/>
      <c r="J903" s="84"/>
      <c r="K903" s="84"/>
      <c r="L903" s="84"/>
      <c r="M903" s="84"/>
      <c r="N903" s="84"/>
      <c r="O903" s="84"/>
      <c r="P903" s="79">
        <f>SUM(H903:O903)</f>
        <v>1000</v>
      </c>
      <c r="Q903" s="192"/>
      <c r="R903" s="178">
        <f>+Q903/P903</f>
        <v>0</v>
      </c>
      <c r="S903" s="62" t="s">
        <v>419</v>
      </c>
      <c r="T903" s="366"/>
      <c r="U903" s="366"/>
      <c r="V903" s="367"/>
    </row>
    <row r="904" spans="1:22" ht="15.75" thickBot="1">
      <c r="A904" s="39"/>
      <c r="B904" s="373" t="s">
        <v>106</v>
      </c>
      <c r="C904" s="373"/>
      <c r="D904" s="66">
        <v>5</v>
      </c>
      <c r="E904" s="152">
        <f>SUM(E901:E903)</f>
        <v>0</v>
      </c>
      <c r="F904" s="73">
        <f>+E904/D904</f>
        <v>0</v>
      </c>
      <c r="G904" s="159">
        <f>SUM(G901:G903)</f>
        <v>0</v>
      </c>
      <c r="H904" s="43">
        <f>SUM(H901:H903)</f>
        <v>2000</v>
      </c>
      <c r="I904" s="43"/>
      <c r="J904" s="43"/>
      <c r="K904" s="43"/>
      <c r="L904" s="43"/>
      <c r="M904" s="43"/>
      <c r="N904" s="43"/>
      <c r="O904" s="43"/>
      <c r="P904" s="44">
        <f>SUM(H904:O904)</f>
        <v>2000</v>
      </c>
      <c r="Q904" s="45">
        <f>SUM(Q901:Q903)</f>
        <v>0</v>
      </c>
      <c r="R904" s="46">
        <f>+Q904/P904</f>
        <v>0</v>
      </c>
      <c r="S904" s="66"/>
      <c r="T904" s="374"/>
      <c r="U904" s="374"/>
      <c r="V904" s="375"/>
    </row>
    <row r="905" spans="1:22" ht="15">
      <c r="A905" s="47"/>
      <c r="B905" s="47"/>
      <c r="C905" s="47"/>
      <c r="D905" s="67"/>
      <c r="E905" s="154"/>
      <c r="F905" s="75"/>
      <c r="G905" s="160"/>
      <c r="H905" s="52"/>
      <c r="I905" s="52"/>
      <c r="J905" s="52"/>
      <c r="K905" s="52"/>
      <c r="L905" s="52"/>
      <c r="M905" s="52"/>
      <c r="N905" s="52"/>
      <c r="O905" s="52"/>
      <c r="P905" s="53"/>
      <c r="Q905" s="54"/>
      <c r="R905" s="55"/>
      <c r="S905" s="67"/>
      <c r="T905" s="67"/>
      <c r="U905" s="67"/>
      <c r="V905" s="67"/>
    </row>
    <row r="906" spans="1:22" ht="15">
      <c r="A906" s="47"/>
      <c r="B906" s="47"/>
      <c r="C906" s="47"/>
      <c r="D906" s="67"/>
      <c r="E906" s="154"/>
      <c r="F906" s="75"/>
      <c r="G906" s="160"/>
      <c r="H906" s="52"/>
      <c r="I906" s="52"/>
      <c r="J906" s="52"/>
      <c r="K906" s="52"/>
      <c r="L906" s="52"/>
      <c r="M906" s="52"/>
      <c r="N906" s="52"/>
      <c r="O906" s="52"/>
      <c r="P906" s="53"/>
      <c r="Q906" s="54"/>
      <c r="R906" s="55"/>
      <c r="S906" s="67"/>
      <c r="T906" s="67"/>
      <c r="U906" s="67"/>
      <c r="V906" s="67"/>
    </row>
    <row r="907" spans="1:22" ht="15">
      <c r="A907" s="47"/>
      <c r="B907" s="47"/>
      <c r="C907" s="47"/>
      <c r="D907" s="67"/>
      <c r="E907" s="154"/>
      <c r="F907" s="75"/>
      <c r="G907" s="160"/>
      <c r="H907" s="52"/>
      <c r="I907" s="52"/>
      <c r="J907" s="52"/>
      <c r="K907" s="52"/>
      <c r="L907" s="52"/>
      <c r="M907" s="52"/>
      <c r="N907" s="52"/>
      <c r="O907" s="52"/>
      <c r="P907" s="53"/>
      <c r="Q907" s="54"/>
      <c r="R907" s="55"/>
      <c r="S907" s="67"/>
      <c r="T907" s="67"/>
      <c r="U907" s="67"/>
      <c r="V907" s="67"/>
    </row>
    <row r="908" spans="1:22" ht="15">
      <c r="A908" s="47"/>
      <c r="B908" s="47"/>
      <c r="C908" s="47"/>
      <c r="D908" s="67"/>
      <c r="E908" s="154"/>
      <c r="F908" s="75"/>
      <c r="G908" s="160"/>
      <c r="H908" s="52"/>
      <c r="I908" s="52"/>
      <c r="J908" s="52"/>
      <c r="K908" s="52"/>
      <c r="L908" s="52"/>
      <c r="M908" s="52"/>
      <c r="N908" s="52"/>
      <c r="O908" s="52"/>
      <c r="P908" s="53"/>
      <c r="Q908" s="54"/>
      <c r="R908" s="55"/>
      <c r="S908" s="67"/>
      <c r="T908" s="67"/>
      <c r="U908" s="67"/>
      <c r="V908" s="67"/>
    </row>
    <row r="909" spans="1:22" ht="15">
      <c r="A909" s="47"/>
      <c r="B909" s="47"/>
      <c r="C909" s="47"/>
      <c r="D909" s="67"/>
      <c r="E909" s="154"/>
      <c r="F909" s="75"/>
      <c r="G909" s="160"/>
      <c r="H909" s="52"/>
      <c r="I909" s="52"/>
      <c r="J909" s="52"/>
      <c r="K909" s="52"/>
      <c r="L909" s="52"/>
      <c r="M909" s="52"/>
      <c r="N909" s="52"/>
      <c r="O909" s="52"/>
      <c r="P909" s="53"/>
      <c r="Q909" s="54"/>
      <c r="R909" s="55"/>
      <c r="S909" s="67"/>
      <c r="T909" s="67"/>
      <c r="U909" s="67"/>
      <c r="V909" s="67"/>
    </row>
    <row r="910" spans="1:22" ht="15">
      <c r="A910" s="47"/>
      <c r="B910" s="47"/>
      <c r="C910" s="47"/>
      <c r="D910" s="67"/>
      <c r="E910" s="154"/>
      <c r="F910" s="75"/>
      <c r="G910" s="160"/>
      <c r="H910" s="52"/>
      <c r="I910" s="52"/>
      <c r="J910" s="52"/>
      <c r="K910" s="52"/>
      <c r="L910" s="52"/>
      <c r="M910" s="52"/>
      <c r="N910" s="52"/>
      <c r="O910" s="52"/>
      <c r="P910" s="53"/>
      <c r="Q910" s="54"/>
      <c r="R910" s="55"/>
      <c r="S910" s="67"/>
      <c r="T910" s="67"/>
      <c r="U910" s="67"/>
      <c r="V910" s="67"/>
    </row>
    <row r="911" spans="1:22" ht="15">
      <c r="A911" s="47"/>
      <c r="B911" s="47"/>
      <c r="C911" s="47"/>
      <c r="D911" s="67"/>
      <c r="E911" s="154"/>
      <c r="F911" s="75"/>
      <c r="G911" s="160"/>
      <c r="H911" s="52"/>
      <c r="I911" s="52"/>
      <c r="J911" s="52"/>
      <c r="K911" s="52"/>
      <c r="L911" s="52"/>
      <c r="M911" s="52"/>
      <c r="N911" s="52"/>
      <c r="O911" s="52"/>
      <c r="P911" s="53"/>
      <c r="Q911" s="54"/>
      <c r="R911" s="55"/>
      <c r="S911" s="67"/>
      <c r="T911" s="67"/>
      <c r="U911" s="67"/>
      <c r="V911" s="67"/>
    </row>
    <row r="912" spans="1:22" ht="15">
      <c r="A912" s="47"/>
      <c r="B912" s="47"/>
      <c r="C912" s="47"/>
      <c r="D912" s="67"/>
      <c r="E912" s="154"/>
      <c r="F912" s="75"/>
      <c r="G912" s="160"/>
      <c r="H912" s="52"/>
      <c r="I912" s="52"/>
      <c r="J912" s="52"/>
      <c r="K912" s="52"/>
      <c r="L912" s="52"/>
      <c r="M912" s="52"/>
      <c r="N912" s="52"/>
      <c r="O912" s="52"/>
      <c r="P912" s="53"/>
      <c r="Q912" s="54"/>
      <c r="R912" s="55"/>
      <c r="S912" s="67"/>
      <c r="T912" s="67"/>
      <c r="U912" s="67"/>
      <c r="V912" s="67"/>
    </row>
    <row r="913" spans="1:22" ht="15">
      <c r="A913" s="47"/>
      <c r="B913" s="47"/>
      <c r="C913" s="47"/>
      <c r="D913" s="67"/>
      <c r="E913" s="154"/>
      <c r="F913" s="75"/>
      <c r="G913" s="160"/>
      <c r="H913" s="52"/>
      <c r="I913" s="52"/>
      <c r="J913" s="52"/>
      <c r="K913" s="52"/>
      <c r="L913" s="52"/>
      <c r="M913" s="52"/>
      <c r="N913" s="52"/>
      <c r="O913" s="52"/>
      <c r="P913" s="53"/>
      <c r="Q913" s="54"/>
      <c r="R913" s="55"/>
      <c r="S913" s="67"/>
      <c r="T913" s="67"/>
      <c r="U913" s="67"/>
      <c r="V913" s="67"/>
    </row>
    <row r="914" spans="1:22" ht="15">
      <c r="A914" s="47"/>
      <c r="B914" s="47"/>
      <c r="C914" s="47"/>
      <c r="D914" s="67"/>
      <c r="E914" s="154"/>
      <c r="F914" s="75"/>
      <c r="G914" s="160"/>
      <c r="H914" s="52"/>
      <c r="I914" s="52"/>
      <c r="J914" s="52"/>
      <c r="K914" s="52"/>
      <c r="L914" s="52"/>
      <c r="M914" s="52"/>
      <c r="N914" s="52"/>
      <c r="O914" s="52"/>
      <c r="P914" s="53"/>
      <c r="Q914" s="54"/>
      <c r="R914" s="55"/>
      <c r="S914" s="67"/>
      <c r="T914" s="67"/>
      <c r="U914" s="67"/>
      <c r="V914" s="67"/>
    </row>
    <row r="915" spans="1:22" ht="15">
      <c r="A915" s="47"/>
      <c r="B915" s="47"/>
      <c r="C915" s="47"/>
      <c r="D915" s="67"/>
      <c r="E915" s="154"/>
      <c r="F915" s="75"/>
      <c r="G915" s="160"/>
      <c r="H915" s="52"/>
      <c r="I915" s="52"/>
      <c r="J915" s="52"/>
      <c r="K915" s="52"/>
      <c r="L915" s="52"/>
      <c r="M915" s="52"/>
      <c r="N915" s="52"/>
      <c r="O915" s="52"/>
      <c r="P915" s="53"/>
      <c r="Q915" s="54"/>
      <c r="R915" s="55"/>
      <c r="S915" s="67"/>
      <c r="T915" s="67"/>
      <c r="U915" s="67"/>
      <c r="V915" s="67"/>
    </row>
    <row r="916" spans="1:22" ht="15">
      <c r="A916" s="47"/>
      <c r="B916" s="47"/>
      <c r="C916" s="47"/>
      <c r="D916" s="67"/>
      <c r="E916" s="154"/>
      <c r="F916" s="75"/>
      <c r="G916" s="160"/>
      <c r="H916" s="52"/>
      <c r="I916" s="52"/>
      <c r="J916" s="52"/>
      <c r="K916" s="52"/>
      <c r="L916" s="52"/>
      <c r="M916" s="52"/>
      <c r="N916" s="52"/>
      <c r="O916" s="52"/>
      <c r="P916" s="53"/>
      <c r="Q916" s="54"/>
      <c r="R916" s="55"/>
      <c r="S916" s="67"/>
      <c r="T916" s="67"/>
      <c r="U916" s="67"/>
      <c r="V916" s="67"/>
    </row>
    <row r="917" spans="1:22" ht="15.75" thickBot="1">
      <c r="A917" s="68"/>
      <c r="B917" s="69"/>
      <c r="C917" s="69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</row>
    <row r="918" spans="1:22" ht="15.75">
      <c r="A918" s="326" t="s">
        <v>62</v>
      </c>
      <c r="B918" s="327"/>
      <c r="C918" s="327"/>
      <c r="D918" s="327"/>
      <c r="E918" s="327"/>
      <c r="F918" s="327"/>
      <c r="G918" s="327"/>
      <c r="H918" s="327"/>
      <c r="I918" s="327"/>
      <c r="J918" s="327"/>
      <c r="K918" s="327"/>
      <c r="L918" s="327"/>
      <c r="M918" s="327"/>
      <c r="N918" s="327"/>
      <c r="O918" s="327"/>
      <c r="P918" s="327"/>
      <c r="Q918" s="327"/>
      <c r="R918" s="327"/>
      <c r="S918" s="327"/>
      <c r="T918" s="327"/>
      <c r="U918" s="327"/>
      <c r="V918" s="328"/>
    </row>
    <row r="919" spans="1:22" ht="15">
      <c r="A919" s="5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7"/>
    </row>
    <row r="920" spans="1:22" ht="20.25">
      <c r="A920" s="329" t="s">
        <v>420</v>
      </c>
      <c r="B920" s="250"/>
      <c r="C920" s="250"/>
      <c r="D920" s="250"/>
      <c r="E920" s="250"/>
      <c r="F920" s="250"/>
      <c r="G920" s="250"/>
      <c r="H920" s="250"/>
      <c r="I920" s="250"/>
      <c r="J920" s="250"/>
      <c r="K920" s="250"/>
      <c r="L920" s="250"/>
      <c r="M920" s="250"/>
      <c r="N920" s="250"/>
      <c r="O920" s="250"/>
      <c r="P920" s="250"/>
      <c r="Q920" s="250"/>
      <c r="R920" s="250"/>
      <c r="S920" s="250"/>
      <c r="T920" s="250"/>
      <c r="U920" s="250"/>
      <c r="V920" s="330"/>
    </row>
    <row r="921" spans="1:22" ht="15">
      <c r="A921" s="56"/>
      <c r="B921" s="5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58"/>
    </row>
    <row r="922" spans="1:22" ht="18">
      <c r="A922" s="331" t="s">
        <v>63</v>
      </c>
      <c r="B922" s="253"/>
      <c r="C922" s="254" t="s">
        <v>292</v>
      </c>
      <c r="D922" s="254"/>
      <c r="E922" s="254"/>
      <c r="F922" s="254"/>
      <c r="G922" s="254"/>
      <c r="H922" s="254"/>
      <c r="I922" s="254"/>
      <c r="J922" s="254"/>
      <c r="K922" s="254"/>
      <c r="L922" s="254"/>
      <c r="M922" s="254"/>
      <c r="N922" s="254"/>
      <c r="O922" s="254"/>
      <c r="P922" s="254"/>
      <c r="Q922" s="254"/>
      <c r="R922" s="254"/>
      <c r="S922" s="254"/>
      <c r="T922" s="254"/>
      <c r="U922" s="254"/>
      <c r="V922" s="59"/>
    </row>
    <row r="923" spans="1:22" ht="15">
      <c r="A923" s="56"/>
      <c r="B923" s="5"/>
      <c r="C923" s="10"/>
      <c r="D923" s="10"/>
      <c r="E923" s="10"/>
      <c r="F923" s="10"/>
      <c r="G923" s="10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7"/>
    </row>
    <row r="924" spans="1:22" ht="15">
      <c r="A924" s="332" t="s">
        <v>64</v>
      </c>
      <c r="B924" s="256"/>
      <c r="C924" s="10" t="s">
        <v>65</v>
      </c>
      <c r="D924" s="10"/>
      <c r="E924" s="10"/>
      <c r="F924" s="5"/>
      <c r="G924" s="5"/>
      <c r="H924" s="5"/>
      <c r="I924" s="5"/>
      <c r="J924" s="5"/>
      <c r="K924" s="10" t="s">
        <v>66</v>
      </c>
      <c r="L924" s="10"/>
      <c r="M924" s="10"/>
      <c r="N924" s="333">
        <v>40956</v>
      </c>
      <c r="O924" s="256"/>
      <c r="P924" s="256"/>
      <c r="Q924" s="256"/>
      <c r="R924" s="256"/>
      <c r="S924" s="256" t="s">
        <v>67</v>
      </c>
      <c r="T924" s="256"/>
      <c r="U924" s="256"/>
      <c r="V924" s="334"/>
    </row>
    <row r="925" spans="1:22" ht="15">
      <c r="A925" s="332" t="s">
        <v>68</v>
      </c>
      <c r="B925" s="256"/>
      <c r="C925" s="10" t="s">
        <v>108</v>
      </c>
      <c r="D925" s="10"/>
      <c r="E925" s="10"/>
      <c r="F925" s="5"/>
      <c r="G925" s="5"/>
      <c r="H925" s="5"/>
      <c r="I925" s="5"/>
      <c r="J925" s="206"/>
      <c r="K925" s="550" t="s">
        <v>70</v>
      </c>
      <c r="L925" s="550"/>
      <c r="M925" s="550"/>
      <c r="N925" s="550" t="s">
        <v>377</v>
      </c>
      <c r="O925" s="550"/>
      <c r="P925" s="550"/>
      <c r="Q925" s="550"/>
      <c r="R925" s="550"/>
      <c r="S925" s="550" t="s">
        <v>72</v>
      </c>
      <c r="T925" s="550"/>
      <c r="U925" s="550"/>
      <c r="V925" s="207">
        <v>34</v>
      </c>
    </row>
    <row r="926" spans="1:22" ht="15.75" thickBot="1">
      <c r="A926" s="70"/>
      <c r="B926" s="71"/>
      <c r="C926" s="71"/>
      <c r="D926" s="71"/>
      <c r="E926" s="71"/>
      <c r="F926" s="71"/>
      <c r="G926" s="71"/>
      <c r="H926" s="71"/>
      <c r="I926" s="71"/>
      <c r="J926" s="208"/>
      <c r="K926" s="551"/>
      <c r="L926" s="551"/>
      <c r="M926" s="551"/>
      <c r="N926" s="551" t="s">
        <v>73</v>
      </c>
      <c r="O926" s="551"/>
      <c r="P926" s="551"/>
      <c r="Q926" s="551"/>
      <c r="R926" s="551"/>
      <c r="S926" s="552"/>
      <c r="T926" s="552"/>
      <c r="U926" s="208"/>
      <c r="V926" s="209"/>
    </row>
    <row r="927" spans="1:22" ht="15">
      <c r="A927" s="459" t="s">
        <v>74</v>
      </c>
      <c r="B927" s="359"/>
      <c r="C927" s="378" t="s">
        <v>247</v>
      </c>
      <c r="D927" s="378"/>
      <c r="E927" s="378"/>
      <c r="F927" s="378"/>
      <c r="G927" s="379"/>
      <c r="H927" s="266" t="s">
        <v>76</v>
      </c>
      <c r="I927" s="267"/>
      <c r="J927" s="553" t="s">
        <v>265</v>
      </c>
      <c r="K927" s="553"/>
      <c r="L927" s="553"/>
      <c r="M927" s="553"/>
      <c r="N927" s="553"/>
      <c r="O927" s="553"/>
      <c r="P927" s="554"/>
      <c r="Q927" s="348" t="s">
        <v>372</v>
      </c>
      <c r="R927" s="349"/>
      <c r="S927" s="452"/>
      <c r="T927" s="452"/>
      <c r="U927" s="452"/>
      <c r="V927" s="467"/>
    </row>
    <row r="928" spans="1:22" ht="15">
      <c r="A928" s="459" t="s">
        <v>79</v>
      </c>
      <c r="B928" s="359"/>
      <c r="C928" s="282" t="s">
        <v>250</v>
      </c>
      <c r="D928" s="282"/>
      <c r="E928" s="282"/>
      <c r="F928" s="282"/>
      <c r="G928" s="283"/>
      <c r="H928" s="266"/>
      <c r="I928" s="267"/>
      <c r="J928" s="553"/>
      <c r="K928" s="553"/>
      <c r="L928" s="553"/>
      <c r="M928" s="553"/>
      <c r="N928" s="553"/>
      <c r="O928" s="553"/>
      <c r="P928" s="554"/>
      <c r="Q928" s="348"/>
      <c r="R928" s="349"/>
      <c r="S928" s="452"/>
      <c r="T928" s="452"/>
      <c r="U928" s="452"/>
      <c r="V928" s="467"/>
    </row>
    <row r="929" spans="1:22" ht="15.75" thickBot="1">
      <c r="A929" s="470" t="s">
        <v>81</v>
      </c>
      <c r="B929" s="471"/>
      <c r="C929" s="483" t="s">
        <v>266</v>
      </c>
      <c r="D929" s="483"/>
      <c r="E929" s="483"/>
      <c r="F929" s="483"/>
      <c r="G929" s="484"/>
      <c r="H929" s="479"/>
      <c r="I929" s="480"/>
      <c r="J929" s="555"/>
      <c r="K929" s="555"/>
      <c r="L929" s="555"/>
      <c r="M929" s="555"/>
      <c r="N929" s="555"/>
      <c r="O929" s="555"/>
      <c r="P929" s="556"/>
      <c r="Q929" s="465"/>
      <c r="R929" s="466"/>
      <c r="S929" s="468"/>
      <c r="T929" s="468"/>
      <c r="U929" s="468"/>
      <c r="V929" s="469"/>
    </row>
    <row r="930" spans="1:22" ht="15.75" thickBot="1">
      <c r="A930" s="474"/>
      <c r="B930" s="474"/>
      <c r="C930" s="474"/>
      <c r="D930" s="474"/>
      <c r="E930" s="474"/>
      <c r="F930" s="474"/>
      <c r="G930" s="474"/>
      <c r="H930" s="474"/>
      <c r="I930" s="474"/>
      <c r="J930" s="474"/>
      <c r="K930" s="474"/>
      <c r="L930" s="474"/>
      <c r="M930" s="474"/>
      <c r="N930" s="474"/>
      <c r="O930" s="474"/>
      <c r="P930" s="474"/>
      <c r="Q930" s="474"/>
      <c r="R930" s="474"/>
      <c r="S930" s="474"/>
      <c r="T930" s="474"/>
      <c r="U930" s="474"/>
      <c r="V930" s="474"/>
    </row>
    <row r="931" spans="1:22" ht="15.75" thickBot="1">
      <c r="A931" s="289" t="s">
        <v>83</v>
      </c>
      <c r="B931" s="290"/>
      <c r="C931" s="290"/>
      <c r="D931" s="290"/>
      <c r="E931" s="290"/>
      <c r="F931" s="290"/>
      <c r="G931" s="291"/>
      <c r="H931" s="292" t="s">
        <v>84</v>
      </c>
      <c r="I931" s="293"/>
      <c r="J931" s="293"/>
      <c r="K931" s="293"/>
      <c r="L931" s="293"/>
      <c r="M931" s="293"/>
      <c r="N931" s="293"/>
      <c r="O931" s="293"/>
      <c r="P931" s="293"/>
      <c r="Q931" s="293"/>
      <c r="R931" s="294"/>
      <c r="S931" s="295" t="s">
        <v>85</v>
      </c>
      <c r="T931" s="297" t="s">
        <v>86</v>
      </c>
      <c r="U931" s="298"/>
      <c r="V931" s="299"/>
    </row>
    <row r="932" spans="1:22" ht="15.75" thickBot="1">
      <c r="A932" s="295" t="s">
        <v>87</v>
      </c>
      <c r="B932" s="297" t="s">
        <v>88</v>
      </c>
      <c r="C932" s="299"/>
      <c r="D932" s="302" t="s">
        <v>89</v>
      </c>
      <c r="E932" s="304" t="s">
        <v>90</v>
      </c>
      <c r="F932" s="304" t="s">
        <v>91</v>
      </c>
      <c r="G932" s="306" t="s">
        <v>92</v>
      </c>
      <c r="H932" s="308" t="s">
        <v>93</v>
      </c>
      <c r="I932" s="309"/>
      <c r="J932" s="309"/>
      <c r="K932" s="309"/>
      <c r="L932" s="309"/>
      <c r="M932" s="309"/>
      <c r="N932" s="309"/>
      <c r="O932" s="310"/>
      <c r="P932" s="311" t="s">
        <v>94</v>
      </c>
      <c r="Q932" s="313" t="s">
        <v>95</v>
      </c>
      <c r="R932" s="315" t="s">
        <v>96</v>
      </c>
      <c r="S932" s="296"/>
      <c r="T932" s="300"/>
      <c r="U932" s="258"/>
      <c r="V932" s="301"/>
    </row>
    <row r="933" spans="1:22" ht="47.25" thickBot="1">
      <c r="A933" s="296"/>
      <c r="B933" s="300"/>
      <c r="C933" s="301"/>
      <c r="D933" s="303"/>
      <c r="E933" s="305"/>
      <c r="F933" s="305"/>
      <c r="G933" s="307"/>
      <c r="H933" s="14" t="s">
        <v>97</v>
      </c>
      <c r="I933" s="15" t="s">
        <v>98</v>
      </c>
      <c r="J933" s="16" t="s">
        <v>99</v>
      </c>
      <c r="K933" s="16" t="s">
        <v>16</v>
      </c>
      <c r="L933" s="16" t="s">
        <v>100</v>
      </c>
      <c r="M933" s="16" t="s">
        <v>101</v>
      </c>
      <c r="N933" s="16" t="s">
        <v>102</v>
      </c>
      <c r="O933" s="17" t="s">
        <v>103</v>
      </c>
      <c r="P933" s="312"/>
      <c r="Q933" s="314"/>
      <c r="R933" s="316"/>
      <c r="S933" s="296"/>
      <c r="T933" s="300"/>
      <c r="U933" s="258"/>
      <c r="V933" s="301"/>
    </row>
    <row r="934" spans="1:22" ht="27.75" customHeight="1">
      <c r="A934" s="18">
        <v>1</v>
      </c>
      <c r="B934" s="380" t="s">
        <v>267</v>
      </c>
      <c r="C934" s="380"/>
      <c r="D934" s="20">
        <v>1</v>
      </c>
      <c r="E934" s="21">
        <v>0</v>
      </c>
      <c r="F934" s="22">
        <f>+E934/D934</f>
        <v>0</v>
      </c>
      <c r="G934" s="22">
        <f>0.1*E934/7392</f>
        <v>0</v>
      </c>
      <c r="H934" s="24"/>
      <c r="I934" s="24"/>
      <c r="J934" s="24"/>
      <c r="K934" s="24"/>
      <c r="L934" s="24"/>
      <c r="M934" s="24"/>
      <c r="N934" s="24"/>
      <c r="O934" s="24"/>
      <c r="P934" s="24">
        <v>18096</v>
      </c>
      <c r="Q934" s="24">
        <f>+H934+I934</f>
        <v>0</v>
      </c>
      <c r="R934" s="161">
        <f>+Q934/P934</f>
        <v>0</v>
      </c>
      <c r="S934" s="62" t="s">
        <v>393</v>
      </c>
      <c r="T934" s="363"/>
      <c r="U934" s="363"/>
      <c r="V934" s="364"/>
    </row>
    <row r="935" spans="1:22" ht="15">
      <c r="A935" s="29">
        <v>2</v>
      </c>
      <c r="B935" s="320"/>
      <c r="C935" s="320"/>
      <c r="D935" s="31"/>
      <c r="E935" s="32"/>
      <c r="F935" s="33"/>
      <c r="G935" s="33"/>
      <c r="H935" s="35"/>
      <c r="I935" s="35"/>
      <c r="J935" s="35"/>
      <c r="K935" s="35"/>
      <c r="L935" s="35"/>
      <c r="M935" s="35"/>
      <c r="N935" s="35"/>
      <c r="O935" s="35"/>
      <c r="P935" s="35">
        <v>44000</v>
      </c>
      <c r="Q935" s="35">
        <v>0</v>
      </c>
      <c r="R935" s="162">
        <f>+Q935/P935</f>
        <v>0</v>
      </c>
      <c r="S935" s="63" t="s">
        <v>393</v>
      </c>
      <c r="T935" s="366"/>
      <c r="U935" s="366"/>
      <c r="V935" s="367"/>
    </row>
    <row r="936" spans="1:22" ht="15.75" thickBot="1">
      <c r="A936" s="39"/>
      <c r="B936" s="373" t="s">
        <v>106</v>
      </c>
      <c r="C936" s="373"/>
      <c r="D936" s="66">
        <f>SUM(D934:D935)</f>
        <v>1</v>
      </c>
      <c r="E936" s="152">
        <f>SUM(E934:E935)</f>
        <v>0</v>
      </c>
      <c r="F936" s="73">
        <f>+E936/D936</f>
        <v>0</v>
      </c>
      <c r="G936" s="159">
        <f>SUM(G934:G935)</f>
        <v>0</v>
      </c>
      <c r="H936" s="74">
        <f>SUM(H934:H935)</f>
        <v>0</v>
      </c>
      <c r="I936" s="74">
        <f>SUM(I934:I935)</f>
        <v>0</v>
      </c>
      <c r="J936" s="74"/>
      <c r="K936" s="74"/>
      <c r="L936" s="74"/>
      <c r="M936" s="74"/>
      <c r="N936" s="74"/>
      <c r="O936" s="74"/>
      <c r="P936" s="44">
        <f>SUM(P934:P935)</f>
        <v>62096</v>
      </c>
      <c r="Q936" s="45">
        <f>SUM(Q934:Q935)</f>
        <v>0</v>
      </c>
      <c r="R936" s="46">
        <f>+Q936/P936</f>
        <v>0</v>
      </c>
      <c r="S936" s="66"/>
      <c r="T936" s="374"/>
      <c r="U936" s="374"/>
      <c r="V936" s="375"/>
    </row>
    <row r="937" spans="1:22" ht="15">
      <c r="A937" s="47"/>
      <c r="B937" s="47"/>
      <c r="C937" s="47"/>
      <c r="D937" s="67"/>
      <c r="E937" s="154"/>
      <c r="F937" s="75"/>
      <c r="G937" s="160"/>
      <c r="H937" s="76"/>
      <c r="I937" s="76"/>
      <c r="J937" s="76"/>
      <c r="K937" s="76"/>
      <c r="L937" s="76"/>
      <c r="M937" s="76"/>
      <c r="N937" s="76"/>
      <c r="O937" s="76"/>
      <c r="P937" s="53"/>
      <c r="Q937" s="54"/>
      <c r="R937" s="55"/>
      <c r="S937" s="67"/>
      <c r="T937" s="67"/>
      <c r="U937" s="67"/>
      <c r="V937" s="67"/>
    </row>
    <row r="938" spans="1:22" ht="15">
      <c r="A938" s="47"/>
      <c r="B938" s="47"/>
      <c r="C938" s="47"/>
      <c r="D938" s="67"/>
      <c r="E938" s="154"/>
      <c r="F938" s="75"/>
      <c r="G938" s="160"/>
      <c r="H938" s="76"/>
      <c r="I938" s="76"/>
      <c r="J938" s="76"/>
      <c r="K938" s="76"/>
      <c r="L938" s="76"/>
      <c r="M938" s="76"/>
      <c r="N938" s="76"/>
      <c r="O938" s="76"/>
      <c r="P938" s="53"/>
      <c r="Q938" s="54"/>
      <c r="R938" s="55"/>
      <c r="S938" s="67"/>
      <c r="T938" s="67"/>
      <c r="U938" s="67"/>
      <c r="V938" s="67"/>
    </row>
    <row r="939" spans="1:22" ht="15">
      <c r="A939" s="47"/>
      <c r="B939" s="47"/>
      <c r="C939" s="47"/>
      <c r="D939" s="67"/>
      <c r="E939" s="154"/>
      <c r="F939" s="75"/>
      <c r="G939" s="160"/>
      <c r="H939" s="76"/>
      <c r="I939" s="76"/>
      <c r="J939" s="76"/>
      <c r="K939" s="76"/>
      <c r="L939" s="76"/>
      <c r="M939" s="76"/>
      <c r="N939" s="76"/>
      <c r="O939" s="76"/>
      <c r="P939" s="53"/>
      <c r="Q939" s="54"/>
      <c r="R939" s="55"/>
      <c r="S939" s="67"/>
      <c r="T939" s="67"/>
      <c r="U939" s="67"/>
      <c r="V939" s="67"/>
    </row>
    <row r="940" spans="1:22" ht="15">
      <c r="A940" s="47"/>
      <c r="B940" s="47"/>
      <c r="C940" s="47"/>
      <c r="D940" s="67"/>
      <c r="E940" s="154"/>
      <c r="F940" s="75"/>
      <c r="G940" s="160"/>
      <c r="H940" s="76"/>
      <c r="I940" s="76"/>
      <c r="J940" s="76"/>
      <c r="K940" s="76"/>
      <c r="L940" s="76"/>
      <c r="M940" s="76"/>
      <c r="N940" s="76"/>
      <c r="O940" s="76"/>
      <c r="P940" s="53"/>
      <c r="Q940" s="54"/>
      <c r="R940" s="55"/>
      <c r="S940" s="67"/>
      <c r="T940" s="67"/>
      <c r="U940" s="67"/>
      <c r="V940" s="67"/>
    </row>
    <row r="941" spans="1:22" ht="15">
      <c r="A941" s="47"/>
      <c r="B941" s="47"/>
      <c r="C941" s="47"/>
      <c r="D941" s="67"/>
      <c r="E941" s="154"/>
      <c r="F941" s="75"/>
      <c r="G941" s="160"/>
      <c r="H941" s="76"/>
      <c r="I941" s="76"/>
      <c r="J941" s="76"/>
      <c r="K941" s="76"/>
      <c r="L941" s="76"/>
      <c r="M941" s="76"/>
      <c r="N941" s="76"/>
      <c r="O941" s="76"/>
      <c r="P941" s="53"/>
      <c r="Q941" s="54"/>
      <c r="R941" s="55"/>
      <c r="S941" s="67"/>
      <c r="T941" s="67"/>
      <c r="U941" s="67"/>
      <c r="V941" s="67"/>
    </row>
    <row r="942" spans="1:22" ht="15">
      <c r="A942" s="47"/>
      <c r="B942" s="47"/>
      <c r="C942" s="47"/>
      <c r="D942" s="67"/>
      <c r="E942" s="154"/>
      <c r="F942" s="75"/>
      <c r="G942" s="160"/>
      <c r="H942" s="76"/>
      <c r="I942" s="76"/>
      <c r="J942" s="76"/>
      <c r="K942" s="76"/>
      <c r="L942" s="76"/>
      <c r="M942" s="76"/>
      <c r="N942" s="76"/>
      <c r="O942" s="76"/>
      <c r="P942" s="53"/>
      <c r="Q942" s="54"/>
      <c r="R942" s="55"/>
      <c r="S942" s="67"/>
      <c r="T942" s="67"/>
      <c r="U942" s="67"/>
      <c r="V942" s="67"/>
    </row>
    <row r="943" spans="1:22" ht="15">
      <c r="A943" s="47"/>
      <c r="B943" s="47"/>
      <c r="C943" s="47"/>
      <c r="D943" s="67"/>
      <c r="E943" s="154"/>
      <c r="F943" s="75"/>
      <c r="G943" s="160"/>
      <c r="H943" s="76"/>
      <c r="I943" s="76"/>
      <c r="J943" s="76"/>
      <c r="K943" s="76"/>
      <c r="L943" s="76"/>
      <c r="M943" s="76"/>
      <c r="N943" s="76"/>
      <c r="O943" s="76"/>
      <c r="P943" s="53"/>
      <c r="Q943" s="54"/>
      <c r="R943" s="55"/>
      <c r="S943" s="67"/>
      <c r="T943" s="67"/>
      <c r="U943" s="67"/>
      <c r="V943" s="67"/>
    </row>
    <row r="944" spans="1:22" ht="15">
      <c r="A944" s="47"/>
      <c r="B944" s="47"/>
      <c r="C944" s="47"/>
      <c r="D944" s="67"/>
      <c r="E944" s="154"/>
      <c r="F944" s="75"/>
      <c r="G944" s="160"/>
      <c r="H944" s="76"/>
      <c r="I944" s="76"/>
      <c r="J944" s="76"/>
      <c r="K944" s="76"/>
      <c r="L944" s="76"/>
      <c r="M944" s="76"/>
      <c r="N944" s="76"/>
      <c r="O944" s="76"/>
      <c r="P944" s="53"/>
      <c r="Q944" s="54"/>
      <c r="R944" s="55"/>
      <c r="S944" s="67"/>
      <c r="T944" s="67"/>
      <c r="U944" s="67"/>
      <c r="V944" s="67"/>
    </row>
    <row r="945" spans="1:22" ht="15">
      <c r="A945" s="47"/>
      <c r="B945" s="47"/>
      <c r="C945" s="47"/>
      <c r="D945" s="67"/>
      <c r="E945" s="154"/>
      <c r="F945" s="75"/>
      <c r="G945" s="160"/>
      <c r="H945" s="76"/>
      <c r="I945" s="76"/>
      <c r="J945" s="76"/>
      <c r="K945" s="76"/>
      <c r="L945" s="76"/>
      <c r="M945" s="76"/>
      <c r="N945" s="76"/>
      <c r="O945" s="76"/>
      <c r="P945" s="53"/>
      <c r="Q945" s="54"/>
      <c r="R945" s="55"/>
      <c r="S945" s="67"/>
      <c r="T945" s="67"/>
      <c r="U945" s="67"/>
      <c r="V945" s="67"/>
    </row>
    <row r="946" spans="1:22" ht="15">
      <c r="A946" s="47"/>
      <c r="B946" s="47"/>
      <c r="C946" s="47"/>
      <c r="D946" s="67"/>
      <c r="E946" s="154"/>
      <c r="F946" s="75"/>
      <c r="G946" s="160"/>
      <c r="H946" s="76"/>
      <c r="I946" s="76"/>
      <c r="J946" s="76"/>
      <c r="K946" s="76"/>
      <c r="L946" s="76"/>
      <c r="M946" s="76"/>
      <c r="N946" s="76"/>
      <c r="O946" s="76"/>
      <c r="P946" s="53"/>
      <c r="Q946" s="54"/>
      <c r="R946" s="55"/>
      <c r="S946" s="67"/>
      <c r="T946" s="67"/>
      <c r="U946" s="67"/>
      <c r="V946" s="67"/>
    </row>
    <row r="947" spans="1:22" ht="15">
      <c r="A947" s="47"/>
      <c r="B947" s="47"/>
      <c r="C947" s="47"/>
      <c r="D947" s="67"/>
      <c r="E947" s="154"/>
      <c r="F947" s="75"/>
      <c r="G947" s="160"/>
      <c r="H947" s="76"/>
      <c r="I947" s="76"/>
      <c r="J947" s="76"/>
      <c r="K947" s="76"/>
      <c r="L947" s="76"/>
      <c r="M947" s="76"/>
      <c r="N947" s="76"/>
      <c r="O947" s="76"/>
      <c r="P947" s="53"/>
      <c r="Q947" s="54"/>
      <c r="R947" s="55"/>
      <c r="S947" s="67"/>
      <c r="T947" s="67"/>
      <c r="U947" s="67"/>
      <c r="V947" s="67"/>
    </row>
    <row r="948" spans="1:22" ht="15">
      <c r="A948" s="47"/>
      <c r="B948" s="47"/>
      <c r="C948" s="47"/>
      <c r="D948" s="67"/>
      <c r="E948" s="154"/>
      <c r="F948" s="75"/>
      <c r="G948" s="160"/>
      <c r="H948" s="76"/>
      <c r="I948" s="76"/>
      <c r="J948" s="76"/>
      <c r="K948" s="76"/>
      <c r="L948" s="76"/>
      <c r="M948" s="76"/>
      <c r="N948" s="76"/>
      <c r="O948" s="76"/>
      <c r="P948" s="53"/>
      <c r="Q948" s="54"/>
      <c r="R948" s="55"/>
      <c r="S948" s="67"/>
      <c r="T948" s="67"/>
      <c r="U948" s="67"/>
      <c r="V948" s="67"/>
    </row>
    <row r="949" spans="1:22" ht="15">
      <c r="A949" s="47"/>
      <c r="B949" s="47"/>
      <c r="C949" s="47"/>
      <c r="D949" s="67"/>
      <c r="E949" s="154"/>
      <c r="F949" s="75"/>
      <c r="G949" s="160"/>
      <c r="H949" s="76"/>
      <c r="I949" s="76"/>
      <c r="J949" s="76"/>
      <c r="K949" s="76"/>
      <c r="L949" s="76"/>
      <c r="M949" s="76"/>
      <c r="N949" s="76"/>
      <c r="O949" s="76"/>
      <c r="P949" s="53"/>
      <c r="Q949" s="54"/>
      <c r="R949" s="55"/>
      <c r="S949" s="67"/>
      <c r="T949" s="67"/>
      <c r="U949" s="67"/>
      <c r="V949" s="67"/>
    </row>
    <row r="950" spans="1:22" ht="15">
      <c r="A950" s="47"/>
      <c r="B950" s="47"/>
      <c r="C950" s="47"/>
      <c r="D950" s="67"/>
      <c r="E950" s="154"/>
      <c r="F950" s="75"/>
      <c r="G950" s="160"/>
      <c r="H950" s="76"/>
      <c r="I950" s="76"/>
      <c r="J950" s="76"/>
      <c r="K950" s="76"/>
      <c r="L950" s="76"/>
      <c r="M950" s="76"/>
      <c r="N950" s="76"/>
      <c r="O950" s="76"/>
      <c r="P950" s="53"/>
      <c r="Q950" s="54"/>
      <c r="R950" s="55"/>
      <c r="S950" s="67"/>
      <c r="T950" s="67"/>
      <c r="U950" s="67"/>
      <c r="V950" s="67"/>
    </row>
    <row r="951" spans="1:22" ht="15">
      <c r="A951" s="47"/>
      <c r="B951" s="47"/>
      <c r="C951" s="47"/>
      <c r="D951" s="67"/>
      <c r="E951" s="154"/>
      <c r="F951" s="75"/>
      <c r="G951" s="160"/>
      <c r="H951" s="76"/>
      <c r="I951" s="76"/>
      <c r="J951" s="76"/>
      <c r="K951" s="76"/>
      <c r="L951" s="76"/>
      <c r="M951" s="76"/>
      <c r="N951" s="76"/>
      <c r="O951" s="76"/>
      <c r="P951" s="53"/>
      <c r="Q951" s="54"/>
      <c r="R951" s="55"/>
      <c r="S951" s="67"/>
      <c r="T951" s="67"/>
      <c r="U951" s="67"/>
      <c r="V951" s="67"/>
    </row>
    <row r="952" spans="1:22" ht="15">
      <c r="A952" s="47"/>
      <c r="B952" s="47"/>
      <c r="C952" s="47"/>
      <c r="D952" s="67"/>
      <c r="E952" s="154"/>
      <c r="F952" s="75"/>
      <c r="G952" s="160"/>
      <c r="H952" s="76"/>
      <c r="I952" s="76"/>
      <c r="J952" s="76"/>
      <c r="K952" s="76"/>
      <c r="L952" s="76"/>
      <c r="M952" s="76"/>
      <c r="N952" s="76"/>
      <c r="O952" s="76"/>
      <c r="P952" s="53"/>
      <c r="Q952" s="54"/>
      <c r="R952" s="55"/>
      <c r="S952" s="67"/>
      <c r="T952" s="67"/>
      <c r="U952" s="67"/>
      <c r="V952" s="67"/>
    </row>
    <row r="953" spans="1:22" ht="15">
      <c r="A953" s="47"/>
      <c r="B953" s="47"/>
      <c r="C953" s="47"/>
      <c r="D953" s="67"/>
      <c r="E953" s="154"/>
      <c r="F953" s="75"/>
      <c r="G953" s="160"/>
      <c r="H953" s="76"/>
      <c r="I953" s="76"/>
      <c r="J953" s="76"/>
      <c r="K953" s="76"/>
      <c r="L953" s="76"/>
      <c r="M953" s="76"/>
      <c r="N953" s="76"/>
      <c r="O953" s="76"/>
      <c r="P953" s="53"/>
      <c r="Q953" s="54"/>
      <c r="R953" s="55"/>
      <c r="S953" s="67"/>
      <c r="T953" s="67"/>
      <c r="U953" s="67"/>
      <c r="V953" s="67"/>
    </row>
    <row r="954" spans="1:22" ht="15">
      <c r="A954" s="47"/>
      <c r="B954" s="47"/>
      <c r="C954" s="47"/>
      <c r="D954" s="67"/>
      <c r="E954" s="154"/>
      <c r="F954" s="75"/>
      <c r="G954" s="160"/>
      <c r="H954" s="76"/>
      <c r="I954" s="76"/>
      <c r="J954" s="76"/>
      <c r="K954" s="76"/>
      <c r="L954" s="76"/>
      <c r="M954" s="76"/>
      <c r="N954" s="76"/>
      <c r="O954" s="76"/>
      <c r="P954" s="53"/>
      <c r="Q954" s="54"/>
      <c r="R954" s="55"/>
      <c r="S954" s="67"/>
      <c r="T954" s="67"/>
      <c r="U954" s="67"/>
      <c r="V954" s="67"/>
    </row>
    <row r="955" spans="1:22" ht="15.75" thickBot="1">
      <c r="A955" s="68"/>
      <c r="B955" s="69"/>
      <c r="C955" s="69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</row>
    <row r="956" spans="1:22" ht="15.75">
      <c r="A956" s="326" t="s">
        <v>62</v>
      </c>
      <c r="B956" s="327"/>
      <c r="C956" s="327"/>
      <c r="D956" s="327"/>
      <c r="E956" s="327"/>
      <c r="F956" s="327"/>
      <c r="G956" s="327"/>
      <c r="H956" s="327"/>
      <c r="I956" s="327"/>
      <c r="J956" s="327"/>
      <c r="K956" s="327"/>
      <c r="L956" s="327"/>
      <c r="M956" s="327"/>
      <c r="N956" s="327"/>
      <c r="O956" s="327"/>
      <c r="P956" s="327"/>
      <c r="Q956" s="327"/>
      <c r="R956" s="327"/>
      <c r="S956" s="327"/>
      <c r="T956" s="327"/>
      <c r="U956" s="327"/>
      <c r="V956" s="328"/>
    </row>
    <row r="957" spans="1:22" ht="15">
      <c r="A957" s="5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7"/>
    </row>
    <row r="958" spans="1:22" ht="20.25">
      <c r="A958" s="329" t="s">
        <v>421</v>
      </c>
      <c r="B958" s="250"/>
      <c r="C958" s="250"/>
      <c r="D958" s="250"/>
      <c r="E958" s="250"/>
      <c r="F958" s="250"/>
      <c r="G958" s="250"/>
      <c r="H958" s="250"/>
      <c r="I958" s="250"/>
      <c r="J958" s="250"/>
      <c r="K958" s="250"/>
      <c r="L958" s="250"/>
      <c r="M958" s="250"/>
      <c r="N958" s="250"/>
      <c r="O958" s="250"/>
      <c r="P958" s="250"/>
      <c r="Q958" s="250"/>
      <c r="R958" s="250"/>
      <c r="S958" s="250"/>
      <c r="T958" s="250"/>
      <c r="U958" s="250"/>
      <c r="V958" s="330"/>
    </row>
    <row r="959" spans="1:22" ht="15">
      <c r="A959" s="56"/>
      <c r="B959" s="5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58"/>
    </row>
    <row r="960" spans="1:22" ht="18">
      <c r="A960" s="331" t="s">
        <v>63</v>
      </c>
      <c r="B960" s="253"/>
      <c r="C960" s="254" t="s">
        <v>292</v>
      </c>
      <c r="D960" s="254"/>
      <c r="E960" s="254"/>
      <c r="F960" s="254"/>
      <c r="G960" s="254"/>
      <c r="H960" s="254"/>
      <c r="I960" s="254"/>
      <c r="J960" s="254"/>
      <c r="K960" s="254"/>
      <c r="L960" s="254"/>
      <c r="M960" s="254"/>
      <c r="N960" s="254"/>
      <c r="O960" s="254"/>
      <c r="P960" s="254"/>
      <c r="Q960" s="254"/>
      <c r="R960" s="254"/>
      <c r="S960" s="254"/>
      <c r="T960" s="254"/>
      <c r="U960" s="254"/>
      <c r="V960" s="59"/>
    </row>
    <row r="961" spans="1:22" ht="15">
      <c r="A961" s="56"/>
      <c r="B961" s="5"/>
      <c r="C961" s="10"/>
      <c r="D961" s="10"/>
      <c r="E961" s="10"/>
      <c r="F961" s="10"/>
      <c r="G961" s="10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7"/>
    </row>
    <row r="962" spans="1:22" ht="15">
      <c r="A962" s="332" t="s">
        <v>64</v>
      </c>
      <c r="B962" s="256"/>
      <c r="C962" s="10" t="s">
        <v>65</v>
      </c>
      <c r="D962" s="10"/>
      <c r="E962" s="10"/>
      <c r="F962" s="5"/>
      <c r="G962" s="5"/>
      <c r="H962" s="5"/>
      <c r="I962" s="5"/>
      <c r="J962" s="5"/>
      <c r="K962" s="10" t="s">
        <v>66</v>
      </c>
      <c r="L962" s="10"/>
      <c r="M962" s="10"/>
      <c r="N962" s="333">
        <v>40956</v>
      </c>
      <c r="O962" s="256"/>
      <c r="P962" s="256"/>
      <c r="Q962" s="256"/>
      <c r="R962" s="256"/>
      <c r="S962" s="256" t="s">
        <v>67</v>
      </c>
      <c r="T962" s="256"/>
      <c r="U962" s="256"/>
      <c r="V962" s="334"/>
    </row>
    <row r="963" spans="1:22" ht="15">
      <c r="A963" s="332" t="s">
        <v>68</v>
      </c>
      <c r="B963" s="256"/>
      <c r="C963" s="10" t="s">
        <v>108</v>
      </c>
      <c r="D963" s="10"/>
      <c r="E963" s="10"/>
      <c r="F963" s="5"/>
      <c r="G963" s="5"/>
      <c r="H963" s="5"/>
      <c r="I963" s="5"/>
      <c r="J963" s="5"/>
      <c r="K963" s="256" t="s">
        <v>70</v>
      </c>
      <c r="L963" s="256"/>
      <c r="M963" s="256"/>
      <c r="N963" s="256" t="s">
        <v>377</v>
      </c>
      <c r="O963" s="256"/>
      <c r="P963" s="256"/>
      <c r="Q963" s="256"/>
      <c r="R963" s="256"/>
      <c r="S963" s="256" t="s">
        <v>72</v>
      </c>
      <c r="T963" s="256"/>
      <c r="U963" s="256"/>
      <c r="V963" s="58">
        <v>34</v>
      </c>
    </row>
    <row r="964" spans="1:22" ht="15.75" thickBot="1">
      <c r="A964" s="70"/>
      <c r="B964" s="71"/>
      <c r="C964" s="71"/>
      <c r="D964" s="71"/>
      <c r="E964" s="71"/>
      <c r="F964" s="71"/>
      <c r="G964" s="71"/>
      <c r="H964" s="71"/>
      <c r="I964" s="71"/>
      <c r="J964" s="71"/>
      <c r="K964" s="376"/>
      <c r="L964" s="376"/>
      <c r="M964" s="376"/>
      <c r="N964" s="376" t="s">
        <v>73</v>
      </c>
      <c r="O964" s="376"/>
      <c r="P964" s="376"/>
      <c r="Q964" s="376"/>
      <c r="R964" s="376"/>
      <c r="S964" s="377"/>
      <c r="T964" s="377"/>
      <c r="U964" s="71"/>
      <c r="V964" s="72"/>
    </row>
    <row r="965" spans="1:22" ht="15">
      <c r="A965" s="459" t="s">
        <v>74</v>
      </c>
      <c r="B965" s="359"/>
      <c r="C965" s="378" t="s">
        <v>247</v>
      </c>
      <c r="D965" s="378"/>
      <c r="E965" s="378"/>
      <c r="F965" s="378"/>
      <c r="G965" s="379"/>
      <c r="H965" s="266" t="s">
        <v>76</v>
      </c>
      <c r="I965" s="267"/>
      <c r="J965" s="272" t="s">
        <v>268</v>
      </c>
      <c r="K965" s="272"/>
      <c r="L965" s="272"/>
      <c r="M965" s="272"/>
      <c r="N965" s="272"/>
      <c r="O965" s="272"/>
      <c r="P965" s="273"/>
      <c r="Q965" s="348" t="s">
        <v>372</v>
      </c>
      <c r="R965" s="349"/>
      <c r="S965" s="452" t="s">
        <v>423</v>
      </c>
      <c r="T965" s="452"/>
      <c r="U965" s="452"/>
      <c r="V965" s="467"/>
    </row>
    <row r="966" spans="1:22" ht="15">
      <c r="A966" s="459" t="s">
        <v>79</v>
      </c>
      <c r="B966" s="359"/>
      <c r="C966" s="282" t="s">
        <v>269</v>
      </c>
      <c r="D966" s="282"/>
      <c r="E966" s="282"/>
      <c r="F966" s="282"/>
      <c r="G966" s="283"/>
      <c r="H966" s="266"/>
      <c r="I966" s="267"/>
      <c r="J966" s="272"/>
      <c r="K966" s="272"/>
      <c r="L966" s="272"/>
      <c r="M966" s="272"/>
      <c r="N966" s="272"/>
      <c r="O966" s="272"/>
      <c r="P966" s="273"/>
      <c r="Q966" s="348"/>
      <c r="R966" s="349"/>
      <c r="S966" s="452"/>
      <c r="T966" s="452"/>
      <c r="U966" s="452"/>
      <c r="V966" s="467"/>
    </row>
    <row r="967" spans="1:22" ht="15.75" thickBot="1">
      <c r="A967" s="470" t="s">
        <v>81</v>
      </c>
      <c r="B967" s="471"/>
      <c r="C967" s="483" t="s">
        <v>270</v>
      </c>
      <c r="D967" s="483"/>
      <c r="E967" s="483"/>
      <c r="F967" s="483"/>
      <c r="G967" s="484"/>
      <c r="H967" s="479"/>
      <c r="I967" s="480"/>
      <c r="J967" s="481"/>
      <c r="K967" s="481"/>
      <c r="L967" s="481"/>
      <c r="M967" s="481"/>
      <c r="N967" s="481"/>
      <c r="O967" s="481"/>
      <c r="P967" s="482"/>
      <c r="Q967" s="465"/>
      <c r="R967" s="466"/>
      <c r="S967" s="468"/>
      <c r="T967" s="468"/>
      <c r="U967" s="468"/>
      <c r="V967" s="469"/>
    </row>
    <row r="968" spans="1:22" ht="15.75" thickBot="1">
      <c r="A968" s="474"/>
      <c r="B968" s="474"/>
      <c r="C968" s="474"/>
      <c r="D968" s="474"/>
      <c r="E968" s="474"/>
      <c r="F968" s="474"/>
      <c r="G968" s="474"/>
      <c r="H968" s="474"/>
      <c r="I968" s="474"/>
      <c r="J968" s="474"/>
      <c r="K968" s="474"/>
      <c r="L968" s="474"/>
      <c r="M968" s="474"/>
      <c r="N968" s="474"/>
      <c r="O968" s="474"/>
      <c r="P968" s="474"/>
      <c r="Q968" s="474"/>
      <c r="R968" s="474"/>
      <c r="S968" s="474"/>
      <c r="T968" s="474"/>
      <c r="U968" s="474"/>
      <c r="V968" s="474"/>
    </row>
    <row r="969" spans="1:22" ht="15.75" thickBot="1">
      <c r="A969" s="289" t="s">
        <v>83</v>
      </c>
      <c r="B969" s="290"/>
      <c r="C969" s="290"/>
      <c r="D969" s="290"/>
      <c r="E969" s="290"/>
      <c r="F969" s="290"/>
      <c r="G969" s="291"/>
      <c r="H969" s="292" t="s">
        <v>84</v>
      </c>
      <c r="I969" s="293"/>
      <c r="J969" s="293"/>
      <c r="K969" s="293"/>
      <c r="L969" s="293"/>
      <c r="M969" s="293"/>
      <c r="N969" s="293"/>
      <c r="O969" s="293"/>
      <c r="P969" s="293"/>
      <c r="Q969" s="293"/>
      <c r="R969" s="294"/>
      <c r="S969" s="295" t="s">
        <v>85</v>
      </c>
      <c r="T969" s="297" t="s">
        <v>86</v>
      </c>
      <c r="U969" s="298"/>
      <c r="V969" s="299"/>
    </row>
    <row r="970" spans="1:22" ht="15.75" thickBot="1">
      <c r="A970" s="295" t="s">
        <v>87</v>
      </c>
      <c r="B970" s="297" t="s">
        <v>88</v>
      </c>
      <c r="C970" s="299"/>
      <c r="D970" s="302" t="s">
        <v>89</v>
      </c>
      <c r="E970" s="304" t="s">
        <v>90</v>
      </c>
      <c r="F970" s="304" t="s">
        <v>91</v>
      </c>
      <c r="G970" s="306" t="s">
        <v>92</v>
      </c>
      <c r="H970" s="308" t="s">
        <v>93</v>
      </c>
      <c r="I970" s="309"/>
      <c r="J970" s="309"/>
      <c r="K970" s="309"/>
      <c r="L970" s="309"/>
      <c r="M970" s="309"/>
      <c r="N970" s="309"/>
      <c r="O970" s="310"/>
      <c r="P970" s="311" t="s">
        <v>94</v>
      </c>
      <c r="Q970" s="313" t="s">
        <v>95</v>
      </c>
      <c r="R970" s="315" t="s">
        <v>96</v>
      </c>
      <c r="S970" s="296"/>
      <c r="T970" s="300"/>
      <c r="U970" s="258"/>
      <c r="V970" s="301"/>
    </row>
    <row r="971" spans="1:22" ht="47.25" thickBot="1">
      <c r="A971" s="296"/>
      <c r="B971" s="300"/>
      <c r="C971" s="301"/>
      <c r="D971" s="303"/>
      <c r="E971" s="305"/>
      <c r="F971" s="305"/>
      <c r="G971" s="307"/>
      <c r="H971" s="14" t="s">
        <v>97</v>
      </c>
      <c r="I971" s="15" t="s">
        <v>98</v>
      </c>
      <c r="J971" s="16" t="s">
        <v>99</v>
      </c>
      <c r="K971" s="16" t="s">
        <v>16</v>
      </c>
      <c r="L971" s="16" t="s">
        <v>100</v>
      </c>
      <c r="M971" s="16" t="s">
        <v>101</v>
      </c>
      <c r="N971" s="16" t="s">
        <v>102</v>
      </c>
      <c r="O971" s="17" t="s">
        <v>103</v>
      </c>
      <c r="P971" s="312"/>
      <c r="Q971" s="314"/>
      <c r="R971" s="316"/>
      <c r="S971" s="296"/>
      <c r="T971" s="300"/>
      <c r="U971" s="258"/>
      <c r="V971" s="301"/>
    </row>
    <row r="972" spans="1:22" ht="45.75" customHeight="1" thickBot="1">
      <c r="A972" s="77">
        <v>1</v>
      </c>
      <c r="B972" s="380" t="s">
        <v>271</v>
      </c>
      <c r="C972" s="380"/>
      <c r="D972" s="78">
        <v>1</v>
      </c>
      <c r="E972" s="78">
        <v>0</v>
      </c>
      <c r="F972" s="22">
        <f>+E972/D972</f>
        <v>0</v>
      </c>
      <c r="G972" s="90">
        <f>0.4082*E972/4</f>
        <v>0</v>
      </c>
      <c r="H972" s="130">
        <v>41384</v>
      </c>
      <c r="I972" s="130"/>
      <c r="J972" s="130"/>
      <c r="K972" s="130"/>
      <c r="L972" s="130"/>
      <c r="M972" s="130"/>
      <c r="N972" s="130"/>
      <c r="O972" s="130"/>
      <c r="P972" s="204">
        <f>SUM(H972:O972)</f>
        <v>41384</v>
      </c>
      <c r="Q972" s="204">
        <v>0</v>
      </c>
      <c r="R972" s="178">
        <f>+Q972/P972</f>
        <v>0</v>
      </c>
      <c r="S972" s="27" t="s">
        <v>393</v>
      </c>
      <c r="T972" s="27"/>
      <c r="U972" s="27"/>
      <c r="V972" s="28"/>
    </row>
    <row r="973" spans="1:22" ht="51" customHeight="1">
      <c r="A973" s="29">
        <v>2</v>
      </c>
      <c r="B973" s="365" t="s">
        <v>422</v>
      </c>
      <c r="C973" s="365"/>
      <c r="D973" s="31">
        <v>1</v>
      </c>
      <c r="E973" s="32">
        <v>0</v>
      </c>
      <c r="F973" s="33">
        <f>+E973/D973</f>
        <v>0</v>
      </c>
      <c r="G973" s="92">
        <f>0.4082*E973/4</f>
        <v>0</v>
      </c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178">
        <v>0</v>
      </c>
      <c r="S973" s="27" t="s">
        <v>393</v>
      </c>
      <c r="T973" s="366"/>
      <c r="U973" s="366"/>
      <c r="V973" s="367"/>
    </row>
    <row r="974" spans="1:22" ht="15.75" thickBot="1">
      <c r="A974" s="39"/>
      <c r="B974" s="373" t="s">
        <v>106</v>
      </c>
      <c r="C974" s="373"/>
      <c r="D974" s="66">
        <v>4</v>
      </c>
      <c r="E974" s="152">
        <f>SUM(E971:E973)</f>
        <v>0</v>
      </c>
      <c r="F974" s="73">
        <f>SUM(F973)</f>
        <v>0</v>
      </c>
      <c r="G974" s="210">
        <f>SUM(G973)</f>
        <v>0</v>
      </c>
      <c r="H974" s="43">
        <v>7000</v>
      </c>
      <c r="I974" s="43"/>
      <c r="J974" s="43"/>
      <c r="K974" s="43"/>
      <c r="L974" s="43"/>
      <c r="M974" s="43"/>
      <c r="N974" s="43"/>
      <c r="O974" s="43"/>
      <c r="P974" s="44">
        <f>SUM(P972:P973)</f>
        <v>41384</v>
      </c>
      <c r="Q974" s="45">
        <f>SUM(Q971:Q973)</f>
        <v>0</v>
      </c>
      <c r="R974" s="46">
        <f>+Q974/P974</f>
        <v>0</v>
      </c>
      <c r="S974" s="66"/>
      <c r="T974" s="374"/>
      <c r="U974" s="374"/>
      <c r="V974" s="375"/>
    </row>
    <row r="975" spans="1:22" ht="15">
      <c r="A975" s="47"/>
      <c r="B975" s="47"/>
      <c r="C975" s="47"/>
      <c r="D975" s="67"/>
      <c r="E975" s="154"/>
      <c r="F975" s="75"/>
      <c r="G975" s="211"/>
      <c r="H975" s="52"/>
      <c r="I975" s="52"/>
      <c r="J975" s="52"/>
      <c r="K975" s="52"/>
      <c r="L975" s="52"/>
      <c r="M975" s="52"/>
      <c r="N975" s="52"/>
      <c r="O975" s="52"/>
      <c r="P975" s="53"/>
      <c r="Q975" s="54"/>
      <c r="R975" s="55"/>
      <c r="S975" s="67"/>
      <c r="T975" s="67"/>
      <c r="U975" s="67"/>
      <c r="V975" s="67"/>
    </row>
    <row r="976" spans="1:22" ht="15">
      <c r="A976" s="47"/>
      <c r="B976" s="47"/>
      <c r="C976" s="47"/>
      <c r="D976" s="67"/>
      <c r="E976" s="154"/>
      <c r="F976" s="75"/>
      <c r="G976" s="211"/>
      <c r="H976" s="52"/>
      <c r="I976" s="52"/>
      <c r="J976" s="52"/>
      <c r="K976" s="52"/>
      <c r="L976" s="52"/>
      <c r="M976" s="52"/>
      <c r="N976" s="52"/>
      <c r="O976" s="52"/>
      <c r="P976" s="53"/>
      <c r="Q976" s="54"/>
      <c r="R976" s="55"/>
      <c r="S976" s="67"/>
      <c r="T976" s="67"/>
      <c r="U976" s="67"/>
      <c r="V976" s="67"/>
    </row>
    <row r="977" spans="1:22" ht="15">
      <c r="A977" s="47"/>
      <c r="B977" s="47"/>
      <c r="C977" s="47"/>
      <c r="D977" s="67"/>
      <c r="E977" s="154"/>
      <c r="F977" s="75"/>
      <c r="G977" s="211"/>
      <c r="H977" s="52"/>
      <c r="I977" s="52"/>
      <c r="J977" s="52"/>
      <c r="K977" s="52"/>
      <c r="L977" s="52"/>
      <c r="M977" s="52"/>
      <c r="N977" s="52"/>
      <c r="O977" s="52"/>
      <c r="P977" s="53"/>
      <c r="Q977" s="54"/>
      <c r="R977" s="55"/>
      <c r="S977" s="67"/>
      <c r="T977" s="67"/>
      <c r="U977" s="67"/>
      <c r="V977" s="67"/>
    </row>
    <row r="978" spans="1:22" ht="15">
      <c r="A978" s="47"/>
      <c r="B978" s="47"/>
      <c r="C978" s="47"/>
      <c r="D978" s="67"/>
      <c r="E978" s="154"/>
      <c r="F978" s="75"/>
      <c r="G978" s="211"/>
      <c r="H978" s="52"/>
      <c r="I978" s="52"/>
      <c r="J978" s="52"/>
      <c r="K978" s="52"/>
      <c r="L978" s="52"/>
      <c r="M978" s="52"/>
      <c r="N978" s="52"/>
      <c r="O978" s="52"/>
      <c r="P978" s="53"/>
      <c r="Q978" s="54"/>
      <c r="R978" s="55"/>
      <c r="S978" s="67"/>
      <c r="T978" s="67"/>
      <c r="U978" s="67"/>
      <c r="V978" s="67"/>
    </row>
    <row r="979" spans="1:22" ht="15">
      <c r="A979" s="47"/>
      <c r="B979" s="47"/>
      <c r="C979" s="47"/>
      <c r="D979" s="67"/>
      <c r="E979" s="154"/>
      <c r="F979" s="75"/>
      <c r="G979" s="211"/>
      <c r="H979" s="52"/>
      <c r="I979" s="52"/>
      <c r="J979" s="52"/>
      <c r="K979" s="52"/>
      <c r="L979" s="52"/>
      <c r="M979" s="52"/>
      <c r="N979" s="52"/>
      <c r="O979" s="52"/>
      <c r="P979" s="53"/>
      <c r="Q979" s="54"/>
      <c r="R979" s="55"/>
      <c r="S979" s="67"/>
      <c r="T979" s="67"/>
      <c r="U979" s="67"/>
      <c r="V979" s="67"/>
    </row>
    <row r="980" spans="1:22" ht="15">
      <c r="A980" s="47"/>
      <c r="B980" s="47"/>
      <c r="C980" s="47"/>
      <c r="D980" s="67"/>
      <c r="E980" s="154"/>
      <c r="F980" s="75"/>
      <c r="G980" s="211"/>
      <c r="H980" s="52"/>
      <c r="I980" s="52"/>
      <c r="J980" s="52"/>
      <c r="K980" s="52"/>
      <c r="L980" s="52"/>
      <c r="M980" s="52"/>
      <c r="N980" s="52"/>
      <c r="O980" s="52"/>
      <c r="P980" s="53"/>
      <c r="Q980" s="54"/>
      <c r="R980" s="55"/>
      <c r="S980" s="67"/>
      <c r="T980" s="67"/>
      <c r="U980" s="67"/>
      <c r="V980" s="67"/>
    </row>
    <row r="981" spans="1:22" ht="15">
      <c r="A981" s="47"/>
      <c r="B981" s="47"/>
      <c r="C981" s="47"/>
      <c r="D981" s="67"/>
      <c r="E981" s="154"/>
      <c r="F981" s="75"/>
      <c r="G981" s="211"/>
      <c r="H981" s="52"/>
      <c r="I981" s="52"/>
      <c r="J981" s="52"/>
      <c r="K981" s="52"/>
      <c r="L981" s="52"/>
      <c r="M981" s="52"/>
      <c r="N981" s="52"/>
      <c r="O981" s="52"/>
      <c r="P981" s="53"/>
      <c r="Q981" s="54"/>
      <c r="R981" s="55"/>
      <c r="S981" s="67"/>
      <c r="T981" s="67"/>
      <c r="U981" s="67"/>
      <c r="V981" s="67"/>
    </row>
    <row r="982" spans="1:22" ht="15">
      <c r="A982" s="47"/>
      <c r="B982" s="47"/>
      <c r="C982" s="47"/>
      <c r="D982" s="67"/>
      <c r="E982" s="154"/>
      <c r="F982" s="75"/>
      <c r="G982" s="211"/>
      <c r="H982" s="52"/>
      <c r="I982" s="52"/>
      <c r="J982" s="52"/>
      <c r="K982" s="52"/>
      <c r="L982" s="52"/>
      <c r="M982" s="52"/>
      <c r="N982" s="52"/>
      <c r="O982" s="52"/>
      <c r="P982" s="53"/>
      <c r="Q982" s="54"/>
      <c r="R982" s="55"/>
      <c r="S982" s="67"/>
      <c r="T982" s="67"/>
      <c r="U982" s="67"/>
      <c r="V982" s="67"/>
    </row>
    <row r="983" spans="1:22" ht="15">
      <c r="A983" s="47"/>
      <c r="B983" s="47"/>
      <c r="C983" s="47"/>
      <c r="D983" s="67"/>
      <c r="E983" s="154"/>
      <c r="F983" s="75"/>
      <c r="G983" s="211"/>
      <c r="H983" s="52"/>
      <c r="I983" s="52"/>
      <c r="J983" s="52"/>
      <c r="K983" s="52"/>
      <c r="L983" s="52"/>
      <c r="M983" s="52"/>
      <c r="N983" s="52"/>
      <c r="O983" s="52"/>
      <c r="P983" s="53"/>
      <c r="Q983" s="54"/>
      <c r="R983" s="55"/>
      <c r="S983" s="67"/>
      <c r="T983" s="67"/>
      <c r="U983" s="67"/>
      <c r="V983" s="67"/>
    </row>
    <row r="984" spans="1:22" ht="15">
      <c r="A984" s="47"/>
      <c r="B984" s="47"/>
      <c r="C984" s="47"/>
      <c r="D984" s="67"/>
      <c r="E984" s="154"/>
      <c r="F984" s="75"/>
      <c r="G984" s="211"/>
      <c r="H984" s="52"/>
      <c r="I984" s="52"/>
      <c r="J984" s="52"/>
      <c r="K984" s="52"/>
      <c r="L984" s="52"/>
      <c r="M984" s="52"/>
      <c r="N984" s="52"/>
      <c r="O984" s="52"/>
      <c r="P984" s="53"/>
      <c r="Q984" s="54"/>
      <c r="R984" s="55"/>
      <c r="S984" s="67"/>
      <c r="T984" s="67"/>
      <c r="U984" s="67"/>
      <c r="V984" s="67"/>
    </row>
    <row r="985" spans="1:22" ht="15">
      <c r="A985" s="47"/>
      <c r="B985" s="47"/>
      <c r="C985" s="47"/>
      <c r="D985" s="67"/>
      <c r="E985" s="154"/>
      <c r="F985" s="75"/>
      <c r="G985" s="211"/>
      <c r="H985" s="52"/>
      <c r="I985" s="52"/>
      <c r="J985" s="52"/>
      <c r="K985" s="52"/>
      <c r="L985" s="52"/>
      <c r="M985" s="52"/>
      <c r="N985" s="52"/>
      <c r="O985" s="52"/>
      <c r="P985" s="53"/>
      <c r="Q985" s="54"/>
      <c r="R985" s="55"/>
      <c r="S985" s="67"/>
      <c r="T985" s="67"/>
      <c r="U985" s="67"/>
      <c r="V985" s="67"/>
    </row>
    <row r="986" spans="1:22" ht="15">
      <c r="A986" s="47"/>
      <c r="B986" s="47"/>
      <c r="C986" s="47"/>
      <c r="D986" s="67"/>
      <c r="E986" s="154"/>
      <c r="F986" s="75"/>
      <c r="G986" s="211"/>
      <c r="H986" s="52"/>
      <c r="I986" s="52"/>
      <c r="J986" s="52"/>
      <c r="K986" s="52"/>
      <c r="L986" s="52"/>
      <c r="M986" s="52"/>
      <c r="N986" s="52"/>
      <c r="O986" s="52"/>
      <c r="P986" s="53"/>
      <c r="Q986" s="54"/>
      <c r="R986" s="55"/>
      <c r="S986" s="67"/>
      <c r="T986" s="67"/>
      <c r="U986" s="67"/>
      <c r="V986" s="67"/>
    </row>
    <row r="987" spans="1:22" ht="15">
      <c r="A987" s="47"/>
      <c r="B987" s="47"/>
      <c r="C987" s="47"/>
      <c r="D987" s="67"/>
      <c r="E987" s="154"/>
      <c r="F987" s="75"/>
      <c r="G987" s="211"/>
      <c r="H987" s="52"/>
      <c r="I987" s="52"/>
      <c r="J987" s="52"/>
      <c r="K987" s="52"/>
      <c r="L987" s="52"/>
      <c r="M987" s="52"/>
      <c r="N987" s="52"/>
      <c r="O987" s="52"/>
      <c r="P987" s="53"/>
      <c r="Q987" s="54"/>
      <c r="R987" s="55"/>
      <c r="S987" s="67"/>
      <c r="T987" s="67"/>
      <c r="U987" s="67"/>
      <c r="V987" s="67"/>
    </row>
    <row r="988" spans="1:22" ht="15">
      <c r="A988" s="47"/>
      <c r="B988" s="47"/>
      <c r="C988" s="47"/>
      <c r="D988" s="67"/>
      <c r="E988" s="154"/>
      <c r="F988" s="75"/>
      <c r="G988" s="211"/>
      <c r="H988" s="52"/>
      <c r="I988" s="52"/>
      <c r="J988" s="52"/>
      <c r="K988" s="52"/>
      <c r="L988" s="52"/>
      <c r="M988" s="52"/>
      <c r="N988" s="52"/>
      <c r="O988" s="52"/>
      <c r="P988" s="53"/>
      <c r="Q988" s="54"/>
      <c r="R988" s="55"/>
      <c r="S988" s="67"/>
      <c r="T988" s="67"/>
      <c r="U988" s="67"/>
      <c r="V988" s="67"/>
    </row>
    <row r="989" spans="1:22" ht="15.75" thickBot="1">
      <c r="A989" s="68"/>
      <c r="B989" s="69"/>
      <c r="C989" s="69"/>
      <c r="D989" s="68"/>
      <c r="E989" s="68"/>
      <c r="F989" s="94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</row>
    <row r="990" spans="1:22" ht="15.75">
      <c r="A990" s="326" t="s">
        <v>62</v>
      </c>
      <c r="B990" s="327"/>
      <c r="C990" s="327"/>
      <c r="D990" s="327"/>
      <c r="E990" s="327"/>
      <c r="F990" s="327"/>
      <c r="G990" s="327"/>
      <c r="H990" s="327"/>
      <c r="I990" s="327"/>
      <c r="J990" s="327"/>
      <c r="K990" s="327"/>
      <c r="L990" s="327"/>
      <c r="M990" s="327"/>
      <c r="N990" s="327"/>
      <c r="O990" s="327"/>
      <c r="P990" s="327"/>
      <c r="Q990" s="327"/>
      <c r="R990" s="327"/>
      <c r="S990" s="327"/>
      <c r="T990" s="327"/>
      <c r="U990" s="327"/>
      <c r="V990" s="328"/>
    </row>
    <row r="991" spans="1:22" ht="15">
      <c r="A991" s="5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7"/>
    </row>
    <row r="992" spans="1:22" ht="20.25">
      <c r="A992" s="329" t="s">
        <v>421</v>
      </c>
      <c r="B992" s="250"/>
      <c r="C992" s="250"/>
      <c r="D992" s="250"/>
      <c r="E992" s="250"/>
      <c r="F992" s="250"/>
      <c r="G992" s="250"/>
      <c r="H992" s="250"/>
      <c r="I992" s="250"/>
      <c r="J992" s="250"/>
      <c r="K992" s="250"/>
      <c r="L992" s="250"/>
      <c r="M992" s="250"/>
      <c r="N992" s="250"/>
      <c r="O992" s="250"/>
      <c r="P992" s="250"/>
      <c r="Q992" s="250"/>
      <c r="R992" s="250"/>
      <c r="S992" s="250"/>
      <c r="T992" s="250"/>
      <c r="U992" s="250"/>
      <c r="V992" s="330"/>
    </row>
    <row r="993" spans="1:22" ht="15">
      <c r="A993" s="56"/>
      <c r="B993" s="5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58"/>
    </row>
    <row r="994" spans="1:22" ht="18">
      <c r="A994" s="331" t="s">
        <v>63</v>
      </c>
      <c r="B994" s="253"/>
      <c r="C994" s="254" t="s">
        <v>424</v>
      </c>
      <c r="D994" s="254"/>
      <c r="E994" s="254"/>
      <c r="F994" s="254"/>
      <c r="G994" s="254"/>
      <c r="H994" s="254"/>
      <c r="I994" s="254"/>
      <c r="J994" s="254"/>
      <c r="K994" s="254"/>
      <c r="L994" s="254"/>
      <c r="M994" s="254"/>
      <c r="N994" s="254"/>
      <c r="O994" s="254"/>
      <c r="P994" s="254"/>
      <c r="Q994" s="254"/>
      <c r="R994" s="254"/>
      <c r="S994" s="254"/>
      <c r="T994" s="254"/>
      <c r="U994" s="254"/>
      <c r="V994" s="59"/>
    </row>
    <row r="995" spans="1:22" ht="15">
      <c r="A995" s="56"/>
      <c r="B995" s="5"/>
      <c r="C995" s="10"/>
      <c r="D995" s="10"/>
      <c r="E995" s="10"/>
      <c r="F995" s="10"/>
      <c r="G995" s="10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7"/>
    </row>
    <row r="996" spans="1:22" ht="15">
      <c r="A996" s="332" t="s">
        <v>64</v>
      </c>
      <c r="B996" s="256"/>
      <c r="C996" s="10" t="s">
        <v>65</v>
      </c>
      <c r="D996" s="10"/>
      <c r="E996" s="10"/>
      <c r="F996" s="5"/>
      <c r="G996" s="5"/>
      <c r="H996" s="5"/>
      <c r="I996" s="5"/>
      <c r="J996" s="5"/>
      <c r="K996" s="10" t="s">
        <v>66</v>
      </c>
      <c r="L996" s="10"/>
      <c r="M996" s="10"/>
      <c r="N996" s="333">
        <v>40956</v>
      </c>
      <c r="O996" s="256"/>
      <c r="P996" s="256"/>
      <c r="Q996" s="256"/>
      <c r="R996" s="256"/>
      <c r="S996" s="256" t="s">
        <v>67</v>
      </c>
      <c r="T996" s="256"/>
      <c r="U996" s="256"/>
      <c r="V996" s="334"/>
    </row>
    <row r="997" spans="1:22" ht="15">
      <c r="A997" s="332" t="s">
        <v>68</v>
      </c>
      <c r="B997" s="256"/>
      <c r="C997" s="10" t="s">
        <v>108</v>
      </c>
      <c r="D997" s="10"/>
      <c r="E997" s="10"/>
      <c r="F997" s="5"/>
      <c r="G997" s="5"/>
      <c r="H997" s="5"/>
      <c r="I997" s="5"/>
      <c r="J997" s="5"/>
      <c r="K997" s="256" t="s">
        <v>70</v>
      </c>
      <c r="L997" s="256"/>
      <c r="M997" s="256"/>
      <c r="N997" s="256" t="s">
        <v>377</v>
      </c>
      <c r="O997" s="256"/>
      <c r="P997" s="256"/>
      <c r="Q997" s="256"/>
      <c r="R997" s="256"/>
      <c r="S997" s="256" t="s">
        <v>72</v>
      </c>
      <c r="T997" s="256"/>
      <c r="U997" s="256"/>
      <c r="V997" s="58">
        <v>34</v>
      </c>
    </row>
    <row r="998" spans="1:22" ht="15.75" thickBot="1">
      <c r="A998" s="70"/>
      <c r="B998" s="71"/>
      <c r="C998" s="71"/>
      <c r="D998" s="71"/>
      <c r="E998" s="71"/>
      <c r="F998" s="71"/>
      <c r="G998" s="71"/>
      <c r="H998" s="71"/>
      <c r="I998" s="71"/>
      <c r="J998" s="71"/>
      <c r="K998" s="376"/>
      <c r="L998" s="376"/>
      <c r="M998" s="376"/>
      <c r="N998" s="376" t="s">
        <v>73</v>
      </c>
      <c r="O998" s="376"/>
      <c r="P998" s="376"/>
      <c r="Q998" s="376"/>
      <c r="R998" s="376"/>
      <c r="S998" s="377"/>
      <c r="T998" s="377"/>
      <c r="U998" s="71"/>
      <c r="V998" s="72"/>
    </row>
    <row r="999" spans="1:22" ht="15">
      <c r="A999" s="459" t="s">
        <v>74</v>
      </c>
      <c r="B999" s="359"/>
      <c r="C999" s="378" t="s">
        <v>247</v>
      </c>
      <c r="D999" s="378"/>
      <c r="E999" s="378"/>
      <c r="F999" s="378"/>
      <c r="G999" s="379"/>
      <c r="H999" s="381" t="s">
        <v>76</v>
      </c>
      <c r="I999" s="382"/>
      <c r="J999" s="406" t="s">
        <v>272</v>
      </c>
      <c r="K999" s="406"/>
      <c r="L999" s="406"/>
      <c r="M999" s="406"/>
      <c r="N999" s="406"/>
      <c r="O999" s="462"/>
      <c r="P999" s="348" t="s">
        <v>372</v>
      </c>
      <c r="Q999" s="349"/>
      <c r="R999" s="557" t="s">
        <v>273</v>
      </c>
      <c r="S999" s="557"/>
      <c r="T999" s="557"/>
      <c r="U999" s="557"/>
      <c r="V999" s="558"/>
    </row>
    <row r="1000" spans="1:22" ht="15">
      <c r="A1000" s="459" t="s">
        <v>79</v>
      </c>
      <c r="B1000" s="359"/>
      <c r="C1000" s="282" t="s">
        <v>269</v>
      </c>
      <c r="D1000" s="282"/>
      <c r="E1000" s="282"/>
      <c r="F1000" s="282"/>
      <c r="G1000" s="283"/>
      <c r="H1000" s="381"/>
      <c r="I1000" s="382"/>
      <c r="J1000" s="406"/>
      <c r="K1000" s="406"/>
      <c r="L1000" s="406"/>
      <c r="M1000" s="406"/>
      <c r="N1000" s="406"/>
      <c r="O1000" s="462"/>
      <c r="P1000" s="348"/>
      <c r="Q1000" s="349"/>
      <c r="R1000" s="557"/>
      <c r="S1000" s="557"/>
      <c r="T1000" s="557"/>
      <c r="U1000" s="557"/>
      <c r="V1000" s="558"/>
    </row>
    <row r="1001" spans="1:22" ht="15.75" thickBot="1">
      <c r="A1001" s="470" t="s">
        <v>81</v>
      </c>
      <c r="B1001" s="471"/>
      <c r="C1001" s="561" t="s">
        <v>274</v>
      </c>
      <c r="D1001" s="561"/>
      <c r="E1001" s="561"/>
      <c r="F1001" s="561"/>
      <c r="G1001" s="562"/>
      <c r="H1001" s="460"/>
      <c r="I1001" s="461"/>
      <c r="J1001" s="463"/>
      <c r="K1001" s="463"/>
      <c r="L1001" s="463"/>
      <c r="M1001" s="463"/>
      <c r="N1001" s="463"/>
      <c r="O1001" s="464"/>
      <c r="P1001" s="465"/>
      <c r="Q1001" s="466"/>
      <c r="R1001" s="559"/>
      <c r="S1001" s="559"/>
      <c r="T1001" s="559"/>
      <c r="U1001" s="559"/>
      <c r="V1001" s="560"/>
    </row>
    <row r="1002" spans="1:22" ht="15.75" thickBot="1">
      <c r="A1002" s="474"/>
      <c r="B1002" s="474"/>
      <c r="C1002" s="474"/>
      <c r="D1002" s="474"/>
      <c r="E1002" s="474"/>
      <c r="F1002" s="474"/>
      <c r="G1002" s="474"/>
      <c r="H1002" s="474"/>
      <c r="I1002" s="474"/>
      <c r="J1002" s="474"/>
      <c r="K1002" s="474"/>
      <c r="L1002" s="474"/>
      <c r="M1002" s="474"/>
      <c r="N1002" s="474"/>
      <c r="O1002" s="474"/>
      <c r="P1002" s="474"/>
      <c r="Q1002" s="474"/>
      <c r="R1002" s="474"/>
      <c r="S1002" s="474"/>
      <c r="T1002" s="474"/>
      <c r="U1002" s="474"/>
      <c r="V1002" s="474"/>
    </row>
    <row r="1003" spans="1:22" ht="15.75" thickBot="1">
      <c r="A1003" s="289" t="s">
        <v>83</v>
      </c>
      <c r="B1003" s="290"/>
      <c r="C1003" s="290"/>
      <c r="D1003" s="290"/>
      <c r="E1003" s="290"/>
      <c r="F1003" s="290"/>
      <c r="G1003" s="291"/>
      <c r="H1003" s="292" t="s">
        <v>84</v>
      </c>
      <c r="I1003" s="293"/>
      <c r="J1003" s="293"/>
      <c r="K1003" s="293"/>
      <c r="L1003" s="293"/>
      <c r="M1003" s="293"/>
      <c r="N1003" s="293"/>
      <c r="O1003" s="293"/>
      <c r="P1003" s="293"/>
      <c r="Q1003" s="293"/>
      <c r="R1003" s="294"/>
      <c r="S1003" s="295" t="s">
        <v>85</v>
      </c>
      <c r="T1003" s="297" t="s">
        <v>86</v>
      </c>
      <c r="U1003" s="298"/>
      <c r="V1003" s="299"/>
    </row>
    <row r="1004" spans="1:22" ht="15.75" thickBot="1">
      <c r="A1004" s="295" t="s">
        <v>87</v>
      </c>
      <c r="B1004" s="297" t="s">
        <v>88</v>
      </c>
      <c r="C1004" s="299"/>
      <c r="D1004" s="302" t="s">
        <v>89</v>
      </c>
      <c r="E1004" s="304" t="s">
        <v>90</v>
      </c>
      <c r="F1004" s="304" t="s">
        <v>91</v>
      </c>
      <c r="G1004" s="306" t="s">
        <v>92</v>
      </c>
      <c r="H1004" s="308" t="s">
        <v>93</v>
      </c>
      <c r="I1004" s="309"/>
      <c r="J1004" s="309"/>
      <c r="K1004" s="309"/>
      <c r="L1004" s="309"/>
      <c r="M1004" s="309"/>
      <c r="N1004" s="309"/>
      <c r="O1004" s="310"/>
      <c r="P1004" s="311" t="s">
        <v>94</v>
      </c>
      <c r="Q1004" s="313" t="s">
        <v>95</v>
      </c>
      <c r="R1004" s="315" t="s">
        <v>96</v>
      </c>
      <c r="S1004" s="296"/>
      <c r="T1004" s="300"/>
      <c r="U1004" s="258"/>
      <c r="V1004" s="301"/>
    </row>
    <row r="1005" spans="1:22" ht="47.25" thickBot="1">
      <c r="A1005" s="296"/>
      <c r="B1005" s="300"/>
      <c r="C1005" s="301"/>
      <c r="D1005" s="303"/>
      <c r="E1005" s="305"/>
      <c r="F1005" s="305"/>
      <c r="G1005" s="307"/>
      <c r="H1005" s="14" t="s">
        <v>97</v>
      </c>
      <c r="I1005" s="15" t="s">
        <v>98</v>
      </c>
      <c r="J1005" s="16" t="s">
        <v>99</v>
      </c>
      <c r="K1005" s="16" t="s">
        <v>16</v>
      </c>
      <c r="L1005" s="16" t="s">
        <v>100</v>
      </c>
      <c r="M1005" s="16" t="s">
        <v>101</v>
      </c>
      <c r="N1005" s="16" t="s">
        <v>102</v>
      </c>
      <c r="O1005" s="17" t="s">
        <v>103</v>
      </c>
      <c r="P1005" s="312"/>
      <c r="Q1005" s="314"/>
      <c r="R1005" s="316"/>
      <c r="S1005" s="296"/>
      <c r="T1005" s="300"/>
      <c r="U1005" s="258"/>
      <c r="V1005" s="301"/>
    </row>
    <row r="1006" spans="1:22" ht="68.25" customHeight="1">
      <c r="A1006" s="77">
        <v>1</v>
      </c>
      <c r="B1006" s="380" t="s">
        <v>275</v>
      </c>
      <c r="C1006" s="380"/>
      <c r="D1006" s="78">
        <v>1</v>
      </c>
      <c r="E1006" s="78">
        <v>0</v>
      </c>
      <c r="F1006" s="78"/>
      <c r="G1006" s="90"/>
      <c r="H1006" s="130">
        <v>10000</v>
      </c>
      <c r="I1006" s="130"/>
      <c r="J1006" s="130"/>
      <c r="K1006" s="130"/>
      <c r="L1006" s="130"/>
      <c r="M1006" s="130"/>
      <c r="N1006" s="130"/>
      <c r="O1006" s="130"/>
      <c r="P1006" s="212"/>
      <c r="Q1006" s="212"/>
      <c r="R1006" s="205"/>
      <c r="S1006" s="27"/>
      <c r="T1006" s="444"/>
      <c r="U1006" s="445"/>
      <c r="V1006" s="446"/>
    </row>
    <row r="1007" spans="1:22" ht="15">
      <c r="A1007" s="29">
        <v>1</v>
      </c>
      <c r="B1007" s="320"/>
      <c r="C1007" s="320"/>
      <c r="D1007" s="31"/>
      <c r="E1007" s="32"/>
      <c r="F1007" s="33"/>
      <c r="G1007" s="33"/>
      <c r="H1007" s="84"/>
      <c r="I1007" s="84"/>
      <c r="J1007" s="84"/>
      <c r="K1007" s="84"/>
      <c r="L1007" s="84"/>
      <c r="M1007" s="84"/>
      <c r="N1007" s="84"/>
      <c r="O1007" s="84"/>
      <c r="P1007" s="84">
        <v>9000</v>
      </c>
      <c r="Q1007" s="192">
        <v>9000</v>
      </c>
      <c r="R1007" s="162">
        <f>+Q1007/P1007</f>
        <v>1</v>
      </c>
      <c r="S1007" s="63" t="s">
        <v>136</v>
      </c>
      <c r="T1007" s="366"/>
      <c r="U1007" s="366"/>
      <c r="V1007" s="367"/>
    </row>
    <row r="1008" spans="1:22" ht="15.75" thickBot="1">
      <c r="A1008" s="39"/>
      <c r="B1008" s="373" t="s">
        <v>106</v>
      </c>
      <c r="C1008" s="373"/>
      <c r="D1008" s="66">
        <f>SUM(D1005:D1007)</f>
        <v>1</v>
      </c>
      <c r="E1008" s="152">
        <f>SUM(E1005:E1007)</f>
        <v>0</v>
      </c>
      <c r="F1008" s="73">
        <f>+E1008/D1008</f>
        <v>0</v>
      </c>
      <c r="G1008" s="159">
        <f>SUM(G1007)</f>
        <v>0</v>
      </c>
      <c r="H1008" s="213"/>
      <c r="I1008" s="43"/>
      <c r="J1008" s="43"/>
      <c r="K1008" s="43"/>
      <c r="L1008" s="43"/>
      <c r="M1008" s="43"/>
      <c r="N1008" s="43"/>
      <c r="O1008" s="43"/>
      <c r="P1008" s="213">
        <v>9000</v>
      </c>
      <c r="Q1008" s="45">
        <f>SUM(Q1005:Q1007)</f>
        <v>9000</v>
      </c>
      <c r="R1008" s="46">
        <f>+Q1008/P1008</f>
        <v>1</v>
      </c>
      <c r="S1008" s="66"/>
      <c r="T1008" s="374"/>
      <c r="U1008" s="374"/>
      <c r="V1008" s="375"/>
    </row>
    <row r="1009" spans="1:22" ht="15">
      <c r="A1009" s="47"/>
      <c r="B1009" s="47"/>
      <c r="C1009" s="47"/>
      <c r="D1009" s="67"/>
      <c r="E1009" s="154"/>
      <c r="F1009" s="75"/>
      <c r="G1009" s="160"/>
      <c r="H1009" s="214"/>
      <c r="I1009" s="52"/>
      <c r="J1009" s="52"/>
      <c r="K1009" s="52"/>
      <c r="L1009" s="52"/>
      <c r="M1009" s="52"/>
      <c r="N1009" s="52"/>
      <c r="O1009" s="52"/>
      <c r="P1009" s="214"/>
      <c r="Q1009" s="54"/>
      <c r="R1009" s="55"/>
      <c r="S1009" s="67"/>
      <c r="T1009" s="67"/>
      <c r="U1009" s="67"/>
      <c r="V1009" s="67"/>
    </row>
    <row r="1010" spans="1:22" ht="15">
      <c r="A1010" s="47"/>
      <c r="B1010" s="47"/>
      <c r="C1010" s="47"/>
      <c r="D1010" s="67"/>
      <c r="E1010" s="154"/>
      <c r="F1010" s="75"/>
      <c r="G1010" s="160"/>
      <c r="H1010" s="214"/>
      <c r="I1010" s="52"/>
      <c r="J1010" s="52"/>
      <c r="K1010" s="52"/>
      <c r="L1010" s="52"/>
      <c r="M1010" s="52"/>
      <c r="N1010" s="52"/>
      <c r="O1010" s="52"/>
      <c r="P1010" s="214"/>
      <c r="Q1010" s="54"/>
      <c r="R1010" s="55"/>
      <c r="S1010" s="67"/>
      <c r="T1010" s="67"/>
      <c r="U1010" s="67"/>
      <c r="V1010" s="67"/>
    </row>
    <row r="1011" spans="1:22" ht="15">
      <c r="A1011" s="47"/>
      <c r="B1011" s="47"/>
      <c r="C1011" s="47"/>
      <c r="D1011" s="67"/>
      <c r="E1011" s="154"/>
      <c r="F1011" s="75"/>
      <c r="G1011" s="160"/>
      <c r="H1011" s="214"/>
      <c r="I1011" s="52"/>
      <c r="J1011" s="52"/>
      <c r="K1011" s="52"/>
      <c r="L1011" s="52"/>
      <c r="M1011" s="52"/>
      <c r="N1011" s="52"/>
      <c r="O1011" s="52"/>
      <c r="P1011" s="214"/>
      <c r="Q1011" s="54"/>
      <c r="R1011" s="55"/>
      <c r="S1011" s="67"/>
      <c r="T1011" s="67"/>
      <c r="U1011" s="67"/>
      <c r="V1011" s="67"/>
    </row>
    <row r="1012" spans="1:22" ht="15">
      <c r="A1012" s="47"/>
      <c r="B1012" s="47"/>
      <c r="C1012" s="47"/>
      <c r="D1012" s="67"/>
      <c r="E1012" s="154"/>
      <c r="F1012" s="75"/>
      <c r="G1012" s="160"/>
      <c r="H1012" s="214"/>
      <c r="I1012" s="52"/>
      <c r="J1012" s="52"/>
      <c r="K1012" s="52"/>
      <c r="L1012" s="52"/>
      <c r="M1012" s="52"/>
      <c r="N1012" s="52"/>
      <c r="O1012" s="52"/>
      <c r="P1012" s="214"/>
      <c r="Q1012" s="54"/>
      <c r="R1012" s="55"/>
      <c r="S1012" s="67"/>
      <c r="T1012" s="67"/>
      <c r="U1012" s="67"/>
      <c r="V1012" s="67"/>
    </row>
    <row r="1013" spans="1:22" ht="15">
      <c r="A1013" s="47"/>
      <c r="B1013" s="47"/>
      <c r="C1013" s="47"/>
      <c r="D1013" s="67"/>
      <c r="E1013" s="154"/>
      <c r="F1013" s="75"/>
      <c r="G1013" s="160"/>
      <c r="H1013" s="214"/>
      <c r="I1013" s="52"/>
      <c r="J1013" s="52"/>
      <c r="K1013" s="52"/>
      <c r="L1013" s="52"/>
      <c r="M1013" s="52"/>
      <c r="N1013" s="52"/>
      <c r="O1013" s="52"/>
      <c r="P1013" s="214"/>
      <c r="Q1013" s="54"/>
      <c r="R1013" s="55"/>
      <c r="S1013" s="67"/>
      <c r="T1013" s="67"/>
      <c r="U1013" s="67"/>
      <c r="V1013" s="67"/>
    </row>
    <row r="1014" spans="1:22" ht="15">
      <c r="A1014" s="47"/>
      <c r="B1014" s="47"/>
      <c r="C1014" s="47"/>
      <c r="D1014" s="67"/>
      <c r="E1014" s="154"/>
      <c r="F1014" s="75"/>
      <c r="G1014" s="160"/>
      <c r="H1014" s="214"/>
      <c r="I1014" s="52"/>
      <c r="J1014" s="52"/>
      <c r="K1014" s="52"/>
      <c r="L1014" s="52"/>
      <c r="M1014" s="52"/>
      <c r="N1014" s="52"/>
      <c r="O1014" s="52"/>
      <c r="P1014" s="214"/>
      <c r="Q1014" s="54"/>
      <c r="R1014" s="55"/>
      <c r="S1014" s="67"/>
      <c r="T1014" s="67"/>
      <c r="U1014" s="67"/>
      <c r="V1014" s="67"/>
    </row>
    <row r="1015" spans="1:22" ht="15">
      <c r="A1015" s="47"/>
      <c r="B1015" s="47"/>
      <c r="C1015" s="47"/>
      <c r="D1015" s="67"/>
      <c r="E1015" s="154"/>
      <c r="F1015" s="75"/>
      <c r="G1015" s="160"/>
      <c r="H1015" s="214"/>
      <c r="I1015" s="52"/>
      <c r="J1015" s="52"/>
      <c r="K1015" s="52"/>
      <c r="L1015" s="52"/>
      <c r="M1015" s="52"/>
      <c r="N1015" s="52"/>
      <c r="O1015" s="52"/>
      <c r="P1015" s="214"/>
      <c r="Q1015" s="54"/>
      <c r="R1015" s="55"/>
      <c r="S1015" s="67"/>
      <c r="T1015" s="67"/>
      <c r="U1015" s="67"/>
      <c r="V1015" s="67"/>
    </row>
    <row r="1016" spans="1:22" ht="15">
      <c r="A1016" s="47"/>
      <c r="B1016" s="47"/>
      <c r="C1016" s="47"/>
      <c r="D1016" s="67"/>
      <c r="E1016" s="154"/>
      <c r="F1016" s="75"/>
      <c r="G1016" s="160"/>
      <c r="H1016" s="214"/>
      <c r="I1016" s="52"/>
      <c r="J1016" s="52"/>
      <c r="K1016" s="52"/>
      <c r="L1016" s="52"/>
      <c r="M1016" s="52"/>
      <c r="N1016" s="52"/>
      <c r="O1016" s="52"/>
      <c r="P1016" s="214"/>
      <c r="Q1016" s="54"/>
      <c r="R1016" s="55"/>
      <c r="S1016" s="67"/>
      <c r="T1016" s="67"/>
      <c r="U1016" s="67"/>
      <c r="V1016" s="67"/>
    </row>
    <row r="1017" spans="1:22" ht="15">
      <c r="A1017" s="47"/>
      <c r="B1017" s="47"/>
      <c r="C1017" s="47"/>
      <c r="D1017" s="67"/>
      <c r="E1017" s="154"/>
      <c r="F1017" s="75"/>
      <c r="G1017" s="160"/>
      <c r="H1017" s="214"/>
      <c r="I1017" s="52"/>
      <c r="J1017" s="52"/>
      <c r="K1017" s="52"/>
      <c r="L1017" s="52"/>
      <c r="M1017" s="52"/>
      <c r="N1017" s="52"/>
      <c r="O1017" s="52"/>
      <c r="P1017" s="214"/>
      <c r="Q1017" s="54"/>
      <c r="R1017" s="55"/>
      <c r="S1017" s="67"/>
      <c r="T1017" s="67"/>
      <c r="U1017" s="67"/>
      <c r="V1017" s="67"/>
    </row>
    <row r="1018" spans="1:22" ht="15">
      <c r="A1018" s="47"/>
      <c r="B1018" s="47"/>
      <c r="C1018" s="47"/>
      <c r="D1018" s="67"/>
      <c r="E1018" s="154"/>
      <c r="F1018" s="75"/>
      <c r="G1018" s="160"/>
      <c r="H1018" s="214"/>
      <c r="I1018" s="52"/>
      <c r="J1018" s="52"/>
      <c r="K1018" s="52"/>
      <c r="L1018" s="52"/>
      <c r="M1018" s="52"/>
      <c r="N1018" s="52"/>
      <c r="O1018" s="52"/>
      <c r="P1018" s="214"/>
      <c r="Q1018" s="54"/>
      <c r="R1018" s="55"/>
      <c r="S1018" s="67"/>
      <c r="T1018" s="67"/>
      <c r="U1018" s="67"/>
      <c r="V1018" s="67"/>
    </row>
    <row r="1019" spans="1:22" ht="15">
      <c r="A1019" s="47"/>
      <c r="B1019" s="47"/>
      <c r="C1019" s="47"/>
      <c r="D1019" s="67"/>
      <c r="E1019" s="154"/>
      <c r="F1019" s="75"/>
      <c r="G1019" s="160"/>
      <c r="H1019" s="214"/>
      <c r="I1019" s="52"/>
      <c r="J1019" s="52"/>
      <c r="K1019" s="52"/>
      <c r="L1019" s="52"/>
      <c r="M1019" s="52"/>
      <c r="N1019" s="52"/>
      <c r="O1019" s="52"/>
      <c r="P1019" s="214"/>
      <c r="Q1019" s="54"/>
      <c r="R1019" s="55"/>
      <c r="S1019" s="67"/>
      <c r="T1019" s="67"/>
      <c r="U1019" s="67"/>
      <c r="V1019" s="67"/>
    </row>
    <row r="1020" spans="1:22" ht="15">
      <c r="A1020" s="47"/>
      <c r="B1020" s="47"/>
      <c r="C1020" s="47"/>
      <c r="D1020" s="67"/>
      <c r="E1020" s="154"/>
      <c r="F1020" s="75"/>
      <c r="G1020" s="160"/>
      <c r="H1020" s="214"/>
      <c r="I1020" s="52"/>
      <c r="J1020" s="52"/>
      <c r="K1020" s="52"/>
      <c r="L1020" s="52"/>
      <c r="M1020" s="52"/>
      <c r="N1020" s="52"/>
      <c r="O1020" s="52"/>
      <c r="P1020" s="214"/>
      <c r="Q1020" s="54"/>
      <c r="R1020" s="55"/>
      <c r="S1020" s="67"/>
      <c r="T1020" s="67"/>
      <c r="U1020" s="67"/>
      <c r="V1020" s="67"/>
    </row>
    <row r="1021" spans="1:22" ht="15">
      <c r="A1021" s="47"/>
      <c r="B1021" s="47"/>
      <c r="C1021" s="47"/>
      <c r="D1021" s="67"/>
      <c r="E1021" s="154"/>
      <c r="F1021" s="75"/>
      <c r="G1021" s="160"/>
      <c r="H1021" s="214"/>
      <c r="I1021" s="52"/>
      <c r="J1021" s="52"/>
      <c r="K1021" s="52"/>
      <c r="L1021" s="52"/>
      <c r="M1021" s="52"/>
      <c r="N1021" s="52"/>
      <c r="O1021" s="52"/>
      <c r="P1021" s="214"/>
      <c r="Q1021" s="54"/>
      <c r="R1021" s="55"/>
      <c r="S1021" s="67"/>
      <c r="T1021" s="67"/>
      <c r="U1021" s="67"/>
      <c r="V1021" s="67"/>
    </row>
    <row r="1022" spans="1:22" ht="15">
      <c r="A1022" s="47"/>
      <c r="B1022" s="47"/>
      <c r="C1022" s="47"/>
      <c r="D1022" s="67"/>
      <c r="E1022" s="154"/>
      <c r="F1022" s="75"/>
      <c r="G1022" s="160"/>
      <c r="H1022" s="214"/>
      <c r="I1022" s="52"/>
      <c r="J1022" s="52"/>
      <c r="K1022" s="52"/>
      <c r="L1022" s="52"/>
      <c r="M1022" s="52"/>
      <c r="N1022" s="52"/>
      <c r="O1022" s="52"/>
      <c r="P1022" s="214"/>
      <c r="Q1022" s="54"/>
      <c r="R1022" s="55"/>
      <c r="S1022" s="67"/>
      <c r="T1022" s="67"/>
      <c r="U1022" s="67"/>
      <c r="V1022" s="67"/>
    </row>
    <row r="1023" spans="1:22" ht="15">
      <c r="A1023" s="47"/>
      <c r="B1023" s="47"/>
      <c r="C1023" s="47"/>
      <c r="D1023" s="67"/>
      <c r="E1023" s="154"/>
      <c r="F1023" s="75"/>
      <c r="G1023" s="160"/>
      <c r="H1023" s="214"/>
      <c r="I1023" s="52"/>
      <c r="J1023" s="52"/>
      <c r="K1023" s="52"/>
      <c r="L1023" s="52"/>
      <c r="M1023" s="52"/>
      <c r="N1023" s="52"/>
      <c r="O1023" s="52"/>
      <c r="P1023" s="214"/>
      <c r="Q1023" s="54"/>
      <c r="R1023" s="55"/>
      <c r="S1023" s="67"/>
      <c r="T1023" s="67"/>
      <c r="U1023" s="67"/>
      <c r="V1023" s="67"/>
    </row>
    <row r="1024" spans="1:22" ht="15">
      <c r="A1024" s="47"/>
      <c r="B1024" s="47"/>
      <c r="C1024" s="47"/>
      <c r="D1024" s="67"/>
      <c r="E1024" s="154"/>
      <c r="F1024" s="75"/>
      <c r="G1024" s="160"/>
      <c r="H1024" s="214"/>
      <c r="I1024" s="52"/>
      <c r="J1024" s="52"/>
      <c r="K1024" s="52"/>
      <c r="L1024" s="52"/>
      <c r="M1024" s="52"/>
      <c r="N1024" s="52"/>
      <c r="O1024" s="52"/>
      <c r="P1024" s="214"/>
      <c r="Q1024" s="54"/>
      <c r="R1024" s="55"/>
      <c r="S1024" s="67"/>
      <c r="T1024" s="67"/>
      <c r="U1024" s="67"/>
      <c r="V1024" s="67"/>
    </row>
    <row r="1025" spans="1:22" ht="15">
      <c r="A1025" s="47"/>
      <c r="B1025" s="47"/>
      <c r="C1025" s="47"/>
      <c r="D1025" s="67"/>
      <c r="E1025" s="154"/>
      <c r="F1025" s="75"/>
      <c r="G1025" s="160"/>
      <c r="H1025" s="214"/>
      <c r="I1025" s="52"/>
      <c r="J1025" s="52"/>
      <c r="K1025" s="52"/>
      <c r="L1025" s="52"/>
      <c r="M1025" s="52"/>
      <c r="N1025" s="52"/>
      <c r="O1025" s="52"/>
      <c r="P1025" s="214"/>
      <c r="Q1025" s="54"/>
      <c r="R1025" s="55"/>
      <c r="S1025" s="67"/>
      <c r="T1025" s="67"/>
      <c r="U1025" s="67"/>
      <c r="V1025" s="67"/>
    </row>
    <row r="1026" spans="1:22" ht="15.75" thickBot="1">
      <c r="A1026" s="68"/>
      <c r="B1026" s="69"/>
      <c r="C1026" s="69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</row>
    <row r="1027" spans="1:22" ht="15.75">
      <c r="A1027" s="326" t="s">
        <v>62</v>
      </c>
      <c r="B1027" s="327"/>
      <c r="C1027" s="327"/>
      <c r="D1027" s="327"/>
      <c r="E1027" s="327"/>
      <c r="F1027" s="327"/>
      <c r="G1027" s="327"/>
      <c r="H1027" s="327"/>
      <c r="I1027" s="327"/>
      <c r="J1027" s="327"/>
      <c r="K1027" s="327"/>
      <c r="L1027" s="327"/>
      <c r="M1027" s="327"/>
      <c r="N1027" s="327"/>
      <c r="O1027" s="327"/>
      <c r="P1027" s="327"/>
      <c r="Q1027" s="327"/>
      <c r="R1027" s="327"/>
      <c r="S1027" s="327"/>
      <c r="T1027" s="327"/>
      <c r="U1027" s="327"/>
      <c r="V1027" s="328"/>
    </row>
    <row r="1028" spans="1:22" ht="15">
      <c r="A1028" s="56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7"/>
    </row>
    <row r="1029" spans="1:22" ht="20.25">
      <c r="A1029" s="329" t="s">
        <v>420</v>
      </c>
      <c r="B1029" s="250"/>
      <c r="C1029" s="250"/>
      <c r="D1029" s="250"/>
      <c r="E1029" s="250"/>
      <c r="F1029" s="250"/>
      <c r="G1029" s="250"/>
      <c r="H1029" s="250"/>
      <c r="I1029" s="250"/>
      <c r="J1029" s="250"/>
      <c r="K1029" s="250"/>
      <c r="L1029" s="250"/>
      <c r="M1029" s="250"/>
      <c r="N1029" s="250"/>
      <c r="O1029" s="250"/>
      <c r="P1029" s="250"/>
      <c r="Q1029" s="250"/>
      <c r="R1029" s="250"/>
      <c r="S1029" s="250"/>
      <c r="T1029" s="250"/>
      <c r="U1029" s="250"/>
      <c r="V1029" s="330"/>
    </row>
    <row r="1030" spans="1:22" ht="15">
      <c r="A1030" s="56"/>
      <c r="B1030" s="5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58"/>
    </row>
    <row r="1031" spans="1:22" ht="18">
      <c r="A1031" s="331" t="s">
        <v>63</v>
      </c>
      <c r="B1031" s="253"/>
      <c r="C1031" s="254" t="s">
        <v>292</v>
      </c>
      <c r="D1031" s="254"/>
      <c r="E1031" s="254"/>
      <c r="F1031" s="254"/>
      <c r="G1031" s="254"/>
      <c r="H1031" s="254"/>
      <c r="I1031" s="254"/>
      <c r="J1031" s="254"/>
      <c r="K1031" s="254"/>
      <c r="L1031" s="254"/>
      <c r="M1031" s="254"/>
      <c r="N1031" s="254"/>
      <c r="O1031" s="254"/>
      <c r="P1031" s="254"/>
      <c r="Q1031" s="254"/>
      <c r="R1031" s="254"/>
      <c r="S1031" s="254"/>
      <c r="T1031" s="254"/>
      <c r="U1031" s="254"/>
      <c r="V1031" s="59"/>
    </row>
    <row r="1032" spans="1:22" ht="15">
      <c r="A1032" s="56"/>
      <c r="B1032" s="5"/>
      <c r="C1032" s="10"/>
      <c r="D1032" s="10"/>
      <c r="E1032" s="10"/>
      <c r="F1032" s="10"/>
      <c r="G1032" s="10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7"/>
    </row>
    <row r="1033" spans="1:22" ht="15">
      <c r="A1033" s="332" t="s">
        <v>64</v>
      </c>
      <c r="B1033" s="256"/>
      <c r="C1033" s="10" t="s">
        <v>65</v>
      </c>
      <c r="D1033" s="10"/>
      <c r="E1033" s="10"/>
      <c r="F1033" s="5"/>
      <c r="G1033" s="5"/>
      <c r="H1033" s="5"/>
      <c r="I1033" s="5"/>
      <c r="J1033" s="5"/>
      <c r="K1033" s="10" t="s">
        <v>66</v>
      </c>
      <c r="L1033" s="10"/>
      <c r="M1033" s="10"/>
      <c r="N1033" s="333">
        <v>40956</v>
      </c>
      <c r="O1033" s="256"/>
      <c r="P1033" s="256"/>
      <c r="Q1033" s="256"/>
      <c r="R1033" s="256"/>
      <c r="S1033" s="256" t="s">
        <v>67</v>
      </c>
      <c r="T1033" s="256"/>
      <c r="U1033" s="256"/>
      <c r="V1033" s="334"/>
    </row>
    <row r="1034" spans="1:22" ht="15">
      <c r="A1034" s="332" t="s">
        <v>68</v>
      </c>
      <c r="B1034" s="256"/>
      <c r="C1034" s="10" t="s">
        <v>108</v>
      </c>
      <c r="D1034" s="10"/>
      <c r="E1034" s="10"/>
      <c r="F1034" s="5"/>
      <c r="G1034" s="5"/>
      <c r="H1034" s="5"/>
      <c r="I1034" s="5"/>
      <c r="J1034" s="5"/>
      <c r="K1034" s="256" t="s">
        <v>70</v>
      </c>
      <c r="L1034" s="256"/>
      <c r="M1034" s="256"/>
      <c r="N1034" s="256" t="s">
        <v>377</v>
      </c>
      <c r="O1034" s="256"/>
      <c r="P1034" s="256"/>
      <c r="Q1034" s="256"/>
      <c r="R1034" s="256"/>
      <c r="S1034" s="256" t="s">
        <v>72</v>
      </c>
      <c r="T1034" s="256"/>
      <c r="U1034" s="256"/>
      <c r="V1034" s="58">
        <v>34</v>
      </c>
    </row>
    <row r="1035" spans="1:22" ht="15.75" thickBot="1">
      <c r="A1035" s="70"/>
      <c r="B1035" s="71"/>
      <c r="C1035" s="71"/>
      <c r="D1035" s="71"/>
      <c r="E1035" s="71"/>
      <c r="F1035" s="71"/>
      <c r="G1035" s="71"/>
      <c r="H1035" s="71"/>
      <c r="I1035" s="71"/>
      <c r="J1035" s="71"/>
      <c r="K1035" s="376"/>
      <c r="L1035" s="376"/>
      <c r="M1035" s="376"/>
      <c r="N1035" s="376" t="s">
        <v>73</v>
      </c>
      <c r="O1035" s="376"/>
      <c r="P1035" s="376"/>
      <c r="Q1035" s="376"/>
      <c r="R1035" s="376"/>
      <c r="S1035" s="377"/>
      <c r="T1035" s="377"/>
      <c r="U1035" s="71"/>
      <c r="V1035" s="72"/>
    </row>
    <row r="1036" spans="1:22" ht="15">
      <c r="A1036" s="459" t="s">
        <v>74</v>
      </c>
      <c r="B1036" s="359"/>
      <c r="C1036" s="378" t="s">
        <v>247</v>
      </c>
      <c r="D1036" s="378"/>
      <c r="E1036" s="378"/>
      <c r="F1036" s="378"/>
      <c r="G1036" s="379"/>
      <c r="H1036" s="266" t="s">
        <v>76</v>
      </c>
      <c r="I1036" s="267"/>
      <c r="J1036" s="272" t="s">
        <v>276</v>
      </c>
      <c r="K1036" s="272"/>
      <c r="L1036" s="272"/>
      <c r="M1036" s="272"/>
      <c r="N1036" s="272"/>
      <c r="O1036" s="272"/>
      <c r="P1036" s="273"/>
      <c r="Q1036" s="348" t="s">
        <v>372</v>
      </c>
      <c r="R1036" s="349"/>
      <c r="S1036" s="452" t="s">
        <v>277</v>
      </c>
      <c r="T1036" s="452"/>
      <c r="U1036" s="452"/>
      <c r="V1036" s="467"/>
    </row>
    <row r="1037" spans="1:22" ht="15">
      <c r="A1037" s="459" t="s">
        <v>79</v>
      </c>
      <c r="B1037" s="359"/>
      <c r="C1037" s="282" t="s">
        <v>278</v>
      </c>
      <c r="D1037" s="282"/>
      <c r="E1037" s="282"/>
      <c r="F1037" s="282"/>
      <c r="G1037" s="283"/>
      <c r="H1037" s="266"/>
      <c r="I1037" s="267"/>
      <c r="J1037" s="272"/>
      <c r="K1037" s="272"/>
      <c r="L1037" s="272"/>
      <c r="M1037" s="272"/>
      <c r="N1037" s="272"/>
      <c r="O1037" s="272"/>
      <c r="P1037" s="273"/>
      <c r="Q1037" s="348"/>
      <c r="R1037" s="349"/>
      <c r="S1037" s="452"/>
      <c r="T1037" s="452"/>
      <c r="U1037" s="452"/>
      <c r="V1037" s="467"/>
    </row>
    <row r="1038" spans="1:22" ht="15.75" thickBot="1">
      <c r="A1038" s="470" t="s">
        <v>81</v>
      </c>
      <c r="B1038" s="471"/>
      <c r="C1038" s="483" t="s">
        <v>279</v>
      </c>
      <c r="D1038" s="483"/>
      <c r="E1038" s="483"/>
      <c r="F1038" s="483"/>
      <c r="G1038" s="484"/>
      <c r="H1038" s="479"/>
      <c r="I1038" s="480"/>
      <c r="J1038" s="481"/>
      <c r="K1038" s="481"/>
      <c r="L1038" s="481"/>
      <c r="M1038" s="481"/>
      <c r="N1038" s="481"/>
      <c r="O1038" s="481"/>
      <c r="P1038" s="482"/>
      <c r="Q1038" s="465"/>
      <c r="R1038" s="466"/>
      <c r="S1038" s="468"/>
      <c r="T1038" s="468"/>
      <c r="U1038" s="468"/>
      <c r="V1038" s="469"/>
    </row>
    <row r="1039" spans="1:22" ht="15.75" thickBot="1">
      <c r="A1039" s="474"/>
      <c r="B1039" s="474"/>
      <c r="C1039" s="474"/>
      <c r="D1039" s="474"/>
      <c r="E1039" s="474"/>
      <c r="F1039" s="474"/>
      <c r="G1039" s="474"/>
      <c r="H1039" s="474"/>
      <c r="I1039" s="474"/>
      <c r="J1039" s="474"/>
      <c r="K1039" s="474"/>
      <c r="L1039" s="474"/>
      <c r="M1039" s="474"/>
      <c r="N1039" s="474"/>
      <c r="O1039" s="474"/>
      <c r="P1039" s="474"/>
      <c r="Q1039" s="474"/>
      <c r="R1039" s="474"/>
      <c r="S1039" s="474"/>
      <c r="T1039" s="474"/>
      <c r="U1039" s="474"/>
      <c r="V1039" s="474"/>
    </row>
    <row r="1040" spans="1:22" ht="15.75" thickBot="1">
      <c r="A1040" s="289" t="s">
        <v>83</v>
      </c>
      <c r="B1040" s="290"/>
      <c r="C1040" s="290"/>
      <c r="D1040" s="290"/>
      <c r="E1040" s="290"/>
      <c r="F1040" s="290"/>
      <c r="G1040" s="291"/>
      <c r="H1040" s="292" t="s">
        <v>84</v>
      </c>
      <c r="I1040" s="293"/>
      <c r="J1040" s="293"/>
      <c r="K1040" s="293"/>
      <c r="L1040" s="293"/>
      <c r="M1040" s="293"/>
      <c r="N1040" s="293"/>
      <c r="O1040" s="293"/>
      <c r="P1040" s="293"/>
      <c r="Q1040" s="293"/>
      <c r="R1040" s="294"/>
      <c r="S1040" s="295" t="s">
        <v>85</v>
      </c>
      <c r="T1040" s="297" t="s">
        <v>86</v>
      </c>
      <c r="U1040" s="298"/>
      <c r="V1040" s="299"/>
    </row>
    <row r="1041" spans="1:22" ht="15.75" thickBot="1">
      <c r="A1041" s="295" t="s">
        <v>87</v>
      </c>
      <c r="B1041" s="297" t="s">
        <v>88</v>
      </c>
      <c r="C1041" s="299"/>
      <c r="D1041" s="302" t="s">
        <v>89</v>
      </c>
      <c r="E1041" s="304" t="s">
        <v>90</v>
      </c>
      <c r="F1041" s="304" t="s">
        <v>91</v>
      </c>
      <c r="G1041" s="306" t="s">
        <v>92</v>
      </c>
      <c r="H1041" s="308" t="s">
        <v>93</v>
      </c>
      <c r="I1041" s="309"/>
      <c r="J1041" s="309"/>
      <c r="K1041" s="309"/>
      <c r="L1041" s="309"/>
      <c r="M1041" s="309"/>
      <c r="N1041" s="309"/>
      <c r="O1041" s="310"/>
      <c r="P1041" s="311" t="s">
        <v>94</v>
      </c>
      <c r="Q1041" s="313" t="s">
        <v>95</v>
      </c>
      <c r="R1041" s="315" t="s">
        <v>96</v>
      </c>
      <c r="S1041" s="296"/>
      <c r="T1041" s="300"/>
      <c r="U1041" s="258"/>
      <c r="V1041" s="301"/>
    </row>
    <row r="1042" spans="1:22" ht="47.25" thickBot="1">
      <c r="A1042" s="296"/>
      <c r="B1042" s="300"/>
      <c r="C1042" s="301"/>
      <c r="D1042" s="303"/>
      <c r="E1042" s="305"/>
      <c r="F1042" s="305"/>
      <c r="G1042" s="307"/>
      <c r="H1042" s="14" t="s">
        <v>97</v>
      </c>
      <c r="I1042" s="15" t="s">
        <v>98</v>
      </c>
      <c r="J1042" s="16" t="s">
        <v>99</v>
      </c>
      <c r="K1042" s="16" t="s">
        <v>16</v>
      </c>
      <c r="L1042" s="16" t="s">
        <v>100</v>
      </c>
      <c r="M1042" s="16" t="s">
        <v>101</v>
      </c>
      <c r="N1042" s="16" t="s">
        <v>102</v>
      </c>
      <c r="O1042" s="17" t="s">
        <v>103</v>
      </c>
      <c r="P1042" s="312"/>
      <c r="Q1042" s="314"/>
      <c r="R1042" s="316"/>
      <c r="S1042" s="296"/>
      <c r="T1042" s="300"/>
      <c r="U1042" s="258"/>
      <c r="V1042" s="301"/>
    </row>
    <row r="1043" spans="1:22" ht="39.75" customHeight="1" thickBot="1">
      <c r="A1043" s="18">
        <v>1</v>
      </c>
      <c r="B1043" s="317" t="s">
        <v>280</v>
      </c>
      <c r="C1043" s="317"/>
      <c r="D1043" s="20">
        <v>4</v>
      </c>
      <c r="E1043" s="21">
        <v>0</v>
      </c>
      <c r="F1043" s="22">
        <f>+E1043/D1043</f>
        <v>0</v>
      </c>
      <c r="G1043" s="22">
        <f>0.624*E1043/475</f>
        <v>0</v>
      </c>
      <c r="H1043" s="23"/>
      <c r="I1043" s="23"/>
      <c r="J1043" s="23"/>
      <c r="K1043" s="23"/>
      <c r="L1043" s="23"/>
      <c r="M1043" s="23"/>
      <c r="N1043" s="23"/>
      <c r="O1043" s="23"/>
      <c r="P1043" s="79">
        <f>+O1043+N1043+M1043+L1043+K1043+I1043+J1043+H1043</f>
        <v>0</v>
      </c>
      <c r="Q1043" s="215"/>
      <c r="R1043" s="176">
        <v>0</v>
      </c>
      <c r="S1043" s="62" t="s">
        <v>393</v>
      </c>
      <c r="T1043" s="363"/>
      <c r="U1043" s="363"/>
      <c r="V1043" s="364"/>
    </row>
    <row r="1044" spans="1:22" ht="36.75" customHeight="1" thickBot="1">
      <c r="A1044" s="199"/>
      <c r="B1044" s="563" t="s">
        <v>172</v>
      </c>
      <c r="C1044" s="564"/>
      <c r="D1044" s="119">
        <v>1</v>
      </c>
      <c r="E1044" s="201">
        <v>0</v>
      </c>
      <c r="F1044" s="22">
        <f>+E1044/D1044</f>
        <v>0</v>
      </c>
      <c r="G1044" s="22">
        <f>0.624*E1044/475</f>
        <v>0</v>
      </c>
      <c r="H1044" s="216"/>
      <c r="I1044" s="216"/>
      <c r="J1044" s="216"/>
      <c r="K1044" s="216"/>
      <c r="L1044" s="216"/>
      <c r="M1044" s="216"/>
      <c r="N1044" s="216"/>
      <c r="O1044" s="216">
        <v>10000</v>
      </c>
      <c r="P1044" s="79">
        <f>+O1044+N1044+M1044+L1044+K1044+I1044+J1044+H1044</f>
        <v>10000</v>
      </c>
      <c r="Q1044" s="217"/>
      <c r="R1044" s="176">
        <f>+Q1044/P1044</f>
        <v>0</v>
      </c>
      <c r="S1044" s="62" t="s">
        <v>393</v>
      </c>
      <c r="T1044" s="218"/>
      <c r="U1044" s="218"/>
      <c r="V1044" s="219"/>
    </row>
    <row r="1045" spans="1:22" ht="51" customHeight="1">
      <c r="A1045" s="29">
        <v>2</v>
      </c>
      <c r="B1045" s="320" t="s">
        <v>281</v>
      </c>
      <c r="C1045" s="320"/>
      <c r="D1045" s="31">
        <v>1</v>
      </c>
      <c r="E1045" s="32">
        <v>0</v>
      </c>
      <c r="F1045" s="33">
        <f>+E1045/D1045</f>
        <v>0</v>
      </c>
      <c r="G1045" s="33">
        <f>0.624*E1045/475</f>
        <v>0</v>
      </c>
      <c r="H1045" s="34"/>
      <c r="I1045" s="34"/>
      <c r="J1045" s="34"/>
      <c r="K1045" s="34"/>
      <c r="L1045" s="34"/>
      <c r="M1045" s="34"/>
      <c r="N1045" s="34"/>
      <c r="O1045" s="34">
        <v>70000</v>
      </c>
      <c r="P1045" s="79">
        <f>+O1045+N1045+M1045+L1045+K1045+I1045+J1045+H1045</f>
        <v>70000</v>
      </c>
      <c r="Q1045" s="193"/>
      <c r="R1045" s="176">
        <f>+Q1045/P1045</f>
        <v>0</v>
      </c>
      <c r="S1045" s="62" t="s">
        <v>393</v>
      </c>
      <c r="T1045" s="366"/>
      <c r="U1045" s="366"/>
      <c r="V1045" s="367"/>
    </row>
    <row r="1046" spans="1:22" ht="15.75" thickBot="1">
      <c r="A1046" s="39"/>
      <c r="B1046" s="373" t="s">
        <v>106</v>
      </c>
      <c r="C1046" s="373"/>
      <c r="D1046" s="66"/>
      <c r="E1046" s="152">
        <f>SUM(E1043:E1045)</f>
        <v>0</v>
      </c>
      <c r="F1046" s="42"/>
      <c r="G1046" s="159">
        <f aca="true" t="shared" si="22" ref="G1046:P1046">SUM(G1043:G1045)</f>
        <v>0</v>
      </c>
      <c r="H1046" s="43">
        <f t="shared" si="22"/>
        <v>0</v>
      </c>
      <c r="I1046" s="43">
        <f t="shared" si="22"/>
        <v>0</v>
      </c>
      <c r="J1046" s="43">
        <f t="shared" si="22"/>
        <v>0</v>
      </c>
      <c r="K1046" s="43">
        <f t="shared" si="22"/>
        <v>0</v>
      </c>
      <c r="L1046" s="43">
        <f t="shared" si="22"/>
        <v>0</v>
      </c>
      <c r="M1046" s="43">
        <f t="shared" si="22"/>
        <v>0</v>
      </c>
      <c r="N1046" s="43">
        <f t="shared" si="22"/>
        <v>0</v>
      </c>
      <c r="O1046" s="43">
        <f t="shared" si="22"/>
        <v>80000</v>
      </c>
      <c r="P1046" s="43">
        <f t="shared" si="22"/>
        <v>80000</v>
      </c>
      <c r="Q1046" s="45">
        <f>SUM(Q1044:Q1045)</f>
        <v>0</v>
      </c>
      <c r="R1046" s="46">
        <f>+Q1046/P1046</f>
        <v>0</v>
      </c>
      <c r="S1046" s="66"/>
      <c r="T1046" s="374"/>
      <c r="U1046" s="374"/>
      <c r="V1046" s="375"/>
    </row>
    <row r="1047" spans="1:22" ht="15">
      <c r="A1047" s="47"/>
      <c r="B1047" s="47"/>
      <c r="C1047" s="47"/>
      <c r="D1047" s="67"/>
      <c r="E1047" s="154"/>
      <c r="F1047" s="51"/>
      <c r="G1047" s="160"/>
      <c r="H1047" s="52"/>
      <c r="I1047" s="52"/>
      <c r="J1047" s="52"/>
      <c r="K1047" s="52"/>
      <c r="L1047" s="52"/>
      <c r="M1047" s="52"/>
      <c r="N1047" s="52"/>
      <c r="O1047" s="52"/>
      <c r="P1047" s="52"/>
      <c r="Q1047" s="54"/>
      <c r="R1047" s="55"/>
      <c r="S1047" s="67"/>
      <c r="T1047" s="67"/>
      <c r="U1047" s="67"/>
      <c r="V1047" s="67"/>
    </row>
    <row r="1048" spans="1:22" ht="15">
      <c r="A1048" s="47"/>
      <c r="B1048" s="47"/>
      <c r="C1048" s="47"/>
      <c r="D1048" s="67"/>
      <c r="E1048" s="154"/>
      <c r="F1048" s="51"/>
      <c r="G1048" s="160"/>
      <c r="H1048" s="52"/>
      <c r="I1048" s="52"/>
      <c r="J1048" s="52"/>
      <c r="K1048" s="52"/>
      <c r="L1048" s="52"/>
      <c r="M1048" s="52"/>
      <c r="N1048" s="52"/>
      <c r="O1048" s="52"/>
      <c r="P1048" s="52"/>
      <c r="Q1048" s="54"/>
      <c r="R1048" s="55"/>
      <c r="S1048" s="67"/>
      <c r="T1048" s="67"/>
      <c r="U1048" s="67"/>
      <c r="V1048" s="67"/>
    </row>
    <row r="1049" spans="1:22" ht="15">
      <c r="A1049" s="47"/>
      <c r="B1049" s="47"/>
      <c r="C1049" s="47"/>
      <c r="D1049" s="67"/>
      <c r="E1049" s="154"/>
      <c r="F1049" s="51"/>
      <c r="G1049" s="160"/>
      <c r="H1049" s="52"/>
      <c r="I1049" s="52"/>
      <c r="J1049" s="52"/>
      <c r="K1049" s="52"/>
      <c r="L1049" s="52"/>
      <c r="M1049" s="52"/>
      <c r="N1049" s="52"/>
      <c r="O1049" s="52"/>
      <c r="P1049" s="52"/>
      <c r="Q1049" s="54"/>
      <c r="R1049" s="55"/>
      <c r="S1049" s="67"/>
      <c r="T1049" s="67"/>
      <c r="U1049" s="67"/>
      <c r="V1049" s="67"/>
    </row>
    <row r="1050" spans="1:22" ht="15">
      <c r="A1050" s="47"/>
      <c r="B1050" s="47"/>
      <c r="C1050" s="47"/>
      <c r="D1050" s="67"/>
      <c r="E1050" s="154"/>
      <c r="F1050" s="51"/>
      <c r="G1050" s="160"/>
      <c r="H1050" s="52"/>
      <c r="I1050" s="52"/>
      <c r="J1050" s="52"/>
      <c r="K1050" s="52"/>
      <c r="L1050" s="52"/>
      <c r="M1050" s="52"/>
      <c r="N1050" s="52"/>
      <c r="O1050" s="52"/>
      <c r="P1050" s="52"/>
      <c r="Q1050" s="54"/>
      <c r="R1050" s="55"/>
      <c r="S1050" s="67"/>
      <c r="T1050" s="67"/>
      <c r="U1050" s="67"/>
      <c r="V1050" s="67"/>
    </row>
    <row r="1051" spans="1:22" ht="15">
      <c r="A1051" s="47"/>
      <c r="B1051" s="47"/>
      <c r="C1051" s="47"/>
      <c r="D1051" s="67"/>
      <c r="E1051" s="154"/>
      <c r="F1051" s="51"/>
      <c r="G1051" s="160"/>
      <c r="H1051" s="52"/>
      <c r="I1051" s="52"/>
      <c r="J1051" s="52"/>
      <c r="K1051" s="52"/>
      <c r="L1051" s="52"/>
      <c r="M1051" s="52"/>
      <c r="N1051" s="52"/>
      <c r="O1051" s="52"/>
      <c r="P1051" s="52"/>
      <c r="Q1051" s="54"/>
      <c r="R1051" s="55"/>
      <c r="S1051" s="67"/>
      <c r="T1051" s="67"/>
      <c r="U1051" s="67"/>
      <c r="V1051" s="67"/>
    </row>
    <row r="1052" spans="1:22" ht="15">
      <c r="A1052" s="47"/>
      <c r="B1052" s="47"/>
      <c r="C1052" s="47"/>
      <c r="D1052" s="67"/>
      <c r="E1052" s="154"/>
      <c r="F1052" s="51"/>
      <c r="G1052" s="160"/>
      <c r="H1052" s="52"/>
      <c r="I1052" s="52"/>
      <c r="J1052" s="52"/>
      <c r="K1052" s="52"/>
      <c r="L1052" s="52"/>
      <c r="M1052" s="52"/>
      <c r="N1052" s="52"/>
      <c r="O1052" s="52"/>
      <c r="P1052" s="52"/>
      <c r="Q1052" s="54"/>
      <c r="R1052" s="55"/>
      <c r="S1052" s="67"/>
      <c r="T1052" s="67"/>
      <c r="U1052" s="67"/>
      <c r="V1052" s="67"/>
    </row>
    <row r="1053" spans="1:22" ht="15">
      <c r="A1053" s="47"/>
      <c r="B1053" s="47"/>
      <c r="C1053" s="47"/>
      <c r="D1053" s="67"/>
      <c r="E1053" s="154"/>
      <c r="F1053" s="51"/>
      <c r="G1053" s="160"/>
      <c r="H1053" s="52"/>
      <c r="I1053" s="52"/>
      <c r="J1053" s="52"/>
      <c r="K1053" s="52"/>
      <c r="L1053" s="52"/>
      <c r="M1053" s="52"/>
      <c r="N1053" s="52"/>
      <c r="O1053" s="52"/>
      <c r="P1053" s="52"/>
      <c r="Q1053" s="54"/>
      <c r="R1053" s="55"/>
      <c r="S1053" s="67"/>
      <c r="T1053" s="67"/>
      <c r="U1053" s="67"/>
      <c r="V1053" s="67"/>
    </row>
    <row r="1054" spans="1:22" ht="15">
      <c r="A1054" s="47"/>
      <c r="B1054" s="47"/>
      <c r="C1054" s="47"/>
      <c r="D1054" s="67"/>
      <c r="E1054" s="154"/>
      <c r="F1054" s="51"/>
      <c r="G1054" s="160"/>
      <c r="H1054" s="52"/>
      <c r="I1054" s="52"/>
      <c r="J1054" s="52"/>
      <c r="K1054" s="52"/>
      <c r="L1054" s="52"/>
      <c r="M1054" s="52"/>
      <c r="N1054" s="52"/>
      <c r="O1054" s="52"/>
      <c r="P1054" s="52"/>
      <c r="Q1054" s="54"/>
      <c r="R1054" s="55"/>
      <c r="S1054" s="67"/>
      <c r="T1054" s="67"/>
      <c r="U1054" s="67"/>
      <c r="V1054" s="67"/>
    </row>
    <row r="1055" spans="1:22" ht="15">
      <c r="A1055" s="47"/>
      <c r="B1055" s="47"/>
      <c r="C1055" s="47"/>
      <c r="D1055" s="67"/>
      <c r="E1055" s="154"/>
      <c r="F1055" s="51"/>
      <c r="G1055" s="160"/>
      <c r="H1055" s="52"/>
      <c r="I1055" s="52"/>
      <c r="J1055" s="52"/>
      <c r="K1055" s="52"/>
      <c r="L1055" s="52"/>
      <c r="M1055" s="52"/>
      <c r="N1055" s="52"/>
      <c r="O1055" s="52"/>
      <c r="P1055" s="52"/>
      <c r="Q1055" s="54"/>
      <c r="R1055" s="55"/>
      <c r="S1055" s="67"/>
      <c r="T1055" s="67"/>
      <c r="U1055" s="67"/>
      <c r="V1055" s="67"/>
    </row>
    <row r="1056" spans="1:22" ht="15">
      <c r="A1056" s="47"/>
      <c r="B1056" s="47"/>
      <c r="C1056" s="47"/>
      <c r="D1056" s="67"/>
      <c r="E1056" s="154"/>
      <c r="F1056" s="51"/>
      <c r="G1056" s="160"/>
      <c r="H1056" s="52"/>
      <c r="I1056" s="52"/>
      <c r="J1056" s="52"/>
      <c r="K1056" s="52"/>
      <c r="L1056" s="52"/>
      <c r="M1056" s="52"/>
      <c r="N1056" s="52"/>
      <c r="O1056" s="52"/>
      <c r="P1056" s="52"/>
      <c r="Q1056" s="54"/>
      <c r="R1056" s="55"/>
      <c r="S1056" s="67"/>
      <c r="T1056" s="67"/>
      <c r="U1056" s="67"/>
      <c r="V1056" s="67"/>
    </row>
    <row r="1057" spans="1:22" ht="15">
      <c r="A1057" s="47"/>
      <c r="B1057" s="47"/>
      <c r="C1057" s="47"/>
      <c r="D1057" s="67"/>
      <c r="E1057" s="154"/>
      <c r="F1057" s="51"/>
      <c r="G1057" s="160"/>
      <c r="H1057" s="52"/>
      <c r="I1057" s="52"/>
      <c r="J1057" s="52"/>
      <c r="K1057" s="52"/>
      <c r="L1057" s="52"/>
      <c r="M1057" s="52"/>
      <c r="N1057" s="52"/>
      <c r="O1057" s="52"/>
      <c r="P1057" s="52"/>
      <c r="Q1057" s="54"/>
      <c r="R1057" s="55"/>
      <c r="S1057" s="67"/>
      <c r="T1057" s="67"/>
      <c r="U1057" s="67"/>
      <c r="V1057" s="67"/>
    </row>
    <row r="1058" spans="1:22" ht="15">
      <c r="A1058" s="47"/>
      <c r="B1058" s="47"/>
      <c r="C1058" s="47"/>
      <c r="D1058" s="67"/>
      <c r="E1058" s="154"/>
      <c r="F1058" s="51"/>
      <c r="G1058" s="160"/>
      <c r="H1058" s="52"/>
      <c r="I1058" s="52"/>
      <c r="J1058" s="52"/>
      <c r="K1058" s="52"/>
      <c r="L1058" s="52"/>
      <c r="M1058" s="52"/>
      <c r="N1058" s="52"/>
      <c r="O1058" s="52"/>
      <c r="P1058" s="52"/>
      <c r="Q1058" s="54"/>
      <c r="R1058" s="55"/>
      <c r="S1058" s="67"/>
      <c r="T1058" s="67"/>
      <c r="U1058" s="67"/>
      <c r="V1058" s="67"/>
    </row>
    <row r="1059" spans="1:22" ht="15">
      <c r="A1059" s="47"/>
      <c r="B1059" s="47"/>
      <c r="C1059" s="47"/>
      <c r="D1059" s="67"/>
      <c r="E1059" s="154"/>
      <c r="F1059" s="51"/>
      <c r="G1059" s="160"/>
      <c r="H1059" s="52"/>
      <c r="I1059" s="52"/>
      <c r="J1059" s="52"/>
      <c r="K1059" s="52"/>
      <c r="L1059" s="52"/>
      <c r="M1059" s="52"/>
      <c r="N1059" s="52"/>
      <c r="O1059" s="52"/>
      <c r="P1059" s="52"/>
      <c r="Q1059" s="54"/>
      <c r="R1059" s="55"/>
      <c r="S1059" s="67"/>
      <c r="T1059" s="67"/>
      <c r="U1059" s="67"/>
      <c r="V1059" s="67"/>
    </row>
    <row r="1060" spans="1:22" ht="15">
      <c r="A1060" s="47"/>
      <c r="B1060" s="47"/>
      <c r="C1060" s="47"/>
      <c r="D1060" s="67"/>
      <c r="E1060" s="154"/>
      <c r="F1060" s="51"/>
      <c r="G1060" s="160"/>
      <c r="H1060" s="52"/>
      <c r="I1060" s="52"/>
      <c r="J1060" s="52"/>
      <c r="K1060" s="52"/>
      <c r="L1060" s="52"/>
      <c r="M1060" s="52"/>
      <c r="N1060" s="52"/>
      <c r="O1060" s="52"/>
      <c r="P1060" s="52"/>
      <c r="Q1060" s="54"/>
      <c r="R1060" s="55"/>
      <c r="S1060" s="67"/>
      <c r="T1060" s="67"/>
      <c r="U1060" s="67"/>
      <c r="V1060" s="67"/>
    </row>
    <row r="1061" spans="1:22" ht="15.75" thickBot="1">
      <c r="A1061" s="68"/>
      <c r="B1061" s="69"/>
      <c r="C1061" s="69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</row>
    <row r="1062" spans="1:22" ht="15.75">
      <c r="A1062" s="326" t="s">
        <v>62</v>
      </c>
      <c r="B1062" s="327"/>
      <c r="C1062" s="327"/>
      <c r="D1062" s="327"/>
      <c r="E1062" s="327"/>
      <c r="F1062" s="327"/>
      <c r="G1062" s="327"/>
      <c r="H1062" s="327"/>
      <c r="I1062" s="327"/>
      <c r="J1062" s="327"/>
      <c r="K1062" s="327"/>
      <c r="L1062" s="327"/>
      <c r="M1062" s="327"/>
      <c r="N1062" s="327"/>
      <c r="O1062" s="327"/>
      <c r="P1062" s="327"/>
      <c r="Q1062" s="327"/>
      <c r="R1062" s="327"/>
      <c r="S1062" s="327"/>
      <c r="T1062" s="327"/>
      <c r="U1062" s="327"/>
      <c r="V1062" s="328"/>
    </row>
    <row r="1063" spans="1:22" ht="15">
      <c r="A1063" s="56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7"/>
    </row>
    <row r="1064" spans="1:22" ht="20.25">
      <c r="A1064" s="329" t="s">
        <v>421</v>
      </c>
      <c r="B1064" s="250"/>
      <c r="C1064" s="250"/>
      <c r="D1064" s="250"/>
      <c r="E1064" s="250"/>
      <c r="F1064" s="250"/>
      <c r="G1064" s="250"/>
      <c r="H1064" s="250"/>
      <c r="I1064" s="250"/>
      <c r="J1064" s="250"/>
      <c r="K1064" s="250"/>
      <c r="L1064" s="250"/>
      <c r="M1064" s="250"/>
      <c r="N1064" s="250"/>
      <c r="O1064" s="250"/>
      <c r="P1064" s="250"/>
      <c r="Q1064" s="250"/>
      <c r="R1064" s="250"/>
      <c r="S1064" s="250"/>
      <c r="T1064" s="250"/>
      <c r="U1064" s="250"/>
      <c r="V1064" s="330"/>
    </row>
    <row r="1065" spans="1:22" ht="15">
      <c r="A1065" s="56"/>
      <c r="B1065" s="5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58"/>
    </row>
    <row r="1066" spans="1:22" ht="18">
      <c r="A1066" s="331" t="s">
        <v>63</v>
      </c>
      <c r="B1066" s="253"/>
      <c r="C1066" s="254" t="s">
        <v>292</v>
      </c>
      <c r="D1066" s="254"/>
      <c r="E1066" s="254"/>
      <c r="F1066" s="254"/>
      <c r="G1066" s="254"/>
      <c r="H1066" s="254"/>
      <c r="I1066" s="254"/>
      <c r="J1066" s="254"/>
      <c r="K1066" s="254"/>
      <c r="L1066" s="254"/>
      <c r="M1066" s="254"/>
      <c r="N1066" s="254"/>
      <c r="O1066" s="254"/>
      <c r="P1066" s="254"/>
      <c r="Q1066" s="254"/>
      <c r="R1066" s="254"/>
      <c r="S1066" s="254"/>
      <c r="T1066" s="254"/>
      <c r="U1066" s="254"/>
      <c r="V1066" s="59"/>
    </row>
    <row r="1067" spans="1:22" ht="15">
      <c r="A1067" s="56"/>
      <c r="B1067" s="5"/>
      <c r="C1067" s="10"/>
      <c r="D1067" s="10"/>
      <c r="E1067" s="10"/>
      <c r="F1067" s="10"/>
      <c r="G1067" s="10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7"/>
    </row>
    <row r="1068" spans="1:22" ht="15">
      <c r="A1068" s="332" t="s">
        <v>64</v>
      </c>
      <c r="B1068" s="256"/>
      <c r="C1068" s="10" t="s">
        <v>65</v>
      </c>
      <c r="D1068" s="10"/>
      <c r="E1068" s="10"/>
      <c r="F1068" s="5"/>
      <c r="G1068" s="5"/>
      <c r="H1068" s="5"/>
      <c r="I1068" s="5"/>
      <c r="J1068" s="5"/>
      <c r="K1068" s="10" t="s">
        <v>66</v>
      </c>
      <c r="L1068" s="10"/>
      <c r="M1068" s="10"/>
      <c r="N1068" s="333">
        <v>40956</v>
      </c>
      <c r="O1068" s="256"/>
      <c r="P1068" s="256"/>
      <c r="Q1068" s="256"/>
      <c r="R1068" s="256"/>
      <c r="S1068" s="256" t="s">
        <v>67</v>
      </c>
      <c r="T1068" s="256"/>
      <c r="U1068" s="256"/>
      <c r="V1068" s="334"/>
    </row>
    <row r="1069" spans="1:22" ht="15">
      <c r="A1069" s="332" t="s">
        <v>68</v>
      </c>
      <c r="B1069" s="256"/>
      <c r="C1069" s="10" t="s">
        <v>108</v>
      </c>
      <c r="D1069" s="10"/>
      <c r="E1069" s="10"/>
      <c r="F1069" s="5"/>
      <c r="G1069" s="5"/>
      <c r="H1069" s="5"/>
      <c r="I1069" s="5"/>
      <c r="J1069" s="5"/>
      <c r="K1069" s="256" t="s">
        <v>70</v>
      </c>
      <c r="L1069" s="256"/>
      <c r="M1069" s="256"/>
      <c r="N1069" s="256" t="s">
        <v>377</v>
      </c>
      <c r="O1069" s="256"/>
      <c r="P1069" s="256"/>
      <c r="Q1069" s="256"/>
      <c r="R1069" s="256"/>
      <c r="S1069" s="256" t="s">
        <v>72</v>
      </c>
      <c r="T1069" s="256"/>
      <c r="U1069" s="256"/>
      <c r="V1069" s="58">
        <v>34</v>
      </c>
    </row>
    <row r="1070" spans="1:22" ht="15.75" thickBot="1">
      <c r="A1070" s="70"/>
      <c r="B1070" s="71"/>
      <c r="C1070" s="71"/>
      <c r="D1070" s="71"/>
      <c r="E1070" s="71"/>
      <c r="F1070" s="71"/>
      <c r="G1070" s="71"/>
      <c r="H1070" s="71"/>
      <c r="I1070" s="71"/>
      <c r="J1070" s="71"/>
      <c r="K1070" s="376"/>
      <c r="L1070" s="376"/>
      <c r="M1070" s="376"/>
      <c r="N1070" s="376" t="s">
        <v>73</v>
      </c>
      <c r="O1070" s="376"/>
      <c r="P1070" s="376"/>
      <c r="Q1070" s="376"/>
      <c r="R1070" s="376"/>
      <c r="S1070" s="377"/>
      <c r="T1070" s="377"/>
      <c r="U1070" s="71"/>
      <c r="V1070" s="72"/>
    </row>
    <row r="1071" spans="1:22" ht="15">
      <c r="A1071" s="459" t="s">
        <v>74</v>
      </c>
      <c r="B1071" s="359"/>
      <c r="C1071" s="378" t="s">
        <v>247</v>
      </c>
      <c r="D1071" s="378"/>
      <c r="E1071" s="378"/>
      <c r="F1071" s="378"/>
      <c r="G1071" s="379"/>
      <c r="H1071" s="381" t="s">
        <v>76</v>
      </c>
      <c r="I1071" s="382"/>
      <c r="J1071" s="406" t="s">
        <v>282</v>
      </c>
      <c r="K1071" s="406"/>
      <c r="L1071" s="406"/>
      <c r="M1071" s="406"/>
      <c r="N1071" s="406"/>
      <c r="O1071" s="406"/>
      <c r="P1071" s="462"/>
      <c r="Q1071" s="348" t="s">
        <v>372</v>
      </c>
      <c r="R1071" s="349"/>
      <c r="S1071" s="452" t="s">
        <v>283</v>
      </c>
      <c r="T1071" s="452"/>
      <c r="U1071" s="452"/>
      <c r="V1071" s="467"/>
    </row>
    <row r="1072" spans="1:22" ht="15">
      <c r="A1072" s="459" t="s">
        <v>79</v>
      </c>
      <c r="B1072" s="359"/>
      <c r="C1072" s="282" t="s">
        <v>278</v>
      </c>
      <c r="D1072" s="282"/>
      <c r="E1072" s="282"/>
      <c r="F1072" s="282"/>
      <c r="G1072" s="283"/>
      <c r="H1072" s="381"/>
      <c r="I1072" s="382"/>
      <c r="J1072" s="406"/>
      <c r="K1072" s="406"/>
      <c r="L1072" s="406"/>
      <c r="M1072" s="406"/>
      <c r="N1072" s="406"/>
      <c r="O1072" s="406"/>
      <c r="P1072" s="462"/>
      <c r="Q1072" s="348"/>
      <c r="R1072" s="349"/>
      <c r="S1072" s="452"/>
      <c r="T1072" s="452"/>
      <c r="U1072" s="452"/>
      <c r="V1072" s="467"/>
    </row>
    <row r="1073" spans="1:22" ht="15.75" thickBot="1">
      <c r="A1073" s="470" t="s">
        <v>81</v>
      </c>
      <c r="B1073" s="471"/>
      <c r="C1073" s="472" t="s">
        <v>284</v>
      </c>
      <c r="D1073" s="472"/>
      <c r="E1073" s="472"/>
      <c r="F1073" s="472"/>
      <c r="G1073" s="473"/>
      <c r="H1073" s="460"/>
      <c r="I1073" s="461"/>
      <c r="J1073" s="463"/>
      <c r="K1073" s="463"/>
      <c r="L1073" s="463"/>
      <c r="M1073" s="463"/>
      <c r="N1073" s="463"/>
      <c r="O1073" s="463"/>
      <c r="P1073" s="464"/>
      <c r="Q1073" s="465"/>
      <c r="R1073" s="466"/>
      <c r="S1073" s="468"/>
      <c r="T1073" s="468"/>
      <c r="U1073" s="468"/>
      <c r="V1073" s="469"/>
    </row>
    <row r="1074" spans="1:22" ht="15.75" thickBot="1">
      <c r="A1074" s="474"/>
      <c r="B1074" s="474"/>
      <c r="C1074" s="474"/>
      <c r="D1074" s="474"/>
      <c r="E1074" s="474"/>
      <c r="F1074" s="474"/>
      <c r="G1074" s="474"/>
      <c r="H1074" s="474"/>
      <c r="I1074" s="474"/>
      <c r="J1074" s="474"/>
      <c r="K1074" s="474"/>
      <c r="L1074" s="474"/>
      <c r="M1074" s="474"/>
      <c r="N1074" s="474"/>
      <c r="O1074" s="474"/>
      <c r="P1074" s="474"/>
      <c r="Q1074" s="474"/>
      <c r="R1074" s="474"/>
      <c r="S1074" s="474"/>
      <c r="T1074" s="474"/>
      <c r="U1074" s="474"/>
      <c r="V1074" s="474"/>
    </row>
    <row r="1075" spans="1:22" ht="15.75" thickBot="1">
      <c r="A1075" s="289" t="s">
        <v>83</v>
      </c>
      <c r="B1075" s="290"/>
      <c r="C1075" s="290"/>
      <c r="D1075" s="290"/>
      <c r="E1075" s="290"/>
      <c r="F1075" s="290"/>
      <c r="G1075" s="291"/>
      <c r="H1075" s="292" t="s">
        <v>84</v>
      </c>
      <c r="I1075" s="293"/>
      <c r="J1075" s="293"/>
      <c r="K1075" s="293"/>
      <c r="L1075" s="293"/>
      <c r="M1075" s="293"/>
      <c r="N1075" s="293"/>
      <c r="O1075" s="293"/>
      <c r="P1075" s="293"/>
      <c r="Q1075" s="293"/>
      <c r="R1075" s="294"/>
      <c r="S1075" s="295" t="s">
        <v>85</v>
      </c>
      <c r="T1075" s="297" t="s">
        <v>86</v>
      </c>
      <c r="U1075" s="298"/>
      <c r="V1075" s="299"/>
    </row>
    <row r="1076" spans="1:22" ht="15.75" thickBot="1">
      <c r="A1076" s="295" t="s">
        <v>87</v>
      </c>
      <c r="B1076" s="297" t="s">
        <v>88</v>
      </c>
      <c r="C1076" s="299"/>
      <c r="D1076" s="302" t="s">
        <v>89</v>
      </c>
      <c r="E1076" s="304" t="s">
        <v>90</v>
      </c>
      <c r="F1076" s="304" t="s">
        <v>91</v>
      </c>
      <c r="G1076" s="306" t="s">
        <v>92</v>
      </c>
      <c r="H1076" s="308" t="s">
        <v>93</v>
      </c>
      <c r="I1076" s="309"/>
      <c r="J1076" s="309"/>
      <c r="K1076" s="309"/>
      <c r="L1076" s="309"/>
      <c r="M1076" s="309"/>
      <c r="N1076" s="309"/>
      <c r="O1076" s="310"/>
      <c r="P1076" s="311" t="s">
        <v>94</v>
      </c>
      <c r="Q1076" s="313" t="s">
        <v>95</v>
      </c>
      <c r="R1076" s="315" t="s">
        <v>96</v>
      </c>
      <c r="S1076" s="296"/>
      <c r="T1076" s="300"/>
      <c r="U1076" s="258"/>
      <c r="V1076" s="301"/>
    </row>
    <row r="1077" spans="1:22" ht="47.25" thickBot="1">
      <c r="A1077" s="296"/>
      <c r="B1077" s="300"/>
      <c r="C1077" s="301"/>
      <c r="D1077" s="303"/>
      <c r="E1077" s="305"/>
      <c r="F1077" s="305"/>
      <c r="G1077" s="307"/>
      <c r="H1077" s="14" t="s">
        <v>97</v>
      </c>
      <c r="I1077" s="15" t="s">
        <v>98</v>
      </c>
      <c r="J1077" s="16" t="s">
        <v>99</v>
      </c>
      <c r="K1077" s="16" t="s">
        <v>16</v>
      </c>
      <c r="L1077" s="16" t="s">
        <v>100</v>
      </c>
      <c r="M1077" s="16" t="s">
        <v>101</v>
      </c>
      <c r="N1077" s="16" t="s">
        <v>102</v>
      </c>
      <c r="O1077" s="17" t="s">
        <v>103</v>
      </c>
      <c r="P1077" s="312"/>
      <c r="Q1077" s="314"/>
      <c r="R1077" s="316"/>
      <c r="S1077" s="296"/>
      <c r="T1077" s="300"/>
      <c r="U1077" s="258"/>
      <c r="V1077" s="301"/>
    </row>
    <row r="1078" spans="1:22" ht="43.5" customHeight="1" thickBot="1">
      <c r="A1078" s="18">
        <v>1</v>
      </c>
      <c r="B1078" s="317" t="s">
        <v>285</v>
      </c>
      <c r="C1078" s="317"/>
      <c r="D1078" s="20">
        <v>1</v>
      </c>
      <c r="E1078" s="21">
        <v>0</v>
      </c>
      <c r="F1078" s="22">
        <f>+E1078/D1078</f>
        <v>0</v>
      </c>
      <c r="G1078" s="22">
        <f>0.2801*E1078/13</f>
        <v>0</v>
      </c>
      <c r="H1078" s="23"/>
      <c r="I1078" s="23"/>
      <c r="J1078" s="23"/>
      <c r="K1078" s="23"/>
      <c r="L1078" s="23"/>
      <c r="M1078" s="220"/>
      <c r="N1078" s="221"/>
      <c r="O1078" s="23"/>
      <c r="P1078" s="222">
        <v>624000</v>
      </c>
      <c r="Q1078" s="223">
        <v>0</v>
      </c>
      <c r="R1078" s="161">
        <f>+Q1078/P1078</f>
        <v>0</v>
      </c>
      <c r="S1078" s="62" t="s">
        <v>396</v>
      </c>
      <c r="T1078" s="363"/>
      <c r="U1078" s="363"/>
      <c r="V1078" s="364"/>
    </row>
    <row r="1079" spans="1:22" ht="39.75" customHeight="1">
      <c r="A1079" s="29">
        <v>2</v>
      </c>
      <c r="B1079" s="320" t="s">
        <v>286</v>
      </c>
      <c r="C1079" s="320"/>
      <c r="D1079" s="31">
        <v>1</v>
      </c>
      <c r="E1079" s="32">
        <v>0</v>
      </c>
      <c r="F1079" s="33">
        <f>+E1079/D1079</f>
        <v>0</v>
      </c>
      <c r="G1079" s="33">
        <f>E1079/13</f>
        <v>0</v>
      </c>
      <c r="H1079" s="34"/>
      <c r="I1079" s="34"/>
      <c r="J1079" s="34"/>
      <c r="K1079" s="34"/>
      <c r="L1079" s="34"/>
      <c r="M1079" s="34"/>
      <c r="N1079" s="34"/>
      <c r="O1079" s="34"/>
      <c r="P1079" s="35">
        <v>18000</v>
      </c>
      <c r="Q1079" s="192">
        <v>0</v>
      </c>
      <c r="R1079" s="162">
        <v>0</v>
      </c>
      <c r="S1079" s="62" t="s">
        <v>396</v>
      </c>
      <c r="T1079" s="366"/>
      <c r="U1079" s="366"/>
      <c r="V1079" s="367"/>
    </row>
    <row r="1080" spans="1:22" ht="15.75" thickBot="1">
      <c r="A1080" s="39"/>
      <c r="B1080" s="373" t="s">
        <v>106</v>
      </c>
      <c r="C1080" s="373"/>
      <c r="D1080" s="66">
        <v>18</v>
      </c>
      <c r="E1080" s="152">
        <f>SUM(E1077:E1079)</f>
        <v>0</v>
      </c>
      <c r="F1080" s="73">
        <f>+E1080/D1080</f>
        <v>0</v>
      </c>
      <c r="G1080" s="159">
        <f>SUM(G1078:G1079)</f>
        <v>0</v>
      </c>
      <c r="H1080" s="43"/>
      <c r="I1080" s="43"/>
      <c r="J1080" s="43"/>
      <c r="K1080" s="43"/>
      <c r="L1080" s="43"/>
      <c r="M1080" s="43"/>
      <c r="N1080" s="43">
        <v>64000</v>
      </c>
      <c r="O1080" s="43">
        <v>1000</v>
      </c>
      <c r="P1080" s="44">
        <f>SUM(P1078:P1079)</f>
        <v>642000</v>
      </c>
      <c r="Q1080" s="45">
        <f>SUM(Q1078:Q1079)</f>
        <v>0</v>
      </c>
      <c r="R1080" s="46">
        <f>+Q1080/P1080</f>
        <v>0</v>
      </c>
      <c r="S1080" s="66"/>
      <c r="T1080" s="374"/>
      <c r="U1080" s="374"/>
      <c r="V1080" s="375"/>
    </row>
    <row r="1081" spans="1:22" ht="15">
      <c r="A1081" s="47"/>
      <c r="B1081" s="47"/>
      <c r="C1081" s="47"/>
      <c r="D1081" s="67"/>
      <c r="E1081" s="154"/>
      <c r="F1081" s="75"/>
      <c r="G1081" s="160"/>
      <c r="H1081" s="52"/>
      <c r="I1081" s="52"/>
      <c r="J1081" s="52"/>
      <c r="K1081" s="52"/>
      <c r="L1081" s="52"/>
      <c r="M1081" s="52"/>
      <c r="N1081" s="52"/>
      <c r="O1081" s="52"/>
      <c r="P1081" s="53"/>
      <c r="Q1081" s="54"/>
      <c r="R1081" s="55"/>
      <c r="S1081" s="67"/>
      <c r="T1081" s="67"/>
      <c r="U1081" s="67"/>
      <c r="V1081" s="67"/>
    </row>
    <row r="1082" spans="1:22" ht="15">
      <c r="A1082" s="47"/>
      <c r="B1082" s="47"/>
      <c r="C1082" s="47"/>
      <c r="D1082" s="67"/>
      <c r="E1082" s="154"/>
      <c r="F1082" s="75"/>
      <c r="G1082" s="160"/>
      <c r="H1082" s="52"/>
      <c r="I1082" s="52"/>
      <c r="J1082" s="52"/>
      <c r="K1082" s="52"/>
      <c r="L1082" s="52"/>
      <c r="M1082" s="52"/>
      <c r="N1082" s="52"/>
      <c r="O1082" s="52"/>
      <c r="P1082" s="53"/>
      <c r="Q1082" s="54"/>
      <c r="R1082" s="55"/>
      <c r="S1082" s="67"/>
      <c r="T1082" s="67"/>
      <c r="U1082" s="67"/>
      <c r="V1082" s="67"/>
    </row>
    <row r="1083" spans="1:22" ht="15">
      <c r="A1083" s="47"/>
      <c r="B1083" s="47"/>
      <c r="C1083" s="47"/>
      <c r="D1083" s="67"/>
      <c r="E1083" s="154"/>
      <c r="F1083" s="75"/>
      <c r="G1083" s="160"/>
      <c r="H1083" s="52"/>
      <c r="I1083" s="52"/>
      <c r="J1083" s="52"/>
      <c r="K1083" s="52"/>
      <c r="L1083" s="52"/>
      <c r="M1083" s="52"/>
      <c r="N1083" s="52"/>
      <c r="O1083" s="52"/>
      <c r="P1083" s="53"/>
      <c r="Q1083" s="54"/>
      <c r="R1083" s="55"/>
      <c r="S1083" s="67"/>
      <c r="T1083" s="67"/>
      <c r="U1083" s="67"/>
      <c r="V1083" s="67"/>
    </row>
    <row r="1084" spans="1:22" ht="15">
      <c r="A1084" s="47"/>
      <c r="B1084" s="47"/>
      <c r="C1084" s="47"/>
      <c r="D1084" s="67"/>
      <c r="E1084" s="154"/>
      <c r="F1084" s="75"/>
      <c r="G1084" s="160"/>
      <c r="H1084" s="52"/>
      <c r="I1084" s="52"/>
      <c r="J1084" s="52"/>
      <c r="K1084" s="52"/>
      <c r="L1084" s="52"/>
      <c r="M1084" s="52"/>
      <c r="N1084" s="52"/>
      <c r="O1084" s="52"/>
      <c r="P1084" s="53"/>
      <c r="Q1084" s="54"/>
      <c r="R1084" s="55"/>
      <c r="S1084" s="67"/>
      <c r="T1084" s="67"/>
      <c r="U1084" s="67"/>
      <c r="V1084" s="67"/>
    </row>
    <row r="1085" spans="1:22" ht="15">
      <c r="A1085" s="47"/>
      <c r="B1085" s="47"/>
      <c r="C1085" s="47"/>
      <c r="D1085" s="67"/>
      <c r="E1085" s="154"/>
      <c r="F1085" s="75"/>
      <c r="G1085" s="160"/>
      <c r="H1085" s="52"/>
      <c r="I1085" s="52"/>
      <c r="J1085" s="52"/>
      <c r="K1085" s="52"/>
      <c r="L1085" s="52"/>
      <c r="M1085" s="52"/>
      <c r="N1085" s="52"/>
      <c r="O1085" s="52"/>
      <c r="P1085" s="53"/>
      <c r="Q1085" s="54"/>
      <c r="R1085" s="55"/>
      <c r="S1085" s="67"/>
      <c r="T1085" s="67"/>
      <c r="U1085" s="67"/>
      <c r="V1085" s="67"/>
    </row>
    <row r="1086" spans="1:22" ht="15">
      <c r="A1086" s="47"/>
      <c r="B1086" s="47"/>
      <c r="C1086" s="47"/>
      <c r="D1086" s="67"/>
      <c r="E1086" s="154"/>
      <c r="F1086" s="75"/>
      <c r="G1086" s="160"/>
      <c r="H1086" s="52"/>
      <c r="I1086" s="52"/>
      <c r="J1086" s="52"/>
      <c r="K1086" s="52"/>
      <c r="L1086" s="52"/>
      <c r="M1086" s="52"/>
      <c r="N1086" s="52"/>
      <c r="O1086" s="52"/>
      <c r="P1086" s="53"/>
      <c r="Q1086" s="54"/>
      <c r="R1086" s="55"/>
      <c r="S1086" s="67"/>
      <c r="T1086" s="67"/>
      <c r="U1086" s="67"/>
      <c r="V1086" s="67"/>
    </row>
    <row r="1087" spans="1:22" ht="15">
      <c r="A1087" s="47"/>
      <c r="B1087" s="47"/>
      <c r="C1087" s="47"/>
      <c r="D1087" s="67"/>
      <c r="E1087" s="154"/>
      <c r="F1087" s="75"/>
      <c r="G1087" s="160"/>
      <c r="H1087" s="52"/>
      <c r="I1087" s="52"/>
      <c r="J1087" s="52"/>
      <c r="K1087" s="52"/>
      <c r="L1087" s="52"/>
      <c r="M1087" s="52"/>
      <c r="N1087" s="52"/>
      <c r="O1087" s="52"/>
      <c r="P1087" s="53"/>
      <c r="Q1087" s="54"/>
      <c r="R1087" s="55"/>
      <c r="S1087" s="67"/>
      <c r="T1087" s="67"/>
      <c r="U1087" s="67"/>
      <c r="V1087" s="67"/>
    </row>
    <row r="1088" spans="1:22" ht="15">
      <c r="A1088" s="47"/>
      <c r="B1088" s="47"/>
      <c r="C1088" s="47"/>
      <c r="D1088" s="67"/>
      <c r="E1088" s="154"/>
      <c r="F1088" s="75"/>
      <c r="G1088" s="160"/>
      <c r="H1088" s="52"/>
      <c r="I1088" s="52"/>
      <c r="J1088" s="52"/>
      <c r="K1088" s="52"/>
      <c r="L1088" s="52"/>
      <c r="M1088" s="52"/>
      <c r="N1088" s="52"/>
      <c r="O1088" s="52"/>
      <c r="P1088" s="53"/>
      <c r="Q1088" s="54"/>
      <c r="R1088" s="55"/>
      <c r="S1088" s="67"/>
      <c r="T1088" s="67"/>
      <c r="U1088" s="67"/>
      <c r="V1088" s="67"/>
    </row>
    <row r="1089" spans="1:22" ht="15">
      <c r="A1089" s="47"/>
      <c r="B1089" s="47"/>
      <c r="C1089" s="47"/>
      <c r="D1089" s="67"/>
      <c r="E1089" s="154"/>
      <c r="F1089" s="75"/>
      <c r="G1089" s="160"/>
      <c r="H1089" s="52"/>
      <c r="I1089" s="52"/>
      <c r="J1089" s="52"/>
      <c r="K1089" s="52"/>
      <c r="L1089" s="52"/>
      <c r="M1089" s="52"/>
      <c r="N1089" s="52"/>
      <c r="O1089" s="52"/>
      <c r="P1089" s="53"/>
      <c r="Q1089" s="54"/>
      <c r="R1089" s="55"/>
      <c r="S1089" s="67"/>
      <c r="T1089" s="67"/>
      <c r="U1089" s="67"/>
      <c r="V1089" s="67"/>
    </row>
    <row r="1090" spans="1:22" ht="15">
      <c r="A1090" s="47"/>
      <c r="B1090" s="47"/>
      <c r="C1090" s="47"/>
      <c r="D1090" s="67"/>
      <c r="E1090" s="154"/>
      <c r="F1090" s="75"/>
      <c r="G1090" s="160"/>
      <c r="H1090" s="52"/>
      <c r="I1090" s="52"/>
      <c r="J1090" s="52"/>
      <c r="K1090" s="52"/>
      <c r="L1090" s="52"/>
      <c r="M1090" s="52"/>
      <c r="N1090" s="52"/>
      <c r="O1090" s="52"/>
      <c r="P1090" s="53"/>
      <c r="Q1090" s="54"/>
      <c r="R1090" s="55"/>
      <c r="S1090" s="67"/>
      <c r="T1090" s="67"/>
      <c r="U1090" s="67"/>
      <c r="V1090" s="67"/>
    </row>
    <row r="1091" spans="1:22" ht="15">
      <c r="A1091" s="47"/>
      <c r="B1091" s="47"/>
      <c r="C1091" s="47"/>
      <c r="D1091" s="67"/>
      <c r="E1091" s="154"/>
      <c r="F1091" s="75"/>
      <c r="G1091" s="160"/>
      <c r="H1091" s="52"/>
      <c r="I1091" s="52"/>
      <c r="J1091" s="52"/>
      <c r="K1091" s="52"/>
      <c r="L1091" s="52"/>
      <c r="M1091" s="52"/>
      <c r="N1091" s="52"/>
      <c r="O1091" s="52"/>
      <c r="P1091" s="53"/>
      <c r="Q1091" s="54"/>
      <c r="R1091" s="55"/>
      <c r="S1091" s="67"/>
      <c r="T1091" s="67"/>
      <c r="U1091" s="67"/>
      <c r="V1091" s="67"/>
    </row>
    <row r="1092" spans="1:22" ht="15">
      <c r="A1092" s="47"/>
      <c r="B1092" s="47"/>
      <c r="C1092" s="47"/>
      <c r="D1092" s="67"/>
      <c r="E1092" s="154"/>
      <c r="F1092" s="75"/>
      <c r="G1092" s="160"/>
      <c r="H1092" s="52"/>
      <c r="I1092" s="52"/>
      <c r="J1092" s="52"/>
      <c r="K1092" s="52"/>
      <c r="L1092" s="52"/>
      <c r="M1092" s="52"/>
      <c r="N1092" s="52"/>
      <c r="O1092" s="52"/>
      <c r="P1092" s="53"/>
      <c r="Q1092" s="54"/>
      <c r="R1092" s="55"/>
      <c r="S1092" s="67"/>
      <c r="T1092" s="67"/>
      <c r="U1092" s="67"/>
      <c r="V1092" s="67"/>
    </row>
    <row r="1093" spans="1:22" ht="15">
      <c r="A1093" s="47"/>
      <c r="B1093" s="47"/>
      <c r="C1093" s="47"/>
      <c r="D1093" s="67"/>
      <c r="E1093" s="154"/>
      <c r="F1093" s="75"/>
      <c r="G1093" s="160"/>
      <c r="H1093" s="52"/>
      <c r="I1093" s="52"/>
      <c r="J1093" s="52"/>
      <c r="K1093" s="52"/>
      <c r="L1093" s="52"/>
      <c r="M1093" s="52"/>
      <c r="N1093" s="52"/>
      <c r="O1093" s="52"/>
      <c r="P1093" s="53"/>
      <c r="Q1093" s="54"/>
      <c r="R1093" s="55"/>
      <c r="S1093" s="67"/>
      <c r="T1093" s="67"/>
      <c r="U1093" s="67"/>
      <c r="V1093" s="67"/>
    </row>
    <row r="1094" spans="1:22" ht="15">
      <c r="A1094" s="47"/>
      <c r="B1094" s="47"/>
      <c r="C1094" s="47"/>
      <c r="D1094" s="67"/>
      <c r="E1094" s="154"/>
      <c r="F1094" s="75"/>
      <c r="G1094" s="160"/>
      <c r="H1094" s="52"/>
      <c r="I1094" s="52"/>
      <c r="J1094" s="52"/>
      <c r="K1094" s="52"/>
      <c r="L1094" s="52"/>
      <c r="M1094" s="52"/>
      <c r="N1094" s="52"/>
      <c r="O1094" s="52"/>
      <c r="P1094" s="53"/>
      <c r="Q1094" s="54"/>
      <c r="R1094" s="55"/>
      <c r="S1094" s="67"/>
      <c r="T1094" s="67"/>
      <c r="U1094" s="67"/>
      <c r="V1094" s="67"/>
    </row>
    <row r="1095" spans="1:22" ht="15">
      <c r="A1095" s="47"/>
      <c r="B1095" s="47"/>
      <c r="C1095" s="47"/>
      <c r="D1095" s="67"/>
      <c r="E1095" s="154"/>
      <c r="F1095" s="75"/>
      <c r="G1095" s="160"/>
      <c r="H1095" s="52"/>
      <c r="I1095" s="52"/>
      <c r="J1095" s="52"/>
      <c r="K1095" s="52"/>
      <c r="L1095" s="52"/>
      <c r="M1095" s="52"/>
      <c r="N1095" s="52"/>
      <c r="O1095" s="52"/>
      <c r="P1095" s="53"/>
      <c r="Q1095" s="54"/>
      <c r="R1095" s="55"/>
      <c r="S1095" s="67"/>
      <c r="T1095" s="67"/>
      <c r="U1095" s="67"/>
      <c r="V1095" s="67"/>
    </row>
    <row r="1096" spans="1:22" ht="15">
      <c r="A1096" s="47"/>
      <c r="B1096" s="47"/>
      <c r="C1096" s="47"/>
      <c r="D1096" s="67"/>
      <c r="E1096" s="154"/>
      <c r="F1096" s="75"/>
      <c r="G1096" s="160"/>
      <c r="H1096" s="52"/>
      <c r="I1096" s="52"/>
      <c r="J1096" s="52"/>
      <c r="K1096" s="52"/>
      <c r="L1096" s="52"/>
      <c r="M1096" s="52"/>
      <c r="N1096" s="52"/>
      <c r="O1096" s="52"/>
      <c r="P1096" s="53"/>
      <c r="Q1096" s="54"/>
      <c r="R1096" s="55"/>
      <c r="S1096" s="67"/>
      <c r="T1096" s="67"/>
      <c r="U1096" s="67"/>
      <c r="V1096" s="67"/>
    </row>
    <row r="1097" spans="1:22" ht="15">
      <c r="A1097" s="47"/>
      <c r="B1097" s="47"/>
      <c r="C1097" s="47"/>
      <c r="D1097" s="67"/>
      <c r="E1097" s="154"/>
      <c r="F1097" s="75"/>
      <c r="G1097" s="160"/>
      <c r="H1097" s="52"/>
      <c r="I1097" s="52"/>
      <c r="J1097" s="52"/>
      <c r="K1097" s="52"/>
      <c r="L1097" s="52"/>
      <c r="M1097" s="52"/>
      <c r="N1097" s="52"/>
      <c r="O1097" s="52"/>
      <c r="P1097" s="53"/>
      <c r="Q1097" s="54"/>
      <c r="R1097" s="55"/>
      <c r="S1097" s="67"/>
      <c r="T1097" s="67"/>
      <c r="U1097" s="67"/>
      <c r="V1097" s="67"/>
    </row>
    <row r="1098" spans="1:22" ht="15">
      <c r="A1098" s="47"/>
      <c r="B1098" s="47"/>
      <c r="C1098" s="47"/>
      <c r="D1098" s="67"/>
      <c r="E1098" s="154"/>
      <c r="F1098" s="75"/>
      <c r="G1098" s="160"/>
      <c r="H1098" s="52"/>
      <c r="I1098" s="52"/>
      <c r="J1098" s="52"/>
      <c r="K1098" s="52"/>
      <c r="L1098" s="52"/>
      <c r="M1098" s="52"/>
      <c r="N1098" s="52"/>
      <c r="O1098" s="52"/>
      <c r="P1098" s="53"/>
      <c r="Q1098" s="54"/>
      <c r="R1098" s="55"/>
      <c r="S1098" s="67"/>
      <c r="T1098" s="67"/>
      <c r="U1098" s="67"/>
      <c r="V1098" s="67"/>
    </row>
    <row r="1099" spans="1:22" ht="15.75" thickBot="1">
      <c r="A1099" s="68"/>
      <c r="B1099" s="69"/>
      <c r="C1099" s="69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224"/>
      <c r="O1099" s="68"/>
      <c r="P1099" s="68"/>
      <c r="Q1099" s="68"/>
      <c r="R1099" s="68"/>
      <c r="S1099" s="68"/>
      <c r="T1099" s="68"/>
      <c r="U1099" s="68"/>
      <c r="V1099" s="68"/>
    </row>
    <row r="1100" spans="1:22" ht="15.75">
      <c r="A1100" s="326" t="s">
        <v>62</v>
      </c>
      <c r="B1100" s="327"/>
      <c r="C1100" s="327"/>
      <c r="D1100" s="327"/>
      <c r="E1100" s="327"/>
      <c r="F1100" s="327"/>
      <c r="G1100" s="327"/>
      <c r="H1100" s="327"/>
      <c r="I1100" s="327"/>
      <c r="J1100" s="327"/>
      <c r="K1100" s="327"/>
      <c r="L1100" s="327"/>
      <c r="M1100" s="327"/>
      <c r="N1100" s="327"/>
      <c r="O1100" s="327"/>
      <c r="P1100" s="327"/>
      <c r="Q1100" s="327"/>
      <c r="R1100" s="327"/>
      <c r="S1100" s="327"/>
      <c r="T1100" s="327"/>
      <c r="U1100" s="327"/>
      <c r="V1100" s="328"/>
    </row>
    <row r="1101" spans="1:22" ht="15">
      <c r="A1101" s="56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7"/>
    </row>
    <row r="1102" spans="1:22" ht="20.25">
      <c r="A1102" s="329" t="s">
        <v>420</v>
      </c>
      <c r="B1102" s="250"/>
      <c r="C1102" s="250"/>
      <c r="D1102" s="250"/>
      <c r="E1102" s="250"/>
      <c r="F1102" s="250"/>
      <c r="G1102" s="250"/>
      <c r="H1102" s="250"/>
      <c r="I1102" s="250"/>
      <c r="J1102" s="250"/>
      <c r="K1102" s="250"/>
      <c r="L1102" s="250"/>
      <c r="M1102" s="250"/>
      <c r="N1102" s="250"/>
      <c r="O1102" s="250"/>
      <c r="P1102" s="250"/>
      <c r="Q1102" s="250"/>
      <c r="R1102" s="250"/>
      <c r="S1102" s="250"/>
      <c r="T1102" s="250"/>
      <c r="U1102" s="250"/>
      <c r="V1102" s="330"/>
    </row>
    <row r="1103" spans="1:22" ht="15">
      <c r="A1103" s="56"/>
      <c r="B1103" s="5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58"/>
    </row>
    <row r="1104" spans="1:22" ht="18">
      <c r="A1104" s="331" t="s">
        <v>63</v>
      </c>
      <c r="B1104" s="253"/>
      <c r="C1104" s="254" t="s">
        <v>292</v>
      </c>
      <c r="D1104" s="254"/>
      <c r="E1104" s="254"/>
      <c r="F1104" s="254"/>
      <c r="G1104" s="254"/>
      <c r="H1104" s="254"/>
      <c r="I1104" s="254"/>
      <c r="J1104" s="254"/>
      <c r="K1104" s="254"/>
      <c r="L1104" s="254"/>
      <c r="M1104" s="254"/>
      <c r="N1104" s="254"/>
      <c r="O1104" s="254"/>
      <c r="P1104" s="254"/>
      <c r="Q1104" s="254"/>
      <c r="R1104" s="254"/>
      <c r="S1104" s="254"/>
      <c r="T1104" s="254"/>
      <c r="U1104" s="254"/>
      <c r="V1104" s="59"/>
    </row>
    <row r="1105" spans="1:22" ht="15">
      <c r="A1105" s="56"/>
      <c r="B1105" s="5"/>
      <c r="C1105" s="10"/>
      <c r="D1105" s="10"/>
      <c r="E1105" s="10"/>
      <c r="F1105" s="10"/>
      <c r="G1105" s="10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7"/>
    </row>
    <row r="1106" spans="1:22" ht="15">
      <c r="A1106" s="332" t="s">
        <v>64</v>
      </c>
      <c r="B1106" s="256"/>
      <c r="C1106" s="10" t="s">
        <v>65</v>
      </c>
      <c r="D1106" s="10"/>
      <c r="E1106" s="10"/>
      <c r="F1106" s="5"/>
      <c r="G1106" s="5"/>
      <c r="H1106" s="5"/>
      <c r="I1106" s="5"/>
      <c r="J1106" s="5"/>
      <c r="K1106" s="10" t="s">
        <v>66</v>
      </c>
      <c r="L1106" s="10"/>
      <c r="M1106" s="10"/>
      <c r="N1106" s="333">
        <v>40956</v>
      </c>
      <c r="O1106" s="256"/>
      <c r="P1106" s="256"/>
      <c r="Q1106" s="256"/>
      <c r="R1106" s="256"/>
      <c r="S1106" s="256" t="s">
        <v>67</v>
      </c>
      <c r="T1106" s="256"/>
      <c r="U1106" s="256"/>
      <c r="V1106" s="334"/>
    </row>
    <row r="1107" spans="1:22" ht="15">
      <c r="A1107" s="332" t="s">
        <v>68</v>
      </c>
      <c r="B1107" s="256"/>
      <c r="C1107" s="10" t="s">
        <v>108</v>
      </c>
      <c r="D1107" s="10"/>
      <c r="E1107" s="10"/>
      <c r="F1107" s="5"/>
      <c r="G1107" s="5"/>
      <c r="H1107" s="5"/>
      <c r="I1107" s="5"/>
      <c r="J1107" s="5"/>
      <c r="K1107" s="256" t="s">
        <v>70</v>
      </c>
      <c r="L1107" s="256"/>
      <c r="M1107" s="256"/>
      <c r="N1107" s="256" t="s">
        <v>377</v>
      </c>
      <c r="O1107" s="256"/>
      <c r="P1107" s="256"/>
      <c r="Q1107" s="256"/>
      <c r="R1107" s="256"/>
      <c r="S1107" s="256" t="s">
        <v>72</v>
      </c>
      <c r="T1107" s="256"/>
      <c r="U1107" s="256"/>
      <c r="V1107" s="58">
        <v>34</v>
      </c>
    </row>
    <row r="1108" spans="1:22" ht="15.75" thickBot="1">
      <c r="A1108" s="70"/>
      <c r="B1108" s="71"/>
      <c r="C1108" s="71"/>
      <c r="D1108" s="71"/>
      <c r="E1108" s="71"/>
      <c r="F1108" s="71"/>
      <c r="G1108" s="71"/>
      <c r="H1108" s="71"/>
      <c r="I1108" s="71"/>
      <c r="J1108" s="71"/>
      <c r="K1108" s="376"/>
      <c r="L1108" s="376"/>
      <c r="M1108" s="376"/>
      <c r="N1108" s="376" t="s">
        <v>73</v>
      </c>
      <c r="O1108" s="376"/>
      <c r="P1108" s="376"/>
      <c r="Q1108" s="376"/>
      <c r="R1108" s="376"/>
      <c r="S1108" s="377"/>
      <c r="T1108" s="377"/>
      <c r="U1108" s="71"/>
      <c r="V1108" s="72"/>
    </row>
    <row r="1109" spans="1:22" ht="15">
      <c r="A1109" s="459" t="s">
        <v>74</v>
      </c>
      <c r="B1109" s="359"/>
      <c r="C1109" s="378" t="s">
        <v>247</v>
      </c>
      <c r="D1109" s="378"/>
      <c r="E1109" s="378"/>
      <c r="F1109" s="378"/>
      <c r="G1109" s="379"/>
      <c r="H1109" s="381" t="s">
        <v>76</v>
      </c>
      <c r="I1109" s="382"/>
      <c r="J1109" s="406" t="s">
        <v>287</v>
      </c>
      <c r="K1109" s="406"/>
      <c r="L1109" s="406"/>
      <c r="M1109" s="406"/>
      <c r="N1109" s="406"/>
      <c r="O1109" s="406"/>
      <c r="P1109" s="462"/>
      <c r="Q1109" s="348" t="s">
        <v>372</v>
      </c>
      <c r="R1109" s="349"/>
      <c r="S1109" s="452" t="s">
        <v>288</v>
      </c>
      <c r="T1109" s="452"/>
      <c r="U1109" s="452"/>
      <c r="V1109" s="467"/>
    </row>
    <row r="1110" spans="1:22" ht="15">
      <c r="A1110" s="459" t="s">
        <v>79</v>
      </c>
      <c r="B1110" s="359"/>
      <c r="C1110" s="282" t="s">
        <v>278</v>
      </c>
      <c r="D1110" s="282"/>
      <c r="E1110" s="282"/>
      <c r="F1110" s="282"/>
      <c r="G1110" s="283"/>
      <c r="H1110" s="381"/>
      <c r="I1110" s="382"/>
      <c r="J1110" s="406"/>
      <c r="K1110" s="406"/>
      <c r="L1110" s="406"/>
      <c r="M1110" s="406"/>
      <c r="N1110" s="406"/>
      <c r="O1110" s="406"/>
      <c r="P1110" s="462"/>
      <c r="Q1110" s="348"/>
      <c r="R1110" s="349"/>
      <c r="S1110" s="452"/>
      <c r="T1110" s="452"/>
      <c r="U1110" s="452"/>
      <c r="V1110" s="467"/>
    </row>
    <row r="1111" spans="1:22" ht="15.75" thickBot="1">
      <c r="A1111" s="470" t="s">
        <v>81</v>
      </c>
      <c r="B1111" s="471"/>
      <c r="C1111" s="472" t="s">
        <v>289</v>
      </c>
      <c r="D1111" s="472"/>
      <c r="E1111" s="472"/>
      <c r="F1111" s="472"/>
      <c r="G1111" s="473"/>
      <c r="H1111" s="460"/>
      <c r="I1111" s="461"/>
      <c r="J1111" s="463"/>
      <c r="K1111" s="463"/>
      <c r="L1111" s="463"/>
      <c r="M1111" s="463"/>
      <c r="N1111" s="463"/>
      <c r="O1111" s="463"/>
      <c r="P1111" s="464"/>
      <c r="Q1111" s="465"/>
      <c r="R1111" s="466"/>
      <c r="S1111" s="468"/>
      <c r="T1111" s="468"/>
      <c r="U1111" s="468"/>
      <c r="V1111" s="469"/>
    </row>
    <row r="1112" spans="1:22" ht="15.75" thickBot="1">
      <c r="A1112" s="474"/>
      <c r="B1112" s="474"/>
      <c r="C1112" s="474"/>
      <c r="D1112" s="474"/>
      <c r="E1112" s="474"/>
      <c r="F1112" s="474"/>
      <c r="G1112" s="474"/>
      <c r="H1112" s="474"/>
      <c r="I1112" s="474"/>
      <c r="J1112" s="474"/>
      <c r="K1112" s="474"/>
      <c r="L1112" s="474"/>
      <c r="M1112" s="474"/>
      <c r="N1112" s="474"/>
      <c r="O1112" s="474"/>
      <c r="P1112" s="474"/>
      <c r="Q1112" s="474"/>
      <c r="R1112" s="474"/>
      <c r="S1112" s="474"/>
      <c r="T1112" s="474"/>
      <c r="U1112" s="474"/>
      <c r="V1112" s="474"/>
    </row>
    <row r="1113" spans="1:22" ht="15.75" thickBot="1">
      <c r="A1113" s="289" t="s">
        <v>83</v>
      </c>
      <c r="B1113" s="290"/>
      <c r="C1113" s="290"/>
      <c r="D1113" s="290"/>
      <c r="E1113" s="290"/>
      <c r="F1113" s="290"/>
      <c r="G1113" s="291"/>
      <c r="H1113" s="292" t="s">
        <v>84</v>
      </c>
      <c r="I1113" s="293"/>
      <c r="J1113" s="293"/>
      <c r="K1113" s="293"/>
      <c r="L1113" s="293"/>
      <c r="M1113" s="293"/>
      <c r="N1113" s="293"/>
      <c r="O1113" s="293"/>
      <c r="P1113" s="293"/>
      <c r="Q1113" s="293"/>
      <c r="R1113" s="294"/>
      <c r="S1113" s="295" t="s">
        <v>85</v>
      </c>
      <c r="T1113" s="297" t="s">
        <v>86</v>
      </c>
      <c r="U1113" s="298"/>
      <c r="V1113" s="299"/>
    </row>
    <row r="1114" spans="1:22" ht="15.75" thickBot="1">
      <c r="A1114" s="295" t="s">
        <v>87</v>
      </c>
      <c r="B1114" s="297" t="s">
        <v>88</v>
      </c>
      <c r="C1114" s="299"/>
      <c r="D1114" s="302" t="s">
        <v>89</v>
      </c>
      <c r="E1114" s="304" t="s">
        <v>90</v>
      </c>
      <c r="F1114" s="304" t="s">
        <v>91</v>
      </c>
      <c r="G1114" s="306" t="s">
        <v>92</v>
      </c>
      <c r="H1114" s="308" t="s">
        <v>93</v>
      </c>
      <c r="I1114" s="309"/>
      <c r="J1114" s="309"/>
      <c r="K1114" s="309"/>
      <c r="L1114" s="309"/>
      <c r="M1114" s="309"/>
      <c r="N1114" s="309"/>
      <c r="O1114" s="310"/>
      <c r="P1114" s="311" t="s">
        <v>94</v>
      </c>
      <c r="Q1114" s="313" t="s">
        <v>95</v>
      </c>
      <c r="R1114" s="315" t="s">
        <v>96</v>
      </c>
      <c r="S1114" s="296"/>
      <c r="T1114" s="300"/>
      <c r="U1114" s="258"/>
      <c r="V1114" s="301"/>
    </row>
    <row r="1115" spans="1:22" ht="47.25" thickBot="1">
      <c r="A1115" s="296"/>
      <c r="B1115" s="300"/>
      <c r="C1115" s="301"/>
      <c r="D1115" s="303"/>
      <c r="E1115" s="305"/>
      <c r="F1115" s="305"/>
      <c r="G1115" s="307"/>
      <c r="H1115" s="14" t="s">
        <v>97</v>
      </c>
      <c r="I1115" s="15" t="s">
        <v>98</v>
      </c>
      <c r="J1115" s="16" t="s">
        <v>99</v>
      </c>
      <c r="K1115" s="16" t="s">
        <v>16</v>
      </c>
      <c r="L1115" s="16" t="s">
        <v>100</v>
      </c>
      <c r="M1115" s="16" t="s">
        <v>101</v>
      </c>
      <c r="N1115" s="16" t="s">
        <v>102</v>
      </c>
      <c r="O1115" s="17" t="s">
        <v>103</v>
      </c>
      <c r="P1115" s="312"/>
      <c r="Q1115" s="314"/>
      <c r="R1115" s="316"/>
      <c r="S1115" s="296"/>
      <c r="T1115" s="300"/>
      <c r="U1115" s="258"/>
      <c r="V1115" s="301"/>
    </row>
    <row r="1116" spans="1:22" ht="54" customHeight="1">
      <c r="A1116" s="18">
        <v>1</v>
      </c>
      <c r="B1116" s="317" t="s">
        <v>290</v>
      </c>
      <c r="C1116" s="317"/>
      <c r="D1116" s="20">
        <v>1</v>
      </c>
      <c r="E1116" s="20">
        <v>0</v>
      </c>
      <c r="F1116" s="22">
        <f>+E1116/D1116</f>
        <v>0</v>
      </c>
      <c r="G1116" s="22">
        <f>0.2174*E1116/117</f>
        <v>0</v>
      </c>
      <c r="H1116" s="23">
        <v>24000</v>
      </c>
      <c r="I1116" s="23"/>
      <c r="J1116" s="23"/>
      <c r="K1116" s="23"/>
      <c r="L1116" s="23"/>
      <c r="M1116" s="23"/>
      <c r="N1116" s="23"/>
      <c r="O1116" s="23"/>
      <c r="P1116" s="79">
        <f>+H1116</f>
        <v>24000</v>
      </c>
      <c r="Q1116" s="191">
        <v>0</v>
      </c>
      <c r="R1116" s="176">
        <f>+Q1116/P1116</f>
        <v>0</v>
      </c>
      <c r="S1116" s="62" t="s">
        <v>136</v>
      </c>
      <c r="T1116" s="363"/>
      <c r="U1116" s="363"/>
      <c r="V1116" s="364"/>
    </row>
    <row r="1117" spans="1:22" ht="15.75" thickBot="1">
      <c r="A1117" s="39"/>
      <c r="B1117" s="373" t="s">
        <v>106</v>
      </c>
      <c r="C1117" s="373"/>
      <c r="D1117" s="66">
        <v>1</v>
      </c>
      <c r="E1117" s="152">
        <f>SUM(E1116:E1116)</f>
        <v>0</v>
      </c>
      <c r="F1117" s="73">
        <f>+E1117/D1117</f>
        <v>0</v>
      </c>
      <c r="G1117" s="159">
        <f>SUM(G1116:G1116)</f>
        <v>0</v>
      </c>
      <c r="H1117" s="43"/>
      <c r="I1117" s="43"/>
      <c r="J1117" s="43"/>
      <c r="K1117" s="43"/>
      <c r="L1117" s="43"/>
      <c r="M1117" s="43"/>
      <c r="N1117" s="43"/>
      <c r="O1117" s="43"/>
      <c r="P1117" s="44">
        <f>SUM(P1116:P1116)</f>
        <v>24000</v>
      </c>
      <c r="Q1117" s="45">
        <f>SUM(Q1116:Q1116)</f>
        <v>0</v>
      </c>
      <c r="R1117" s="46">
        <f>+Q1117/P1117</f>
        <v>0</v>
      </c>
      <c r="S1117" s="66"/>
      <c r="T1117" s="374"/>
      <c r="U1117" s="374"/>
      <c r="V1117" s="375"/>
    </row>
    <row r="1118" spans="1:22" ht="15">
      <c r="A1118" s="47"/>
      <c r="B1118" s="47"/>
      <c r="C1118" s="47"/>
      <c r="D1118" s="67"/>
      <c r="E1118" s="154"/>
      <c r="F1118" s="75"/>
      <c r="G1118" s="160"/>
      <c r="H1118" s="52"/>
      <c r="I1118" s="52"/>
      <c r="J1118" s="52"/>
      <c r="K1118" s="52"/>
      <c r="L1118" s="52"/>
      <c r="M1118" s="52"/>
      <c r="N1118" s="52"/>
      <c r="O1118" s="52"/>
      <c r="P1118" s="53"/>
      <c r="Q1118" s="54"/>
      <c r="R1118" s="55"/>
      <c r="S1118" s="67"/>
      <c r="T1118" s="67"/>
      <c r="U1118" s="67"/>
      <c r="V1118" s="67"/>
    </row>
    <row r="1119" spans="1:22" ht="15">
      <c r="A1119" s="47"/>
      <c r="B1119" s="47"/>
      <c r="C1119" s="47"/>
      <c r="D1119" s="67"/>
      <c r="E1119" s="154"/>
      <c r="F1119" s="75"/>
      <c r="G1119" s="160"/>
      <c r="H1119" s="52"/>
      <c r="I1119" s="52"/>
      <c r="J1119" s="52"/>
      <c r="K1119" s="52"/>
      <c r="L1119" s="52"/>
      <c r="M1119" s="52"/>
      <c r="N1119" s="52"/>
      <c r="O1119" s="52"/>
      <c r="P1119" s="53"/>
      <c r="Q1119" s="54"/>
      <c r="R1119" s="55"/>
      <c r="S1119" s="67"/>
      <c r="T1119" s="67"/>
      <c r="U1119" s="67"/>
      <c r="V1119" s="67"/>
    </row>
    <row r="1120" spans="1:22" ht="15">
      <c r="A1120" s="47"/>
      <c r="B1120" s="47"/>
      <c r="C1120" s="47"/>
      <c r="D1120" s="67"/>
      <c r="E1120" s="154"/>
      <c r="F1120" s="75"/>
      <c r="G1120" s="160"/>
      <c r="H1120" s="52"/>
      <c r="I1120" s="52"/>
      <c r="J1120" s="52"/>
      <c r="K1120" s="52"/>
      <c r="L1120" s="52"/>
      <c r="M1120" s="52"/>
      <c r="N1120" s="52"/>
      <c r="O1120" s="52"/>
      <c r="P1120" s="53"/>
      <c r="Q1120" s="54"/>
      <c r="R1120" s="55"/>
      <c r="S1120" s="67"/>
      <c r="T1120" s="67"/>
      <c r="U1120" s="67"/>
      <c r="V1120" s="67"/>
    </row>
    <row r="1121" spans="1:22" ht="15">
      <c r="A1121" s="47"/>
      <c r="B1121" s="47"/>
      <c r="C1121" s="47"/>
      <c r="D1121" s="67"/>
      <c r="E1121" s="154"/>
      <c r="F1121" s="75"/>
      <c r="G1121" s="160"/>
      <c r="H1121" s="52"/>
      <c r="I1121" s="52"/>
      <c r="J1121" s="52"/>
      <c r="K1121" s="52"/>
      <c r="L1121" s="52"/>
      <c r="M1121" s="52"/>
      <c r="N1121" s="52"/>
      <c r="O1121" s="52"/>
      <c r="P1121" s="53"/>
      <c r="Q1121" s="54"/>
      <c r="R1121" s="55"/>
      <c r="S1121" s="67"/>
      <c r="T1121" s="67"/>
      <c r="U1121" s="67"/>
      <c r="V1121" s="67"/>
    </row>
    <row r="1122" spans="1:22" ht="15">
      <c r="A1122" s="47"/>
      <c r="B1122" s="47"/>
      <c r="C1122" s="47"/>
      <c r="D1122" s="67"/>
      <c r="E1122" s="154"/>
      <c r="F1122" s="75"/>
      <c r="G1122" s="160"/>
      <c r="H1122" s="52"/>
      <c r="I1122" s="52"/>
      <c r="J1122" s="52"/>
      <c r="K1122" s="52"/>
      <c r="L1122" s="52"/>
      <c r="M1122" s="52"/>
      <c r="N1122" s="52"/>
      <c r="O1122" s="52"/>
      <c r="P1122" s="53"/>
      <c r="Q1122" s="54"/>
      <c r="R1122" s="55"/>
      <c r="S1122" s="67"/>
      <c r="T1122" s="67"/>
      <c r="U1122" s="67"/>
      <c r="V1122" s="67"/>
    </row>
    <row r="1123" spans="1:22" ht="15">
      <c r="A1123" s="47"/>
      <c r="B1123" s="47"/>
      <c r="C1123" s="47"/>
      <c r="D1123" s="67"/>
      <c r="E1123" s="154"/>
      <c r="F1123" s="75"/>
      <c r="G1123" s="160"/>
      <c r="H1123" s="52"/>
      <c r="I1123" s="52"/>
      <c r="J1123" s="52"/>
      <c r="K1123" s="52"/>
      <c r="L1123" s="52"/>
      <c r="M1123" s="52"/>
      <c r="N1123" s="52"/>
      <c r="O1123" s="52"/>
      <c r="P1123" s="53"/>
      <c r="Q1123" s="54"/>
      <c r="R1123" s="55"/>
      <c r="S1123" s="67"/>
      <c r="T1123" s="67"/>
      <c r="U1123" s="67"/>
      <c r="V1123" s="67"/>
    </row>
    <row r="1124" spans="1:22" ht="15">
      <c r="A1124" s="47"/>
      <c r="B1124" s="47"/>
      <c r="C1124" s="47"/>
      <c r="D1124" s="67"/>
      <c r="E1124" s="154"/>
      <c r="F1124" s="75"/>
      <c r="G1124" s="160"/>
      <c r="H1124" s="52"/>
      <c r="I1124" s="52"/>
      <c r="J1124" s="52"/>
      <c r="K1124" s="52"/>
      <c r="L1124" s="52"/>
      <c r="M1124" s="52"/>
      <c r="N1124" s="52"/>
      <c r="O1124" s="52"/>
      <c r="P1124" s="53"/>
      <c r="Q1124" s="54"/>
      <c r="R1124" s="55"/>
      <c r="S1124" s="67"/>
      <c r="T1124" s="67"/>
      <c r="U1124" s="67"/>
      <c r="V1124" s="67"/>
    </row>
    <row r="1125" spans="1:22" ht="15">
      <c r="A1125" s="47"/>
      <c r="B1125" s="47"/>
      <c r="C1125" s="47"/>
      <c r="D1125" s="67"/>
      <c r="E1125" s="154"/>
      <c r="F1125" s="75"/>
      <c r="G1125" s="160"/>
      <c r="H1125" s="52"/>
      <c r="I1125" s="52"/>
      <c r="J1125" s="52"/>
      <c r="K1125" s="52"/>
      <c r="L1125" s="52"/>
      <c r="M1125" s="52"/>
      <c r="N1125" s="52"/>
      <c r="O1125" s="52"/>
      <c r="P1125" s="53"/>
      <c r="Q1125" s="54"/>
      <c r="R1125" s="55"/>
      <c r="S1125" s="67"/>
      <c r="T1125" s="67"/>
      <c r="U1125" s="67"/>
      <c r="V1125" s="67"/>
    </row>
    <row r="1126" spans="1:22" ht="15">
      <c r="A1126" s="47"/>
      <c r="B1126" s="47"/>
      <c r="C1126" s="47"/>
      <c r="D1126" s="67"/>
      <c r="E1126" s="154"/>
      <c r="F1126" s="75"/>
      <c r="G1126" s="160"/>
      <c r="H1126" s="52"/>
      <c r="I1126" s="52"/>
      <c r="J1126" s="52"/>
      <c r="K1126" s="52"/>
      <c r="L1126" s="52"/>
      <c r="M1126" s="52"/>
      <c r="N1126" s="52"/>
      <c r="O1126" s="52"/>
      <c r="P1126" s="53"/>
      <c r="Q1126" s="54"/>
      <c r="R1126" s="55"/>
      <c r="S1126" s="67"/>
      <c r="T1126" s="67"/>
      <c r="U1126" s="67"/>
      <c r="V1126" s="67"/>
    </row>
    <row r="1127" spans="1:22" ht="15">
      <c r="A1127" s="47"/>
      <c r="B1127" s="47"/>
      <c r="C1127" s="47"/>
      <c r="D1127" s="67"/>
      <c r="E1127" s="154"/>
      <c r="F1127" s="75"/>
      <c r="G1127" s="160"/>
      <c r="H1127" s="52"/>
      <c r="I1127" s="52"/>
      <c r="J1127" s="52"/>
      <c r="K1127" s="52"/>
      <c r="L1127" s="52"/>
      <c r="M1127" s="52"/>
      <c r="N1127" s="52"/>
      <c r="O1127" s="52"/>
      <c r="P1127" s="53"/>
      <c r="Q1127" s="54"/>
      <c r="R1127" s="55"/>
      <c r="S1127" s="67"/>
      <c r="T1127" s="67"/>
      <c r="U1127" s="67"/>
      <c r="V1127" s="67"/>
    </row>
    <row r="1128" spans="1:22" ht="15">
      <c r="A1128" s="47"/>
      <c r="B1128" s="47"/>
      <c r="C1128" s="47"/>
      <c r="D1128" s="67"/>
      <c r="E1128" s="154"/>
      <c r="F1128" s="75"/>
      <c r="G1128" s="160"/>
      <c r="H1128" s="52"/>
      <c r="I1128" s="52"/>
      <c r="J1128" s="52"/>
      <c r="K1128" s="52"/>
      <c r="L1128" s="52"/>
      <c r="M1128" s="52"/>
      <c r="N1128" s="52"/>
      <c r="O1128" s="52"/>
      <c r="P1128" s="53"/>
      <c r="Q1128" s="54"/>
      <c r="R1128" s="55"/>
      <c r="S1128" s="67"/>
      <c r="T1128" s="67"/>
      <c r="U1128" s="67"/>
      <c r="V1128" s="67"/>
    </row>
    <row r="1129" spans="1:22" ht="15">
      <c r="A1129" s="47"/>
      <c r="B1129" s="47"/>
      <c r="C1129" s="47"/>
      <c r="D1129" s="67"/>
      <c r="E1129" s="154"/>
      <c r="F1129" s="75"/>
      <c r="G1129" s="160"/>
      <c r="H1129" s="52"/>
      <c r="I1129" s="52"/>
      <c r="J1129" s="52"/>
      <c r="K1129" s="52"/>
      <c r="L1129" s="52"/>
      <c r="M1129" s="52"/>
      <c r="N1129" s="52"/>
      <c r="O1129" s="52"/>
      <c r="P1129" s="53"/>
      <c r="Q1129" s="54"/>
      <c r="R1129" s="55"/>
      <c r="S1129" s="67"/>
      <c r="T1129" s="67"/>
      <c r="U1129" s="67"/>
      <c r="V1129" s="67"/>
    </row>
    <row r="1130" spans="1:22" ht="15">
      <c r="A1130" s="47"/>
      <c r="B1130" s="47"/>
      <c r="C1130" s="47"/>
      <c r="D1130" s="67"/>
      <c r="E1130" s="154"/>
      <c r="F1130" s="75"/>
      <c r="G1130" s="160"/>
      <c r="H1130" s="52"/>
      <c r="I1130" s="52"/>
      <c r="J1130" s="52"/>
      <c r="K1130" s="52"/>
      <c r="L1130" s="52"/>
      <c r="M1130" s="52"/>
      <c r="N1130" s="52"/>
      <c r="O1130" s="52"/>
      <c r="P1130" s="53"/>
      <c r="Q1130" s="54"/>
      <c r="R1130" s="55"/>
      <c r="S1130" s="67"/>
      <c r="T1130" s="67"/>
      <c r="U1130" s="67"/>
      <c r="V1130" s="67"/>
    </row>
    <row r="1131" spans="1:22" ht="15">
      <c r="A1131" s="47"/>
      <c r="B1131" s="47"/>
      <c r="C1131" s="47"/>
      <c r="D1131" s="67"/>
      <c r="E1131" s="154"/>
      <c r="F1131" s="75"/>
      <c r="G1131" s="160"/>
      <c r="H1131" s="52"/>
      <c r="I1131" s="52"/>
      <c r="J1131" s="52"/>
      <c r="K1131" s="52"/>
      <c r="L1131" s="52"/>
      <c r="M1131" s="52"/>
      <c r="N1131" s="52"/>
      <c r="O1131" s="52"/>
      <c r="P1131" s="53"/>
      <c r="Q1131" s="54"/>
      <c r="R1131" s="55"/>
      <c r="S1131" s="67"/>
      <c r="T1131" s="67"/>
      <c r="U1131" s="67"/>
      <c r="V1131" s="67"/>
    </row>
    <row r="1132" spans="1:22" ht="15">
      <c r="A1132" s="47"/>
      <c r="B1132" s="47"/>
      <c r="C1132" s="47"/>
      <c r="D1132" s="67"/>
      <c r="E1132" s="154"/>
      <c r="F1132" s="75"/>
      <c r="G1132" s="160"/>
      <c r="H1132" s="52"/>
      <c r="I1132" s="52"/>
      <c r="J1132" s="52"/>
      <c r="K1132" s="52"/>
      <c r="L1132" s="52"/>
      <c r="M1132" s="52"/>
      <c r="N1132" s="52"/>
      <c r="O1132" s="52"/>
      <c r="P1132" s="53"/>
      <c r="Q1132" s="54"/>
      <c r="R1132" s="55"/>
      <c r="S1132" s="67"/>
      <c r="T1132" s="67"/>
      <c r="U1132" s="67"/>
      <c r="V1132" s="67"/>
    </row>
    <row r="1133" spans="1:22" ht="15">
      <c r="A1133" s="47"/>
      <c r="B1133" s="47"/>
      <c r="C1133" s="47"/>
      <c r="D1133" s="67"/>
      <c r="E1133" s="154"/>
      <c r="F1133" s="75"/>
      <c r="G1133" s="160"/>
      <c r="H1133" s="52"/>
      <c r="I1133" s="52"/>
      <c r="J1133" s="52"/>
      <c r="K1133" s="52"/>
      <c r="L1133" s="52"/>
      <c r="M1133" s="52"/>
      <c r="N1133" s="52"/>
      <c r="O1133" s="52"/>
      <c r="P1133" s="53"/>
      <c r="Q1133" s="54"/>
      <c r="R1133" s="55"/>
      <c r="S1133" s="67"/>
      <c r="T1133" s="67"/>
      <c r="U1133" s="67"/>
      <c r="V1133" s="67"/>
    </row>
    <row r="1134" spans="1:22" ht="15">
      <c r="A1134" s="47"/>
      <c r="B1134" s="47"/>
      <c r="C1134" s="47"/>
      <c r="D1134" s="67"/>
      <c r="E1134" s="154"/>
      <c r="F1134" s="75"/>
      <c r="G1134" s="160"/>
      <c r="H1134" s="52"/>
      <c r="I1134" s="52"/>
      <c r="J1134" s="52"/>
      <c r="K1134" s="52"/>
      <c r="L1134" s="52"/>
      <c r="M1134" s="52"/>
      <c r="N1134" s="52"/>
      <c r="O1134" s="52"/>
      <c r="P1134" s="53"/>
      <c r="Q1134" s="54"/>
      <c r="R1134" s="55"/>
      <c r="S1134" s="67"/>
      <c r="T1134" s="67"/>
      <c r="U1134" s="67"/>
      <c r="V1134" s="67"/>
    </row>
    <row r="1135" spans="1:22" ht="15">
      <c r="A1135" s="47"/>
      <c r="B1135" s="47"/>
      <c r="C1135" s="47"/>
      <c r="D1135" s="67"/>
      <c r="E1135" s="154"/>
      <c r="F1135" s="75"/>
      <c r="G1135" s="160"/>
      <c r="H1135" s="52"/>
      <c r="I1135" s="52"/>
      <c r="J1135" s="52"/>
      <c r="K1135" s="52"/>
      <c r="L1135" s="52"/>
      <c r="M1135" s="52"/>
      <c r="N1135" s="52"/>
      <c r="O1135" s="52"/>
      <c r="P1135" s="53"/>
      <c r="Q1135" s="54"/>
      <c r="R1135" s="55"/>
      <c r="S1135" s="67"/>
      <c r="T1135" s="67"/>
      <c r="U1135" s="67"/>
      <c r="V1135" s="67"/>
    </row>
    <row r="1136" spans="1:22" ht="15">
      <c r="A1136" s="47"/>
      <c r="B1136" s="47"/>
      <c r="C1136" s="47"/>
      <c r="D1136" s="67"/>
      <c r="E1136" s="154"/>
      <c r="F1136" s="75"/>
      <c r="G1136" s="160"/>
      <c r="H1136" s="52"/>
      <c r="I1136" s="52"/>
      <c r="J1136" s="52"/>
      <c r="K1136" s="52"/>
      <c r="L1136" s="52"/>
      <c r="M1136" s="52"/>
      <c r="N1136" s="52"/>
      <c r="O1136" s="52"/>
      <c r="P1136" s="53"/>
      <c r="Q1136" s="54"/>
      <c r="R1136" s="55"/>
      <c r="S1136" s="67"/>
      <c r="T1136" s="67"/>
      <c r="U1136" s="67"/>
      <c r="V1136" s="67"/>
    </row>
    <row r="1137" spans="1:22" ht="15">
      <c r="A1137" s="47"/>
      <c r="B1137" s="47"/>
      <c r="C1137" s="47"/>
      <c r="D1137" s="67"/>
      <c r="E1137" s="154"/>
      <c r="F1137" s="75"/>
      <c r="G1137" s="160"/>
      <c r="H1137" s="52"/>
      <c r="I1137" s="52"/>
      <c r="J1137" s="52"/>
      <c r="K1137" s="52"/>
      <c r="L1137" s="52"/>
      <c r="M1137" s="52"/>
      <c r="N1137" s="52"/>
      <c r="O1137" s="52"/>
      <c r="P1137" s="53"/>
      <c r="Q1137" s="54"/>
      <c r="R1137" s="55"/>
      <c r="S1137" s="67"/>
      <c r="T1137" s="67"/>
      <c r="U1137" s="67"/>
      <c r="V1137" s="67"/>
    </row>
    <row r="1138" spans="1:22" ht="15">
      <c r="A1138" s="47"/>
      <c r="B1138" s="47"/>
      <c r="C1138" s="47"/>
      <c r="D1138" s="67"/>
      <c r="E1138" s="154"/>
      <c r="F1138" s="75"/>
      <c r="G1138" s="160"/>
      <c r="H1138" s="52"/>
      <c r="I1138" s="52"/>
      <c r="J1138" s="52"/>
      <c r="K1138" s="52"/>
      <c r="L1138" s="52"/>
      <c r="M1138" s="52"/>
      <c r="N1138" s="52"/>
      <c r="O1138" s="52"/>
      <c r="P1138" s="53"/>
      <c r="Q1138" s="54"/>
      <c r="R1138" s="55"/>
      <c r="S1138" s="67"/>
      <c r="T1138" s="67"/>
      <c r="U1138" s="67"/>
      <c r="V1138" s="67"/>
    </row>
    <row r="1139" spans="1:22" ht="15">
      <c r="A1139" s="68"/>
      <c r="B1139" s="69"/>
      <c r="C1139" s="69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  <c r="V1139" s="68"/>
    </row>
    <row r="1140" spans="1:22" ht="15.75" thickBot="1">
      <c r="A1140" s="68"/>
      <c r="B1140" s="69"/>
      <c r="C1140" s="69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  <c r="V1140" s="68"/>
    </row>
    <row r="1141" spans="1:22" ht="18.75" thickBot="1">
      <c r="A1141" s="565"/>
      <c r="B1141" s="566"/>
      <c r="C1141" s="566"/>
      <c r="D1141" s="566"/>
      <c r="E1141" s="566"/>
      <c r="F1141" s="566"/>
      <c r="G1141" s="567"/>
      <c r="H1141" s="567"/>
      <c r="I1141" s="567"/>
      <c r="J1141" s="568"/>
      <c r="K1141" s="568"/>
      <c r="L1141" s="568"/>
      <c r="M1141" s="568"/>
      <c r="N1141" s="568"/>
      <c r="O1141" s="569"/>
      <c r="P1141" s="570"/>
      <c r="Q1141" s="571"/>
      <c r="R1141" s="572"/>
      <c r="S1141" s="225"/>
      <c r="T1141" s="226"/>
      <c r="U1141" s="226"/>
      <c r="V1141" s="227"/>
    </row>
    <row r="1142" spans="1:22" ht="18.75" thickBot="1">
      <c r="A1142" s="573"/>
      <c r="B1142" s="574"/>
      <c r="C1142" s="574"/>
      <c r="D1142" s="574"/>
      <c r="E1142" s="574"/>
      <c r="F1142" s="574"/>
      <c r="G1142" s="575"/>
      <c r="H1142" s="575"/>
      <c r="I1142" s="575"/>
      <c r="J1142" s="576"/>
      <c r="K1142" s="576"/>
      <c r="L1142" s="576"/>
      <c r="M1142" s="576"/>
      <c r="N1142" s="576"/>
      <c r="O1142" s="577"/>
      <c r="P1142" s="570"/>
      <c r="Q1142" s="571"/>
      <c r="R1142" s="572"/>
      <c r="S1142" s="225"/>
      <c r="T1142" s="226"/>
      <c r="U1142" s="226"/>
      <c r="V1142" s="227"/>
    </row>
    <row r="1143" spans="1:22" ht="18.75" thickBot="1">
      <c r="A1143" s="502"/>
      <c r="B1143" s="503"/>
      <c r="C1143" s="503"/>
      <c r="D1143" s="503"/>
      <c r="E1143" s="503"/>
      <c r="F1143" s="503"/>
      <c r="G1143" s="578"/>
      <c r="H1143" s="578"/>
      <c r="I1143" s="578"/>
      <c r="J1143" s="579"/>
      <c r="K1143" s="579"/>
      <c r="L1143" s="579"/>
      <c r="M1143" s="579"/>
      <c r="N1143" s="579"/>
      <c r="O1143" s="580"/>
      <c r="P1143" s="581"/>
      <c r="Q1143" s="582"/>
      <c r="R1143" s="583"/>
      <c r="S1143" s="225"/>
      <c r="T1143" s="228"/>
      <c r="U1143" s="228"/>
      <c r="V1143" s="229"/>
    </row>
  </sheetData>
  <sheetProtection/>
  <mergeCells count="1571">
    <mergeCell ref="A1142:F1142"/>
    <mergeCell ref="G1142:I1142"/>
    <mergeCell ref="J1142:O1142"/>
    <mergeCell ref="P1142:R1142"/>
    <mergeCell ref="A1143:F1143"/>
    <mergeCell ref="G1143:I1143"/>
    <mergeCell ref="J1143:O1143"/>
    <mergeCell ref="P1143:R1143"/>
    <mergeCell ref="T1116:V1116"/>
    <mergeCell ref="B1117:C1117"/>
    <mergeCell ref="T1117:V1117"/>
    <mergeCell ref="A1141:F1141"/>
    <mergeCell ref="G1141:I1141"/>
    <mergeCell ref="J1141:O1141"/>
    <mergeCell ref="P1141:R1141"/>
    <mergeCell ref="G1114:G1115"/>
    <mergeCell ref="H1114:O1114"/>
    <mergeCell ref="P1114:P1115"/>
    <mergeCell ref="Q1114:Q1115"/>
    <mergeCell ref="R1114:R1115"/>
    <mergeCell ref="B1116:C1116"/>
    <mergeCell ref="A1112:V1112"/>
    <mergeCell ref="A1113:G1113"/>
    <mergeCell ref="H1113:R1113"/>
    <mergeCell ref="S1113:S1115"/>
    <mergeCell ref="T1113:V1115"/>
    <mergeCell ref="A1114:A1115"/>
    <mergeCell ref="B1114:C1115"/>
    <mergeCell ref="D1114:D1115"/>
    <mergeCell ref="E1114:E1115"/>
    <mergeCell ref="F1114:F1115"/>
    <mergeCell ref="A1109:B1109"/>
    <mergeCell ref="C1109:G1109"/>
    <mergeCell ref="H1109:I1111"/>
    <mergeCell ref="J1109:P1111"/>
    <mergeCell ref="Q1109:R1111"/>
    <mergeCell ref="S1109:V1111"/>
    <mergeCell ref="A1110:B1110"/>
    <mergeCell ref="C1110:G1110"/>
    <mergeCell ref="A1111:B1111"/>
    <mergeCell ref="C1111:G1111"/>
    <mergeCell ref="A1107:B1107"/>
    <mergeCell ref="K1107:M1108"/>
    <mergeCell ref="N1107:R1107"/>
    <mergeCell ref="S1107:U1107"/>
    <mergeCell ref="N1108:R1108"/>
    <mergeCell ref="S1108:T1108"/>
    <mergeCell ref="A1102:V1102"/>
    <mergeCell ref="A1104:B1104"/>
    <mergeCell ref="C1104:U1104"/>
    <mergeCell ref="A1106:B1106"/>
    <mergeCell ref="N1106:R1106"/>
    <mergeCell ref="S1106:V1106"/>
    <mergeCell ref="T1078:V1078"/>
    <mergeCell ref="B1079:C1079"/>
    <mergeCell ref="T1079:V1079"/>
    <mergeCell ref="B1080:C1080"/>
    <mergeCell ref="T1080:V1080"/>
    <mergeCell ref="A1100:V1100"/>
    <mergeCell ref="G1076:G1077"/>
    <mergeCell ref="H1076:O1076"/>
    <mergeCell ref="P1076:P1077"/>
    <mergeCell ref="Q1076:Q1077"/>
    <mergeCell ref="R1076:R1077"/>
    <mergeCell ref="B1078:C1078"/>
    <mergeCell ref="A1074:V1074"/>
    <mergeCell ref="A1075:G1075"/>
    <mergeCell ref="H1075:R1075"/>
    <mergeCell ref="S1075:S1077"/>
    <mergeCell ref="T1075:V1077"/>
    <mergeCell ref="A1076:A1077"/>
    <mergeCell ref="B1076:C1077"/>
    <mergeCell ref="D1076:D1077"/>
    <mergeCell ref="E1076:E1077"/>
    <mergeCell ref="F1076:F1077"/>
    <mergeCell ref="A1071:B1071"/>
    <mergeCell ref="C1071:G1071"/>
    <mergeCell ref="H1071:I1073"/>
    <mergeCell ref="J1071:P1073"/>
    <mergeCell ref="Q1071:R1073"/>
    <mergeCell ref="S1071:V1073"/>
    <mergeCell ref="A1072:B1072"/>
    <mergeCell ref="C1072:G1072"/>
    <mergeCell ref="A1073:B1073"/>
    <mergeCell ref="C1073:G1073"/>
    <mergeCell ref="A1069:B1069"/>
    <mergeCell ref="K1069:M1070"/>
    <mergeCell ref="N1069:R1069"/>
    <mergeCell ref="S1069:U1069"/>
    <mergeCell ref="N1070:R1070"/>
    <mergeCell ref="S1070:T1070"/>
    <mergeCell ref="A1062:V1062"/>
    <mergeCell ref="A1064:V1064"/>
    <mergeCell ref="A1066:B1066"/>
    <mergeCell ref="C1066:U1066"/>
    <mergeCell ref="A1068:B1068"/>
    <mergeCell ref="N1068:R1068"/>
    <mergeCell ref="S1068:V1068"/>
    <mergeCell ref="T1043:V1043"/>
    <mergeCell ref="B1044:C1044"/>
    <mergeCell ref="B1045:C1045"/>
    <mergeCell ref="T1045:V1045"/>
    <mergeCell ref="B1046:C1046"/>
    <mergeCell ref="T1046:V1046"/>
    <mergeCell ref="G1041:G1042"/>
    <mergeCell ref="H1041:O1041"/>
    <mergeCell ref="P1041:P1042"/>
    <mergeCell ref="Q1041:Q1042"/>
    <mergeCell ref="R1041:R1042"/>
    <mergeCell ref="B1043:C1043"/>
    <mergeCell ref="A1039:V1039"/>
    <mergeCell ref="A1040:G1040"/>
    <mergeCell ref="H1040:R1040"/>
    <mergeCell ref="S1040:S1042"/>
    <mergeCell ref="T1040:V1042"/>
    <mergeCell ref="A1041:A1042"/>
    <mergeCell ref="B1041:C1042"/>
    <mergeCell ref="D1041:D1042"/>
    <mergeCell ref="E1041:E1042"/>
    <mergeCell ref="F1041:F1042"/>
    <mergeCell ref="A1036:B1036"/>
    <mergeCell ref="C1036:G1036"/>
    <mergeCell ref="H1036:I1038"/>
    <mergeCell ref="J1036:P1038"/>
    <mergeCell ref="Q1036:R1038"/>
    <mergeCell ref="S1036:V1038"/>
    <mergeCell ref="A1037:B1037"/>
    <mergeCell ref="C1037:G1037"/>
    <mergeCell ref="A1038:B1038"/>
    <mergeCell ref="C1038:G1038"/>
    <mergeCell ref="A1034:B1034"/>
    <mergeCell ref="K1034:M1035"/>
    <mergeCell ref="N1034:R1034"/>
    <mergeCell ref="S1034:U1034"/>
    <mergeCell ref="N1035:R1035"/>
    <mergeCell ref="S1035:T1035"/>
    <mergeCell ref="A1027:V1027"/>
    <mergeCell ref="A1029:V1029"/>
    <mergeCell ref="A1031:B1031"/>
    <mergeCell ref="C1031:U1031"/>
    <mergeCell ref="A1033:B1033"/>
    <mergeCell ref="N1033:R1033"/>
    <mergeCell ref="S1033:V1033"/>
    <mergeCell ref="B1006:C1006"/>
    <mergeCell ref="T1006:V1006"/>
    <mergeCell ref="B1007:C1007"/>
    <mergeCell ref="T1007:V1007"/>
    <mergeCell ref="B1008:C1008"/>
    <mergeCell ref="T1008:V1008"/>
    <mergeCell ref="F1004:F1005"/>
    <mergeCell ref="G1004:G1005"/>
    <mergeCell ref="H1004:O1004"/>
    <mergeCell ref="P1004:P1005"/>
    <mergeCell ref="Q1004:Q1005"/>
    <mergeCell ref="R1004:R1005"/>
    <mergeCell ref="C1001:G1001"/>
    <mergeCell ref="A1002:V1002"/>
    <mergeCell ref="A1003:G1003"/>
    <mergeCell ref="H1003:R1003"/>
    <mergeCell ref="S1003:S1005"/>
    <mergeCell ref="T1003:V1005"/>
    <mergeCell ref="A1004:A1005"/>
    <mergeCell ref="B1004:C1005"/>
    <mergeCell ref="D1004:D1005"/>
    <mergeCell ref="E1004:E1005"/>
    <mergeCell ref="S998:T998"/>
    <mergeCell ref="A999:B999"/>
    <mergeCell ref="C999:G999"/>
    <mergeCell ref="H999:I1001"/>
    <mergeCell ref="J999:O1001"/>
    <mergeCell ref="P999:Q1001"/>
    <mergeCell ref="R999:V1001"/>
    <mergeCell ref="A1000:B1000"/>
    <mergeCell ref="C1000:G1000"/>
    <mergeCell ref="A1001:B1001"/>
    <mergeCell ref="A994:B994"/>
    <mergeCell ref="C994:U994"/>
    <mergeCell ref="A996:B996"/>
    <mergeCell ref="N996:R996"/>
    <mergeCell ref="S996:V996"/>
    <mergeCell ref="A997:B997"/>
    <mergeCell ref="K997:M998"/>
    <mergeCell ref="N997:R997"/>
    <mergeCell ref="S997:U997"/>
    <mergeCell ref="N998:R998"/>
    <mergeCell ref="B973:C973"/>
    <mergeCell ref="T973:V973"/>
    <mergeCell ref="B974:C974"/>
    <mergeCell ref="T974:V974"/>
    <mergeCell ref="A990:V990"/>
    <mergeCell ref="A992:V992"/>
    <mergeCell ref="G970:G971"/>
    <mergeCell ref="H970:O970"/>
    <mergeCell ref="P970:P971"/>
    <mergeCell ref="Q970:Q971"/>
    <mergeCell ref="R970:R971"/>
    <mergeCell ref="B972:C972"/>
    <mergeCell ref="A968:V968"/>
    <mergeCell ref="A969:G969"/>
    <mergeCell ref="H969:R969"/>
    <mergeCell ref="S969:S971"/>
    <mergeCell ref="T969:V971"/>
    <mergeCell ref="A970:A971"/>
    <mergeCell ref="B970:C971"/>
    <mergeCell ref="D970:D971"/>
    <mergeCell ref="E970:E971"/>
    <mergeCell ref="F970:F971"/>
    <mergeCell ref="A965:B965"/>
    <mergeCell ref="C965:G965"/>
    <mergeCell ref="H965:I967"/>
    <mergeCell ref="J965:P967"/>
    <mergeCell ref="Q965:R967"/>
    <mergeCell ref="S965:V967"/>
    <mergeCell ref="A966:B966"/>
    <mergeCell ref="C966:G966"/>
    <mergeCell ref="A967:B967"/>
    <mergeCell ref="C967:G967"/>
    <mergeCell ref="A963:B963"/>
    <mergeCell ref="K963:M964"/>
    <mergeCell ref="N963:R963"/>
    <mergeCell ref="S963:U963"/>
    <mergeCell ref="N964:R964"/>
    <mergeCell ref="S964:T964"/>
    <mergeCell ref="A958:V958"/>
    <mergeCell ref="A960:B960"/>
    <mergeCell ref="C960:U960"/>
    <mergeCell ref="A962:B962"/>
    <mergeCell ref="N962:R962"/>
    <mergeCell ref="S962:V962"/>
    <mergeCell ref="T934:V934"/>
    <mergeCell ref="B935:C935"/>
    <mergeCell ref="T935:V935"/>
    <mergeCell ref="B936:C936"/>
    <mergeCell ref="T936:V936"/>
    <mergeCell ref="A956:V956"/>
    <mergeCell ref="G932:G933"/>
    <mergeCell ref="H932:O932"/>
    <mergeCell ref="P932:P933"/>
    <mergeCell ref="Q932:Q933"/>
    <mergeCell ref="R932:R933"/>
    <mergeCell ref="B934:C934"/>
    <mergeCell ref="A930:V930"/>
    <mergeCell ref="A931:G931"/>
    <mergeCell ref="H931:R931"/>
    <mergeCell ref="S931:S933"/>
    <mergeCell ref="T931:V933"/>
    <mergeCell ref="A932:A933"/>
    <mergeCell ref="B932:C933"/>
    <mergeCell ref="D932:D933"/>
    <mergeCell ref="E932:E933"/>
    <mergeCell ref="F932:F933"/>
    <mergeCell ref="A927:B927"/>
    <mergeCell ref="C927:G927"/>
    <mergeCell ref="H927:I929"/>
    <mergeCell ref="J927:P929"/>
    <mergeCell ref="Q927:R929"/>
    <mergeCell ref="S927:V929"/>
    <mergeCell ref="A928:B928"/>
    <mergeCell ref="C928:G928"/>
    <mergeCell ref="A929:B929"/>
    <mergeCell ref="C929:G929"/>
    <mergeCell ref="A925:B925"/>
    <mergeCell ref="K925:M926"/>
    <mergeCell ref="N925:R925"/>
    <mergeCell ref="S925:U925"/>
    <mergeCell ref="N926:R926"/>
    <mergeCell ref="S926:T926"/>
    <mergeCell ref="A918:V918"/>
    <mergeCell ref="A920:V920"/>
    <mergeCell ref="A922:B922"/>
    <mergeCell ref="C922:U922"/>
    <mergeCell ref="A924:B924"/>
    <mergeCell ref="N924:R924"/>
    <mergeCell ref="S924:V924"/>
    <mergeCell ref="T901:V901"/>
    <mergeCell ref="B902:C902"/>
    <mergeCell ref="T902:V902"/>
    <mergeCell ref="B903:C903"/>
    <mergeCell ref="T903:V903"/>
    <mergeCell ref="B904:C904"/>
    <mergeCell ref="T904:V904"/>
    <mergeCell ref="G899:G900"/>
    <mergeCell ref="H899:O899"/>
    <mergeCell ref="P899:P900"/>
    <mergeCell ref="Q899:Q900"/>
    <mergeCell ref="R899:R900"/>
    <mergeCell ref="B901:C901"/>
    <mergeCell ref="A897:V897"/>
    <mergeCell ref="A898:G898"/>
    <mergeCell ref="H898:R898"/>
    <mergeCell ref="S898:S900"/>
    <mergeCell ref="T898:V900"/>
    <mergeCell ref="A899:A900"/>
    <mergeCell ref="B899:C900"/>
    <mergeCell ref="D899:D900"/>
    <mergeCell ref="E899:E900"/>
    <mergeCell ref="F899:F900"/>
    <mergeCell ref="A894:B894"/>
    <mergeCell ref="C894:G894"/>
    <mergeCell ref="H894:I896"/>
    <mergeCell ref="J894:P896"/>
    <mergeCell ref="Q894:R896"/>
    <mergeCell ref="S894:V896"/>
    <mergeCell ref="A895:B895"/>
    <mergeCell ref="C895:G895"/>
    <mergeCell ref="A896:B896"/>
    <mergeCell ref="C896:G896"/>
    <mergeCell ref="A891:B891"/>
    <mergeCell ref="N891:R891"/>
    <mergeCell ref="S891:V891"/>
    <mergeCell ref="A892:B892"/>
    <mergeCell ref="K892:M893"/>
    <mergeCell ref="N892:R892"/>
    <mergeCell ref="S892:U892"/>
    <mergeCell ref="N893:R893"/>
    <mergeCell ref="S893:T893"/>
    <mergeCell ref="B872:C872"/>
    <mergeCell ref="T872:V872"/>
    <mergeCell ref="A885:V885"/>
    <mergeCell ref="A887:V887"/>
    <mergeCell ref="A889:B889"/>
    <mergeCell ref="C889:U889"/>
    <mergeCell ref="T868:V868"/>
    <mergeCell ref="B869:C869"/>
    <mergeCell ref="T869:V869"/>
    <mergeCell ref="B870:C870"/>
    <mergeCell ref="B871:C871"/>
    <mergeCell ref="T871:V871"/>
    <mergeCell ref="G866:G867"/>
    <mergeCell ref="H866:O866"/>
    <mergeCell ref="P866:P867"/>
    <mergeCell ref="Q866:Q867"/>
    <mergeCell ref="R866:R867"/>
    <mergeCell ref="B868:C868"/>
    <mergeCell ref="A864:V864"/>
    <mergeCell ref="A865:G865"/>
    <mergeCell ref="H865:R865"/>
    <mergeCell ref="S865:S867"/>
    <mergeCell ref="T865:V867"/>
    <mergeCell ref="A866:A867"/>
    <mergeCell ref="B866:C867"/>
    <mergeCell ref="D866:D867"/>
    <mergeCell ref="E866:E867"/>
    <mergeCell ref="F866:F867"/>
    <mergeCell ref="A861:B861"/>
    <mergeCell ref="C861:G861"/>
    <mergeCell ref="H861:I863"/>
    <mergeCell ref="J861:P863"/>
    <mergeCell ref="Q861:R863"/>
    <mergeCell ref="S861:V863"/>
    <mergeCell ref="A862:B862"/>
    <mergeCell ref="C862:G862"/>
    <mergeCell ref="A863:B863"/>
    <mergeCell ref="C863:G863"/>
    <mergeCell ref="A858:B858"/>
    <mergeCell ref="N858:R858"/>
    <mergeCell ref="S858:V858"/>
    <mergeCell ref="A859:B859"/>
    <mergeCell ref="K859:M860"/>
    <mergeCell ref="N859:R859"/>
    <mergeCell ref="S859:U859"/>
    <mergeCell ref="N860:R860"/>
    <mergeCell ref="S860:T860"/>
    <mergeCell ref="B836:C836"/>
    <mergeCell ref="T836:V836"/>
    <mergeCell ref="A852:V852"/>
    <mergeCell ref="A854:V854"/>
    <mergeCell ref="A856:B856"/>
    <mergeCell ref="C856:U856"/>
    <mergeCell ref="G833:G834"/>
    <mergeCell ref="H833:O833"/>
    <mergeCell ref="P833:P834"/>
    <mergeCell ref="Q833:Q834"/>
    <mergeCell ref="R833:R834"/>
    <mergeCell ref="B835:C835"/>
    <mergeCell ref="A831:V831"/>
    <mergeCell ref="A832:G832"/>
    <mergeCell ref="H832:R832"/>
    <mergeCell ref="S832:S834"/>
    <mergeCell ref="T832:V834"/>
    <mergeCell ref="A833:A834"/>
    <mergeCell ref="B833:C834"/>
    <mergeCell ref="D833:D834"/>
    <mergeCell ref="E833:E834"/>
    <mergeCell ref="F833:F834"/>
    <mergeCell ref="A828:B828"/>
    <mergeCell ref="C828:G828"/>
    <mergeCell ref="H828:I830"/>
    <mergeCell ref="J828:P830"/>
    <mergeCell ref="Q828:R830"/>
    <mergeCell ref="S828:V830"/>
    <mergeCell ref="A829:B829"/>
    <mergeCell ref="C829:G829"/>
    <mergeCell ref="A830:B830"/>
    <mergeCell ref="C830:G830"/>
    <mergeCell ref="A825:B825"/>
    <mergeCell ref="N825:R825"/>
    <mergeCell ref="S825:V825"/>
    <mergeCell ref="A826:B826"/>
    <mergeCell ref="K826:M827"/>
    <mergeCell ref="N826:R826"/>
    <mergeCell ref="S826:U826"/>
    <mergeCell ref="N827:R827"/>
    <mergeCell ref="S827:T827"/>
    <mergeCell ref="T805:V805"/>
    <mergeCell ref="B806:C806"/>
    <mergeCell ref="T806:V806"/>
    <mergeCell ref="A819:V819"/>
    <mergeCell ref="A821:V821"/>
    <mergeCell ref="A823:B823"/>
    <mergeCell ref="C823:U823"/>
    <mergeCell ref="G803:G804"/>
    <mergeCell ref="H803:O803"/>
    <mergeCell ref="P803:P804"/>
    <mergeCell ref="Q803:Q804"/>
    <mergeCell ref="R803:R804"/>
    <mergeCell ref="B805:C805"/>
    <mergeCell ref="A801:V801"/>
    <mergeCell ref="A802:G802"/>
    <mergeCell ref="H802:R802"/>
    <mergeCell ref="S802:S804"/>
    <mergeCell ref="T802:V804"/>
    <mergeCell ref="A803:A804"/>
    <mergeCell ref="B803:C804"/>
    <mergeCell ref="D803:D804"/>
    <mergeCell ref="E803:E804"/>
    <mergeCell ref="F803:F804"/>
    <mergeCell ref="A798:B798"/>
    <mergeCell ref="C798:G798"/>
    <mergeCell ref="H798:I800"/>
    <mergeCell ref="J798:P800"/>
    <mergeCell ref="Q798:R800"/>
    <mergeCell ref="S798:V800"/>
    <mergeCell ref="A799:B799"/>
    <mergeCell ref="C799:G799"/>
    <mergeCell ref="A800:B800"/>
    <mergeCell ref="C800:G800"/>
    <mergeCell ref="A795:B795"/>
    <mergeCell ref="N795:R795"/>
    <mergeCell ref="S795:V795"/>
    <mergeCell ref="A796:B796"/>
    <mergeCell ref="K796:M797"/>
    <mergeCell ref="N796:R796"/>
    <mergeCell ref="S796:U796"/>
    <mergeCell ref="N797:R797"/>
    <mergeCell ref="S797:T797"/>
    <mergeCell ref="T771:V771"/>
    <mergeCell ref="B772:C772"/>
    <mergeCell ref="T772:V772"/>
    <mergeCell ref="A789:V789"/>
    <mergeCell ref="A791:V791"/>
    <mergeCell ref="A793:B793"/>
    <mergeCell ref="C793:U793"/>
    <mergeCell ref="G769:G770"/>
    <mergeCell ref="H769:O769"/>
    <mergeCell ref="P769:P770"/>
    <mergeCell ref="Q769:Q770"/>
    <mergeCell ref="R769:R770"/>
    <mergeCell ref="B771:C771"/>
    <mergeCell ref="A767:V767"/>
    <mergeCell ref="A768:G768"/>
    <mergeCell ref="H768:R768"/>
    <mergeCell ref="S768:S770"/>
    <mergeCell ref="T768:V770"/>
    <mergeCell ref="A769:A770"/>
    <mergeCell ref="B769:C770"/>
    <mergeCell ref="D769:D770"/>
    <mergeCell ref="E769:E770"/>
    <mergeCell ref="F769:F770"/>
    <mergeCell ref="A764:B764"/>
    <mergeCell ref="C764:G764"/>
    <mergeCell ref="H764:I766"/>
    <mergeCell ref="J764:P766"/>
    <mergeCell ref="Q764:R766"/>
    <mergeCell ref="S764:V766"/>
    <mergeCell ref="A765:B765"/>
    <mergeCell ref="C765:G765"/>
    <mergeCell ref="A766:B766"/>
    <mergeCell ref="C766:G766"/>
    <mergeCell ref="A762:B762"/>
    <mergeCell ref="K762:M763"/>
    <mergeCell ref="N762:R762"/>
    <mergeCell ref="S762:U762"/>
    <mergeCell ref="N763:R763"/>
    <mergeCell ref="S763:T763"/>
    <mergeCell ref="A755:V755"/>
    <mergeCell ref="A757:V757"/>
    <mergeCell ref="A759:B759"/>
    <mergeCell ref="C759:U759"/>
    <mergeCell ref="A761:B761"/>
    <mergeCell ref="N761:R761"/>
    <mergeCell ref="S761:V761"/>
    <mergeCell ref="T733:V733"/>
    <mergeCell ref="B734:C734"/>
    <mergeCell ref="T734:V734"/>
    <mergeCell ref="B735:C735"/>
    <mergeCell ref="T735:V735"/>
    <mergeCell ref="B736:C736"/>
    <mergeCell ref="T736:V736"/>
    <mergeCell ref="G731:G732"/>
    <mergeCell ref="H731:O731"/>
    <mergeCell ref="P731:P732"/>
    <mergeCell ref="Q731:Q732"/>
    <mergeCell ref="R731:R732"/>
    <mergeCell ref="B733:C733"/>
    <mergeCell ref="A729:V729"/>
    <mergeCell ref="A730:G730"/>
    <mergeCell ref="H730:R730"/>
    <mergeCell ref="S730:S732"/>
    <mergeCell ref="T730:V732"/>
    <mergeCell ref="A731:A732"/>
    <mergeCell ref="B731:C732"/>
    <mergeCell ref="D731:D732"/>
    <mergeCell ref="E731:E732"/>
    <mergeCell ref="F731:F732"/>
    <mergeCell ref="A726:B726"/>
    <mergeCell ref="C726:G726"/>
    <mergeCell ref="H726:I728"/>
    <mergeCell ref="J726:P728"/>
    <mergeCell ref="Q726:R728"/>
    <mergeCell ref="S726:V728"/>
    <mergeCell ref="A727:B727"/>
    <mergeCell ref="C727:G727"/>
    <mergeCell ref="A728:B728"/>
    <mergeCell ref="C728:G728"/>
    <mergeCell ref="A723:B723"/>
    <mergeCell ref="N723:R723"/>
    <mergeCell ref="S723:V723"/>
    <mergeCell ref="A724:B724"/>
    <mergeCell ref="K724:M725"/>
    <mergeCell ref="N724:R724"/>
    <mergeCell ref="S724:U724"/>
    <mergeCell ref="N725:R725"/>
    <mergeCell ref="S725:T725"/>
    <mergeCell ref="B706:C706"/>
    <mergeCell ref="T706:V706"/>
    <mergeCell ref="A717:V717"/>
    <mergeCell ref="A719:V719"/>
    <mergeCell ref="A721:B721"/>
    <mergeCell ref="C721:U721"/>
    <mergeCell ref="T702:V702"/>
    <mergeCell ref="B703:C703"/>
    <mergeCell ref="T703:V703"/>
    <mergeCell ref="B704:C704"/>
    <mergeCell ref="T704:V704"/>
    <mergeCell ref="B705:C705"/>
    <mergeCell ref="T705:V705"/>
    <mergeCell ref="G700:G701"/>
    <mergeCell ref="H700:O700"/>
    <mergeCell ref="P700:P701"/>
    <mergeCell ref="Q700:Q701"/>
    <mergeCell ref="R700:R701"/>
    <mergeCell ref="B702:C702"/>
    <mergeCell ref="A698:V698"/>
    <mergeCell ref="A699:G699"/>
    <mergeCell ref="H699:R699"/>
    <mergeCell ref="S699:S701"/>
    <mergeCell ref="T699:V701"/>
    <mergeCell ref="A700:A701"/>
    <mergeCell ref="B700:C701"/>
    <mergeCell ref="D700:D701"/>
    <mergeCell ref="E700:E701"/>
    <mergeCell ref="F700:F701"/>
    <mergeCell ref="A695:B695"/>
    <mergeCell ref="C695:G695"/>
    <mergeCell ref="H695:I697"/>
    <mergeCell ref="J695:P697"/>
    <mergeCell ref="Q695:R697"/>
    <mergeCell ref="S695:V697"/>
    <mergeCell ref="A696:B696"/>
    <mergeCell ref="C696:G696"/>
    <mergeCell ref="A697:B697"/>
    <mergeCell ref="C697:G697"/>
    <mergeCell ref="A693:B693"/>
    <mergeCell ref="K693:M694"/>
    <mergeCell ref="N693:R693"/>
    <mergeCell ref="S693:U693"/>
    <mergeCell ref="N694:R694"/>
    <mergeCell ref="S694:T694"/>
    <mergeCell ref="A688:V688"/>
    <mergeCell ref="A690:B690"/>
    <mergeCell ref="C690:U690"/>
    <mergeCell ref="A692:B692"/>
    <mergeCell ref="N692:R692"/>
    <mergeCell ref="S692:V692"/>
    <mergeCell ref="T666:V666"/>
    <mergeCell ref="B667:C667"/>
    <mergeCell ref="T667:V667"/>
    <mergeCell ref="B668:C668"/>
    <mergeCell ref="T668:V668"/>
    <mergeCell ref="A686:V686"/>
    <mergeCell ref="G664:G665"/>
    <mergeCell ref="H664:O664"/>
    <mergeCell ref="P664:P665"/>
    <mergeCell ref="Q664:Q665"/>
    <mergeCell ref="R664:R665"/>
    <mergeCell ref="B666:C666"/>
    <mergeCell ref="A662:V662"/>
    <mergeCell ref="A663:G663"/>
    <mergeCell ref="H663:R663"/>
    <mergeCell ref="S663:S665"/>
    <mergeCell ref="T663:V665"/>
    <mergeCell ref="A664:A665"/>
    <mergeCell ref="B664:C665"/>
    <mergeCell ref="D664:D665"/>
    <mergeCell ref="E664:E665"/>
    <mergeCell ref="F664:F665"/>
    <mergeCell ref="A659:B659"/>
    <mergeCell ref="C659:G659"/>
    <mergeCell ref="H659:I661"/>
    <mergeCell ref="J659:P661"/>
    <mergeCell ref="Q659:R661"/>
    <mergeCell ref="S659:V661"/>
    <mergeCell ref="A660:B660"/>
    <mergeCell ref="C660:G660"/>
    <mergeCell ref="A661:B661"/>
    <mergeCell ref="C661:G661"/>
    <mergeCell ref="A656:B656"/>
    <mergeCell ref="N656:R656"/>
    <mergeCell ref="S656:V656"/>
    <mergeCell ref="A657:B657"/>
    <mergeCell ref="K657:M658"/>
    <mergeCell ref="N657:R657"/>
    <mergeCell ref="S657:U657"/>
    <mergeCell ref="N658:R658"/>
    <mergeCell ref="S658:T658"/>
    <mergeCell ref="T630:V630"/>
    <mergeCell ref="B631:C631"/>
    <mergeCell ref="T631:V631"/>
    <mergeCell ref="A650:V650"/>
    <mergeCell ref="A652:V652"/>
    <mergeCell ref="A654:B654"/>
    <mergeCell ref="C654:U654"/>
    <mergeCell ref="G628:G629"/>
    <mergeCell ref="H628:O628"/>
    <mergeCell ref="P628:P629"/>
    <mergeCell ref="Q628:Q629"/>
    <mergeCell ref="R628:R629"/>
    <mergeCell ref="B630:C630"/>
    <mergeCell ref="A626:V626"/>
    <mergeCell ref="A627:G627"/>
    <mergeCell ref="H627:R627"/>
    <mergeCell ref="S627:S629"/>
    <mergeCell ref="T627:V629"/>
    <mergeCell ref="A628:A629"/>
    <mergeCell ref="B628:C629"/>
    <mergeCell ref="D628:D629"/>
    <mergeCell ref="E628:E629"/>
    <mergeCell ref="F628:F629"/>
    <mergeCell ref="A623:B623"/>
    <mergeCell ref="C623:G623"/>
    <mergeCell ref="H623:I625"/>
    <mergeCell ref="J623:P625"/>
    <mergeCell ref="Q623:R625"/>
    <mergeCell ref="S623:V625"/>
    <mergeCell ref="A624:B624"/>
    <mergeCell ref="C624:G624"/>
    <mergeCell ref="A625:B625"/>
    <mergeCell ref="C625:G625"/>
    <mergeCell ref="A621:B621"/>
    <mergeCell ref="K621:M622"/>
    <mergeCell ref="N621:R621"/>
    <mergeCell ref="S621:U621"/>
    <mergeCell ref="N622:R622"/>
    <mergeCell ref="S622:T622"/>
    <mergeCell ref="A614:V614"/>
    <mergeCell ref="A616:V616"/>
    <mergeCell ref="A618:B618"/>
    <mergeCell ref="C618:U618"/>
    <mergeCell ref="A620:B620"/>
    <mergeCell ref="N620:R620"/>
    <mergeCell ref="S620:V620"/>
    <mergeCell ref="T597:V597"/>
    <mergeCell ref="B598:C598"/>
    <mergeCell ref="T598:V598"/>
    <mergeCell ref="B599:C599"/>
    <mergeCell ref="T599:V599"/>
    <mergeCell ref="B601:C601"/>
    <mergeCell ref="T601:V601"/>
    <mergeCell ref="G595:G596"/>
    <mergeCell ref="H595:O595"/>
    <mergeCell ref="P595:P596"/>
    <mergeCell ref="Q595:Q596"/>
    <mergeCell ref="R595:R596"/>
    <mergeCell ref="B597:C597"/>
    <mergeCell ref="A593:V593"/>
    <mergeCell ref="A594:G594"/>
    <mergeCell ref="H594:R594"/>
    <mergeCell ref="S594:S596"/>
    <mergeCell ref="T594:V596"/>
    <mergeCell ref="A595:A596"/>
    <mergeCell ref="B595:C596"/>
    <mergeCell ref="D595:D596"/>
    <mergeCell ref="E595:E596"/>
    <mergeCell ref="F595:F596"/>
    <mergeCell ref="A590:B590"/>
    <mergeCell ref="C590:G590"/>
    <mergeCell ref="H590:I592"/>
    <mergeCell ref="J590:P592"/>
    <mergeCell ref="Q590:R592"/>
    <mergeCell ref="S590:V592"/>
    <mergeCell ref="A591:B591"/>
    <mergeCell ref="C591:G591"/>
    <mergeCell ref="A592:B592"/>
    <mergeCell ref="C592:G592"/>
    <mergeCell ref="A587:B587"/>
    <mergeCell ref="N587:R587"/>
    <mergeCell ref="S587:V587"/>
    <mergeCell ref="A588:B588"/>
    <mergeCell ref="K588:M589"/>
    <mergeCell ref="N588:R588"/>
    <mergeCell ref="S588:U588"/>
    <mergeCell ref="N589:R589"/>
    <mergeCell ref="S589:T589"/>
    <mergeCell ref="B565:C565"/>
    <mergeCell ref="T565:V565"/>
    <mergeCell ref="A581:V581"/>
    <mergeCell ref="A583:V583"/>
    <mergeCell ref="A585:B585"/>
    <mergeCell ref="C585:U585"/>
    <mergeCell ref="T560:V560"/>
    <mergeCell ref="B561:C561"/>
    <mergeCell ref="T561:V561"/>
    <mergeCell ref="B562:C562"/>
    <mergeCell ref="B563:C563"/>
    <mergeCell ref="B564:C564"/>
    <mergeCell ref="T564:V564"/>
    <mergeCell ref="G558:G559"/>
    <mergeCell ref="H558:O558"/>
    <mergeCell ref="P558:P559"/>
    <mergeCell ref="Q558:Q559"/>
    <mergeCell ref="R558:R559"/>
    <mergeCell ref="B560:C560"/>
    <mergeCell ref="A556:V556"/>
    <mergeCell ref="A557:G557"/>
    <mergeCell ref="H557:R557"/>
    <mergeCell ref="S557:S559"/>
    <mergeCell ref="T557:V559"/>
    <mergeCell ref="A558:A559"/>
    <mergeCell ref="B558:C559"/>
    <mergeCell ref="D558:D559"/>
    <mergeCell ref="E558:E559"/>
    <mergeCell ref="F558:F559"/>
    <mergeCell ref="A553:B553"/>
    <mergeCell ref="C553:G553"/>
    <mergeCell ref="H553:I555"/>
    <mergeCell ref="J553:P555"/>
    <mergeCell ref="Q553:R555"/>
    <mergeCell ref="S553:V555"/>
    <mergeCell ref="A554:B554"/>
    <mergeCell ref="C554:G554"/>
    <mergeCell ref="A555:B555"/>
    <mergeCell ref="C555:G555"/>
    <mergeCell ref="A548:B548"/>
    <mergeCell ref="C548:U548"/>
    <mergeCell ref="A550:B550"/>
    <mergeCell ref="N550:S550"/>
    <mergeCell ref="T550:V550"/>
    <mergeCell ref="A551:B551"/>
    <mergeCell ref="K551:M552"/>
    <mergeCell ref="N551:S551"/>
    <mergeCell ref="T551:U551"/>
    <mergeCell ref="N552:S552"/>
    <mergeCell ref="B535:C535"/>
    <mergeCell ref="T535:V535"/>
    <mergeCell ref="B536:C536"/>
    <mergeCell ref="T536:V536"/>
    <mergeCell ref="T600:V600"/>
    <mergeCell ref="B600:C600"/>
    <mergeCell ref="B537:C537"/>
    <mergeCell ref="T537:V537"/>
    <mergeCell ref="A544:V544"/>
    <mergeCell ref="A546:V546"/>
    <mergeCell ref="C530:G530"/>
    <mergeCell ref="A531:V531"/>
    <mergeCell ref="A532:G532"/>
    <mergeCell ref="H532:R532"/>
    <mergeCell ref="S532:S534"/>
    <mergeCell ref="T532:V534"/>
    <mergeCell ref="H533:O533"/>
    <mergeCell ref="B534:C534"/>
    <mergeCell ref="H534:O534"/>
    <mergeCell ref="S527:T527"/>
    <mergeCell ref="A528:B528"/>
    <mergeCell ref="C528:G528"/>
    <mergeCell ref="H528:I530"/>
    <mergeCell ref="J528:P530"/>
    <mergeCell ref="Q528:R530"/>
    <mergeCell ref="S528:V530"/>
    <mergeCell ref="A529:B529"/>
    <mergeCell ref="C529:G529"/>
    <mergeCell ref="A530:B530"/>
    <mergeCell ref="A523:B523"/>
    <mergeCell ref="C523:U523"/>
    <mergeCell ref="A525:B525"/>
    <mergeCell ref="N525:R525"/>
    <mergeCell ref="S525:V525"/>
    <mergeCell ref="A526:B526"/>
    <mergeCell ref="K526:M527"/>
    <mergeCell ref="N526:R526"/>
    <mergeCell ref="S526:U526"/>
    <mergeCell ref="N527:R527"/>
    <mergeCell ref="B508:C508"/>
    <mergeCell ref="T508:V508"/>
    <mergeCell ref="B509:C509"/>
    <mergeCell ref="T509:V509"/>
    <mergeCell ref="A519:V519"/>
    <mergeCell ref="A521:V521"/>
    <mergeCell ref="T504:V504"/>
    <mergeCell ref="B505:C505"/>
    <mergeCell ref="T505:V505"/>
    <mergeCell ref="B506:C506"/>
    <mergeCell ref="T506:V506"/>
    <mergeCell ref="B507:C507"/>
    <mergeCell ref="T507:V507"/>
    <mergeCell ref="G502:G503"/>
    <mergeCell ref="H502:O502"/>
    <mergeCell ref="P502:P503"/>
    <mergeCell ref="Q502:Q503"/>
    <mergeCell ref="R502:R503"/>
    <mergeCell ref="B504:C504"/>
    <mergeCell ref="A500:V500"/>
    <mergeCell ref="A501:G501"/>
    <mergeCell ref="H501:R501"/>
    <mergeCell ref="S501:S503"/>
    <mergeCell ref="T501:V503"/>
    <mergeCell ref="A502:A503"/>
    <mergeCell ref="B502:C503"/>
    <mergeCell ref="D502:D503"/>
    <mergeCell ref="E502:E503"/>
    <mergeCell ref="F502:F503"/>
    <mergeCell ref="A497:B497"/>
    <mergeCell ref="C497:G497"/>
    <mergeCell ref="H497:I499"/>
    <mergeCell ref="J497:P499"/>
    <mergeCell ref="Q497:R499"/>
    <mergeCell ref="S497:V499"/>
    <mergeCell ref="A498:B498"/>
    <mergeCell ref="C498:G498"/>
    <mergeCell ref="A499:B499"/>
    <mergeCell ref="C499:G499"/>
    <mergeCell ref="A495:B495"/>
    <mergeCell ref="K495:M496"/>
    <mergeCell ref="N495:R495"/>
    <mergeCell ref="S495:U495"/>
    <mergeCell ref="N496:R496"/>
    <mergeCell ref="S496:T496"/>
    <mergeCell ref="A488:V488"/>
    <mergeCell ref="A490:V490"/>
    <mergeCell ref="A492:B492"/>
    <mergeCell ref="C492:U492"/>
    <mergeCell ref="A494:B494"/>
    <mergeCell ref="N494:R494"/>
    <mergeCell ref="S494:V494"/>
    <mergeCell ref="B472:C472"/>
    <mergeCell ref="T472:V472"/>
    <mergeCell ref="B473:C473"/>
    <mergeCell ref="T473:V473"/>
    <mergeCell ref="B474:C474"/>
    <mergeCell ref="T474:V474"/>
    <mergeCell ref="F470:F471"/>
    <mergeCell ref="G470:G471"/>
    <mergeCell ref="H470:O470"/>
    <mergeCell ref="P470:P471"/>
    <mergeCell ref="Q470:Q471"/>
    <mergeCell ref="R470:R471"/>
    <mergeCell ref="C467:G467"/>
    <mergeCell ref="A468:V468"/>
    <mergeCell ref="A469:G469"/>
    <mergeCell ref="H469:R469"/>
    <mergeCell ref="S469:S471"/>
    <mergeCell ref="T469:V471"/>
    <mergeCell ref="A470:A471"/>
    <mergeCell ref="B470:C471"/>
    <mergeCell ref="D470:D471"/>
    <mergeCell ref="E470:E471"/>
    <mergeCell ref="S464:T464"/>
    <mergeCell ref="A465:B465"/>
    <mergeCell ref="C465:G465"/>
    <mergeCell ref="H465:I467"/>
    <mergeCell ref="J465:P467"/>
    <mergeCell ref="Q465:R467"/>
    <mergeCell ref="S465:V467"/>
    <mergeCell ref="A466:B466"/>
    <mergeCell ref="C466:G466"/>
    <mergeCell ref="A467:B467"/>
    <mergeCell ref="A460:B460"/>
    <mergeCell ref="C460:U460"/>
    <mergeCell ref="A462:B462"/>
    <mergeCell ref="N462:R462"/>
    <mergeCell ref="S462:V462"/>
    <mergeCell ref="A463:B463"/>
    <mergeCell ref="K463:M464"/>
    <mergeCell ref="N463:R463"/>
    <mergeCell ref="S463:U463"/>
    <mergeCell ref="N464:R464"/>
    <mergeCell ref="B441:C441"/>
    <mergeCell ref="T441:V441"/>
    <mergeCell ref="B442:C442"/>
    <mergeCell ref="T442:V442"/>
    <mergeCell ref="A456:V456"/>
    <mergeCell ref="A458:V458"/>
    <mergeCell ref="B438:C438"/>
    <mergeCell ref="T438:V438"/>
    <mergeCell ref="B439:C439"/>
    <mergeCell ref="T439:V439"/>
    <mergeCell ref="B440:C440"/>
    <mergeCell ref="T440:V440"/>
    <mergeCell ref="B435:C435"/>
    <mergeCell ref="T435:V435"/>
    <mergeCell ref="B436:C436"/>
    <mergeCell ref="T436:V436"/>
    <mergeCell ref="B437:C437"/>
    <mergeCell ref="T437:V437"/>
    <mergeCell ref="B432:C432"/>
    <mergeCell ref="T432:V432"/>
    <mergeCell ref="B433:C433"/>
    <mergeCell ref="T433:V433"/>
    <mergeCell ref="B434:C434"/>
    <mergeCell ref="T434:V434"/>
    <mergeCell ref="B429:C429"/>
    <mergeCell ref="T429:V429"/>
    <mergeCell ref="B430:C430"/>
    <mergeCell ref="T430:V430"/>
    <mergeCell ref="B431:C431"/>
    <mergeCell ref="T431:V431"/>
    <mergeCell ref="B426:C426"/>
    <mergeCell ref="T426:V426"/>
    <mergeCell ref="B427:C427"/>
    <mergeCell ref="T427:V427"/>
    <mergeCell ref="B428:C428"/>
    <mergeCell ref="T428:V428"/>
    <mergeCell ref="T422:V422"/>
    <mergeCell ref="B423:C423"/>
    <mergeCell ref="T423:V423"/>
    <mergeCell ref="B424:C424"/>
    <mergeCell ref="T424:V424"/>
    <mergeCell ref="B425:C425"/>
    <mergeCell ref="T425:V425"/>
    <mergeCell ref="G420:G421"/>
    <mergeCell ref="H420:O420"/>
    <mergeCell ref="P420:P421"/>
    <mergeCell ref="Q420:Q421"/>
    <mergeCell ref="R420:R421"/>
    <mergeCell ref="B422:C422"/>
    <mergeCell ref="A418:V418"/>
    <mergeCell ref="A419:G419"/>
    <mergeCell ref="H419:R419"/>
    <mergeCell ref="S419:S421"/>
    <mergeCell ref="T419:V421"/>
    <mergeCell ref="A420:A421"/>
    <mergeCell ref="B420:C421"/>
    <mergeCell ref="D420:D421"/>
    <mergeCell ref="E420:E421"/>
    <mergeCell ref="F420:F421"/>
    <mergeCell ref="A415:B415"/>
    <mergeCell ref="C415:G415"/>
    <mergeCell ref="H415:I417"/>
    <mergeCell ref="J415:P417"/>
    <mergeCell ref="Q415:R417"/>
    <mergeCell ref="S415:V417"/>
    <mergeCell ref="A416:B416"/>
    <mergeCell ref="C416:G416"/>
    <mergeCell ref="A417:B417"/>
    <mergeCell ref="C417:G417"/>
    <mergeCell ref="A413:B413"/>
    <mergeCell ref="K413:M414"/>
    <mergeCell ref="N413:R413"/>
    <mergeCell ref="S413:U413"/>
    <mergeCell ref="N414:R414"/>
    <mergeCell ref="S414:T414"/>
    <mergeCell ref="A406:V406"/>
    <mergeCell ref="A408:V408"/>
    <mergeCell ref="A410:B410"/>
    <mergeCell ref="C410:U410"/>
    <mergeCell ref="A412:B412"/>
    <mergeCell ref="N412:R412"/>
    <mergeCell ref="S412:V412"/>
    <mergeCell ref="T389:V389"/>
    <mergeCell ref="B390:C390"/>
    <mergeCell ref="T390:V390"/>
    <mergeCell ref="B391:C391"/>
    <mergeCell ref="T391:V391"/>
    <mergeCell ref="B392:C392"/>
    <mergeCell ref="T392:V392"/>
    <mergeCell ref="G387:G388"/>
    <mergeCell ref="H387:O387"/>
    <mergeCell ref="P387:P388"/>
    <mergeCell ref="Q387:Q388"/>
    <mergeCell ref="R387:R388"/>
    <mergeCell ref="B389:C389"/>
    <mergeCell ref="A385:V385"/>
    <mergeCell ref="A386:G386"/>
    <mergeCell ref="H386:R386"/>
    <mergeCell ref="S386:S388"/>
    <mergeCell ref="T386:V388"/>
    <mergeCell ref="A387:A388"/>
    <mergeCell ref="B387:C388"/>
    <mergeCell ref="D387:D388"/>
    <mergeCell ref="E387:E388"/>
    <mergeCell ref="F387:F388"/>
    <mergeCell ref="A382:B382"/>
    <mergeCell ref="C382:G382"/>
    <mergeCell ref="H382:I384"/>
    <mergeCell ref="J382:P384"/>
    <mergeCell ref="Q382:R384"/>
    <mergeCell ref="S382:V384"/>
    <mergeCell ref="A383:B383"/>
    <mergeCell ref="C383:G383"/>
    <mergeCell ref="A384:B384"/>
    <mergeCell ref="C384:G384"/>
    <mergeCell ref="A379:B379"/>
    <mergeCell ref="N379:R379"/>
    <mergeCell ref="S379:V379"/>
    <mergeCell ref="A380:B380"/>
    <mergeCell ref="K380:M381"/>
    <mergeCell ref="N380:R380"/>
    <mergeCell ref="S380:U380"/>
    <mergeCell ref="N381:R381"/>
    <mergeCell ref="S381:T381"/>
    <mergeCell ref="T357:V357"/>
    <mergeCell ref="B358:C358"/>
    <mergeCell ref="T358:V358"/>
    <mergeCell ref="A373:V373"/>
    <mergeCell ref="A375:V375"/>
    <mergeCell ref="A377:B377"/>
    <mergeCell ref="C377:U377"/>
    <mergeCell ref="G355:G356"/>
    <mergeCell ref="H355:O355"/>
    <mergeCell ref="P355:P356"/>
    <mergeCell ref="Q355:Q356"/>
    <mergeCell ref="R355:R356"/>
    <mergeCell ref="B357:C357"/>
    <mergeCell ref="A353:V353"/>
    <mergeCell ref="A354:G354"/>
    <mergeCell ref="H354:R354"/>
    <mergeCell ref="S354:S356"/>
    <mergeCell ref="T354:V356"/>
    <mergeCell ref="A355:A356"/>
    <mergeCell ref="B355:C356"/>
    <mergeCell ref="D355:D356"/>
    <mergeCell ref="E355:E356"/>
    <mergeCell ref="F355:F356"/>
    <mergeCell ref="A350:B350"/>
    <mergeCell ref="C350:G350"/>
    <mergeCell ref="H350:I352"/>
    <mergeCell ref="J350:P352"/>
    <mergeCell ref="Q350:R352"/>
    <mergeCell ref="S350:V352"/>
    <mergeCell ref="A351:B351"/>
    <mergeCell ref="C351:G351"/>
    <mergeCell ref="A352:B352"/>
    <mergeCell ref="C352:G352"/>
    <mergeCell ref="A348:B348"/>
    <mergeCell ref="K348:M349"/>
    <mergeCell ref="N348:R348"/>
    <mergeCell ref="S348:U348"/>
    <mergeCell ref="N349:R349"/>
    <mergeCell ref="S349:T349"/>
    <mergeCell ref="A341:V341"/>
    <mergeCell ref="A343:V343"/>
    <mergeCell ref="A345:B345"/>
    <mergeCell ref="C345:U345"/>
    <mergeCell ref="A347:B347"/>
    <mergeCell ref="N347:R347"/>
    <mergeCell ref="S347:V347"/>
    <mergeCell ref="B328:C328"/>
    <mergeCell ref="T328:V328"/>
    <mergeCell ref="B329:C329"/>
    <mergeCell ref="T329:V329"/>
    <mergeCell ref="B330:C330"/>
    <mergeCell ref="T330:V330"/>
    <mergeCell ref="F326:F327"/>
    <mergeCell ref="G326:G327"/>
    <mergeCell ref="H326:O326"/>
    <mergeCell ref="P326:P327"/>
    <mergeCell ref="Q326:Q327"/>
    <mergeCell ref="R326:R327"/>
    <mergeCell ref="C323:G323"/>
    <mergeCell ref="A324:V324"/>
    <mergeCell ref="A325:G325"/>
    <mergeCell ref="H325:R325"/>
    <mergeCell ref="S325:S327"/>
    <mergeCell ref="T325:V327"/>
    <mergeCell ref="A326:A327"/>
    <mergeCell ref="B326:C327"/>
    <mergeCell ref="D326:D327"/>
    <mergeCell ref="E326:E327"/>
    <mergeCell ref="S320:T320"/>
    <mergeCell ref="A321:B321"/>
    <mergeCell ref="C321:G321"/>
    <mergeCell ref="H321:I323"/>
    <mergeCell ref="J321:P323"/>
    <mergeCell ref="Q321:R323"/>
    <mergeCell ref="S321:V323"/>
    <mergeCell ref="A322:B322"/>
    <mergeCell ref="C322:G322"/>
    <mergeCell ref="A323:B323"/>
    <mergeCell ref="A316:B316"/>
    <mergeCell ref="C316:U316"/>
    <mergeCell ref="A318:B318"/>
    <mergeCell ref="N318:R318"/>
    <mergeCell ref="S318:V318"/>
    <mergeCell ref="A319:B319"/>
    <mergeCell ref="K319:M320"/>
    <mergeCell ref="N319:R319"/>
    <mergeCell ref="S319:U319"/>
    <mergeCell ref="N320:R320"/>
    <mergeCell ref="B303:C303"/>
    <mergeCell ref="T303:V303"/>
    <mergeCell ref="B304:C304"/>
    <mergeCell ref="T304:V304"/>
    <mergeCell ref="A312:V312"/>
    <mergeCell ref="A314:V314"/>
    <mergeCell ref="B300:C300"/>
    <mergeCell ref="T300:V300"/>
    <mergeCell ref="B301:C301"/>
    <mergeCell ref="T301:V301"/>
    <mergeCell ref="B302:C302"/>
    <mergeCell ref="T302:V302"/>
    <mergeCell ref="F298:F299"/>
    <mergeCell ref="G298:G299"/>
    <mergeCell ref="H298:O298"/>
    <mergeCell ref="P298:P299"/>
    <mergeCell ref="Q298:Q299"/>
    <mergeCell ref="R298:R299"/>
    <mergeCell ref="C295:G295"/>
    <mergeCell ref="A296:V296"/>
    <mergeCell ref="A297:G297"/>
    <mergeCell ref="H297:R297"/>
    <mergeCell ref="S297:S299"/>
    <mergeCell ref="T297:V299"/>
    <mergeCell ref="A298:A299"/>
    <mergeCell ref="B298:C299"/>
    <mergeCell ref="D298:D299"/>
    <mergeCell ref="E298:E299"/>
    <mergeCell ref="S292:T292"/>
    <mergeCell ref="A293:B293"/>
    <mergeCell ref="C293:G293"/>
    <mergeCell ref="H293:I295"/>
    <mergeCell ref="J293:P295"/>
    <mergeCell ref="Q293:R295"/>
    <mergeCell ref="S293:V295"/>
    <mergeCell ref="A294:B294"/>
    <mergeCell ref="C294:G294"/>
    <mergeCell ref="A295:B295"/>
    <mergeCell ref="A288:B288"/>
    <mergeCell ref="C288:U288"/>
    <mergeCell ref="A290:B290"/>
    <mergeCell ref="N290:R290"/>
    <mergeCell ref="S290:V290"/>
    <mergeCell ref="A291:B291"/>
    <mergeCell ref="K291:M292"/>
    <mergeCell ref="N291:R291"/>
    <mergeCell ref="S291:U291"/>
    <mergeCell ref="N292:R292"/>
    <mergeCell ref="B270:C270"/>
    <mergeCell ref="T270:V270"/>
    <mergeCell ref="B271:C271"/>
    <mergeCell ref="T271:V271"/>
    <mergeCell ref="A284:V284"/>
    <mergeCell ref="A286:V286"/>
    <mergeCell ref="B267:C267"/>
    <mergeCell ref="T267:V267"/>
    <mergeCell ref="B268:C268"/>
    <mergeCell ref="T268:V268"/>
    <mergeCell ref="B269:C269"/>
    <mergeCell ref="T269:V269"/>
    <mergeCell ref="F265:F266"/>
    <mergeCell ref="G265:G266"/>
    <mergeCell ref="H265:O265"/>
    <mergeCell ref="P265:P266"/>
    <mergeCell ref="Q265:Q266"/>
    <mergeCell ref="R265:R266"/>
    <mergeCell ref="C262:G262"/>
    <mergeCell ref="A263:V263"/>
    <mergeCell ref="A264:G264"/>
    <mergeCell ref="H264:R264"/>
    <mergeCell ref="S264:S266"/>
    <mergeCell ref="T264:V266"/>
    <mergeCell ref="A265:A266"/>
    <mergeCell ref="B265:C266"/>
    <mergeCell ref="D265:D266"/>
    <mergeCell ref="E265:E266"/>
    <mergeCell ref="S259:T259"/>
    <mergeCell ref="A260:B260"/>
    <mergeCell ref="C260:G260"/>
    <mergeCell ref="H260:I262"/>
    <mergeCell ref="J260:P262"/>
    <mergeCell ref="Q260:R262"/>
    <mergeCell ref="S260:V262"/>
    <mergeCell ref="A261:B261"/>
    <mergeCell ref="C261:G261"/>
    <mergeCell ref="A262:B262"/>
    <mergeCell ref="A255:B255"/>
    <mergeCell ref="C255:U255"/>
    <mergeCell ref="A257:B257"/>
    <mergeCell ref="N257:R257"/>
    <mergeCell ref="S257:V257"/>
    <mergeCell ref="A258:B258"/>
    <mergeCell ref="K258:M259"/>
    <mergeCell ref="N258:R258"/>
    <mergeCell ref="S258:U258"/>
    <mergeCell ref="N259:R259"/>
    <mergeCell ref="B240:C240"/>
    <mergeCell ref="T240:V240"/>
    <mergeCell ref="B241:C241"/>
    <mergeCell ref="T241:V241"/>
    <mergeCell ref="A251:V251"/>
    <mergeCell ref="A253:V253"/>
    <mergeCell ref="T236:V236"/>
    <mergeCell ref="B237:C237"/>
    <mergeCell ref="T237:V237"/>
    <mergeCell ref="B238:C238"/>
    <mergeCell ref="T238:V238"/>
    <mergeCell ref="B239:C239"/>
    <mergeCell ref="T239:V239"/>
    <mergeCell ref="G234:G235"/>
    <mergeCell ref="H234:O234"/>
    <mergeCell ref="P234:P235"/>
    <mergeCell ref="Q234:Q235"/>
    <mergeCell ref="R234:R235"/>
    <mergeCell ref="B236:C236"/>
    <mergeCell ref="A232:V232"/>
    <mergeCell ref="A233:G233"/>
    <mergeCell ref="H233:R233"/>
    <mergeCell ref="S233:S235"/>
    <mergeCell ref="T233:V235"/>
    <mergeCell ref="A234:A235"/>
    <mergeCell ref="B234:C235"/>
    <mergeCell ref="D234:D235"/>
    <mergeCell ref="E234:E235"/>
    <mergeCell ref="F234:F235"/>
    <mergeCell ref="A229:B229"/>
    <mergeCell ref="C229:G229"/>
    <mergeCell ref="H229:I231"/>
    <mergeCell ref="J229:P231"/>
    <mergeCell ref="Q229:R231"/>
    <mergeCell ref="S229:V231"/>
    <mergeCell ref="A230:B230"/>
    <mergeCell ref="C230:G230"/>
    <mergeCell ref="A231:B231"/>
    <mergeCell ref="C231:G231"/>
    <mergeCell ref="A227:B227"/>
    <mergeCell ref="K227:M228"/>
    <mergeCell ref="N227:R227"/>
    <mergeCell ref="S227:U227"/>
    <mergeCell ref="N228:R228"/>
    <mergeCell ref="S228:T228"/>
    <mergeCell ref="A220:V220"/>
    <mergeCell ref="A222:V222"/>
    <mergeCell ref="A224:B224"/>
    <mergeCell ref="C224:U224"/>
    <mergeCell ref="A226:B226"/>
    <mergeCell ref="N226:R226"/>
    <mergeCell ref="S226:V226"/>
    <mergeCell ref="B201:C201"/>
    <mergeCell ref="T201:V201"/>
    <mergeCell ref="B202:C202"/>
    <mergeCell ref="T202:V202"/>
    <mergeCell ref="B203:C203"/>
    <mergeCell ref="T203:V203"/>
    <mergeCell ref="F199:F200"/>
    <mergeCell ref="G199:G200"/>
    <mergeCell ref="H199:O199"/>
    <mergeCell ref="P199:P200"/>
    <mergeCell ref="Q199:Q200"/>
    <mergeCell ref="R199:R200"/>
    <mergeCell ref="C196:G196"/>
    <mergeCell ref="A197:V197"/>
    <mergeCell ref="A198:G198"/>
    <mergeCell ref="H198:R198"/>
    <mergeCell ref="S198:S200"/>
    <mergeCell ref="T198:V200"/>
    <mergeCell ref="A199:A200"/>
    <mergeCell ref="B199:C200"/>
    <mergeCell ref="D199:D200"/>
    <mergeCell ref="E199:E200"/>
    <mergeCell ref="S193:T193"/>
    <mergeCell ref="A194:B194"/>
    <mergeCell ref="C194:G194"/>
    <mergeCell ref="H194:I196"/>
    <mergeCell ref="J194:P196"/>
    <mergeCell ref="Q194:R196"/>
    <mergeCell ref="S194:V196"/>
    <mergeCell ref="A195:B195"/>
    <mergeCell ref="C195:G195"/>
    <mergeCell ref="A196:B196"/>
    <mergeCell ref="A189:B189"/>
    <mergeCell ref="C189:U189"/>
    <mergeCell ref="A191:B191"/>
    <mergeCell ref="N191:R191"/>
    <mergeCell ref="S191:V191"/>
    <mergeCell ref="A192:B192"/>
    <mergeCell ref="K192:M193"/>
    <mergeCell ref="N192:R192"/>
    <mergeCell ref="S192:U192"/>
    <mergeCell ref="N193:R193"/>
    <mergeCell ref="B170:C170"/>
    <mergeCell ref="T170:V170"/>
    <mergeCell ref="B171:C171"/>
    <mergeCell ref="T171:V171"/>
    <mergeCell ref="A185:V185"/>
    <mergeCell ref="A187:V187"/>
    <mergeCell ref="H167:O167"/>
    <mergeCell ref="P167:P168"/>
    <mergeCell ref="Q167:Q168"/>
    <mergeCell ref="R167:R168"/>
    <mergeCell ref="B169:C169"/>
    <mergeCell ref="T169:V169"/>
    <mergeCell ref="A166:G166"/>
    <mergeCell ref="H166:R166"/>
    <mergeCell ref="S166:S168"/>
    <mergeCell ref="T166:V168"/>
    <mergeCell ref="A167:A168"/>
    <mergeCell ref="B167:C168"/>
    <mergeCell ref="D167:D168"/>
    <mergeCell ref="E167:E168"/>
    <mergeCell ref="F167:F168"/>
    <mergeCell ref="G167:G168"/>
    <mergeCell ref="S162:V164"/>
    <mergeCell ref="A163:B163"/>
    <mergeCell ref="C163:G163"/>
    <mergeCell ref="A164:B164"/>
    <mergeCell ref="C164:G164"/>
    <mergeCell ref="A165:V165"/>
    <mergeCell ref="A160:B160"/>
    <mergeCell ref="K160:M161"/>
    <mergeCell ref="N160:S160"/>
    <mergeCell ref="T160:U160"/>
    <mergeCell ref="N161:S161"/>
    <mergeCell ref="A162:B162"/>
    <mergeCell ref="C162:G162"/>
    <mergeCell ref="H162:I164"/>
    <mergeCell ref="J162:P164"/>
    <mergeCell ref="Q162:R164"/>
    <mergeCell ref="A153:V153"/>
    <mergeCell ref="A155:V155"/>
    <mergeCell ref="A157:B157"/>
    <mergeCell ref="C157:U157"/>
    <mergeCell ref="A159:B159"/>
    <mergeCell ref="N159:S159"/>
    <mergeCell ref="T159:V159"/>
    <mergeCell ref="T139:V139"/>
    <mergeCell ref="B140:C140"/>
    <mergeCell ref="T140:V140"/>
    <mergeCell ref="B141:C141"/>
    <mergeCell ref="T141:V141"/>
    <mergeCell ref="B142:C142"/>
    <mergeCell ref="T142:V142"/>
    <mergeCell ref="G137:G138"/>
    <mergeCell ref="H137:O137"/>
    <mergeCell ref="P137:P138"/>
    <mergeCell ref="Q137:Q138"/>
    <mergeCell ref="R137:R138"/>
    <mergeCell ref="B139:C139"/>
    <mergeCell ref="A135:V135"/>
    <mergeCell ref="A136:G136"/>
    <mergeCell ref="H136:R136"/>
    <mergeCell ref="S136:S138"/>
    <mergeCell ref="T136:V138"/>
    <mergeCell ref="A137:A138"/>
    <mergeCell ref="B137:C138"/>
    <mergeCell ref="D137:D138"/>
    <mergeCell ref="E137:E138"/>
    <mergeCell ref="F137:F138"/>
    <mergeCell ref="A132:B132"/>
    <mergeCell ref="C132:G132"/>
    <mergeCell ref="H132:I134"/>
    <mergeCell ref="J132:P134"/>
    <mergeCell ref="Q132:R134"/>
    <mergeCell ref="S132:V134"/>
    <mergeCell ref="A133:B133"/>
    <mergeCell ref="C133:G133"/>
    <mergeCell ref="A134:B134"/>
    <mergeCell ref="C134:G134"/>
    <mergeCell ref="A130:B130"/>
    <mergeCell ref="K130:M131"/>
    <mergeCell ref="N130:R130"/>
    <mergeCell ref="S130:U130"/>
    <mergeCell ref="N131:R131"/>
    <mergeCell ref="S131:T131"/>
    <mergeCell ref="A125:V125"/>
    <mergeCell ref="A127:B127"/>
    <mergeCell ref="C127:U127"/>
    <mergeCell ref="A129:B129"/>
    <mergeCell ref="N129:R129"/>
    <mergeCell ref="S129:V129"/>
    <mergeCell ref="T107:V107"/>
    <mergeCell ref="B108:C108"/>
    <mergeCell ref="T108:V108"/>
    <mergeCell ref="B109:C109"/>
    <mergeCell ref="T109:V109"/>
    <mergeCell ref="A123:V123"/>
    <mergeCell ref="G105:G106"/>
    <mergeCell ref="H105:O105"/>
    <mergeCell ref="P105:P106"/>
    <mergeCell ref="Q105:Q106"/>
    <mergeCell ref="R105:R106"/>
    <mergeCell ref="B107:C107"/>
    <mergeCell ref="A103:V103"/>
    <mergeCell ref="A104:G104"/>
    <mergeCell ref="H104:R104"/>
    <mergeCell ref="S104:S106"/>
    <mergeCell ref="T104:V106"/>
    <mergeCell ref="A105:A106"/>
    <mergeCell ref="B105:C106"/>
    <mergeCell ref="D105:D106"/>
    <mergeCell ref="E105:E106"/>
    <mergeCell ref="F105:F106"/>
    <mergeCell ref="A100:B100"/>
    <mergeCell ref="C100:G100"/>
    <mergeCell ref="H100:I102"/>
    <mergeCell ref="J100:P102"/>
    <mergeCell ref="Q100:R102"/>
    <mergeCell ref="S100:V102"/>
    <mergeCell ref="A101:B101"/>
    <mergeCell ref="C101:G101"/>
    <mergeCell ref="A102:B102"/>
    <mergeCell ref="C102:G102"/>
    <mergeCell ref="A98:B98"/>
    <mergeCell ref="K98:M99"/>
    <mergeCell ref="N98:R98"/>
    <mergeCell ref="S98:U98"/>
    <mergeCell ref="N99:R99"/>
    <mergeCell ref="S99:T99"/>
    <mergeCell ref="A91:V91"/>
    <mergeCell ref="A93:V93"/>
    <mergeCell ref="A95:B95"/>
    <mergeCell ref="C95:U95"/>
    <mergeCell ref="A97:B97"/>
    <mergeCell ref="N97:R97"/>
    <mergeCell ref="S97:V97"/>
    <mergeCell ref="B75:C75"/>
    <mergeCell ref="T75:V75"/>
    <mergeCell ref="B76:C76"/>
    <mergeCell ref="T76:V76"/>
    <mergeCell ref="B77:C77"/>
    <mergeCell ref="T77:V77"/>
    <mergeCell ref="F73:F74"/>
    <mergeCell ref="G73:G74"/>
    <mergeCell ref="H73:O73"/>
    <mergeCell ref="P73:P74"/>
    <mergeCell ref="Q73:Q74"/>
    <mergeCell ref="R73:R74"/>
    <mergeCell ref="C70:G70"/>
    <mergeCell ref="A71:V71"/>
    <mergeCell ref="A72:G72"/>
    <mergeCell ref="H72:R72"/>
    <mergeCell ref="S72:S74"/>
    <mergeCell ref="T72:V74"/>
    <mergeCell ref="A73:A74"/>
    <mergeCell ref="B73:C74"/>
    <mergeCell ref="D73:D74"/>
    <mergeCell ref="E73:E74"/>
    <mergeCell ref="S67:T67"/>
    <mergeCell ref="A68:B68"/>
    <mergeCell ref="C68:G68"/>
    <mergeCell ref="H68:I70"/>
    <mergeCell ref="J68:P70"/>
    <mergeCell ref="Q68:R70"/>
    <mergeCell ref="S68:V70"/>
    <mergeCell ref="A69:B69"/>
    <mergeCell ref="C69:G69"/>
    <mergeCell ref="A70:B70"/>
    <mergeCell ref="A63:B63"/>
    <mergeCell ref="C63:U63"/>
    <mergeCell ref="A65:B65"/>
    <mergeCell ref="N65:R65"/>
    <mergeCell ref="S65:V65"/>
    <mergeCell ref="A66:B66"/>
    <mergeCell ref="K66:M67"/>
    <mergeCell ref="N66:R66"/>
    <mergeCell ref="S66:U66"/>
    <mergeCell ref="N67:R67"/>
    <mergeCell ref="B54:C54"/>
    <mergeCell ref="T54:V54"/>
    <mergeCell ref="B55:C55"/>
    <mergeCell ref="T55:V55"/>
    <mergeCell ref="A59:V59"/>
    <mergeCell ref="A61:V61"/>
    <mergeCell ref="T50:V50"/>
    <mergeCell ref="B51:C51"/>
    <mergeCell ref="T51:V51"/>
    <mergeCell ref="B52:C52"/>
    <mergeCell ref="T52:V52"/>
    <mergeCell ref="B53:C53"/>
    <mergeCell ref="T53:V53"/>
    <mergeCell ref="G48:G49"/>
    <mergeCell ref="H48:O48"/>
    <mergeCell ref="P48:P49"/>
    <mergeCell ref="Q48:Q49"/>
    <mergeCell ref="R48:R49"/>
    <mergeCell ref="B50:C50"/>
    <mergeCell ref="A46:V46"/>
    <mergeCell ref="A47:G47"/>
    <mergeCell ref="H47:R47"/>
    <mergeCell ref="S47:S49"/>
    <mergeCell ref="T47:V49"/>
    <mergeCell ref="A48:A49"/>
    <mergeCell ref="B48:C49"/>
    <mergeCell ref="D48:D49"/>
    <mergeCell ref="E48:E49"/>
    <mergeCell ref="F48:F49"/>
    <mergeCell ref="A43:B43"/>
    <mergeCell ref="C43:G43"/>
    <mergeCell ref="H43:I45"/>
    <mergeCell ref="J43:P45"/>
    <mergeCell ref="Q43:R45"/>
    <mergeCell ref="S43:V45"/>
    <mergeCell ref="A44:B44"/>
    <mergeCell ref="C44:G44"/>
    <mergeCell ref="A45:B45"/>
    <mergeCell ref="C45:G45"/>
    <mergeCell ref="A41:B41"/>
    <mergeCell ref="K41:M42"/>
    <mergeCell ref="N41:R41"/>
    <mergeCell ref="S41:U41"/>
    <mergeCell ref="N42:R42"/>
    <mergeCell ref="S42:T42"/>
    <mergeCell ref="A34:V34"/>
    <mergeCell ref="A36:V36"/>
    <mergeCell ref="A38:B38"/>
    <mergeCell ref="C38:U38"/>
    <mergeCell ref="A40:B40"/>
    <mergeCell ref="N40:R40"/>
    <mergeCell ref="S40:V40"/>
    <mergeCell ref="B18:C18"/>
    <mergeCell ref="T18:V18"/>
    <mergeCell ref="B19:C19"/>
    <mergeCell ref="T19:V19"/>
    <mergeCell ref="B20:C20"/>
    <mergeCell ref="T20:V20"/>
    <mergeCell ref="H15:O15"/>
    <mergeCell ref="P15:P16"/>
    <mergeCell ref="Q15:Q16"/>
    <mergeCell ref="R15:R16"/>
    <mergeCell ref="B17:C17"/>
    <mergeCell ref="T17:V17"/>
    <mergeCell ref="A14:G14"/>
    <mergeCell ref="H14:R14"/>
    <mergeCell ref="S14:S16"/>
    <mergeCell ref="T14:V16"/>
    <mergeCell ref="A15:A16"/>
    <mergeCell ref="B15:C16"/>
    <mergeCell ref="D15:D16"/>
    <mergeCell ref="E15:E16"/>
    <mergeCell ref="F15:F16"/>
    <mergeCell ref="G15:G16"/>
    <mergeCell ref="A10:B10"/>
    <mergeCell ref="C10:G10"/>
    <mergeCell ref="H10:I12"/>
    <mergeCell ref="J10:P12"/>
    <mergeCell ref="Q10:R12"/>
    <mergeCell ref="S10:V12"/>
    <mergeCell ref="A11:B11"/>
    <mergeCell ref="C11:G11"/>
    <mergeCell ref="A12:B12"/>
    <mergeCell ref="C12:G12"/>
    <mergeCell ref="A8:B8"/>
    <mergeCell ref="K8:M9"/>
    <mergeCell ref="N8:R8"/>
    <mergeCell ref="S8:U8"/>
    <mergeCell ref="N9:R9"/>
    <mergeCell ref="S9:T9"/>
    <mergeCell ref="A1:V1"/>
    <mergeCell ref="A3:V3"/>
    <mergeCell ref="A5:B5"/>
    <mergeCell ref="C5:U5"/>
    <mergeCell ref="A7:B7"/>
    <mergeCell ref="S7:V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nohosala</cp:lastModifiedBy>
  <dcterms:created xsi:type="dcterms:W3CDTF">2012-02-03T16:43:38Z</dcterms:created>
  <dcterms:modified xsi:type="dcterms:W3CDTF">2012-09-15T17:57:05Z</dcterms:modified>
  <cp:category/>
  <cp:version/>
  <cp:contentType/>
  <cp:contentStatus/>
</cp:coreProperties>
</file>