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0"/>
  </bookViews>
  <sheets>
    <sheet name="Presupuesto 2012" sheetId="1" r:id="rId1"/>
  </sheets>
  <externalReferences>
    <externalReference r:id="rId4"/>
  </externalReferences>
  <definedNames>
    <definedName name="_xlnm.Print_Area" localSheetId="0">'Presupuesto 2012'!$A$1:$F$1573</definedName>
    <definedName name="pag1">'[1]JUNT@S CONSTRUIMOS '!$C$42:$O$54</definedName>
    <definedName name="pag2">'[1]JUNT@S CONSTRUIMOS '!$B$1:$Q$34</definedName>
    <definedName name="_xlnm.Print_Titles" localSheetId="0">'Presupuesto 2012'!$1:$3</definedName>
  </definedNames>
  <calcPr fullCalcOnLoad="1"/>
</workbook>
</file>

<file path=xl/comments1.xml><?xml version="1.0" encoding="utf-8"?>
<comments xmlns="http://schemas.openxmlformats.org/spreadsheetml/2006/main">
  <authors>
    <author>paty</author>
  </authors>
  <commentList>
    <comment ref="B1242" authorId="0">
      <text>
        <r>
          <rPr>
            <b/>
            <sz val="10"/>
            <rFont val="Arial"/>
            <family val="2"/>
          </rPr>
          <t xml:space="preserve">Programas y proyectos de asistencia técnica directa
</t>
        </r>
        <r>
          <rPr>
            <sz val="10"/>
            <rFont val="Arial"/>
            <family val="2"/>
          </rPr>
          <t>Compra y mantenimiento equipos sector agropecuario</t>
        </r>
      </text>
    </comment>
    <comment ref="B1243" authorId="0">
      <text>
        <r>
          <rPr>
            <b/>
            <sz val="10"/>
            <rFont val="Arial"/>
            <family val="2"/>
          </rPr>
          <t xml:space="preserve">Programas y proyectos de asistencia técnica directa
</t>
        </r>
        <r>
          <rPr>
            <sz val="10"/>
            <rFont val="Arial"/>
            <family val="2"/>
          </rPr>
          <t>Compra y mantenimiento equipos sector agropecuario</t>
        </r>
      </text>
    </comment>
  </commentList>
</comments>
</file>

<file path=xl/sharedStrings.xml><?xml version="1.0" encoding="utf-8"?>
<sst xmlns="http://schemas.openxmlformats.org/spreadsheetml/2006/main" count="2115" uniqueCount="1353">
  <si>
    <t>Adecuación de infraestructura, centros de atención integral a la población en condición de discapacidad</t>
  </si>
  <si>
    <t>A.14.7.3</t>
  </si>
  <si>
    <t>Contratación del servicio para la atención integral a la población en condición de discapacidad</t>
  </si>
  <si>
    <t>A.14.7.4.1</t>
  </si>
  <si>
    <t>Talento Humano que desarrolla funciones de carácter operativo para la atención integral de la población en condición de discapacidad</t>
  </si>
  <si>
    <t>A.14.7.4.2</t>
  </si>
  <si>
    <t>Adquisición de insumos suministros y dotación para los centros de atención a la población en condición de discapacidad y banco de ayudas técnicas</t>
  </si>
  <si>
    <t>A.14.13.1</t>
  </si>
  <si>
    <t>Talento Humano que desarrolla funciones de carácter operativo en los programas diseñados para la superación de la pobreza extrema en el marco de la red unidos y más familias en acción</t>
  </si>
  <si>
    <t>A.14.13.2</t>
  </si>
  <si>
    <t>Adquisición de insumos, suministros y dotación para los programas diseñados para la superación de la pobreza extrema en el marco de la Red Juntos y Familas en Acción</t>
  </si>
  <si>
    <t>A.14.17.4.1</t>
  </si>
  <si>
    <t>Talento Humano que desarrolla funciones de carácter operativo para la atención de la población L.G.T.B. I.</t>
  </si>
  <si>
    <t>Subtotal  Población Vulnerable</t>
  </si>
  <si>
    <t>DEPORTE Y RECREACIÓN</t>
  </si>
  <si>
    <t>A.4.1</t>
  </si>
  <si>
    <t>Estampilla Pro Deporte - Financiar escuelas de formación, deporte, recreación y aprovechamiento del tiempo libre</t>
  </si>
  <si>
    <t>Fórmula se descuenta el valor del rubro siguiente 20% estampilla</t>
  </si>
  <si>
    <t>A.17.4</t>
  </si>
  <si>
    <t>Transferencia del 20% para pasivo pensional (Ley 863/2003 - Art. 47)</t>
  </si>
  <si>
    <t>Fórmula 20% del rubro anterior</t>
  </si>
  <si>
    <t>Programas y Proyectos con recursos del Impuesto a los Cigarrillos (Ley 1289 de 2009)</t>
  </si>
  <si>
    <t xml:space="preserve">Fórmula </t>
  </si>
  <si>
    <t>Fomento, desarrollo y práctica del deporte, la recreación y el aprovechamiento del tiempo libre</t>
  </si>
  <si>
    <t>Construcción, mantenimiento y/o adecuación de los escenarios deportivos, recreativos y parques infantiles</t>
  </si>
  <si>
    <t>SKITE PARK</t>
  </si>
  <si>
    <t>A.4.3</t>
  </si>
  <si>
    <t>Dotación de escenarios deportivos e implementos para la práctica del deporte</t>
  </si>
  <si>
    <t>A.4.5</t>
  </si>
  <si>
    <t>Pago de instructores contratados para la práctica del deporte y la recreación</t>
  </si>
  <si>
    <t>Cerramiento y adecuación Polideportivos Municipio de Facatativá</t>
  </si>
  <si>
    <t>A.4.4</t>
  </si>
  <si>
    <t xml:space="preserve">Estudios, diseños, interventorías para construcción, mantenimiento y adecuación polideportivos multifuncionales </t>
  </si>
  <si>
    <t>Subtotal Deporte y Recreación</t>
  </si>
  <si>
    <t>PROMOCIÓN DEL DESARROLLO</t>
  </si>
  <si>
    <t>A.13.1</t>
  </si>
  <si>
    <t>Apoyo a la Creación,  Capacitación,  y Desarrollo de  Organizaciones de Trabajo Asociado (Microempresas, Famiempresas y Cooperativas.)</t>
  </si>
  <si>
    <t>Estímulos de inversión y Mejoramiento de la productividad y la competitividad</t>
  </si>
  <si>
    <t>Integración Regional</t>
  </si>
  <si>
    <t>A.13.5</t>
  </si>
  <si>
    <t>Promoción y fortalecimiento del desarrollo turístico</t>
  </si>
  <si>
    <t>Gastos mantenimiento, operación,  funcionamiento y sostenibilidad del  Parque Arqueológico Piedras del Tunjo</t>
  </si>
  <si>
    <t>A.13.6</t>
  </si>
  <si>
    <t>Construcción, mejoramiento y mantenimiento de infraestructura física Parque arqueológico Piedras del Tunjo</t>
  </si>
  <si>
    <t>Subtotal Promoción del Desarrollo</t>
  </si>
  <si>
    <t>SECTOR AGROPECUARIO</t>
  </si>
  <si>
    <t>A.8.2</t>
  </si>
  <si>
    <t>Montaje, dotación y mantenimiento de granjas experimentales</t>
  </si>
  <si>
    <t>A.8.5</t>
  </si>
  <si>
    <t>Programas y  proyectos de asistencia técnica directa rural</t>
  </si>
  <si>
    <t>A.10.5</t>
  </si>
  <si>
    <t>Conservación de microcuencas, que abastecen el acueducto, protección de fuentes y reforestación de dichas cuencas.</t>
  </si>
  <si>
    <t>A.10.6</t>
  </si>
  <si>
    <t>Educacióm Ambiental no formal</t>
  </si>
  <si>
    <t>A.10.8</t>
  </si>
  <si>
    <t>Conservación, protección, restauración y aprovechamiento de recursos naturales y del medio ambiente y de parques ecológicos</t>
  </si>
  <si>
    <t>A.8.8</t>
  </si>
  <si>
    <t>Promoción al desarrollo turístico - Ferias y Exposiciones</t>
  </si>
  <si>
    <t>Apoyo financiero a la Junta defensora de animales</t>
  </si>
  <si>
    <t>Subtotal  Sector Agropecuario</t>
  </si>
  <si>
    <t>SECTOR DESARROLLO COMUNITARIO</t>
  </si>
  <si>
    <t>A.12.12</t>
  </si>
  <si>
    <t>Atención y prevención de desastres y apoyo a organismos de socorro</t>
  </si>
  <si>
    <t>A.12.4</t>
  </si>
  <si>
    <t>Reubicación de asentamientos establecidos en zonas de alto riesgo</t>
  </si>
  <si>
    <t>Liga del consumidor</t>
  </si>
  <si>
    <t>Actividades y Programas para el Bienestar Comunitario y la participación</t>
  </si>
  <si>
    <t>Programas de atención integral a la población que presenta problemas asociados con el consumo de sustancias psicoactivas</t>
  </si>
  <si>
    <t>A.14.6.1</t>
  </si>
  <si>
    <t>Atención a la población con desplazamiento forzoso</t>
  </si>
  <si>
    <t>Acciones Humanitarias (Prevención del desplazamiento, de la revictimización,  protección de tierras y otros bienes - vida integridad libertad y seguridad, participación, generación de ingresos)</t>
  </si>
  <si>
    <t>A.14.6.2</t>
  </si>
  <si>
    <t>Desarrollo Ecoómico Local ( Identidad - Subsistencia mínima - Alimentación, alojamiento, atención médica, vestuario y otros)</t>
  </si>
  <si>
    <t>A.14.6.3</t>
  </si>
  <si>
    <t>Gestión Social (Viáticos)</t>
  </si>
  <si>
    <t>A.14.6.4</t>
  </si>
  <si>
    <t>Hábitat Social ( Reunificación familiar - Alimentación, Salud - Educación - Generación de Ingresos - Retorno y reubicación)</t>
  </si>
  <si>
    <t>Subtotal Sector Desarrollo Comunitario</t>
  </si>
  <si>
    <t>SECTOR JUSTICIA</t>
  </si>
  <si>
    <t>A.18.1</t>
  </si>
  <si>
    <t>Pago Inspectores de Policía</t>
  </si>
  <si>
    <t>A.18.3</t>
  </si>
  <si>
    <t>Pago de comisarios de familia, médicos, psicólogos y trabajadores sociales de las comisarías de familia</t>
  </si>
  <si>
    <t>A.18.2</t>
  </si>
  <si>
    <t>Contratación de servicios especiales en convenio con la Policía Nacional</t>
  </si>
  <si>
    <t>A.18.4.2</t>
  </si>
  <si>
    <t xml:space="preserve">Construcción, reconstrucción y mejoramiento de instalaciones policiales y militares </t>
  </si>
  <si>
    <t>A.18.4.3</t>
  </si>
  <si>
    <t>Compra de equipo de comunicación y montaje y operación de redes de inteligencia militar</t>
  </si>
  <si>
    <t>A.18.4.6</t>
  </si>
  <si>
    <t>Acciones orientadas a la seguridad ciudadana y preservación del orden público</t>
  </si>
  <si>
    <t>A.18.5</t>
  </si>
  <si>
    <t>Desarrollo del plan integral de seguridad y convivencia ciudadana</t>
  </si>
  <si>
    <t>A.18.8</t>
  </si>
  <si>
    <t>Transporte y ración de menores infractores</t>
  </si>
  <si>
    <t>A.11.8</t>
  </si>
  <si>
    <t>Pago personal de la guardia penitenciaria y demás obligaciones señaladas en el Artículo 19 de la Ley 65 de 1993</t>
  </si>
  <si>
    <t>Subtotal Sector Justicia</t>
  </si>
  <si>
    <t>RESUMEN INVERSIÓN CON RECURSOS PROPIOS</t>
  </si>
  <si>
    <t>TOTAL CAPITULO III INVERSIÓN CON RECURSOS PROPIOS</t>
  </si>
  <si>
    <t>CAPITULO IV -  INVERSIÓN CON APORTES DEPARTAMENTALES Y NACIONALES</t>
  </si>
  <si>
    <t>CONVENIOS DEPARTAMENTALES Y NACIONALES</t>
  </si>
  <si>
    <t>Programas para ser financiados con CONVENIOS – ( SECTOR MALLA VIAL)</t>
  </si>
  <si>
    <t>Programas para ser financiados con CONVENIOS – ( SECTOR EQUIPAMIENTO)</t>
  </si>
  <si>
    <t>A.3.1.5</t>
  </si>
  <si>
    <t>Programas para ser financiados con CONVENIOS – (SECTOR    AGUA POTABLE Y SANEAMIENTO BÁSICO.)</t>
  </si>
  <si>
    <t>Programas para ser financiados con CONVENIOS – (SECTOR   MEDIO AMBIENTE.)</t>
  </si>
  <si>
    <t>A.1.4.2</t>
  </si>
  <si>
    <t>Programas para ser financiados con CONVENIOS – (SECTOR EDUCACIÓN)</t>
  </si>
  <si>
    <t>Programas para ser financiados con CONVENIOS – (SECTOR CULTURA Y TURISMO)</t>
  </si>
  <si>
    <t>Programas para ser financiados con CONVENIOS – (SECTOR VULNERABLE)</t>
  </si>
  <si>
    <t>Programas para ser financiados con CONVENIOS – (SECTOR DEPORTE Y RECREACIÓN)</t>
  </si>
  <si>
    <t>Programas para ser financiados con CONVENIOS – (SECTOR SOCIAL Y COMUNAL)</t>
  </si>
  <si>
    <t>A.7.5</t>
  </si>
  <si>
    <t>Programas para ser financiados con CONVENIOS – (SECTOR VIVIENDA)</t>
  </si>
  <si>
    <t>A.2.2.2.3.2</t>
  </si>
  <si>
    <t>Programas para ser financiados con CONVENIOS – (SECTOR SALUD)</t>
  </si>
  <si>
    <t>Programas para ser financiados con CONVENIOS – (SECTOR AGROPECUARIO)</t>
  </si>
  <si>
    <t>Programas para ser financiados con CONVENIOS – (SECTOR PROMOCIÓN DEL DESAROLLO)</t>
  </si>
  <si>
    <t>Programas para ser financiados con CONVENIOS – (SECTOR JUSTICIA Y GOBIERNO)</t>
  </si>
  <si>
    <t>Programas para ser financiados con CONVENIOS – (OTROS SECTORES)</t>
  </si>
  <si>
    <t>Contratos en procesos de selección (Convenios)</t>
  </si>
  <si>
    <t>A.17.5.2</t>
  </si>
  <si>
    <t>Devolución de Intereses Convenios</t>
  </si>
  <si>
    <t>Subtotal Convenios Nles, y Dptales.</t>
  </si>
  <si>
    <t>MEDIO AMBIENTE</t>
  </si>
  <si>
    <t>Gastos Ley 99 de 1993  (Medio Ambiente)</t>
  </si>
  <si>
    <t>Contratos en procesos de selección (MEDIO AMBIENTE)</t>
  </si>
  <si>
    <t>Subtotal Medio Ambiente</t>
  </si>
  <si>
    <t>OTROS APORTES</t>
  </si>
  <si>
    <t>A.17.4.1</t>
  </si>
  <si>
    <t>Pago de Cesantías con recursos de FAEP</t>
  </si>
  <si>
    <t>Sistema General de Regalías - Ahorro Pensional Territorial</t>
  </si>
  <si>
    <t>Subtotal Otros Aportes</t>
  </si>
  <si>
    <t>RESUMEN INVERSIÓN CON APORTES DEPARTAMENTALES Y NACIONALES</t>
  </si>
  <si>
    <t>TOTAL CAPITULO IV - GTOS INVER. CONVEN Y APORTES DPTALES. Y NLES.</t>
  </si>
  <si>
    <t>CAPITULO V - GASTOS DE INVERSIÓN CON RECURSOS DEL CRÉDITO</t>
  </si>
  <si>
    <t>Construcción aulas de clase I.E.M.</t>
  </si>
  <si>
    <t xml:space="preserve">Aumento de capacidad de tratamiento de aguas residulaes </t>
  </si>
  <si>
    <t>Construcción centro deportivo</t>
  </si>
  <si>
    <t>Mejoramiento de movilidad y tránsito del Municipio</t>
  </si>
  <si>
    <t>Proyecto de vivienda para población vulnerable</t>
  </si>
  <si>
    <t>Estudios, diseños y construcción centro de atención integral para la infancia y adolescencia  - Centro de atención a víctimas de la violencia sexual - Hogar de paso y Comisaría Segunda de Familia</t>
  </si>
  <si>
    <t xml:space="preserve">Fortalecimiento a la Red Municipal de Bibliotecas </t>
  </si>
  <si>
    <t>Contratos en procesos de selección</t>
  </si>
  <si>
    <t>TOTAL CAPITULO V - GTOS INVER. CON RECURSOS DEL CRÉDITO.</t>
  </si>
  <si>
    <t>CAPITULO VI - GASTOS DE INVERSIÓN CON RECURSOS DEL SISTEMA GENERAL DE PARTICIPACIONES</t>
  </si>
  <si>
    <t>Alimentación Escolar</t>
  </si>
  <si>
    <t>SECTOR EDUCACIÓN</t>
  </si>
  <si>
    <t>EDUCACION CERTIFICACION</t>
  </si>
  <si>
    <t xml:space="preserve">PAGO DE PERSONAL                                                                                </t>
  </si>
  <si>
    <t>Personal Docente</t>
  </si>
  <si>
    <t>A.1.1.1.1</t>
  </si>
  <si>
    <t>Sueldos CON situación de fondos</t>
  </si>
  <si>
    <t>Sobresueldo CON situación de fondos</t>
  </si>
  <si>
    <t>Sueldos SIN situación de fondos</t>
  </si>
  <si>
    <t>Sobresueldo SIN situación de fondos</t>
  </si>
  <si>
    <t>Horas extras y días festivos</t>
  </si>
  <si>
    <t>Subsidio o prima de alimentación</t>
  </si>
  <si>
    <t>Auxilio de transporte</t>
  </si>
  <si>
    <t>Prima de Vacaciones</t>
  </si>
  <si>
    <t>Otras Primas</t>
  </si>
  <si>
    <t>Dotaciones Ley 70 de 1988</t>
  </si>
  <si>
    <t>Capacitación bienestar social y estímulos</t>
  </si>
  <si>
    <t>A.1.1.1.4</t>
  </si>
  <si>
    <t>Ascensos en el escalafón docente</t>
  </si>
  <si>
    <t>Subtotal Personal Docente</t>
  </si>
  <si>
    <t>Personal Directivo - Docente</t>
  </si>
  <si>
    <t>A.1.1.1.2</t>
  </si>
  <si>
    <t>Subtotal Personal Directivo - Docente</t>
  </si>
  <si>
    <t>Personal Administrativo de las Instituciones Educativas</t>
  </si>
  <si>
    <t>A.1.1.1.3</t>
  </si>
  <si>
    <t>Sueldos</t>
  </si>
  <si>
    <t>Incremento por antigüedad</t>
  </si>
  <si>
    <t>Indemnización por Vacaciones</t>
  </si>
  <si>
    <t>Subsidio o pirma de alimentación</t>
  </si>
  <si>
    <t>Bonificación por servicios prestados</t>
  </si>
  <si>
    <t>Prima de navidad</t>
  </si>
  <si>
    <t>Bonificación especial por recreación</t>
  </si>
  <si>
    <t>Capacitación, bienestar social y estímulos</t>
  </si>
  <si>
    <t>Provisión cesantías retroactivas personal Admintivo. Sector Educ.</t>
  </si>
  <si>
    <t>Subtotal Admitivo. De las Instituc. Educativas</t>
  </si>
  <si>
    <t>Subtotal Pago Personal</t>
  </si>
  <si>
    <t>APORTES PATRONALES DOCENTES EN PREVISIÓN SOCIAL (SIN SITUACIÓN DE FONDOS)</t>
  </si>
  <si>
    <t>A.1.1.2.1.1.1</t>
  </si>
  <si>
    <t>Aportes para salud</t>
  </si>
  <si>
    <t>A.1.1.2.1.1.2</t>
  </si>
  <si>
    <t>Aportes para pensión</t>
  </si>
  <si>
    <t>A.1.1.2.1.1.4</t>
  </si>
  <si>
    <t>Aportes para cesantías</t>
  </si>
  <si>
    <t xml:space="preserve">Subtotal </t>
  </si>
  <si>
    <t xml:space="preserve">                                                                                                          </t>
  </si>
  <si>
    <t xml:space="preserve">APORTES DE PREVISIÓN SOCIAL Y PARAFISCALES PERSONAL DOCENTE (CON SITUACIÓN DE FONDOS)                                                    </t>
  </si>
  <si>
    <t>A.1.1.2.2.2.1</t>
  </si>
  <si>
    <t xml:space="preserve">SENA                                                                                      </t>
  </si>
  <si>
    <t>A.1.1.2.2.2.2</t>
  </si>
  <si>
    <t xml:space="preserve">ICBF                                                                                      </t>
  </si>
  <si>
    <t>A.1.1.2.2.2.3</t>
  </si>
  <si>
    <t xml:space="preserve">ESAP                                                                                      </t>
  </si>
  <si>
    <t>A.1.1.2.2.2.4</t>
  </si>
  <si>
    <t xml:space="preserve">Cajas de Compensación familiar                         </t>
  </si>
  <si>
    <t>A.1.1.2.2.2.5</t>
  </si>
  <si>
    <t>Institutos técnicos</t>
  </si>
  <si>
    <t>Subtotal</t>
  </si>
  <si>
    <t xml:space="preserve">APORTES EN PREVISIÓN SOCIAL PERSONAL DIRECTIVO - DOCENTE (SIN SITUACIÓN DE FONDOS)                                        </t>
  </si>
  <si>
    <t>A.1.1.2.3.1.1</t>
  </si>
  <si>
    <t>A.1.1.2.3.1.2</t>
  </si>
  <si>
    <t>A.1.1.2.3.1.4</t>
  </si>
  <si>
    <t xml:space="preserve">APORTES EN PREVISIÓN SOCIAL Y PARAFISCALES PERSONAL DIRECTIVO - DOCENTE (CON SITUACIÓN DE FONDOS)                                        </t>
  </si>
  <si>
    <t>A.1.1.2.4.2.1</t>
  </si>
  <si>
    <t>A.1.1.2.4.2.2</t>
  </si>
  <si>
    <t>A.1.1.2.4.2.3</t>
  </si>
  <si>
    <t>A.1.1.2.4.2.4</t>
  </si>
  <si>
    <t>A.1.1.2.4.2.5</t>
  </si>
  <si>
    <t xml:space="preserve">APORTES EN PREVISIÓN SOCIAL PERSONAL ADMINISTRATIVO DE INSTITUCIONES EDUCATIVAS                                           </t>
  </si>
  <si>
    <t>A.1.1.2.5.1.1</t>
  </si>
  <si>
    <t>A.1.1.2.5.1.2</t>
  </si>
  <si>
    <t>A.1.1.2.5.1.3</t>
  </si>
  <si>
    <t xml:space="preserve">Aportes ARP.                                                                              </t>
  </si>
  <si>
    <t>A.1.1.2.5.1.4</t>
  </si>
  <si>
    <t xml:space="preserve">APORTES PARAFISCALES                                                                        </t>
  </si>
  <si>
    <t>A.1.1.2.5.2.1</t>
  </si>
  <si>
    <t>A.1.1.2.5.2.2</t>
  </si>
  <si>
    <t>A.1.1.2.5.2.3</t>
  </si>
  <si>
    <t>A.1.1.2.5.2.4</t>
  </si>
  <si>
    <t>A.1.1.2.5.2.5</t>
  </si>
  <si>
    <t>OTROS GASTOS COBERTURA</t>
  </si>
  <si>
    <t>A.1.1.5</t>
  </si>
  <si>
    <t>Ampliación de la cobertura para atender población vulnerable jóvenes y adultos</t>
  </si>
  <si>
    <t>A.1.5.1</t>
  </si>
  <si>
    <t>Servicos personal apoyo necesidades educativas especiales</t>
  </si>
  <si>
    <t>Subtotal Gastos Cobertura</t>
  </si>
  <si>
    <t>SUBTOTAL COBERTURA</t>
  </si>
  <si>
    <t>EFICIENCIA EDUCATIVA</t>
  </si>
  <si>
    <t>Modernizacion Secretaría de Educación</t>
  </si>
  <si>
    <t>A.1.4.1</t>
  </si>
  <si>
    <t>Prima de Servicios</t>
  </si>
  <si>
    <t>Bonificación especial de Recreación</t>
  </si>
  <si>
    <t>Otros Gastos de Modernización</t>
  </si>
  <si>
    <t>Otros Gastos para Eficiencia</t>
  </si>
  <si>
    <t>Diseño e eimplementación del sistema de información</t>
  </si>
  <si>
    <t>A.1.4.3</t>
  </si>
  <si>
    <t>Conectividad</t>
  </si>
  <si>
    <t>Planeación, seguimiento y evalución del sector educativo</t>
  </si>
  <si>
    <t>A.1.7.1</t>
  </si>
  <si>
    <t>Competencias laborales generales informacion para el trabajo y el desarrollo humano</t>
  </si>
  <si>
    <t>Aplicación de proyectos educativos transversales</t>
  </si>
  <si>
    <t xml:space="preserve">Contratos en procesos de selección </t>
  </si>
  <si>
    <t>Sector Educación</t>
  </si>
  <si>
    <t>Subtotal Eficiencia Educativa</t>
  </si>
  <si>
    <t>Subtotal Educación Certificación</t>
  </si>
  <si>
    <t>CALIDAD EDUCATIVA</t>
  </si>
  <si>
    <t>A.1.2.1</t>
  </si>
  <si>
    <t>Preinversión, estudios, diseños consultorías, asesorías e interventorías</t>
  </si>
  <si>
    <t>Construcción, ampliación y adecuación de infraestructura educativa</t>
  </si>
  <si>
    <t>Dotación de material y medios pedagógicos para el aprendizaje:  audiovisuales, Sofware educativo, textos y material de laboratorio</t>
  </si>
  <si>
    <t>A.1.2.6.1</t>
  </si>
  <si>
    <t>Pago de Servicios Públicos - Acueducto, Alcantarillado y Aseo</t>
  </si>
  <si>
    <t>A.1.2.6.2</t>
  </si>
  <si>
    <t>Pago de Servicios Públicos - Energía</t>
  </si>
  <si>
    <t>Divulgación, asistencia técnica y capacitación docentes y directivos docentes.</t>
  </si>
  <si>
    <t>A.1.2.9</t>
  </si>
  <si>
    <t>Funcionamiento Básico de los establecimientos educativos</t>
  </si>
  <si>
    <t>A.1.3.7</t>
  </si>
  <si>
    <t xml:space="preserve">Transferencia de los recursos de calidad por matrícula (Gratuidad) Transición a undécimo </t>
  </si>
  <si>
    <t>Contratos en procesos de selección (Calidad Educativa)</t>
  </si>
  <si>
    <t>Subtotal Calidad Educativa</t>
  </si>
  <si>
    <t>SECTOR AGUA POTABLE Y SANEAMIENTO BÁSICO</t>
  </si>
  <si>
    <t>Construcción, Ampliación, Mantenimiento y Compra de terrenos EMBALSES DEL MUNICIPIO.</t>
  </si>
  <si>
    <t>Compromiso VIGENCIAS FUTURAS  - Contrato Plan Departamental Construcción, Ampliación, Remodelación, Adecuación y Mantenimiento Acueductos, Pozos Profundos, Plantas de Tratamiento y Redes de Conducción.</t>
  </si>
  <si>
    <t>Fórmula- Disminuir Servicio de la Deuda</t>
  </si>
  <si>
    <t xml:space="preserve">Construcción, Ampliación, Remodelación, Adecuación y  Mantenimiento Alcantarillado, Tanques Sépticos y Letrinas, </t>
  </si>
  <si>
    <t>A.3.1.2</t>
  </si>
  <si>
    <t>Estudios de preinversión (Diseños y estudios para la construcción de embalses, acueductos, plantas de tratamiento y alcantarillados)</t>
  </si>
  <si>
    <t>A.3.2.9</t>
  </si>
  <si>
    <t>Plantas de tratamiento aguas residuales</t>
  </si>
  <si>
    <t>A.3.3.5.2</t>
  </si>
  <si>
    <t>Gastos necesarios para la puesta en marcha del programa para el  manejo integral de residuos sólidos</t>
  </si>
  <si>
    <t>A.3.1.1</t>
  </si>
  <si>
    <t>Transferencia al Fondo de Solidaridad y Redistribución de Ingresos AGUA POTABLE</t>
  </si>
  <si>
    <t>A.3.3.1</t>
  </si>
  <si>
    <t>Transferencia al Fondo de Solidaridad y Redistribución de Ingresos ASEO</t>
  </si>
  <si>
    <t>A.3.1.14</t>
  </si>
  <si>
    <t>Soluciones alternativas para el almacenamiento y distribución de agua potable en los sectores urbano y rural</t>
  </si>
  <si>
    <t>A.3.2.18</t>
  </si>
  <si>
    <t>Plan de saneamiento y manejo de vertimientos  (PSMV)</t>
  </si>
  <si>
    <t>A.3.2.17</t>
  </si>
  <si>
    <t>Unidades Sanitarias</t>
  </si>
  <si>
    <t>Compra de terrenos, adecuación,  protección, mantenimiento, construcción y reforestación  en zonas de ríos, quebradas y cuencas hidrográficas</t>
  </si>
  <si>
    <t>Contratos en procesos de selección (Agua Potable y Saneamiento Básico.)</t>
  </si>
  <si>
    <t>SECTOR DEPORTE Y RECREACIÓN</t>
  </si>
  <si>
    <t>Construcción, mantenimiento y/o adecuación de los escenarios deportivos y recreativos</t>
  </si>
  <si>
    <t>Contratos en procesos de selección (Deporte y Recreación)</t>
  </si>
  <si>
    <t>Fomento, apoyo y difusión  de eventos y expresiones artísticas y culturales - Cultura para todos - Publicidad y programa de estímulos</t>
  </si>
  <si>
    <t>Formación, capacitación e investigación artística y cultural</t>
  </si>
  <si>
    <t xml:space="preserve">Protección del patrimonio cultural </t>
  </si>
  <si>
    <t>A.5.4</t>
  </si>
  <si>
    <t>Preinversión de infraestructura</t>
  </si>
  <si>
    <t>Construcción. Mantenimiento y adecuación de la infraestructura artística y cultural</t>
  </si>
  <si>
    <t>Mantenimiento y dotación de bibliotecas</t>
  </si>
  <si>
    <t>Dotación de la infraestructura artística y cultural</t>
  </si>
  <si>
    <t>A.5.8</t>
  </si>
  <si>
    <t>Pago instructores contratados para las bandas musicales</t>
  </si>
  <si>
    <t>Contratos en procesos de selección (Cultura)</t>
  </si>
  <si>
    <t>SECTOR PROPÓSITO GENERAL - LIBRE INVERSIÓN</t>
  </si>
  <si>
    <t>Contrapartida para programas de COFINANCIACION (Ley 715/2001)</t>
  </si>
  <si>
    <t>Equipamiento Municipal</t>
  </si>
  <si>
    <t xml:space="preserve">Construcción y Adecuacion Archivo Central </t>
  </si>
  <si>
    <t>Plan Vial</t>
  </si>
  <si>
    <t>Actividades de extensión de la red de electrificación e instalación del alumbrado público</t>
  </si>
  <si>
    <t>Promoción del Desarrollo</t>
  </si>
  <si>
    <t xml:space="preserve">Contratación del servicio integral para la prevención, atención  y rehabilitación de adolescentes y jóvenes en condición de vulnerabilidad con consumo de sustancias psicoactivas </t>
  </si>
  <si>
    <t>Actividades de Desarrollo Comunitario</t>
  </si>
  <si>
    <t>Atención y Prevención de Desastres</t>
  </si>
  <si>
    <t>Contratos en procesos de selección (S.G.P. Propósito General)</t>
  </si>
  <si>
    <t>Subtotal Propósito General - Libre Inversión</t>
  </si>
  <si>
    <t>Tener en cuenta el valor del servicio de la deuda en vivienda</t>
  </si>
  <si>
    <t>RESUMEN INVERSIÓN CON RECURSOS DEL SISTEMA GENERAL DE PARTICIPACIONES</t>
  </si>
  <si>
    <t>TOTAL CAPITULO VI - GASTOS DE INVERSIÓN CON S.G.P.</t>
  </si>
  <si>
    <t>CAPITULO  VII - FONDO LOCAL DE SALUD</t>
  </si>
  <si>
    <t>A.2.1.1</t>
  </si>
  <si>
    <t>Afiliación al Régimen Subsidiado - S.G.P. Continuidad</t>
  </si>
  <si>
    <t>A.2.1.2</t>
  </si>
  <si>
    <t>Afiliación al Régimen Subsidiado - S.G.P. Ampliación</t>
  </si>
  <si>
    <t>Afiliación al Régimen Subsidiado - Continuidad - ETESA</t>
  </si>
  <si>
    <t>Afiliación al Régimen Subsidiado - Continuidad - FOSYGA</t>
  </si>
  <si>
    <t>Afiliación al Régimen Subsidiado - Ampliación - FOSYGA</t>
  </si>
  <si>
    <t>Afiliación al Régimen Subsidiado - Recursos Departamentales</t>
  </si>
  <si>
    <t>Recursos de Cajas de Compensación para el Régimen Subsidiado (SIN SITUACION DE FONDOS)</t>
  </si>
  <si>
    <t>Afiliación al Régimen Subsidiado - S.G.P. Continuidad (SIN SITUACION DE FONDOS)</t>
  </si>
  <si>
    <t>A.2.1.3</t>
  </si>
  <si>
    <t xml:space="preserve">Interventoría de Régimen Subsidiado 0.4% </t>
  </si>
  <si>
    <t>Subtotal Régimen Subsidiado</t>
  </si>
  <si>
    <t>SALUD INFANTIL</t>
  </si>
  <si>
    <t>A.2.2.1.1.2</t>
  </si>
  <si>
    <t>Programa ampliado de inmunización - Adquisición de insumos y elementos, publicaciones y equipos para desarrollar programas de salud</t>
  </si>
  <si>
    <t>A.2.2.1.1.3</t>
  </si>
  <si>
    <t>Programa ampliado de inmunicaciones - Contratación con personas naturales o jurídicas que no sean ESES</t>
  </si>
  <si>
    <t>A.2.2.1.2.2</t>
  </si>
  <si>
    <t>Atención integral a enfermedades prevalentes de la infancia - Adquisición de insumos y elementos, publicaciones y equipos para desarrollar programas de salud</t>
  </si>
  <si>
    <t>A.2.2.1.2.3</t>
  </si>
  <si>
    <t>Atención integral a emfermades prevalentes de la infancia - Contratación con personas naturales o jurídicas que no sean ESES</t>
  </si>
  <si>
    <t>A.2.2.1.3.2</t>
  </si>
  <si>
    <t xml:space="preserve">Otros programas y estrategias para la promoción de la salud infantil - Adquisición de insumos y elementos, publicaciones y equipos para desarrollar programas de salud </t>
  </si>
  <si>
    <t>A.2.2.1.3.3</t>
  </si>
  <si>
    <t>Otros programas y estrategias para la promoción de la salud infantil - Contratación con personas naturales o jurídicas que no sean ESES</t>
  </si>
  <si>
    <t>Salud Infantil</t>
  </si>
  <si>
    <t>SALUD VIGILANCIA EN SALUD PUBLICA</t>
  </si>
  <si>
    <t>A.2.2.10.1.1</t>
  </si>
  <si>
    <t>Talento humano que desarrolla funciones de carácter operativo</t>
  </si>
  <si>
    <t>A.2.2.10.3</t>
  </si>
  <si>
    <t>Infraestructura equipos y dotación para fortalecer en el sistema de información</t>
  </si>
  <si>
    <t>Salud Vigilancia Epidemiológica</t>
  </si>
  <si>
    <t xml:space="preserve">SALUD SEXUAL Y REPRODUCTIVA </t>
  </si>
  <si>
    <t>A.2.2.2.1.2</t>
  </si>
  <si>
    <t>Salud materna - Adquisición de insumos y elementos publicaciones y equipos para desarrollar programas de salud</t>
  </si>
  <si>
    <t>A.2.2.2.1.3</t>
  </si>
  <si>
    <t>Salud materna - Contratación con personas naturales o jurídicas que no sean ESES</t>
  </si>
  <si>
    <t>A.2.2.2.2.2</t>
  </si>
  <si>
    <t>VIH - SIDA, e infecciones de transmisión sexual - Adquisición de insumos y elementos, publicaciones y equipos para desarrollar programas de salud</t>
  </si>
  <si>
    <t>A.2.2.2.2.3</t>
  </si>
  <si>
    <t>VIH - SIDA - Contratación con personas naturales o jurídicas que no sean ESES</t>
  </si>
  <si>
    <t>A.2.2.2.3.3</t>
  </si>
  <si>
    <t>Salud sexual y Reproductiva en Adolescentes - contratación con personas naturales o jurídicas que no sean ESES</t>
  </si>
  <si>
    <t>A.2.2.2.4.3</t>
  </si>
  <si>
    <t>Otros programas y extrategias, para la salud sexual y reproductiva - contratación con personas naturales o jurídicas que no sean ESES</t>
  </si>
  <si>
    <t>Salud Sexual y Reproductiva</t>
  </si>
  <si>
    <t>SALUD ORAL</t>
  </si>
  <si>
    <t>A.2.2.3.3</t>
  </si>
  <si>
    <t>Contratación con personas naturales o jurídicas que no sean ESES</t>
  </si>
  <si>
    <t>Salud Oral</t>
  </si>
  <si>
    <t>SALUD MENTAL Y LESIONES VIOLENTAS EVITABLES</t>
  </si>
  <si>
    <t>A.2.2.4.1.3</t>
  </si>
  <si>
    <t>Sustancias psicoactivas  - Contratación con personas nturales o jurídicas que no sean ESES</t>
  </si>
  <si>
    <t>A.2.2.4.2.3</t>
  </si>
  <si>
    <t>Otros programas y estrategias para la promoción de la salud mental y lesiones violentas evitables- contrtación con personas naturales o jurídicas que no sean ESES</t>
  </si>
  <si>
    <t>Salud Mental y Lesiones Violentas Evitables</t>
  </si>
  <si>
    <t>SALUD ENFERMEDADES TRANSMISIBLES Y LAS ZOONOSIS</t>
  </si>
  <si>
    <t>A.2.2.5.1.3</t>
  </si>
  <si>
    <t>Tuberculosis - Contratación con personas naturales o Jurídicas que no sean ESES</t>
  </si>
  <si>
    <t>A.2.2.5.2.3</t>
  </si>
  <si>
    <t>Lepra - Contratación con personas naturales o Jurídicas que no sean ESES</t>
  </si>
  <si>
    <t>A.2.2.5.4.2</t>
  </si>
  <si>
    <t>Zoonosis - Adqusición insumos y elementos, publicaciones y equipos para desarrollar programas de salud</t>
  </si>
  <si>
    <t>A.2.2.5.4.3</t>
  </si>
  <si>
    <t>Zoonosis - Contratación con personas naturales o Jurídicas que no sean ESES</t>
  </si>
  <si>
    <t>Salud Enfermedades Transmisibles y las zoonosis</t>
  </si>
  <si>
    <t>ENFERMEDADES CRONICAS NO TRANSMISIBLES</t>
  </si>
  <si>
    <t>A.2.2.6.3</t>
  </si>
  <si>
    <t>Contratación con personas naturales o Jurídicas que no sean ESES</t>
  </si>
  <si>
    <t>Enfermedades crónicas no transmisibles</t>
  </si>
  <si>
    <t>NUTRICION</t>
  </si>
  <si>
    <t>A.2.2.7.2</t>
  </si>
  <si>
    <t>Nutrición -  Adqusición de insumos y elementos, publicaciones y equipos para desarrollar programas de salud</t>
  </si>
  <si>
    <t>A.2.2.7.3</t>
  </si>
  <si>
    <t>Nutrición -  Contratación con personas Naturales o Jurídicas que no sean ESES</t>
  </si>
  <si>
    <t>Nutrición</t>
  </si>
  <si>
    <t>SEGURIDAD SANITARIA Y DEL AMBIENTE</t>
  </si>
  <si>
    <t>A.2.2.8.3</t>
  </si>
  <si>
    <t>Seguridad Sanitaria y del Ambiente</t>
  </si>
  <si>
    <t>GESTION OPERATIVA Y FUNCIONAL</t>
  </si>
  <si>
    <t>A.2.2.9.1.2</t>
  </si>
  <si>
    <t>Acciones de Planeación, priorización y gestión intersectorial - Adqusición insumos y elementos, publicaciones y equipos para desarrollar programas de salud</t>
  </si>
  <si>
    <t>A.2.2.9.1.3</t>
  </si>
  <si>
    <t>Gestión operativa y funcional</t>
  </si>
  <si>
    <t>Subtotal S.G.P. Salud Pública Colectiva</t>
  </si>
  <si>
    <t>OTROS GASTOS DE SALUD</t>
  </si>
  <si>
    <t>Gastos de la subcuenta de otros gastos en salud ETESA</t>
  </si>
  <si>
    <t>afiliación al Régimen subsidiado - Continuidad (Rifas y Sorteos)</t>
  </si>
  <si>
    <t>Subtotal Otros Gastos de Salud</t>
  </si>
  <si>
    <t>RECURSOS DE CAPITAL EN SALUD</t>
  </si>
  <si>
    <t xml:space="preserve">A.2.4.1 </t>
  </si>
  <si>
    <t>Investigación en salud (rendimientos financieros Salud Pública)</t>
  </si>
  <si>
    <t>Convenio subsidio servicios salud a través de las E.A.R.S. (Rend. Financieros)</t>
  </si>
  <si>
    <t>Gastos Rendimientos Financieros ETESA</t>
  </si>
  <si>
    <t>Subtotal Recursos de Capital en Salud</t>
  </si>
  <si>
    <t>TOTAL CAPITULO VII - FONDO LOCAL DE SALUD</t>
  </si>
  <si>
    <t>CAPITULO  VIII -  FONDO TERRITORIAL DE PENSIONES</t>
  </si>
  <si>
    <t>A.17.5.1</t>
  </si>
  <si>
    <t>Fondo territorial pago a pensionados</t>
  </si>
  <si>
    <t>Pago a pasivos pensionales y constitución patrimonio autónomo</t>
  </si>
  <si>
    <t>Fondo territorial auxilios funerarios</t>
  </si>
  <si>
    <t>TOTAL CAPITULO VIII - FDO. TERRITORIAL DE PENSIONES</t>
  </si>
  <si>
    <t>CAPITULO IX -  FONDO TERRITORIAL DE SEGURIDAD Y CONVIVENCIA CIUDADANA DEL MUNICIPIO DE FACATATIVA "FONSET"</t>
  </si>
  <si>
    <t>Suministro de combustibles para la Fuerza Pública y Organismos de Seguridad del Estado</t>
  </si>
  <si>
    <t>Compra equipo de comunicación, montaje y operación de redes de inteligencia para la Fuerza Pública y Organismos del Seguridad del Estado</t>
  </si>
  <si>
    <t>Seguros</t>
  </si>
  <si>
    <t>Adquisición, mantenimiento y reparación de automotor y equipo</t>
  </si>
  <si>
    <t>A.18.4.5</t>
  </si>
  <si>
    <t>Apoyo financiero a la Policía Cívica Juvenil, a los Policías Bachilleres, a las escuelas y frentes de seguridad ciudadana Urbanos y rurales.</t>
  </si>
  <si>
    <t>Implementación y fortalecimiento a los sistemas de información, vigilancia y reacción contra la delincuencia que permitan la disminución de los índices de criminalidad</t>
  </si>
  <si>
    <t>A.18.6</t>
  </si>
  <si>
    <t>Apoyo a operaciones Militares y recompensas a personas que colaboren con la justicia y seguridad de las mismas</t>
  </si>
  <si>
    <t>Contratos en procesos de selección (Fdo. de Seg. Y Conv. Ciudadana)</t>
  </si>
  <si>
    <t>TOTAL CAPITULO IX  - FONSET</t>
  </si>
  <si>
    <t>CAPITULO X -  CAJA  DE VALORIZACIÓN</t>
  </si>
  <si>
    <t>Pavimentación y alcantarillado en general</t>
  </si>
  <si>
    <t>Obras de Interés social</t>
  </si>
  <si>
    <t>A.9.11</t>
  </si>
  <si>
    <t>Alquiler de maquinaria pesada</t>
  </si>
  <si>
    <t>Compra de terrenos (Afectaciones viales)</t>
  </si>
  <si>
    <t>Jornales</t>
  </si>
  <si>
    <t>TOTAL CAPITULO X - CAJA DE VALORIZACIÓN</t>
  </si>
  <si>
    <t>CAPITULO XI -  FONDO CUENTA AGROPECUARIO DE FACATATIVA</t>
  </si>
  <si>
    <t>Programas y proyectos de asistencia técnica directa Rural</t>
  </si>
  <si>
    <t>Contratos en procesos de selección (Fod. Cta. Agropecuario)</t>
  </si>
  <si>
    <t>TOTAL CAPITULO XI - FONDO AGROPECUARIO DE FACAT.</t>
  </si>
  <si>
    <t>CAPITULO  XII -  FONDO DE VIVIENDA DE INTERÉS SOCIAL Y REFORMA URBANA DEL MUNICIPIO</t>
  </si>
  <si>
    <t>A.7.7</t>
  </si>
  <si>
    <t>Legalización de títulos de soluciones de vivienda de interés social.(Gastos Notariales de Registro y Beneficencia y pago de licencias y permisos)</t>
  </si>
  <si>
    <t>Construcción obras de infraestructura del Plan de Vivienda de Interés Social del Municipio de Facatativa</t>
  </si>
  <si>
    <t>A.7.3</t>
  </si>
  <si>
    <t>Programa de mejoramiento y rehabilitación de vivienda</t>
  </si>
  <si>
    <t>Compra de terrenos, estudios, diseños y construcción, adecuación y mejoramiento de obras de infraestructura básica PLAN DE VIVIENDA DE INTERÉS SOCIAL</t>
  </si>
  <si>
    <t>Fórmula - Vr. Ingreso menos Deuda Pública</t>
  </si>
  <si>
    <t>A.7.8</t>
  </si>
  <si>
    <t>Diseños, estudios, asesorías e interventorías Plan de Vivienda</t>
  </si>
  <si>
    <t>Gastos Administrativos Plan de Vivienda</t>
  </si>
  <si>
    <t>Contratos en procesos de selección (Fdo. de Vivienda de I.S.)</t>
  </si>
  <si>
    <t>TOTAL CAPITULO XII- FDO. DE VIVIENDA DE INT. SOC. Y REF. URB. MPIO.</t>
  </si>
  <si>
    <t>CAPITULO  XIII - FONDO PRO-DOTACIÓN Y FUNCIONAMIENTO DE LOS CENTROS DE BIENESTAR DEL ANCIANO Y CENTROS DE VIDA PARA LA TERCERA EDAD DEL MUNICIPIO DE FACATATIVA</t>
  </si>
  <si>
    <t>A.14.4.2</t>
  </si>
  <si>
    <t>Adecuación de infraestructura centros de atención integral al Adulto Mayor</t>
  </si>
  <si>
    <t>Contratación del servicio para la atención del adulto mayor</t>
  </si>
  <si>
    <t>Talento Humano que desarrolla funciones de carácter operativo para la atención integral al adulto mayor</t>
  </si>
  <si>
    <t>Adquisición de insumos, suministros y dotación para la atención integral al adulto mayor</t>
  </si>
  <si>
    <t>Fórmula - Se totma el total del fondo y se multiplica por el 20%</t>
  </si>
  <si>
    <t>Contratos en procesos de selección (Fdo. Tercera Edad.)</t>
  </si>
  <si>
    <t>TOTAL CAPITULO XIII - FONDO PRO-DOTACIÓN CENTROS ANCIANOS</t>
  </si>
  <si>
    <t>CAPITULO  XIV - FONDO CUENTA ESTAMPILLA PRO CULTURA DEL MUNICIPIO DE FACATATIVA</t>
  </si>
  <si>
    <t>Fomento, apoyo y difusión  de eventos y expresiones artísticas y culturales - apoyo financiero para dotación y funcionamiento a actividades y expresiones culturales</t>
  </si>
  <si>
    <t>Formación, capacitación e investigación artística y cultural - Seguridad social formación y capacitación técnica y cultural del creador y del gestor cultural</t>
  </si>
  <si>
    <t>Protección del patrimonio cultural - Administración, mejoramiento y construcción infraestructura y en general para optimizar el funcionamiento del Parque Arqueológico y vigías del patrimonio</t>
  </si>
  <si>
    <t>TOTAL CAPITULO XIV - FONDO ESTAMPILLA PRO CULTURA</t>
  </si>
  <si>
    <t>CAPITULO  XV - FONDO DE BOMBEROS VOLUNTARIOS DE FACATATIVA</t>
  </si>
  <si>
    <t>A.12.11</t>
  </si>
  <si>
    <t>Mantenimiento, dotación compra de equipo de rescate y nuevas maquinarias</t>
  </si>
  <si>
    <t>A.12.1</t>
  </si>
  <si>
    <t>Desarrollo tecnológico en los campos de la prevención, capacitación, extinción e investigación de incendios y eventos conexos</t>
  </si>
  <si>
    <t>Ampliación del número de bomberos</t>
  </si>
  <si>
    <t>TOTAL CAPITULO XV - FDO. DE BOMBER. VOLUNTAR. DE FACAT.</t>
  </si>
  <si>
    <t>CAPITULO  XVI -  FONDO EDUCATIVO PARA LA EDUCACION SUPERIOR DEL MUNICIPIO DE FACATATIVA</t>
  </si>
  <si>
    <t>Apoyo a los bachilleres de mejor rendimiento y a estudiantes de educación técnica, tecnológica o profesional destacado.</t>
  </si>
  <si>
    <t>TOTAL CAPITULO XVI - FDO. EDUCATIVO PARA LA EDUCACION SUPERIOR</t>
  </si>
  <si>
    <t>CAPITULO  XVII -  FONDO MUNICIPAL DE GESTION DEL RIESGO DE DESASTRES DEL MUNICIPIO DE FACATATIVA</t>
  </si>
  <si>
    <t>Gastos determinados por la Junta Administradora para el Fondo Municipal de Gestión del Riesgo de Desastres.</t>
  </si>
  <si>
    <t>TOTAL CAPITULO XVII - FDO. DE GESTION DEL RIESGO DE DESASTRES</t>
  </si>
  <si>
    <t>RESUMEN DE GASTOS</t>
  </si>
  <si>
    <t>Final.</t>
  </si>
  <si>
    <t xml:space="preserve">TOTAL GASTOS </t>
  </si>
  <si>
    <t>RESERVAS PRESUPUESTALES</t>
  </si>
  <si>
    <t>PRESUPUESTO DE RESERVAS PRESUPUESTALES VIGENCIA ANTERIOR (LEY 819 DE 2003) PARA EL AÑO 2013</t>
  </si>
  <si>
    <t>1.5.1</t>
  </si>
  <si>
    <t>Gastos de Personal</t>
  </si>
  <si>
    <t>1.5.2</t>
  </si>
  <si>
    <t>Gastos Generales</t>
  </si>
  <si>
    <t>Sector - Transporte, Vías y Espacio Público</t>
  </si>
  <si>
    <t>Sector - Equipamiento Municipal</t>
  </si>
  <si>
    <t>Sector - Agua Potable y Saneamiento Básico</t>
  </si>
  <si>
    <t>Sector - Fortalecimiento Institucional</t>
  </si>
  <si>
    <t>Sector - Desarrollo Municipal</t>
  </si>
  <si>
    <t>Sector - Alimentación Escolar</t>
  </si>
  <si>
    <t>Sector - Educación</t>
  </si>
  <si>
    <t>Sector - Cultura</t>
  </si>
  <si>
    <t>Sector - Población Vulnerable</t>
  </si>
  <si>
    <t>Sector - Deporte</t>
  </si>
  <si>
    <t>Sector - Promoción del Desarrollo</t>
  </si>
  <si>
    <t>Sector - Agropecuario</t>
  </si>
  <si>
    <t>Sector - Desarrollo Comunitario</t>
  </si>
  <si>
    <t xml:space="preserve">Sector - Justicia </t>
  </si>
  <si>
    <t>Sector - Malla Vila</t>
  </si>
  <si>
    <t>Sector - Equipamiento</t>
  </si>
  <si>
    <t>Sector - Medio Ambiente</t>
  </si>
  <si>
    <t>Sector - Cultura y Turismo</t>
  </si>
  <si>
    <t>Sector - Vulnerable</t>
  </si>
  <si>
    <t>Sector - Deporte y Recreación</t>
  </si>
  <si>
    <t>Sector - Social y Comunal</t>
  </si>
  <si>
    <t>Sector - Vivienda</t>
  </si>
  <si>
    <t>Sector - Salud</t>
  </si>
  <si>
    <t>Sector - Justicia y Gobierno</t>
  </si>
  <si>
    <t>Sector - Otros Sectores</t>
  </si>
  <si>
    <t>TOTAL CAPITULO IV INVERSIÓN CON APORTES DPTLES. Y NLES.</t>
  </si>
  <si>
    <t>Sector - Educación - Certificación CON SITUACION DE FONDOS</t>
  </si>
  <si>
    <t>Sector - Educación - Certificación SIN SITUACION DE FONDOS</t>
  </si>
  <si>
    <t>Sector - Educación - Calidad Educativa</t>
  </si>
  <si>
    <t>Sector - Propósito General Libre Inversión</t>
  </si>
  <si>
    <t>A.2.1.7</t>
  </si>
  <si>
    <t>Régimen Subsidiado S.G.P.  Continuidad</t>
  </si>
  <si>
    <t>Régimen Subsidiado - S.G.P. Continuidad (SIN SITUACION DE FONDOS)</t>
  </si>
  <si>
    <t>Régimen Subsidiado  S.G.P.  Ampliación</t>
  </si>
  <si>
    <t>ETESA</t>
  </si>
  <si>
    <t>A.2.4.12</t>
  </si>
  <si>
    <t>Gastos de la Subcuenta de otros gastos en salud - ETESA</t>
  </si>
  <si>
    <t>FOSYGA</t>
  </si>
  <si>
    <t>Régimen subsidiadoFOSYGA (SIN SITUACION DE FONDOS)</t>
  </si>
  <si>
    <t>Recursos del Departamento</t>
  </si>
  <si>
    <t>Rendimientos Financieros</t>
  </si>
  <si>
    <t xml:space="preserve">Recursos Cjas. De Compensac. Regimen Subsidiado </t>
  </si>
  <si>
    <t>A.2.2.12</t>
  </si>
  <si>
    <t>Salud Pública</t>
  </si>
  <si>
    <t>CAPITULO  VIII -  FONDOS Y CAJAS ESPECIALES</t>
  </si>
  <si>
    <t>Fondo Territorial de Pensiones</t>
  </si>
  <si>
    <t>Fondo de Seguridad y Convivencia Ciudadana</t>
  </si>
  <si>
    <t>Caja de Valorización</t>
  </si>
  <si>
    <t>Fondo Cuenta Agropecuario de Facatativá</t>
  </si>
  <si>
    <t>Fondo de Vivienda de Interés Social y Reforma Urbana del Mpio.</t>
  </si>
  <si>
    <t>Fondo Centro de Bienestar Tercera Edad</t>
  </si>
  <si>
    <t>Fondo Estampilla Pro-Cultura</t>
  </si>
  <si>
    <t>Fondo de Bomberos Voluntarios de Facatativá</t>
  </si>
  <si>
    <t>TOTAL CAPITULO VIII - FDOS Y CAJAS ESPECIALES</t>
  </si>
  <si>
    <t>RESUMEN DE RESERVAS PRESUPUESTALES</t>
  </si>
  <si>
    <t>TOTAL RESERVAS PRESUPUESTALES</t>
  </si>
  <si>
    <t>PRESUPUESTO DE PASIVOS EXIGIBLES</t>
  </si>
  <si>
    <t>RESUMEN DE PASIVOS EXIGIBLES PRESUPUESTALES</t>
  </si>
  <si>
    <t>TOTAL PASIVOS EXIGIBLES</t>
  </si>
  <si>
    <t>RESUMEN TOTAL PRESUPUESTO</t>
  </si>
  <si>
    <t>TOTAL PRESUPUESTO 2013</t>
  </si>
  <si>
    <r>
      <t xml:space="preserve">S.G.P. para Educación Certificación </t>
    </r>
    <r>
      <rPr>
        <b/>
        <sz val="9"/>
        <rFont val="Arial"/>
        <family val="2"/>
      </rPr>
      <t>CON</t>
    </r>
    <r>
      <rPr>
        <sz val="9"/>
        <rFont val="Arial"/>
        <family val="2"/>
      </rPr>
      <t xml:space="preserve"> situación de Fondos</t>
    </r>
  </si>
  <si>
    <r>
      <t xml:space="preserve">S.G.P. para Educación Certificación </t>
    </r>
    <r>
      <rPr>
        <b/>
        <sz val="9"/>
        <rFont val="Arial"/>
        <family val="2"/>
      </rPr>
      <t>SIN</t>
    </r>
    <r>
      <rPr>
        <sz val="9"/>
        <rFont val="Arial"/>
        <family val="2"/>
      </rPr>
      <t xml:space="preserve"> situación de Fondos</t>
    </r>
  </si>
  <si>
    <t>PRESUPUESTO GENERAL DE RENTAS Y GASTOS PARA LA VIGENCIA FISCAL DEL AÑO 2013</t>
  </si>
  <si>
    <t>Facatativá (Cundinamarca)</t>
  </si>
  <si>
    <t>N° Rubro</t>
  </si>
  <si>
    <t>FUT</t>
  </si>
  <si>
    <t xml:space="preserve">C O N C E P T O </t>
  </si>
  <si>
    <t>SISTEMA GENERAL DE PARTICIPACIONES (LEY 715/2001)</t>
  </si>
  <si>
    <t>OTROS RECURSOS</t>
  </si>
  <si>
    <t>TOTAL INICIAL</t>
  </si>
  <si>
    <t>P R I M E R A    P A R T E</t>
  </si>
  <si>
    <t>PRESUPUESTO DE RENTAS E INGRESOS DEL AÑO  2013</t>
  </si>
  <si>
    <t>CAPITULO  I -  INGRESOS CORRIENTES</t>
  </si>
  <si>
    <t>INGRESOS TRIBUTARIOS</t>
  </si>
  <si>
    <t>IMPUESTOS DIRECTOS</t>
  </si>
  <si>
    <t>TI.A.1.1.1</t>
  </si>
  <si>
    <t>Circulación y tránsito</t>
  </si>
  <si>
    <t>TI.A.1.2.1</t>
  </si>
  <si>
    <t xml:space="preserve">Impuestos sobre vehículos automotores </t>
  </si>
  <si>
    <t>TI.A.1.3.1</t>
  </si>
  <si>
    <t>Impuesto predial unificado Actual</t>
  </si>
  <si>
    <t>TI.A.1.3.2</t>
  </si>
  <si>
    <t>Impuesto predial unificado Vigencias anteriores</t>
  </si>
  <si>
    <t>TI.A.1.3.5</t>
  </si>
  <si>
    <t>Participación con destino ambiental vigencia actual (C.A.R.)</t>
  </si>
  <si>
    <t>TI.A.1.3.6</t>
  </si>
  <si>
    <t>Participación con destino ambiental vigencia Expirada (C.A.R.)</t>
  </si>
  <si>
    <t>Subtotal Impuestos Directos</t>
  </si>
  <si>
    <t>IMPUESTOS INDIRECTOS</t>
  </si>
  <si>
    <t>TI.A.1.5.1</t>
  </si>
  <si>
    <t>Industria y comercio - Actividad Industrial</t>
  </si>
  <si>
    <t>INGRESOS TRIBUTARIOS DE LIBRE DESTINACIÓN</t>
  </si>
  <si>
    <t>Industria y comercio - Actividad Comercial</t>
  </si>
  <si>
    <t>Ingresos Tributarios</t>
  </si>
  <si>
    <t>Industria y comercio - Actividad de Servicios</t>
  </si>
  <si>
    <t>CAR Actual</t>
  </si>
  <si>
    <t>Industria y comercio - Actividad Financiera</t>
  </si>
  <si>
    <t>CAR Expirado</t>
  </si>
  <si>
    <t>Industria y comercio - Reteica</t>
  </si>
  <si>
    <t>Impuesto de Cigarrillos</t>
  </si>
  <si>
    <t>TI.A.1.6.1</t>
  </si>
  <si>
    <t>Avisos y tableros</t>
  </si>
  <si>
    <t>Estampila Prodeporte</t>
  </si>
  <si>
    <t>TI.A.1.7</t>
  </si>
  <si>
    <t>Publicidad exterior visual</t>
  </si>
  <si>
    <t>Oleoductos y Gasoductos</t>
  </si>
  <si>
    <t>TI.A.1.8</t>
  </si>
  <si>
    <t>Delineación y urbanismo</t>
  </si>
  <si>
    <t>Explotación de Minerales</t>
  </si>
  <si>
    <t>TI.A.1.10</t>
  </si>
  <si>
    <t>Espectáculos públicos</t>
  </si>
  <si>
    <t>Total</t>
  </si>
  <si>
    <t>TI.A.1.26</t>
  </si>
  <si>
    <t>Sobretasa a la gasolina</t>
  </si>
  <si>
    <t>1.5% de los Ingresos Tributarios</t>
  </si>
  <si>
    <t>TI.A.2.6.1.2.2</t>
  </si>
  <si>
    <t>Degüello ganado mayor</t>
  </si>
  <si>
    <t>TI.A.1.23</t>
  </si>
  <si>
    <t>Degüello ganado menor</t>
  </si>
  <si>
    <t>TI.A.1.33</t>
  </si>
  <si>
    <t>Otros ingresos tributarios</t>
  </si>
  <si>
    <t>Impuesto a los Cigarrillos (Ley 1289 de 2009)</t>
  </si>
  <si>
    <t>TI.A.1.28.9</t>
  </si>
  <si>
    <t>Estampilla Pro Deportes</t>
  </si>
  <si>
    <t>TI.A.1.31</t>
  </si>
  <si>
    <t>Impuesto de Transporte por Oleoductos y Gasoductos</t>
  </si>
  <si>
    <t>Regalías por explotación de Minerales</t>
  </si>
  <si>
    <t>Subtotal Impuestos Indirectos</t>
  </si>
  <si>
    <t>TOTAL INGRESOS TRIBUTARIOS</t>
  </si>
  <si>
    <t>INGRESOS NO TRIBUTARIOS</t>
  </si>
  <si>
    <t>TASAS Y DERECHOS</t>
  </si>
  <si>
    <t>TI.A.2.1.7</t>
  </si>
  <si>
    <t>Impuesto de ocupación de vías y espacio público</t>
  </si>
  <si>
    <t>TI.A.2.1.9.3</t>
  </si>
  <si>
    <t>Manejo y gestión del espacio público</t>
  </si>
  <si>
    <t>TI.A.2.1.10</t>
  </si>
  <si>
    <t>Publicaciones - Ingresos Gaceta Municipal</t>
  </si>
  <si>
    <t>TI.A.2.1.12</t>
  </si>
  <si>
    <t>Paz y salvos</t>
  </si>
  <si>
    <t>Aprovechamientos</t>
  </si>
  <si>
    <t>Nomenclatura</t>
  </si>
  <si>
    <t>Ingresos provenientes del Parque Arqueológico Piedras del Tunjo</t>
  </si>
  <si>
    <t>Formula - va al gasto</t>
  </si>
  <si>
    <t>TI.A.1.29</t>
  </si>
  <si>
    <t>Alumbrado público</t>
  </si>
  <si>
    <t>TI.A.2.4.3</t>
  </si>
  <si>
    <t>Aseo</t>
  </si>
  <si>
    <t>Subtotal Tasas</t>
  </si>
  <si>
    <t>MULTAS, SANCIONES E INTERESES</t>
  </si>
  <si>
    <t>TI.A.2.2.4.4</t>
  </si>
  <si>
    <t>Multas de Planeación - Sanciones Urbanística</t>
  </si>
  <si>
    <t>TI.A.2.2.4.5</t>
  </si>
  <si>
    <t>Multas de Gobierno</t>
  </si>
  <si>
    <t>TI.A.2.2.5.1</t>
  </si>
  <si>
    <t>Intereses Moratorios Predial</t>
  </si>
  <si>
    <t>TI.A.2.2.5.2</t>
  </si>
  <si>
    <t>Intereses Moratorios C.A.R.</t>
  </si>
  <si>
    <t>TI.A.2.2.5.3</t>
  </si>
  <si>
    <t>Intereses moratorios Industria y comercio</t>
  </si>
  <si>
    <t>TI.A.2.2.5.10</t>
  </si>
  <si>
    <t xml:space="preserve">Intereses moratorios otros impuestos </t>
  </si>
  <si>
    <t>TI.A.2.2.6.2</t>
  </si>
  <si>
    <t>Sanciones tributarias de Industria y Comercio</t>
  </si>
  <si>
    <t>TI.A.2.2.15</t>
  </si>
  <si>
    <t>Otras multas y sanciones</t>
  </si>
  <si>
    <t>TI.A.2.2.1</t>
  </si>
  <si>
    <t xml:space="preserve">Multas y sanciones por infracciones de tránsito </t>
  </si>
  <si>
    <t>Subtotal Multas</t>
  </si>
  <si>
    <t>CONTRIBUCIONES Y PARTICIPACIONES</t>
  </si>
  <si>
    <t>TI.A.2.3.2</t>
  </si>
  <si>
    <t>Participación en la Plusvalía</t>
  </si>
  <si>
    <t>Subtotal Contribuciones y participaciones</t>
  </si>
  <si>
    <t>RENTAS CONTRACTUALES</t>
  </si>
  <si>
    <t>TI.A.2.5.1</t>
  </si>
  <si>
    <t>Arrendamientos de bienes muebles</t>
  </si>
  <si>
    <t>Arrendamientos de bienes inmuebles</t>
  </si>
  <si>
    <t>TI.A.2.5.2</t>
  </si>
  <si>
    <t>Alquiler de maquinaria pesada y equipo</t>
  </si>
  <si>
    <t>TRANSFERENCIAS NACIONALES Y DPTALES</t>
  </si>
  <si>
    <t>TI.A.2.6.2.1.1.4</t>
  </si>
  <si>
    <t>Alimentación Escolar (Ley 715 de 2001)</t>
  </si>
  <si>
    <t>TI.A.2.6.2.1.1.1.4.1</t>
  </si>
  <si>
    <t>S.G.P. para Educación Calidad por matrícula (Ley 715 de 2001)</t>
  </si>
  <si>
    <t>TI.A.2.6.2.1.1.1.4.2</t>
  </si>
  <si>
    <t>S.G.P. para Educación Calidad por Gratuidad (Ley 715 de 2001)</t>
  </si>
  <si>
    <t>TI.A.2.6.2.1.1.1.1</t>
  </si>
  <si>
    <t>TI.B.6.2.1.2.1.5.1</t>
  </si>
  <si>
    <t>S.G.P.  para Agua Potable y Saneamiento Básico (Ley 715 de 2001)</t>
  </si>
  <si>
    <t>Formula - Disminuír el 45% que se adicionará en el 2do semestre del año</t>
  </si>
  <si>
    <t>TI.A.2.6.2.1.1.7.1</t>
  </si>
  <si>
    <t>S.G.P. para propósito General Deporte (Ley 715 de 2001)</t>
  </si>
  <si>
    <t>TI.A.2.6.2.1.1.7.2</t>
  </si>
  <si>
    <t>S.G.P. para propósito General Cultura (Ley 715 de 2001)</t>
  </si>
  <si>
    <t>TI.A.2.6.2.1.1.7.4</t>
  </si>
  <si>
    <t>S.G.P. para propósito General Otros Sectores (Ley 715 de 2001)</t>
  </si>
  <si>
    <t>Fórmula Mirar año Anterior - Restar valor asignado al Fondo de Vivienda</t>
  </si>
  <si>
    <t>TI.A.2.6.2.1.1.6.1</t>
  </si>
  <si>
    <t>S.G.P. Atención a la Primer Infancia</t>
  </si>
  <si>
    <t>TI.A.2.6.2.3.1</t>
  </si>
  <si>
    <t>Transferencia del sector eléctrico Ley 99 de 1993  (Medio Ambiente)</t>
  </si>
  <si>
    <t>TI.B.1.1.5</t>
  </si>
  <si>
    <t xml:space="preserve">Convenios interadministrativos Nacionales </t>
  </si>
  <si>
    <t>TI.B.1.2.1</t>
  </si>
  <si>
    <t>Convenios interadministrativos Dptales.  Salud</t>
  </si>
  <si>
    <t>TI.B.1.2.2</t>
  </si>
  <si>
    <t>Convenios interadministrativos Dptales.  Educación</t>
  </si>
  <si>
    <t>TI.B.1.2.3</t>
  </si>
  <si>
    <t>Convenios interadministrativos Dptales.  Agua Potable y S.B.</t>
  </si>
  <si>
    <t>TI.B.1.2.4</t>
  </si>
  <si>
    <t>Convenios interadministrativos Dptales. Equipamiento</t>
  </si>
  <si>
    <t>Convenios interadministrativos Dptales. Vivienda</t>
  </si>
  <si>
    <t>Convenios interadministrativos Dptales. Deporte</t>
  </si>
  <si>
    <t>Convenios interadministrativos Dptales. Cultura</t>
  </si>
  <si>
    <t>Convenios interadministrativos Dptales. Sector Agropecuario</t>
  </si>
  <si>
    <t>Convenios interadministrativos Dptales. Población Vulnerable</t>
  </si>
  <si>
    <t>Convenios interadministrativos Dptales. Social y Comunal</t>
  </si>
  <si>
    <t>Convenios interadministrativos Dptales. Promoción del Desarrollo</t>
  </si>
  <si>
    <t>TI.B.1.2.5</t>
  </si>
  <si>
    <t>Convenios interadministrativos Dptales.  Otros Sectores</t>
  </si>
  <si>
    <t>TI.B.10.3</t>
  </si>
  <si>
    <t>Recursos del FONPET para el pago de pasivos pensionales del sector Educación</t>
  </si>
  <si>
    <t>Subtotal Participaciones Nles. Y Dptales.</t>
  </si>
  <si>
    <t>TOTAL INGRESOS NO TRIBUTARIOS</t>
  </si>
  <si>
    <t>TOTAL CAPITULO I - INGRESOS CORRIENTES</t>
  </si>
  <si>
    <t>Máximo para funcionamiento</t>
  </si>
  <si>
    <t>Funcionamiento Administración Central - menos transferencia C.A.R.</t>
  </si>
  <si>
    <t>Diferencia para  Ley 617</t>
  </si>
  <si>
    <t>CAPITULO  II - RECURSOS DE CAPITAL</t>
  </si>
  <si>
    <t>RECURSOS DEL CRÉDITO</t>
  </si>
  <si>
    <t xml:space="preserve">Agregar los posibles desembolsos </t>
  </si>
  <si>
    <t>TI.B.4.1.5</t>
  </si>
  <si>
    <t>Recursos del crédito interno - Banca Comercial Privada</t>
  </si>
  <si>
    <t>Subtotal Recursos del crédito interno</t>
  </si>
  <si>
    <t>INGRESOS CORRIENTES LIBRE DESTINACIÓN</t>
  </si>
  <si>
    <t>RECURSOS DEL BALANCE</t>
  </si>
  <si>
    <t>TOTAL INGRESOS CORRIENTES</t>
  </si>
  <si>
    <t>Menos C.A.R. Actual</t>
  </si>
  <si>
    <t>SUPERÁVIT FISCAL NO EJECUTADO</t>
  </si>
  <si>
    <t>Menos C.A.R. Expirado</t>
  </si>
  <si>
    <t>TI.B.6.2.1.2.3</t>
  </si>
  <si>
    <t>Superávit convenios</t>
  </si>
  <si>
    <t>Menos Intereses C.A.R.</t>
  </si>
  <si>
    <t>TI.B.6.2.1.2.1.3</t>
  </si>
  <si>
    <t>Superávit S.G.P. Alimentación Escolar</t>
  </si>
  <si>
    <t>Menos Oleoductos y Gasoductos</t>
  </si>
  <si>
    <t>TI.B.6.2.1.2.1.1</t>
  </si>
  <si>
    <t>Superávit S.G.P. Educación</t>
  </si>
  <si>
    <t>Menos Partidas Dptales y Nles.</t>
  </si>
  <si>
    <t>Superávit Nómina Educación CON SITUACION DE FONDOS</t>
  </si>
  <si>
    <t>Menos Piedras del Tunjo</t>
  </si>
  <si>
    <t>Superávit Nómina Educación SIN SITUACION DE FONDOS</t>
  </si>
  <si>
    <t>Degüello Ganado Mayor</t>
  </si>
  <si>
    <t>Superávit S.G.P. Agua Potable y S. B.</t>
  </si>
  <si>
    <t>Menos Estampilla Prodeporte</t>
  </si>
  <si>
    <t>TI.B.6.2.1.2.1.7.1</t>
  </si>
  <si>
    <t>Superávit S.G.P. Deporte</t>
  </si>
  <si>
    <t>Plusvalía</t>
  </si>
  <si>
    <t>TI.B.6.2.1.2.1.7.3</t>
  </si>
  <si>
    <t>Superávit S.G.P. Cultura</t>
  </si>
  <si>
    <t>Menos Multas de Tránsito</t>
  </si>
  <si>
    <t>TI.B.6.2.1.2.1.7.7</t>
  </si>
  <si>
    <t>Superávit  S.G.P. Otros Sectores</t>
  </si>
  <si>
    <t>TI.B.6.2.1.2.1.6.1</t>
  </si>
  <si>
    <t>Superávit S.G.P. Crecimiento Economía Primera Infancia</t>
  </si>
  <si>
    <t>TOTAL INGRESOS CORRIENTES L. D.</t>
  </si>
  <si>
    <t>TI.B.6.2.1.2.1.6.2</t>
  </si>
  <si>
    <t>Superávit S.G.P. Crecimiento Economía Educación</t>
  </si>
  <si>
    <t>TI.B.6.2.1.1.3</t>
  </si>
  <si>
    <t>Superávit Recursos Propios</t>
  </si>
  <si>
    <t>FUNCIONAM/.  ADMON CENTRAL</t>
  </si>
  <si>
    <t>Superávit Recursos del Crédito Interno</t>
  </si>
  <si>
    <t>Superávit medio ambiente (Ley 99/93)</t>
  </si>
  <si>
    <t>Porcentaje Ley 617/2010</t>
  </si>
  <si>
    <t>Superávit Recursos del FAEP</t>
  </si>
  <si>
    <t>TI.B.6.1.3</t>
  </si>
  <si>
    <t>Superávit Estampilla Pro-Deportes</t>
  </si>
  <si>
    <t>Superávit Multas por infracciones de tránsito</t>
  </si>
  <si>
    <t>Valor Plan de Acción 2013 R.P.</t>
  </si>
  <si>
    <t>Superávit Participación en la Plusvalía</t>
  </si>
  <si>
    <t>Superávit del impuesto de transporte por oleoductos y gasoductos y de los Rendimientos Financieros</t>
  </si>
  <si>
    <t>Superávit de Regalías por explotación de Minerales</t>
  </si>
  <si>
    <t>Superávit Impuestos de consumo al cigarrillo</t>
  </si>
  <si>
    <t>Superávit Rendimientos Financieros Estampilla Prodeporte</t>
  </si>
  <si>
    <t>Superávit Rendimientos Financieros Convenios</t>
  </si>
  <si>
    <t>Superávit Ingresos provenientes del Parque Arqueológico Piedras del Tunjo</t>
  </si>
  <si>
    <t>Depósitos Especiales</t>
  </si>
  <si>
    <t>Funcionamiento</t>
  </si>
  <si>
    <t>Subtotal Superávit fiscal no ejecutado</t>
  </si>
  <si>
    <t>RESERVAS PRESUPUESTALES EXCEPCIONALES LEY 819 DE 2003</t>
  </si>
  <si>
    <t>TI.B.6.3.2.3</t>
  </si>
  <si>
    <t>Convenios</t>
  </si>
  <si>
    <t>TI.B.6.3.2.1.3</t>
  </si>
  <si>
    <t>S.G.P. Alimentación Escolar</t>
  </si>
  <si>
    <t>TI.B.6.3.2.1.1</t>
  </si>
  <si>
    <t>S.G.P. Educación</t>
  </si>
  <si>
    <t>S.G.P. Educación Certificación</t>
  </si>
  <si>
    <t>TI.B.6.3.2.1.5</t>
  </si>
  <si>
    <t>S.G.P. Agua Potable y S. B.</t>
  </si>
  <si>
    <t>TI.B.6.3.2.1.7.1</t>
  </si>
  <si>
    <t>S.G.P. Deporte</t>
  </si>
  <si>
    <t>TI.B.6.3.2.1.7.3</t>
  </si>
  <si>
    <t>S.G.P. Cultura</t>
  </si>
  <si>
    <t>TI.B.6.3.2.1.7.7</t>
  </si>
  <si>
    <t>S.G.P. Otros Sectores</t>
  </si>
  <si>
    <t>TI.B.6.3.2.1.6.1</t>
  </si>
  <si>
    <t>S.G.P. Crecimiento Economía Primera Infancia</t>
  </si>
  <si>
    <t>TI.B.6.3.2.1.6.2</t>
  </si>
  <si>
    <t>S.G.P. Crecimiento Economía Educación</t>
  </si>
  <si>
    <t>TI.B.6.3.1</t>
  </si>
  <si>
    <t>Recursos Propios libre destinación</t>
  </si>
  <si>
    <t>Recursos del Crédito Interno</t>
  </si>
  <si>
    <t>Medio ambiente (Ley 99/93)</t>
  </si>
  <si>
    <t>Subtotal Reservas Presupuestales excepcionales Ley 819/03</t>
  </si>
  <si>
    <t>subtotal Recursos del Balance</t>
  </si>
  <si>
    <t>PASIVOS EXIGIBLES</t>
  </si>
  <si>
    <t>Subtotal Pasivos Exigibles</t>
  </si>
  <si>
    <t>RENDIMIENTOS FINANCIEROS</t>
  </si>
  <si>
    <t>TI.B.8.2.1.1</t>
  </si>
  <si>
    <t>TI.B.8.2.1.5</t>
  </si>
  <si>
    <t>TI.B.8.2.1.7.7</t>
  </si>
  <si>
    <t>S.G.P. Propósito General</t>
  </si>
  <si>
    <t>TI.B.8.2.3</t>
  </si>
  <si>
    <t>F.A.E.P.</t>
  </si>
  <si>
    <t>Rendimientos Financieros Estampilla Prodeporte</t>
  </si>
  <si>
    <t>TI.B.8.1.3</t>
  </si>
  <si>
    <t>Recursos Propios Libre Destinación</t>
  </si>
  <si>
    <t>Subtotal Rendimientos Financieros</t>
  </si>
  <si>
    <t>VENTA DE ACTIVOS</t>
  </si>
  <si>
    <t>TI.B.7.1.3</t>
  </si>
  <si>
    <t>Venta de activos Terrenos</t>
  </si>
  <si>
    <t>TI.B.7.1.5</t>
  </si>
  <si>
    <t>Venta de activos Edificios</t>
  </si>
  <si>
    <t>TI.B.7.1.7</t>
  </si>
  <si>
    <t xml:space="preserve">Venta de otros activos </t>
  </si>
  <si>
    <t>Subtotal Venta de activos</t>
  </si>
  <si>
    <t>DONACIONES</t>
  </si>
  <si>
    <t>TI.B.9.3</t>
  </si>
  <si>
    <t>Donaciones</t>
  </si>
  <si>
    <t>Subtotal Donaciones</t>
  </si>
  <si>
    <t>TOTAL CAPITULO  II - RECURSOS DE CAPITAL</t>
  </si>
  <si>
    <t>CAPITULO  III - FONDO LOCAL DE SALUD</t>
  </si>
  <si>
    <t>RÉGIMEN SUBSIDIADO DE SALUD</t>
  </si>
  <si>
    <t>TI.A.2.6.2.1.1.2.1.1</t>
  </si>
  <si>
    <t>S.G.P. Régimen Subsidiado Continuidad</t>
  </si>
  <si>
    <t>TI.A.2.6.2.1.1.2.1.2</t>
  </si>
  <si>
    <t>S.G.P. Régimen Subsidiado Ampliación</t>
  </si>
  <si>
    <t>S.G.P. Régimen Subsidiado Continuidad (SIN SITUACIÓN DE FONDOS)</t>
  </si>
  <si>
    <t>TI.A.2.6.2.1.3</t>
  </si>
  <si>
    <t>Fondo de Solidaridad y Garantía FOSYGA - Continuidad</t>
  </si>
  <si>
    <t>Fondo de Solidaridad y Garantía FOSYGA  - Ampliación</t>
  </si>
  <si>
    <t>TI.A.2.6.2.1.4</t>
  </si>
  <si>
    <t xml:space="preserve">Empresa para la salud ETESA </t>
  </si>
  <si>
    <t>TI.A.2.6.1.2.5</t>
  </si>
  <si>
    <t>Régimen Subsidiado Trasferencias Departamentales</t>
  </si>
  <si>
    <t>TI.A.2.7.10</t>
  </si>
  <si>
    <t>Recursos de Cajas de Compensación para el Régimen Subsidiado - SIN SITUACION DE FONDOS</t>
  </si>
  <si>
    <t>Fondo de Solidaridad y Garantía FOSYGA - SIN SITUACION DE FONDOS</t>
  </si>
  <si>
    <t>Subtotal Régimen Subsidiado de Salud</t>
  </si>
  <si>
    <t>S.G.P. SALUD PUBLICA COLECTIVA</t>
  </si>
  <si>
    <t>TI.A.2.6.2.1.1.2.2</t>
  </si>
  <si>
    <t>S.G.P. Salud Pública</t>
  </si>
  <si>
    <t>Subtotal Salud Pública Colectiva</t>
  </si>
  <si>
    <t>OTROS GASTOS EN SALUD</t>
  </si>
  <si>
    <t>TI.A.2.6.1.1.2</t>
  </si>
  <si>
    <t>Ingresos de la subcuenta de otros gastos en salud - ETESA</t>
  </si>
  <si>
    <t>TI.A.2.1.11.1</t>
  </si>
  <si>
    <t>Rifas y sorteos</t>
  </si>
  <si>
    <t>Subtotal otros gastos en salud</t>
  </si>
  <si>
    <t>RECURSOS DE CAPITAL SALUD</t>
  </si>
  <si>
    <t>TI.B.6.2.1.2.1.2.1</t>
  </si>
  <si>
    <t>Superávit fiscal Régimen Subsidiado Continuidad</t>
  </si>
  <si>
    <t>Superávit fiscal Régimen Subsidiado Ampliación</t>
  </si>
  <si>
    <t>TI.B.6.2.1.2.1.2.2</t>
  </si>
  <si>
    <t>Superávit fiscal Salud Pública</t>
  </si>
  <si>
    <t>Superávit fiscal FOSYGA</t>
  </si>
  <si>
    <t>Superávit fiscal ETESA</t>
  </si>
  <si>
    <t>Superávit rendimientos financieros ETESA</t>
  </si>
  <si>
    <t>Superávit fiscal  recursos del Departamento</t>
  </si>
  <si>
    <t>Superávit Fiscal de los ingresos de la subcuenta de otros gastos en salud</t>
  </si>
  <si>
    <t>Superávit Fiscal Recursos Propios del Fondo</t>
  </si>
  <si>
    <t>Superávit fiscal de los rendimientos financieros de la  Cuenta Maestra</t>
  </si>
  <si>
    <t>Superávit fiscal de los rendimientos financieros Salud Pública</t>
  </si>
  <si>
    <t>Superávit fiscal Cajas de Compensación Familiar (SIN SITUACION DE FONDOS)</t>
  </si>
  <si>
    <t>TI.B.8.2.1.2.2</t>
  </si>
  <si>
    <t>Rendimientos financieros Salud Pública</t>
  </si>
  <si>
    <t>TI.B.8.2.1.2.1</t>
  </si>
  <si>
    <t>Rendimientos financieros Régimen subsidiado</t>
  </si>
  <si>
    <t>Rendimientos Financieros ETESA</t>
  </si>
  <si>
    <t>TI.B.6.3.2.1.2.1</t>
  </si>
  <si>
    <t>Reservas Presupuestales Ley 819/03 Continuidad</t>
  </si>
  <si>
    <t>Reservas Presupuestales Ley 819/03 Ampliación</t>
  </si>
  <si>
    <t>TI.B.6.3.2.1.2.2</t>
  </si>
  <si>
    <t>Reservas Presupuestales Ley 819/03 Salud Pública</t>
  </si>
  <si>
    <t>Reservas Presupuestales Ley 819/03 FOSYGA</t>
  </si>
  <si>
    <t>Reservas Presupuestales Ley 819/03 ETESA</t>
  </si>
  <si>
    <t>Reservas Presupuestales Ley 819/03 Recursos del Dpto.</t>
  </si>
  <si>
    <t>Reservas Presupuestales Ley 819/03 Ingresos de la Subcuenta de otros gastos en salud</t>
  </si>
  <si>
    <t>Reservas Presupuestales Ley 819/03 Recursos Propios del fondo</t>
  </si>
  <si>
    <t>Reservas Presupuestales Ley 819/03 Rendimientos financieros de la cuenta maestra</t>
  </si>
  <si>
    <t>Reservas Presupuestales Ley 819/03  Recursos de Cajas de Compensación para el Régimen Subsidiado (sin situación de fondos)</t>
  </si>
  <si>
    <t>Reservas Presupuestales Ley 819/03 FOSYGA (SIN SITUACIÓN DE FONDOS)</t>
  </si>
  <si>
    <t>Pasivos exigibles vigencias expiradas - Continuidad</t>
  </si>
  <si>
    <t>Pasivos exigibles vigencias expiradas -  ETESA</t>
  </si>
  <si>
    <t>Pasivos exigibles vigencias expiradas -  FOSYGA</t>
  </si>
  <si>
    <t>Pasivos exigibles vigencias expiradas -  Servicios de Salud a través de las A.R.S. (Rendimientos Financieros)</t>
  </si>
  <si>
    <t>Pasivos exigibles vigencias expiradas -  Recursos Cajas. De Compensación Régimen Subsidiado - Vigencia anterior (Ley 819/03)</t>
  </si>
  <si>
    <t>Subtotal Recursos de Capital Salud</t>
  </si>
  <si>
    <t>TOTAL CAPITULO III -  FONDO LOCAL DE SALUD</t>
  </si>
  <si>
    <t>CAPITULO  IV -  FONDO TERRITORIAL DE PENSIONES</t>
  </si>
  <si>
    <t>TI.A.2.6.1.5</t>
  </si>
  <si>
    <t>Aporte fondo territorial de pensiones</t>
  </si>
  <si>
    <t>Fórmula</t>
  </si>
  <si>
    <t>TIA.2.6.1.5</t>
  </si>
  <si>
    <t>Cuotas partes pensionales por cobrar</t>
  </si>
  <si>
    <t xml:space="preserve">Aporte Mpal. para el pago de pasivos pensionales (1.5% Ingr. Tributar.) (Acuerdo 13/08)  </t>
  </si>
  <si>
    <t xml:space="preserve">Aporte para el pago de pasivos pensionales (20% estampillas Ley 863 de 2003)  </t>
  </si>
  <si>
    <t>Rendimientos financieros fondo territorial de pensiones</t>
  </si>
  <si>
    <t>Superávit fiscal - fondo territorial de pensiones</t>
  </si>
  <si>
    <t xml:space="preserve">Reservas Presupuestales Ley 819/03 </t>
  </si>
  <si>
    <t>TOTAL CAPITULO IV - FDO. TERRIT. DE PENSIONES</t>
  </si>
  <si>
    <t>CAPITULO V -  FONDO TERRITORIAL DE SEGURIDAD Y CONVIVENCIA CIUDADANA DEL MUNICIPIO DE FACATATIVA "FONSET"</t>
  </si>
  <si>
    <t>TI.A.1.30</t>
  </si>
  <si>
    <t>Descuentos Ley 418 de 1997 (5% de los contratos de obra)</t>
  </si>
  <si>
    <t>TI.A.2.4.10</t>
  </si>
  <si>
    <t>Otros ingresos para cumplir fines con la vigilancia y el orden público.</t>
  </si>
  <si>
    <t>Rendimientos financieros por el fondo de Seguridad  y Convivencia Ciudadana</t>
  </si>
  <si>
    <t>Superávit fiscal - fondo de seguridad y vigilancia</t>
  </si>
  <si>
    <t>Pasivos exigibles vigencias expiradas</t>
  </si>
  <si>
    <t>TOTAL CAPITULO V - FONSET</t>
  </si>
  <si>
    <t>CAPITULO VI -  CAJA DE VALORIZACIÓN</t>
  </si>
  <si>
    <t>TI.A.2.3.1.2</t>
  </si>
  <si>
    <t>Aporte municipal caja de valorización</t>
  </si>
  <si>
    <t>Fórmula - debe conincidir con el Gasto</t>
  </si>
  <si>
    <t>Recaudo Valorización</t>
  </si>
  <si>
    <t>Superávit fiscal de la caja de valorización</t>
  </si>
  <si>
    <t>TOTAL CAPITULO VI - CAJA DE VALORIZACIÓN</t>
  </si>
  <si>
    <t>CAPITULO VII FONDO CUENTA AGROPECUARIO DE FACATATIVA</t>
  </si>
  <si>
    <t>Alquiler de equipo agropecuario</t>
  </si>
  <si>
    <t>Venta de material vegetal</t>
  </si>
  <si>
    <t>Superávit fondo cuenta agropecuario de Facatativá</t>
  </si>
  <si>
    <t>TOTAL CAPITULO VII - FONDO CAJA AGROPECUARIO</t>
  </si>
  <si>
    <t>CAPITULO  VIII -  FONDO DE VIVIENDA DE INTERÉS SOCIAL Y REFORMA URBANA DEL MUNICIPIO</t>
  </si>
  <si>
    <t>S.G.P. Libre Inversión - Transferencia de los Ingresos Corrientes del Municipio</t>
  </si>
  <si>
    <t>Rendimientos financieros</t>
  </si>
  <si>
    <t>Convenios o Partidas</t>
  </si>
  <si>
    <t>Recurso del Crédito Interno</t>
  </si>
  <si>
    <t>Superávit Fiscal - Programas de vivienda de interés social</t>
  </si>
  <si>
    <t>TOTAL CAPITULO VIII - FDO. VIV. INT. SOC. Y REF. URB. MPIO.</t>
  </si>
  <si>
    <t>CAPITULO  IX - FONDO PRO-DOTACIÓN Y FUNCIONAMIENTO DE LOS CENTROS DE BIENESTAR DEL ANCIANO Y CENTROS DE VIDA PARA LA TERCERA EDAD DEL MUNICIPIO DE FACATATIVA</t>
  </si>
  <si>
    <t>TI.A.1.28.1</t>
  </si>
  <si>
    <t>Venta de Estampillas</t>
  </si>
  <si>
    <t>Rendimientos financieros del fondo</t>
  </si>
  <si>
    <t>Superávit fiscal del fondo</t>
  </si>
  <si>
    <t>TOTAL CAPITULO IX - FONDO PRO-DOTACIÓN CENTROS ANCIANOS</t>
  </si>
  <si>
    <t>CAPITULO  X - FONDO CUENTA ESTAMPILLA PRO CULTURA DEL MUNICIPIO DE FACATATIVA</t>
  </si>
  <si>
    <t>TI.A.1.28.4</t>
  </si>
  <si>
    <t>Otros recursos que ingresen a cualquier título para cumplir sus fines</t>
  </si>
  <si>
    <t>TOTAL CAPITULO X - FONDO ESTAMPILLA PRO CULTURA</t>
  </si>
  <si>
    <t>CAPITULO  XI - FONDO DE BOMBEROS VOLUNTARIOS DE FACATATIVA</t>
  </si>
  <si>
    <t>TI.A.1.25</t>
  </si>
  <si>
    <t xml:space="preserve">Sobretasa  Bomberil </t>
  </si>
  <si>
    <t>Rendimientos financieros sobretasa bomberil</t>
  </si>
  <si>
    <t>Superávit Sobretasa  Bomberil</t>
  </si>
  <si>
    <t>TOTAL CAPITULO XI - FDO DE BOMBER. VOLUNTAR. DE FACAT.</t>
  </si>
  <si>
    <t>CAPITULO  XII - FONDO EDUCATIVO PARA LA EDUCACION SUPERIOR DEL MUNICIPIO DE FACATATIVA</t>
  </si>
  <si>
    <t>Aporte fondo Educativo para la educación superior (Recursos Propios)</t>
  </si>
  <si>
    <t>Formula</t>
  </si>
  <si>
    <t>Convenios Interadministrativos con entidades del Orden Nacional, Departamental, Municipal e Internacional</t>
  </si>
  <si>
    <t xml:space="preserve">Recursos fiscales de la Nación o del Departamento </t>
  </si>
  <si>
    <t>Rendimientos financieros del Fondo</t>
  </si>
  <si>
    <t>Donaciones o aportes que reciban de personas naturales o jurídicas del sector público o privado</t>
  </si>
  <si>
    <t>TOTAL CAPITULO XII - FDO EDUCATIVO PARA LA EDUCACION SUPERIOR</t>
  </si>
  <si>
    <t>CAPITULO  XIII - FONDO MUNICIPAL DE GESTION DEL RIESGO DE DESASTRES DEL MUNICIPIO DE FACATATIVA</t>
  </si>
  <si>
    <t>Aporte fondo para el Fondo de Gestión del Riesto de Desastres (Recursos Propios)</t>
  </si>
  <si>
    <t>TOTAL CAPITULO XII - FDO. DE GESTION DEL RIESGO DE DESASTRES</t>
  </si>
  <si>
    <t>RESUMEN DE INGRESOS</t>
  </si>
  <si>
    <t>Ingresos</t>
  </si>
  <si>
    <t>Gastos</t>
  </si>
  <si>
    <t>cuadre  final</t>
  </si>
  <si>
    <t>TOTAL INGRESOS</t>
  </si>
  <si>
    <t>S E G U N D A   P A R T E</t>
  </si>
  <si>
    <t>PRESUPUESTO DE GASTOS PARA EL AÑO 2013</t>
  </si>
  <si>
    <t>CAPITULO I - FUNCIONAMIENTO</t>
  </si>
  <si>
    <t>ADMINISTRACIÓN CENTRAL</t>
  </si>
  <si>
    <t>GASTOS DE PERSONAL</t>
  </si>
  <si>
    <t>SERVICIOS PERSONALES ASOCIADOS A LA NOMINA</t>
  </si>
  <si>
    <t>1.1.1.1</t>
  </si>
  <si>
    <t>Sueldo personal de nómina</t>
  </si>
  <si>
    <t>1.1.1.4</t>
  </si>
  <si>
    <t>Prima de Navidad</t>
  </si>
  <si>
    <t>1.1.1.8</t>
  </si>
  <si>
    <t>Prima de servicios</t>
  </si>
  <si>
    <t>Prima de vacaciones</t>
  </si>
  <si>
    <t>1.1.1.5</t>
  </si>
  <si>
    <t>Indemnización por vacaciones</t>
  </si>
  <si>
    <t>1.1.1.6</t>
  </si>
  <si>
    <t>Bonificación de Dirección</t>
  </si>
  <si>
    <t>1.1.1.7.1</t>
  </si>
  <si>
    <t>Subsidio de transporte</t>
  </si>
  <si>
    <t>1.1.1.11</t>
  </si>
  <si>
    <t>Bonificación por Recreación</t>
  </si>
  <si>
    <t>Subsidio de alimentación</t>
  </si>
  <si>
    <t>Prima técnica</t>
  </si>
  <si>
    <t>Horas Extras</t>
  </si>
  <si>
    <t>Primas Extralegales de convención (Primas de antigüedad)</t>
  </si>
  <si>
    <t xml:space="preserve">Subtotal Servicios Personales Asociados a la Nómina </t>
  </si>
  <si>
    <t>SERVICIOS PERSONALES INDIRECTOS</t>
  </si>
  <si>
    <t>1.1.3.1</t>
  </si>
  <si>
    <t>Honorarios</t>
  </si>
  <si>
    <t>1.1.3.3</t>
  </si>
  <si>
    <t>Jornales, supernumerarios y pasantías</t>
  </si>
  <si>
    <t>1.1.3.4</t>
  </si>
  <si>
    <t>Servicios técnicos y contratos de aprendizaje</t>
  </si>
  <si>
    <t>Subtotal Servicios Personales Indirectos</t>
  </si>
  <si>
    <t>CONTRUBICIONES INHERENTES A LA NOMINA</t>
  </si>
  <si>
    <t>1.1.4.2.1.1.1</t>
  </si>
  <si>
    <t xml:space="preserve">Aportes a entidades promotoras de salud </t>
  </si>
  <si>
    <t>1.1.4.2.1.2.1</t>
  </si>
  <si>
    <t>Aportes fondos de pensiones</t>
  </si>
  <si>
    <t>1.1.4.2.1.3.1</t>
  </si>
  <si>
    <t>Aportes a entidades de riesgos profesionales</t>
  </si>
  <si>
    <t>1.1.4.2.1.4.1</t>
  </si>
  <si>
    <t>Cesantías e intereses de cesantías</t>
  </si>
  <si>
    <t>Subtotal Contribuciones inherentes a la nómina</t>
  </si>
  <si>
    <t>APORTES PARAFISCALES</t>
  </si>
  <si>
    <t>1.1.4.3.4.1</t>
  </si>
  <si>
    <t>Aportes  Parafiscales  -  Cajas de compensación familiar 4%</t>
  </si>
  <si>
    <t>1.1.4.3.1.1</t>
  </si>
  <si>
    <t>Servicio Nacional de Aprendizaje "SENA" 0.5%</t>
  </si>
  <si>
    <t>1.1.4.3.3.1</t>
  </si>
  <si>
    <t>Escuela Superior de Admón.. Pública "ESAP" 0.5%</t>
  </si>
  <si>
    <t>1.1.4.3.5.1</t>
  </si>
  <si>
    <t>Escuelas Industriales e Institutos Técnicos 1%</t>
  </si>
  <si>
    <t>1.1.4.3.2.1</t>
  </si>
  <si>
    <t>Instituto Colombiano de Bienestar Familiar I.C.B.F.  3%</t>
  </si>
  <si>
    <t>Subtotal Aportes Parafiscales</t>
  </si>
  <si>
    <t>Subtotal Gastos de Personal - Admón. Central</t>
  </si>
  <si>
    <t>GASTOS GENERALES</t>
  </si>
  <si>
    <t>ADQUISICIÓN DE BIENES</t>
  </si>
  <si>
    <t>1.2.1.1</t>
  </si>
  <si>
    <t xml:space="preserve">Compra de maquinaria, herramienta, equipo y parque automotor </t>
  </si>
  <si>
    <t>1.2.1.2</t>
  </si>
  <si>
    <t>Materiales y suministros</t>
  </si>
  <si>
    <t>1.1.1.9</t>
  </si>
  <si>
    <t>Dotaciones y suministros a trabajadores</t>
  </si>
  <si>
    <t>1.2.4</t>
  </si>
  <si>
    <t>Bienestar social</t>
  </si>
  <si>
    <t xml:space="preserve">Suministro de combustibles y lubricantes </t>
  </si>
  <si>
    <t>Salud ocupacional del Recurso Humano</t>
  </si>
  <si>
    <t>Subtotal Adquisición de Bienes</t>
  </si>
  <si>
    <t>ADQUISICIÓN DE SERVICIOS</t>
  </si>
  <si>
    <t>1.2.2.1</t>
  </si>
  <si>
    <t>Capacitación, foros y seminarios empleados</t>
  </si>
  <si>
    <t>1.2.2.2</t>
  </si>
  <si>
    <t>Impresos, publicaciones, suscripciones y Gastos gaceta Municipal</t>
  </si>
  <si>
    <t>1.2.2.3.1</t>
  </si>
  <si>
    <t>Seguros de bienes muebles e inmuebles</t>
  </si>
  <si>
    <t>1.2.2.3.2.4</t>
  </si>
  <si>
    <t>Seguros de vida y de manejo</t>
  </si>
  <si>
    <t>1.2.2.4</t>
  </si>
  <si>
    <t>Impuestos, Tasas, Intereses, Multas y gastos bancarios</t>
  </si>
  <si>
    <t>1.2.2.19</t>
  </si>
  <si>
    <t>Comunicaciones, transporte y servicios de mensajería</t>
  </si>
  <si>
    <t>O.P. Sec. Hacienda</t>
  </si>
  <si>
    <t>1.2.2.5</t>
  </si>
  <si>
    <t>Arrendamientos y alquileres</t>
  </si>
  <si>
    <t>1.2.2.6.1</t>
  </si>
  <si>
    <t>Pago servicios públicos  Energía y Gas Natural</t>
  </si>
  <si>
    <t>1.2.2.6.2</t>
  </si>
  <si>
    <t>Pago servicios públicos Telecomunicaciones</t>
  </si>
  <si>
    <t>1.2.2.6.3</t>
  </si>
  <si>
    <t>Pago servicios públicos Acueducto, Alcantarillado y Aseo</t>
  </si>
  <si>
    <t>1.2.2.8.1</t>
  </si>
  <si>
    <t>Viáticos y gastos de viaje</t>
  </si>
  <si>
    <t>1.2.2.9</t>
  </si>
  <si>
    <t>Gastos electorales y de Registraduría</t>
  </si>
  <si>
    <t>1.2.2.11</t>
  </si>
  <si>
    <t>Mantenimiento, repuestos y reparación en general de los bienes muebles y parque automotor</t>
  </si>
  <si>
    <t>Elaboración y adquisición de especies venales y otros gastos de la Secretaría de Tránsito y Transporte</t>
  </si>
  <si>
    <t>Inhumación de Cadáveres</t>
  </si>
  <si>
    <t>Servicios de vigilancia</t>
  </si>
  <si>
    <t>Gastos Notariales de Registro, de Beneficencia y Judiciales</t>
  </si>
  <si>
    <t>Predios a comprar con recursos del crédito</t>
  </si>
  <si>
    <t>1.2.9</t>
  </si>
  <si>
    <t>Devolución de ingresos corrientes</t>
  </si>
  <si>
    <t>1.1.3.7</t>
  </si>
  <si>
    <t>Reconocimiento por entrega de Oficina</t>
  </si>
  <si>
    <t>Gastos ocasionados por visitas fiscales y de auditoría</t>
  </si>
  <si>
    <t>Gastos convocatoria carrera administrativa</t>
  </si>
  <si>
    <t>Pagos Extralegales por convención colectiva, aportes sindicales y bienestar laboral e incentivos.</t>
  </si>
  <si>
    <t>Costos imprevistos y revisión precios de contratos</t>
  </si>
  <si>
    <t>Estudio y liquidación cálculo actuarial</t>
  </si>
  <si>
    <t>Gastos varios e imprevistos</t>
  </si>
  <si>
    <t>Contratos en procesos de selección (Funcionamiento.)</t>
  </si>
  <si>
    <t>Subtotal Adquisición de Servicios</t>
  </si>
  <si>
    <t>Subtotal Gastos Generales</t>
  </si>
  <si>
    <t>TRANSFERENCIAS CORRIENTES A OTRAS ENTIDADES DEL SECTOR PUBLICO</t>
  </si>
  <si>
    <t>1.3.1</t>
  </si>
  <si>
    <t>1.3.6.1</t>
  </si>
  <si>
    <t>Aporte al Instituto de Deportes y Recreación de Facatativá</t>
  </si>
  <si>
    <t>Aporte al Fondo de Valorización</t>
  </si>
  <si>
    <t>Aporte Asociación de Municipios</t>
  </si>
  <si>
    <t>Aporte Federación de Municipios</t>
  </si>
  <si>
    <t>Aporte Fondo Educativo para la Educación Superior del Mpio de Facatativá</t>
  </si>
  <si>
    <t>Aporte Fondo Mpal. De Gestión del Riesgo de Desastres de Facatativá</t>
  </si>
  <si>
    <t>1.3.19</t>
  </si>
  <si>
    <t>Créditos judicialmente reconocidos, laudos arbitrales, sentencias y conciliaciones</t>
  </si>
  <si>
    <t>Tener en cuenta las demandas- Leonardo - ISA</t>
  </si>
  <si>
    <t>1.3.8</t>
  </si>
  <si>
    <t>Transferencia ambiental - C.A.R.</t>
  </si>
  <si>
    <t>1.3.3</t>
  </si>
  <si>
    <t>Transferencia 1. 5% de los Ingresos Tributarios para pasivos pensionales  - Acuerdo 013 de Abril 16 de 2008</t>
  </si>
  <si>
    <t>Subtotal Transf, a otras entidades del Sector Público</t>
  </si>
  <si>
    <t>TOTAL ADMINISTRACIÓN CENTRAL</t>
  </si>
  <si>
    <t>CONCEJO MUNICIPAL</t>
  </si>
  <si>
    <t>Valor del 2011</t>
  </si>
  <si>
    <t>I.P.C. - 2011</t>
  </si>
  <si>
    <t>Vr. IPC. de 170.641.00</t>
  </si>
  <si>
    <t>Valor Sesión</t>
  </si>
  <si>
    <t>Número de Cesiones</t>
  </si>
  <si>
    <t>Número de Concejales</t>
  </si>
  <si>
    <t>Total Honorarios Concejo Municipal año 2011</t>
  </si>
  <si>
    <t>1.5% Ingresis Corrientes de Libre Destinación</t>
  </si>
  <si>
    <t>Total Concejo Municipal</t>
  </si>
  <si>
    <t>Subtotal Servicios Personales Asociados a la Nómina</t>
  </si>
  <si>
    <t>1.1.3.6</t>
  </si>
  <si>
    <t>Honorarios Concejales</t>
  </si>
  <si>
    <t>Subtotal Gastos de Personal - Concejo Mpal.</t>
  </si>
  <si>
    <t>Pago asistencia concejales a seminarios , foros, congresos y conferencias</t>
  </si>
  <si>
    <t>Capacitación, foros y seminarios  empleados</t>
  </si>
  <si>
    <t>Aporte a Federación de Concejales</t>
  </si>
  <si>
    <t>Mantenimiento, repuestos y reparación en general de los bienes muebles</t>
  </si>
  <si>
    <t>Conciliaciones y Sentencias</t>
  </si>
  <si>
    <t>Subtotal Gastos Generales - Concejo Mpal.</t>
  </si>
  <si>
    <t>TOTAL CONCEJO MUNICIPAL</t>
  </si>
  <si>
    <t>PERSONERÍA MUNICIPAL</t>
  </si>
  <si>
    <t>535.600 X 3% I.P.C. * 350</t>
  </si>
  <si>
    <t xml:space="preserve">Subtotal Aportes Parafiscales </t>
  </si>
  <si>
    <t>Subtotal Gastos de Personal - Personería Mpal.</t>
  </si>
  <si>
    <t>Capacitación Ley 136/94</t>
  </si>
  <si>
    <t>Organización, foros y seminarios</t>
  </si>
  <si>
    <t>1.3.6.7</t>
  </si>
  <si>
    <t>Contribuciones y afiliaciones</t>
  </si>
  <si>
    <t>Impresos y publicaciones</t>
  </si>
  <si>
    <t>Defensa y protección de los derechos humanos</t>
  </si>
  <si>
    <t>1.2.2.8</t>
  </si>
  <si>
    <t>Subtotal Gastos Generales - Personería Mpal.</t>
  </si>
  <si>
    <t>TOTAL PERSONARÍA MUNICIPAL</t>
  </si>
  <si>
    <t>RESUMEN - GASTOS DE FUNCIONAMIENTO</t>
  </si>
  <si>
    <t>TOTAL CAPITULO I - FUNCIONAMIENTO</t>
  </si>
  <si>
    <t>CAPITULO  II  - SERVICIO DE LA DEUDA</t>
  </si>
  <si>
    <t>CON RECURSOS PROPIOS</t>
  </si>
  <si>
    <t>T.1.15</t>
  </si>
  <si>
    <t xml:space="preserve">Capital Equipamiento - Infraestructura I.S.S. </t>
  </si>
  <si>
    <t>paty</t>
  </si>
  <si>
    <t>Intereses Equipamiento - Infraestructura I.S.S.</t>
  </si>
  <si>
    <t>T.1.1</t>
  </si>
  <si>
    <t>Capital Educación - SENA</t>
  </si>
  <si>
    <t>Intereses Educación - SENA</t>
  </si>
  <si>
    <t>I.C.L.D.</t>
  </si>
  <si>
    <t>T.1.9</t>
  </si>
  <si>
    <t>Capital Plan Vial</t>
  </si>
  <si>
    <t>Intereses Plan vial</t>
  </si>
  <si>
    <t>Deuda Pública</t>
  </si>
  <si>
    <t>Capital Instituciones Educativas</t>
  </si>
  <si>
    <t>Saldo para Inversión</t>
  </si>
  <si>
    <t>Intereses Instituciones Educativas</t>
  </si>
  <si>
    <t>Alumbrado</t>
  </si>
  <si>
    <t>Capital LEASING de maquinaria  pesada  y vehículos</t>
  </si>
  <si>
    <t>Nómina Justicia</t>
  </si>
  <si>
    <t>Intereses LEASING de maquinaria  pesada  y vehículos</t>
  </si>
  <si>
    <t>Ley 99/93</t>
  </si>
  <si>
    <t>Capital Terminal de Transporte</t>
  </si>
  <si>
    <t>Valor a Redistribuir en Inversión</t>
  </si>
  <si>
    <t>Intereses Terminal de Transporte</t>
  </si>
  <si>
    <t>Capital Deporte</t>
  </si>
  <si>
    <t>Intereses Deporte</t>
  </si>
  <si>
    <t>Capital Sector Social</t>
  </si>
  <si>
    <t>Intereses Sector Social</t>
  </si>
  <si>
    <t>Capital Cultura</t>
  </si>
  <si>
    <t>Intereses Cultura</t>
  </si>
  <si>
    <t>Sub Total  Servicio de la Deuda con R. P.</t>
  </si>
  <si>
    <t>CON RECURSOS DEL S.G.P. AGUA POTABLE Y SANEAMIENTO BASICO</t>
  </si>
  <si>
    <t>Capital Agua Potable y Saneamiento Básico</t>
  </si>
  <si>
    <t>Intereses Agua Potable y Saneamiento Básico</t>
  </si>
  <si>
    <t>Sub Total  Servicio de la Deuda con S.G.P Agua Ptable y S.B.</t>
  </si>
  <si>
    <t xml:space="preserve">CON RECURSOS DEL S.G.P. PROPÓSITO GENERAL </t>
  </si>
  <si>
    <t>T.1.7</t>
  </si>
  <si>
    <t>Capital Vivienda de Interés Social</t>
  </si>
  <si>
    <t>Intereses Vivienda de Interés Social</t>
  </si>
  <si>
    <t>Sub Total  Servicio de la Deuda con S.G.P Propósito General</t>
  </si>
  <si>
    <t>TOTAL CAPITULO II - SERVICIO DE LA DEUDA</t>
  </si>
  <si>
    <t>CAPITULO III - GASTOS DE INVERSIÓN CON RECURSOS PROPIOS</t>
  </si>
  <si>
    <t xml:space="preserve">TRANSPORTE, VÍAS Y ESPACIO PUBLICO </t>
  </si>
  <si>
    <t>A.9.1</t>
  </si>
  <si>
    <t>Construcción de vías</t>
  </si>
  <si>
    <t>Ajuste</t>
  </si>
  <si>
    <t>A.9.2</t>
  </si>
  <si>
    <t>Mejoramiento y adecuación de vías</t>
  </si>
  <si>
    <t>A.9.3</t>
  </si>
  <si>
    <t>Rehabilitación de vías</t>
  </si>
  <si>
    <t>A.9.10.3</t>
  </si>
  <si>
    <t>Estudios y preinversión en infraestructura</t>
  </si>
  <si>
    <t>A.9.12</t>
  </si>
  <si>
    <t>Interventorías para contratos y convenios de interés del Municipio en VÍAS</t>
  </si>
  <si>
    <t>A.15.4</t>
  </si>
  <si>
    <t>PLUSVALIA - Construcción y mejoramiento de la infraestructura vial y para la ejecución de obras de infraestructura vial o espacio público  (principal, intermedio o local) de esos mismos proyectos (Acuerdo 026 de 2004)</t>
  </si>
  <si>
    <t>A.9.16</t>
  </si>
  <si>
    <t>Planes de tránsito, educación, dotación de equipos, combustible y seguridad vial</t>
  </si>
  <si>
    <t>A.9.17</t>
  </si>
  <si>
    <t>Infraestructura para transporte no motorizado (Redes peatonales y Ciclorutas)</t>
  </si>
  <si>
    <t>Subtotal Transporte, Vías  y Espacio Público</t>
  </si>
  <si>
    <t>EQUIPAMIENTO MUNICIPAL</t>
  </si>
  <si>
    <t>A.15.2</t>
  </si>
  <si>
    <t xml:space="preserve">Construcción de dependencias de la administración                                              </t>
  </si>
  <si>
    <t>A.15.3</t>
  </si>
  <si>
    <t xml:space="preserve">Mejoramiento, adecuación, ampliación, mantenimiento de Dependencias de la Administración </t>
  </si>
  <si>
    <t>Mejoramiento, adecuación, ampliación, mantenimiento y dotación de los edificios y bienes públicos Municipales</t>
  </si>
  <si>
    <t xml:space="preserve">Construcción de plazas de mercado, mataderos, parques, andenes y mobiliarios del espacio público         </t>
  </si>
  <si>
    <t>A.15.5</t>
  </si>
  <si>
    <t xml:space="preserve">Mejoramiento, adecuación, ampliación, mantenimiento y dotación de plazas de mercado, mataderos, parques  y andenes y mobiliarios del espacio público      </t>
  </si>
  <si>
    <t>Subtotal Equipamiento Municipal</t>
  </si>
  <si>
    <t>AGUA POTABLE Y SANEAMIENTO BÁSICO</t>
  </si>
  <si>
    <t>A.10.9</t>
  </si>
  <si>
    <t>Adquisición de predios de reserva hídrica y zonas de reservas naturales (Ley 99/93)</t>
  </si>
  <si>
    <t>Construcción de las obras de infraestructura a las que se obligó el Municipio de Facatativá para la puesta en marcha del Embalse de Mancilla, de conformidad con la Escritura Nº.1624/93.</t>
  </si>
  <si>
    <t>A.3.2.5</t>
  </si>
  <si>
    <t>Construcción, Ampliación, Remodelación, Adecuación y Mantenimiento Acueductos, Pozos Profundos, Plantas de Tratamiento y Redes de Conducción.</t>
  </si>
  <si>
    <t>Subtotal Agua Potable y Saneamiento Básico</t>
  </si>
  <si>
    <t>FORTALECIMIENTO INSTITUCIONAL Y TECNOLÓGICO</t>
  </si>
  <si>
    <t>A.17.1</t>
  </si>
  <si>
    <t>Procesos integrales de la evaluación institucional y reorganización Administrativa (Gestión de Calidad)</t>
  </si>
  <si>
    <t>Sistematización y Tecnología - Compra sofware y hardware - Sistema de Gestión de documentos</t>
  </si>
  <si>
    <t>SINFA</t>
  </si>
  <si>
    <t xml:space="preserve">Sistematización y Tecnología - Mantenimiento sfware </t>
  </si>
  <si>
    <t>Reorganización de Archivos</t>
  </si>
  <si>
    <t>Actualización, verificación y sistematización de inventarios de la Administración</t>
  </si>
  <si>
    <t>A.17.2</t>
  </si>
  <si>
    <t>Programas de capacitación y asistencia técnica orientados al desarrollo eficiente de las competencias de Ley</t>
  </si>
  <si>
    <t>A.17.6</t>
  </si>
  <si>
    <t>Resisbenización  y actualización del SISBEN</t>
  </si>
  <si>
    <t>A.17.7</t>
  </si>
  <si>
    <t>Estratificación Socioeconómica</t>
  </si>
  <si>
    <t>A.17.8</t>
  </si>
  <si>
    <t>Actualización Catastral</t>
  </si>
  <si>
    <t>A.17.9</t>
  </si>
  <si>
    <t xml:space="preserve">Elaboración y actualización Plan de Desarrollo                                            </t>
  </si>
  <si>
    <t>A.17.10</t>
  </si>
  <si>
    <t>Asesorías, Estudios, Diseños, Planes Parciales, Elaboración, actualización, ajustes, Plusvalía y demás instrumentos de gestión  del Plan de Ordenamiento Territorial - Consejo Territorial de Planeación</t>
  </si>
  <si>
    <t>Pago asistencia a los integrantes del comité</t>
  </si>
  <si>
    <t>Subtotal Fortalecimiento Institucional y Tecnológico</t>
  </si>
  <si>
    <t>DESARROLLO MUNICIPAL</t>
  </si>
  <si>
    <t>A.4.2</t>
  </si>
  <si>
    <t>Adquisición de terrenos de interés del Municipio</t>
  </si>
  <si>
    <t>Interventorías para contratos y convenios de interés del Municipio</t>
  </si>
  <si>
    <t>Estudios, diseños y avalúos para proyectos de interés del Municipio</t>
  </si>
  <si>
    <t>Contrapartida para programas de COFINANCIACIÓN</t>
  </si>
  <si>
    <t>A.6.3</t>
  </si>
  <si>
    <t xml:space="preserve">Pago de convenios o contratos de suministro de energía eléctrica para el servicio de alumbrado público o para el mantenim/. y expansión del servicio de alumbrado público   </t>
  </si>
  <si>
    <t>A.16.1</t>
  </si>
  <si>
    <t>Gastos ocasionados para programas de desarrollo cívico y comunitario en el Municipio. (Todas las Veredas, Todos los Barrios)</t>
  </si>
  <si>
    <t>Gastos ocasionados por publicación y seguros de los convenios interadministrativos adquiridos por el Municipio</t>
  </si>
  <si>
    <t>Programas de divulgación y publicación y suministro de elementos para los informes de gestión y rendición de cuentas a la comunidad.</t>
  </si>
  <si>
    <t>Prensa</t>
  </si>
  <si>
    <t>A.6.5</t>
  </si>
  <si>
    <t>Gastos autorizados por el Decreto 756/02 (Impuesto de transporte por Oleoductos y Gasoductos)</t>
  </si>
  <si>
    <t>A.2.4.10</t>
  </si>
  <si>
    <t>Otros Gastos en salud</t>
  </si>
  <si>
    <t>Recursos necesarios para el mejoramiento del Desarrollo Fiscal</t>
  </si>
  <si>
    <t>Diego Martínez</t>
  </si>
  <si>
    <t>Gastos por inversión de Regalías  por explotación de Minerales</t>
  </si>
  <si>
    <t>Contratos en procesos de selección (Inversión con R.P.)</t>
  </si>
  <si>
    <t>Subtotal Desarrollo Municipal</t>
  </si>
  <si>
    <t>ALIMENTACIÓN ESCOLAR</t>
  </si>
  <si>
    <t>A.1.2.10.2</t>
  </si>
  <si>
    <t>Alimentación escolar</t>
  </si>
  <si>
    <t>Subtotal Alimentación Escolar</t>
  </si>
  <si>
    <t>EDUCACIÓN</t>
  </si>
  <si>
    <t>A.1.1.6</t>
  </si>
  <si>
    <t>Contratación de aseo a los establecimientos educativos</t>
  </si>
  <si>
    <t>A.1.1.7</t>
  </si>
  <si>
    <t>Contratación de Vigilancia a los establecimientos educativos</t>
  </si>
  <si>
    <t>A.1.2.2</t>
  </si>
  <si>
    <t>Construcción, ampliación y adecuación de infraestructura educativa y jardines infantiles</t>
  </si>
  <si>
    <t>Recomendación Alcalde</t>
  </si>
  <si>
    <t>A.1.2.3</t>
  </si>
  <si>
    <t>Mantenimiento de infraestructura educativa</t>
  </si>
  <si>
    <t>A.1.2.4</t>
  </si>
  <si>
    <t>Dotación de infraestructura educativa, mobiliario, equipos didácticos, herramientas para talleres y ambientes especializados para la educación media técnica</t>
  </si>
  <si>
    <t>A.1.2.5</t>
  </si>
  <si>
    <t>Dotación de material y medios pedagígicos para el aprendizaje:  audiovisuales, Sofware educativo, textos y material de laboratorio</t>
  </si>
  <si>
    <t>A.1.2.7</t>
  </si>
  <si>
    <t>Transporte escolar</t>
  </si>
  <si>
    <t>A.1.2.8</t>
  </si>
  <si>
    <t>Divulgación, asistencia técnica y capacitación</t>
  </si>
  <si>
    <t>A.1.2.10.1.2</t>
  </si>
  <si>
    <t>Menaje, dotación y su reposición para la prestación del servicio de alimentación escolar</t>
  </si>
  <si>
    <t>A.1.2.11</t>
  </si>
  <si>
    <t>Convenios con entidades de educación superior</t>
  </si>
  <si>
    <t>A.1.7.2</t>
  </si>
  <si>
    <t>Apliacación de proyectos educativos transversales (Fortalecimiento para el aprendizaje y desarrollo pedagógico y plan primavera)</t>
  </si>
  <si>
    <t>Subtotal Educación</t>
  </si>
  <si>
    <t>SECTOR CULTURA</t>
  </si>
  <si>
    <t>A.5.1</t>
  </si>
  <si>
    <t xml:space="preserve">Fomento, apoyo y difusión  de eventos y expresiones artísticas y culturales - Cultura para todos, Festival del Tunjo y semana cultural </t>
  </si>
  <si>
    <t>A.5.2</t>
  </si>
  <si>
    <t>Formación, capacitación e investigación artística, cultural y realización de actividades establecidas mediante Leyes y Acuerdos Municipales, fiestas patrias, religiosas y cívicas</t>
  </si>
  <si>
    <t>Recuperando nuestra historia y nuestra cultura</t>
  </si>
  <si>
    <t>A.5.3</t>
  </si>
  <si>
    <t>Protección del patrimonio cultural  y administración, mejoramiento y construcción infraestructura y en general para optimizar el funcionamiento del parque arqueológico</t>
  </si>
  <si>
    <t>Administración, mejoramiento y construcción infraestructura y en general para optimizar el funcionamiento del Parque Arqueológico</t>
  </si>
  <si>
    <t>A.5.5</t>
  </si>
  <si>
    <t>Apoyo logístico e implementación de actividades culturales y artísticas para el Municipio de Facatativá</t>
  </si>
  <si>
    <t>A.5.6</t>
  </si>
  <si>
    <t>Mantenimiento y dotación y adecuación de bibliotecas Municipales de Facatativá</t>
  </si>
  <si>
    <t>A.5.7</t>
  </si>
  <si>
    <t>Dotación de la infraestructura artística y cultural - apoyo logístico a las actividades artísticas y culturales - Dotación de las escuelas de formación artística</t>
  </si>
  <si>
    <t>A.5.9</t>
  </si>
  <si>
    <t>Pago instructores y bibliotecólogos contratados para la ejecución de programas y proyectos artísticos y culturales</t>
  </si>
  <si>
    <t>A.14.18.4.1</t>
  </si>
  <si>
    <t>Talento Humano que desarrolla funciones de carácter operativo - Atención integral a la juventud</t>
  </si>
  <si>
    <t>A.14.18.4.2</t>
  </si>
  <si>
    <t>Adquisición de insumos suministro y dotación - Atención Integral a la Juventud</t>
  </si>
  <si>
    <t>Subtotal Cultura</t>
  </si>
  <si>
    <t>POBLACIÓN VULNERABLE</t>
  </si>
  <si>
    <t>A.14.1.1</t>
  </si>
  <si>
    <t>Construcción Infraestructura (Protección integral a la primera infancia)</t>
  </si>
  <si>
    <t>A.14.1.2</t>
  </si>
  <si>
    <t>Adecuación de infraestructura, (protección integral a la primera infancia)</t>
  </si>
  <si>
    <t>A.14.1.5</t>
  </si>
  <si>
    <t>Programa de Atención Integral a la Primera Infancia - PAIPI</t>
  </si>
  <si>
    <t>A.14.1.7</t>
  </si>
  <si>
    <t>Dotación de Material didáctico y pedagógico (Protección integral a la niñez)</t>
  </si>
  <si>
    <t>A.14.2.3</t>
  </si>
  <si>
    <t>Contratación de servicios y apoyo a Madres comunitarias, sustitutas, día del niño, concejalitos y comunalitos,  (Protección integral a la niñez)</t>
  </si>
  <si>
    <t>A.14.2.4.1</t>
  </si>
  <si>
    <t>Talento Humano que desarrolla funciones de carácter operativo en hogares de paso, hogares múltiples y centros de atención al menor en riesgo de vulneración de derechos (Prestación directa del servicio)</t>
  </si>
  <si>
    <t>A.14.2.4.2</t>
  </si>
  <si>
    <t>Adquisición de insumos, suministros y dotación para hogares comunitarios,  hogares sustitutos y hogares de paso</t>
  </si>
  <si>
    <t>A.14.3.3</t>
  </si>
  <si>
    <t>Protección integral a la adolescencia (Contratación del servicio)</t>
  </si>
  <si>
    <t>A.14.3.2</t>
  </si>
  <si>
    <t>Adecuación de Infraestructura (Atención y apoyo al Adulto Mayor)</t>
  </si>
  <si>
    <t>A.14.4.3</t>
  </si>
  <si>
    <t>Atención Integral al Adulto Mayor (Contratación del Servicio)</t>
  </si>
  <si>
    <t>A.14.4.4.1</t>
  </si>
  <si>
    <t>Talento Humano que desarrolla funciones de carácter operativo - (Atención y apoyo al Adulto Mayor)</t>
  </si>
  <si>
    <t>A.14.4.4.2</t>
  </si>
  <si>
    <t>Adquisición de insumos, suministros y dotación para atención y apoyo al adulto Mayor</t>
  </si>
  <si>
    <t>A.14.5.4.2</t>
  </si>
  <si>
    <t>Adquisición de insumos, suministros y dotación para casa de la mujer</t>
  </si>
  <si>
    <t>A.14.5.3</t>
  </si>
  <si>
    <t>Atención y apoyo a madres/padres cabeza de hogar  - Intervención equipos Psicosociales</t>
  </si>
  <si>
    <t>A.14.5.4.1</t>
  </si>
  <si>
    <t>Talento Humano que desarrolla funciones de carácter operativo - Atención y apoyo a madres/padres cabeza de hogar, Casa de la Mujer y equipos de intervención Psicosocial a las familias</t>
  </si>
  <si>
    <t>A.14.7.2</t>
  </si>
</sst>
</file>

<file path=xl/styles.xml><?xml version="1.0" encoding="utf-8"?>
<styleSheet xmlns="http://schemas.openxmlformats.org/spreadsheetml/2006/main">
  <numFmts count="6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quot;$&quot;\ #,##0"/>
    <numFmt numFmtId="199" formatCode="0.0%"/>
    <numFmt numFmtId="200" formatCode="&quot;$&quot;#,##0;\-&quot;$&quot;#,##0"/>
    <numFmt numFmtId="201" formatCode="&quot;$&quot;#,##0;[Red]\-&quot;$&quot;#,##0"/>
    <numFmt numFmtId="202" formatCode="&quot;$&quot;#,##0.00;\-&quot;$&quot;#,##0.00"/>
    <numFmt numFmtId="203" formatCode="&quot;$&quot;#,##0.00;[Red]\-&quot;$&quot;#,##0.00"/>
    <numFmt numFmtId="204" formatCode="_-&quot;$&quot;* #,##0_-;\-&quot;$&quot;* #,##0_-;_-&quot;$&quot;* &quot;-&quot;_-;_-@_-"/>
    <numFmt numFmtId="205" formatCode="_-* #,##0_-;\-* #,##0_-;_-* &quot;-&quot;_-;_-@_-"/>
    <numFmt numFmtId="206" formatCode="_-&quot;$&quot;* #,##0.00_-;\-&quot;$&quot;* #,##0.00_-;_-&quot;$&quot;* &quot;-&quot;??_-;_-@_-"/>
    <numFmt numFmtId="207" formatCode="_-* #,##0.00_-;\-* #,##0.00_-;_-* &quot;-&quot;??_-;_-@_-"/>
    <numFmt numFmtId="208" formatCode="#,#00.00;\(#,#00.00\)"/>
    <numFmt numFmtId="209" formatCode="0.000000"/>
    <numFmt numFmtId="210" formatCode="0.000"/>
    <numFmt numFmtId="211" formatCode="dddd\,\ mmmm\ dd\,\ yyyy"/>
    <numFmt numFmtId="212" formatCode="#,##0.0\ _$;[Red]\-#,##0.0\ _$"/>
    <numFmt numFmtId="213" formatCode="#,##0.000\ _$;[Red]\-#,##0.000\ _$"/>
    <numFmt numFmtId="214" formatCode="#,##0.0000\ _$;[Red]\-#,##0.0000\ _$"/>
    <numFmt numFmtId="215" formatCode="_([$€]* #,##0.00_);_([$€]* \(#,##0.00\);_([$€]* &quot;-&quot;??_);_(@_)"/>
    <numFmt numFmtId="216" formatCode="_(&quot;C$&quot;* #,##0.00_);_(&quot;C$&quot;* \(#,##0.00\);_(&quot;C$&quot;* &quot;-&quot;??_);_(@_)"/>
    <numFmt numFmtId="217" formatCode="_(&quot;C$&quot;* #,##0_);_(&quot;C$&quot;* \(#,##0\);_(&quot;C$&quot;* &quot;-&quot;_);_(@_)"/>
    <numFmt numFmtId="218" formatCode="0.000%"/>
    <numFmt numFmtId="219" formatCode="0.0000%"/>
  </numFmts>
  <fonts count="43">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0"/>
    </font>
    <font>
      <u val="single"/>
      <sz val="10"/>
      <color indexed="36"/>
      <name val="Arial"/>
      <family val="0"/>
    </font>
    <font>
      <sz val="11"/>
      <color indexed="20"/>
      <name val="Calibri"/>
      <family val="2"/>
    </font>
    <font>
      <sz val="11"/>
      <color indexed="60"/>
      <name val="Calibri"/>
      <family val="2"/>
    </font>
    <font>
      <sz val="10"/>
      <color indexed="8"/>
      <name val="Arial"/>
      <family val="0"/>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name val="Arial"/>
      <family val="2"/>
    </font>
    <font>
      <sz val="9"/>
      <name val="Arial"/>
      <family val="2"/>
    </font>
    <font>
      <b/>
      <sz val="9"/>
      <name val="Arial"/>
      <family val="2"/>
    </font>
    <font>
      <b/>
      <sz val="8"/>
      <name val="Arial"/>
      <family val="2"/>
    </font>
    <font>
      <sz val="9"/>
      <name val="MS Sans Serif"/>
      <family val="0"/>
    </font>
    <font>
      <i/>
      <u val="single"/>
      <sz val="18"/>
      <name val="Arial Black"/>
      <family val="2"/>
    </font>
    <font>
      <b/>
      <sz val="12"/>
      <name val="Arial"/>
      <family val="2"/>
    </font>
    <font>
      <b/>
      <u val="single"/>
      <sz val="9"/>
      <name val="Arial"/>
      <family val="2"/>
    </font>
    <font>
      <sz val="8"/>
      <name val="Arial"/>
      <family val="2"/>
    </font>
    <font>
      <b/>
      <sz val="9"/>
      <color indexed="10"/>
      <name val="Arial"/>
      <family val="2"/>
    </font>
    <font>
      <sz val="8"/>
      <color indexed="8"/>
      <name val="Arial"/>
      <family val="2"/>
    </font>
    <font>
      <b/>
      <sz val="7"/>
      <name val="Arial"/>
      <family val="2"/>
    </font>
    <font>
      <sz val="9"/>
      <color indexed="10"/>
      <name val="Arial"/>
      <family val="2"/>
    </font>
    <font>
      <u val="single"/>
      <sz val="9"/>
      <name val="Arial"/>
      <family val="2"/>
    </font>
    <font>
      <b/>
      <u val="single"/>
      <sz val="8"/>
      <name val="Arial"/>
      <family val="2"/>
    </font>
    <font>
      <sz val="9"/>
      <color indexed="9"/>
      <name val="Arial"/>
      <family val="2"/>
    </font>
    <font>
      <b/>
      <sz val="9"/>
      <color indexed="9"/>
      <name val="Arial"/>
      <family val="2"/>
    </font>
    <font>
      <sz val="8.5"/>
      <name val="Arial"/>
      <family val="2"/>
    </font>
    <font>
      <sz val="8.3"/>
      <name val="Arial"/>
      <family val="2"/>
    </font>
    <font>
      <b/>
      <sz val="10"/>
      <name val="Arial"/>
      <family val="2"/>
    </font>
    <font>
      <i/>
      <u val="single"/>
      <sz val="16"/>
      <name val="Arial Black"/>
      <family val="2"/>
    </font>
    <font>
      <sz val="9"/>
      <color indexed="10"/>
      <name val="MS Sans Serif"/>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13"/>
        <bgColor indexed="64"/>
      </patternFill>
    </fill>
    <fill>
      <patternFill patternType="solid">
        <fgColor indexed="17"/>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style="double"/>
    </border>
    <border>
      <left style="thin"/>
      <right style="thin"/>
      <top>
        <color indexed="63"/>
      </top>
      <bottom style="double"/>
    </border>
    <border>
      <left style="thin"/>
      <right style="thin"/>
      <top style="double"/>
      <bottom style="double"/>
    </border>
    <border>
      <left style="thin"/>
      <right style="medium"/>
      <top style="thin"/>
      <bottom style="thin"/>
    </border>
    <border>
      <left style="medium"/>
      <right style="medium"/>
      <top>
        <color indexed="63"/>
      </top>
      <bottom>
        <color indexed="63"/>
      </bottom>
    </border>
    <border>
      <left>
        <color indexed="63"/>
      </left>
      <right style="medium"/>
      <top>
        <color indexed="63"/>
      </top>
      <bottom>
        <color indexed="63"/>
      </bottom>
    </border>
    <border>
      <left style="thin"/>
      <right style="thin"/>
      <top>
        <color indexed="63"/>
      </top>
      <bottom>
        <color indexed="63"/>
      </bottom>
    </border>
    <border>
      <left>
        <color indexed="63"/>
      </left>
      <right>
        <color indexed="63"/>
      </right>
      <top style="thin"/>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215"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2" fillId="22" borderId="0" applyNumberFormat="0" applyBorder="0" applyAlignment="0" applyProtection="0"/>
    <xf numFmtId="0" fontId="13" fillId="23" borderId="4" applyNumberFormat="0" applyFont="0" applyAlignment="0" applyProtection="0"/>
    <xf numFmtId="9" fontId="0" fillId="0" borderId="0" applyFont="0" applyFill="0" applyBorder="0" applyAlignment="0" applyProtection="0"/>
    <xf numFmtId="0" fontId="14" fillId="16"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7" fillId="0" borderId="8" applyNumberFormat="0" applyFill="0" applyAlignment="0" applyProtection="0"/>
    <xf numFmtId="0" fontId="20" fillId="0" borderId="9" applyNumberFormat="0" applyFill="0" applyAlignment="0" applyProtection="0"/>
  </cellStyleXfs>
  <cellXfs count="220">
    <xf numFmtId="0" fontId="0" fillId="0" borderId="0" xfId="0" applyAlignment="1">
      <alignment/>
    </xf>
    <xf numFmtId="0" fontId="21" fillId="0" borderId="0" xfId="0" applyFont="1" applyBorder="1" applyAlignment="1">
      <alignment horizontal="left" vertical="top"/>
    </xf>
    <xf numFmtId="0" fontId="21" fillId="0" borderId="0" xfId="0" applyFont="1" applyBorder="1" applyAlignment="1">
      <alignment horizontal="center" vertical="top"/>
    </xf>
    <xf numFmtId="0" fontId="21" fillId="0" borderId="0" xfId="0" applyFont="1" applyFill="1" applyBorder="1" applyAlignment="1">
      <alignment horizontal="center" vertical="top"/>
    </xf>
    <xf numFmtId="0" fontId="22" fillId="0" borderId="0" xfId="0" applyFont="1" applyBorder="1" applyAlignment="1">
      <alignment/>
    </xf>
    <xf numFmtId="4" fontId="22" fillId="0" borderId="0" xfId="0" applyNumberFormat="1" applyFont="1" applyBorder="1" applyAlignment="1">
      <alignment/>
    </xf>
    <xf numFmtId="4" fontId="23" fillId="16" borderId="10" xfId="0" applyNumberFormat="1" applyFont="1" applyFill="1" applyBorder="1" applyAlignment="1">
      <alignment horizontal="center" vertical="center"/>
    </xf>
    <xf numFmtId="4" fontId="24" fillId="16" borderId="10" xfId="0" applyNumberFormat="1" applyFont="1" applyFill="1" applyBorder="1" applyAlignment="1">
      <alignment horizontal="center" vertical="justify"/>
    </xf>
    <xf numFmtId="4" fontId="24" fillId="16" borderId="10" xfId="0" applyNumberFormat="1" applyFont="1" applyFill="1" applyBorder="1" applyAlignment="1">
      <alignment horizontal="center" vertical="center"/>
    </xf>
    <xf numFmtId="0" fontId="23" fillId="0" borderId="0" xfId="0" applyFont="1" applyBorder="1" applyAlignment="1">
      <alignment horizontal="center" vertical="justify"/>
    </xf>
    <xf numFmtId="4" fontId="23" fillId="0" borderId="0" xfId="0" applyNumberFormat="1" applyFont="1" applyBorder="1" applyAlignment="1">
      <alignment horizontal="center" vertical="justify"/>
    </xf>
    <xf numFmtId="0" fontId="22" fillId="0" borderId="11" xfId="0" applyFont="1" applyFill="1" applyBorder="1" applyAlignment="1">
      <alignment horizontal="left" vertical="top" wrapText="1"/>
    </xf>
    <xf numFmtId="0" fontId="23" fillId="0" borderId="11" xfId="0" applyFont="1" applyFill="1" applyBorder="1" applyAlignment="1">
      <alignment horizontal="center" vertical="center"/>
    </xf>
    <xf numFmtId="4" fontId="22" fillId="0" borderId="11" xfId="0" applyNumberFormat="1" applyFont="1" applyFill="1" applyBorder="1" applyAlignment="1">
      <alignment horizontal="right" wrapText="1"/>
    </xf>
    <xf numFmtId="4" fontId="22" fillId="0" borderId="11" xfId="0" applyNumberFormat="1" applyFont="1" applyFill="1" applyBorder="1" applyAlignment="1">
      <alignment horizontal="right"/>
    </xf>
    <xf numFmtId="0" fontId="25" fillId="0" borderId="0" xfId="0" applyFont="1" applyAlignment="1">
      <alignment/>
    </xf>
    <xf numFmtId="4" fontId="25" fillId="0" borderId="0" xfId="0" applyNumberFormat="1" applyFont="1" applyAlignment="1">
      <alignment/>
    </xf>
    <xf numFmtId="0" fontId="22" fillId="0" borderId="12" xfId="0" applyFont="1" applyFill="1" applyBorder="1" applyAlignment="1">
      <alignment horizontal="right" vertical="top" wrapText="1"/>
    </xf>
    <xf numFmtId="0" fontId="22" fillId="0" borderId="12" xfId="0" applyFont="1" applyFill="1" applyBorder="1" applyAlignment="1">
      <alignment horizontal="left" vertical="top" wrapText="1"/>
    </xf>
    <xf numFmtId="0" fontId="26" fillId="0" borderId="12" xfId="0" applyFont="1" applyFill="1" applyBorder="1" applyAlignment="1">
      <alignment horizontal="center" vertical="center" wrapText="1"/>
    </xf>
    <xf numFmtId="4" fontId="22" fillId="0" borderId="12" xfId="0" applyNumberFormat="1" applyFont="1" applyFill="1" applyBorder="1" applyAlignment="1">
      <alignment horizontal="right" wrapText="1"/>
    </xf>
    <xf numFmtId="4" fontId="22" fillId="0" borderId="12" xfId="0" applyNumberFormat="1" applyFont="1" applyFill="1" applyBorder="1" applyAlignment="1">
      <alignment horizontal="right"/>
    </xf>
    <xf numFmtId="0" fontId="23" fillId="0" borderId="12" xfId="0" applyFont="1" applyFill="1" applyBorder="1" applyAlignment="1">
      <alignment horizontal="center" vertical="center"/>
    </xf>
    <xf numFmtId="0" fontId="23" fillId="0" borderId="12" xfId="0" applyFont="1" applyFill="1" applyBorder="1" applyAlignment="1">
      <alignment horizontal="right" vertical="top" wrapText="1"/>
    </xf>
    <xf numFmtId="0" fontId="23" fillId="0" borderId="12" xfId="0" applyFont="1" applyFill="1" applyBorder="1" applyAlignment="1">
      <alignment horizontal="left" vertical="top" wrapText="1"/>
    </xf>
    <xf numFmtId="0" fontId="24" fillId="0" borderId="12" xfId="0" applyFont="1" applyBorder="1" applyAlignment="1">
      <alignment horizontal="center" vertical="center"/>
    </xf>
    <xf numFmtId="4" fontId="22" fillId="0" borderId="12" xfId="0" applyNumberFormat="1" applyFont="1" applyFill="1" applyBorder="1" applyAlignment="1">
      <alignment horizontal="right" wrapText="1"/>
    </xf>
    <xf numFmtId="4" fontId="22" fillId="0" borderId="12" xfId="0" applyNumberFormat="1" applyFont="1" applyFill="1" applyBorder="1" applyAlignment="1">
      <alignment horizontal="right"/>
    </xf>
    <xf numFmtId="0" fontId="22" fillId="0" borderId="0" xfId="0" applyFont="1" applyAlignment="1">
      <alignment/>
    </xf>
    <xf numFmtId="4" fontId="22" fillId="0" borderId="0" xfId="0" applyNumberFormat="1" applyFont="1" applyAlignment="1">
      <alignment/>
    </xf>
    <xf numFmtId="0" fontId="22" fillId="0" borderId="12" xfId="0" applyFont="1" applyFill="1" applyBorder="1" applyAlignment="1">
      <alignment horizontal="right" vertical="top" wrapText="1"/>
    </xf>
    <xf numFmtId="0" fontId="22" fillId="0" borderId="12" xfId="0" applyFont="1" applyFill="1" applyBorder="1" applyAlignment="1">
      <alignment horizontal="left" vertical="top" wrapText="1"/>
    </xf>
    <xf numFmtId="0" fontId="23" fillId="0" borderId="13" xfId="0" applyFont="1" applyBorder="1" applyAlignment="1">
      <alignment horizontal="center" vertical="center"/>
    </xf>
    <xf numFmtId="0" fontId="23" fillId="0" borderId="14" xfId="0" applyFont="1" applyFill="1" applyBorder="1" applyAlignment="1">
      <alignment horizontal="left" vertical="top" wrapText="1"/>
    </xf>
    <xf numFmtId="0" fontId="27" fillId="24" borderId="10" xfId="0" applyFont="1" applyFill="1" applyBorder="1" applyAlignment="1">
      <alignment horizontal="center" wrapText="1"/>
    </xf>
    <xf numFmtId="4" fontId="22" fillId="0" borderId="15" xfId="0" applyNumberFormat="1" applyFont="1" applyFill="1" applyBorder="1" applyAlignment="1">
      <alignment horizontal="right" wrapText="1"/>
    </xf>
    <xf numFmtId="0" fontId="23" fillId="0" borderId="11" xfId="0" applyFont="1" applyFill="1" applyBorder="1" applyAlignment="1">
      <alignment horizontal="center" wrapText="1"/>
    </xf>
    <xf numFmtId="0" fontId="28" fillId="0" borderId="12" xfId="0" applyFont="1" applyFill="1" applyBorder="1" applyAlignment="1">
      <alignment horizontal="center" vertical="top" wrapText="1"/>
    </xf>
    <xf numFmtId="0" fontId="23" fillId="0" borderId="12" xfId="0" applyFont="1" applyFill="1" applyBorder="1" applyAlignment="1">
      <alignment horizontal="center" vertical="top" wrapText="1"/>
    </xf>
    <xf numFmtId="0" fontId="22" fillId="0" borderId="16" xfId="0" applyFont="1" applyFill="1" applyBorder="1" applyAlignment="1">
      <alignment horizontal="left" vertical="top" wrapText="1"/>
    </xf>
    <xf numFmtId="4" fontId="22" fillId="0" borderId="16" xfId="0" applyNumberFormat="1" applyFont="1" applyFill="1" applyBorder="1" applyAlignment="1">
      <alignment horizontal="right" wrapText="1"/>
    </xf>
    <xf numFmtId="4" fontId="22" fillId="0" borderId="16" xfId="0" applyNumberFormat="1" applyFont="1" applyFill="1" applyBorder="1" applyAlignment="1">
      <alignment horizontal="right"/>
    </xf>
    <xf numFmtId="0" fontId="23" fillId="0" borderId="17" xfId="0" applyFont="1" applyFill="1" applyBorder="1" applyAlignment="1">
      <alignment horizontal="left" vertical="top" wrapText="1"/>
    </xf>
    <xf numFmtId="4" fontId="23" fillId="0" borderId="17" xfId="0" applyNumberFormat="1" applyFont="1" applyFill="1" applyBorder="1" applyAlignment="1">
      <alignment horizontal="right"/>
    </xf>
    <xf numFmtId="0" fontId="22" fillId="0" borderId="11" xfId="0" applyFont="1" applyFill="1" applyBorder="1" applyAlignment="1">
      <alignment horizontal="left" vertical="top" wrapText="1"/>
    </xf>
    <xf numFmtId="4" fontId="22" fillId="0" borderId="11" xfId="0" applyNumberFormat="1" applyFont="1" applyFill="1" applyBorder="1" applyAlignment="1">
      <alignment horizontal="right" wrapText="1"/>
    </xf>
    <xf numFmtId="4" fontId="22" fillId="0" borderId="11" xfId="0" applyNumberFormat="1" applyFont="1" applyFill="1" applyBorder="1" applyAlignment="1">
      <alignment horizontal="right"/>
    </xf>
    <xf numFmtId="4" fontId="23" fillId="0" borderId="0" xfId="0" applyNumberFormat="1" applyFont="1" applyAlignment="1">
      <alignment/>
    </xf>
    <xf numFmtId="0" fontId="23" fillId="0" borderId="0" xfId="0" applyFont="1" applyAlignment="1">
      <alignment/>
    </xf>
    <xf numFmtId="0" fontId="22" fillId="25" borderId="12" xfId="0" applyFont="1" applyFill="1" applyBorder="1" applyAlignment="1">
      <alignment horizontal="left" vertical="top" wrapText="1"/>
    </xf>
    <xf numFmtId="4" fontId="23" fillId="0" borderId="17" xfId="0" applyNumberFormat="1" applyFont="1" applyFill="1" applyBorder="1" applyAlignment="1">
      <alignment horizontal="left"/>
    </xf>
    <xf numFmtId="0" fontId="29" fillId="0" borderId="12" xfId="0" applyFont="1" applyFill="1" applyBorder="1" applyAlignment="1">
      <alignment horizontal="left" vertical="top" wrapText="1"/>
    </xf>
    <xf numFmtId="0" fontId="22" fillId="4" borderId="0" xfId="0" applyFont="1" applyFill="1" applyAlignment="1">
      <alignment/>
    </xf>
    <xf numFmtId="0" fontId="23" fillId="0" borderId="11" xfId="0" applyFont="1" applyFill="1" applyBorder="1" applyAlignment="1">
      <alignment horizontal="left" vertical="top" wrapText="1"/>
    </xf>
    <xf numFmtId="4" fontId="23" fillId="0" borderId="11" xfId="0" applyNumberFormat="1" applyFont="1" applyFill="1" applyBorder="1" applyAlignment="1">
      <alignment horizontal="right"/>
    </xf>
    <xf numFmtId="4" fontId="23" fillId="0" borderId="12" xfId="0" applyNumberFormat="1" applyFont="1" applyFill="1" applyBorder="1" applyAlignment="1">
      <alignment horizontal="right"/>
    </xf>
    <xf numFmtId="4" fontId="22" fillId="4" borderId="0" xfId="0" applyNumberFormat="1" applyFont="1" applyFill="1" applyAlignment="1">
      <alignment/>
    </xf>
    <xf numFmtId="0" fontId="23" fillId="0" borderId="18" xfId="0" applyFont="1" applyFill="1" applyBorder="1" applyAlignment="1">
      <alignment horizontal="left" vertical="top" wrapText="1"/>
    </xf>
    <xf numFmtId="4" fontId="23" fillId="0" borderId="18" xfId="0" applyNumberFormat="1" applyFont="1" applyFill="1" applyBorder="1" applyAlignment="1">
      <alignment horizontal="right"/>
    </xf>
    <xf numFmtId="4" fontId="22" fillId="26" borderId="0" xfId="0" applyNumberFormat="1" applyFont="1" applyFill="1" applyAlignment="1">
      <alignment/>
    </xf>
    <xf numFmtId="0" fontId="22" fillId="26" borderId="0" xfId="0" applyFont="1" applyFill="1" applyAlignment="1">
      <alignment/>
    </xf>
    <xf numFmtId="0" fontId="23" fillId="0" borderId="13" xfId="0" applyFont="1" applyFill="1" applyBorder="1" applyAlignment="1">
      <alignment horizontal="left" vertical="top" wrapText="1"/>
    </xf>
    <xf numFmtId="0" fontId="27" fillId="16" borderId="10" xfId="0" applyFont="1" applyFill="1" applyBorder="1" applyAlignment="1">
      <alignment horizontal="center" vertical="top" wrapText="1"/>
    </xf>
    <xf numFmtId="4" fontId="22" fillId="0" borderId="0" xfId="55" applyNumberFormat="1" applyFont="1" applyAlignment="1">
      <alignment/>
    </xf>
    <xf numFmtId="0" fontId="28" fillId="0" borderId="12" xfId="0" applyFont="1" applyFill="1" applyBorder="1" applyAlignment="1">
      <alignment horizontal="left" vertical="top" wrapText="1"/>
    </xf>
    <xf numFmtId="0" fontId="22" fillId="0" borderId="19" xfId="0" applyFont="1" applyFill="1" applyBorder="1" applyAlignment="1">
      <alignment horizontal="left" vertical="top" wrapText="1"/>
    </xf>
    <xf numFmtId="4" fontId="30" fillId="0" borderId="0" xfId="0" applyNumberFormat="1" applyFont="1" applyAlignment="1">
      <alignment/>
    </xf>
    <xf numFmtId="0" fontId="30" fillId="0" borderId="0" xfId="0" applyFont="1" applyAlignment="1">
      <alignment/>
    </xf>
    <xf numFmtId="10" fontId="30" fillId="0" borderId="0" xfId="55" applyNumberFormat="1" applyFont="1" applyAlignment="1">
      <alignment/>
    </xf>
    <xf numFmtId="0" fontId="22" fillId="0" borderId="14" xfId="0" applyFont="1" applyFill="1" applyBorder="1" applyAlignment="1">
      <alignment horizontal="left" vertical="top" wrapText="1"/>
    </xf>
    <xf numFmtId="0" fontId="22" fillId="0" borderId="11" xfId="0" applyFont="1" applyFill="1" applyBorder="1" applyAlignment="1">
      <alignment horizontal="left" wrapText="1"/>
    </xf>
    <xf numFmtId="0" fontId="22" fillId="0" borderId="12" xfId="0" applyFont="1" applyFill="1" applyBorder="1" applyAlignment="1">
      <alignment horizontal="left" wrapText="1"/>
    </xf>
    <xf numFmtId="4" fontId="22" fillId="0" borderId="0" xfId="49" applyNumberFormat="1" applyFont="1" applyAlignment="1">
      <alignment/>
    </xf>
    <xf numFmtId="0" fontId="22" fillId="0" borderId="12" xfId="0" applyFont="1" applyBorder="1" applyAlignment="1">
      <alignment horizontal="left" vertical="top"/>
    </xf>
    <xf numFmtId="0" fontId="22" fillId="0" borderId="13" xfId="0" applyFont="1" applyBorder="1" applyAlignment="1">
      <alignment horizontal="left" vertical="top"/>
    </xf>
    <xf numFmtId="4" fontId="22" fillId="0" borderId="13" xfId="0" applyNumberFormat="1" applyFont="1" applyFill="1" applyBorder="1" applyAlignment="1">
      <alignment horizontal="right" wrapText="1"/>
    </xf>
    <xf numFmtId="0" fontId="22" fillId="0" borderId="16" xfId="0" applyFont="1" applyBorder="1" applyAlignment="1">
      <alignment horizontal="left" vertical="top"/>
    </xf>
    <xf numFmtId="0" fontId="23" fillId="0" borderId="16" xfId="0" applyFont="1" applyFill="1" applyBorder="1" applyAlignment="1">
      <alignment horizontal="left" vertical="top" wrapText="1"/>
    </xf>
    <xf numFmtId="4" fontId="23" fillId="0" borderId="16" xfId="0" applyNumberFormat="1" applyFont="1" applyFill="1" applyBorder="1" applyAlignment="1">
      <alignment horizontal="right"/>
    </xf>
    <xf numFmtId="0" fontId="22" fillId="0" borderId="13" xfId="0" applyFont="1" applyFill="1" applyBorder="1" applyAlignment="1">
      <alignment horizontal="left" vertical="top" wrapText="1"/>
    </xf>
    <xf numFmtId="0" fontId="27" fillId="24" borderId="10" xfId="0" applyFont="1" applyFill="1" applyBorder="1" applyAlignment="1">
      <alignment horizontal="center" vertical="top" wrapText="1"/>
    </xf>
    <xf numFmtId="0" fontId="23" fillId="0" borderId="11" xfId="0" applyFont="1" applyFill="1" applyBorder="1" applyAlignment="1">
      <alignment horizontal="center" vertical="top" wrapText="1"/>
    </xf>
    <xf numFmtId="0" fontId="31" fillId="0" borderId="12" xfId="0" applyFont="1" applyFill="1" applyBorder="1" applyAlignment="1">
      <alignment horizontal="left" wrapText="1"/>
    </xf>
    <xf numFmtId="0" fontId="22" fillId="0" borderId="12" xfId="0" applyFont="1" applyBorder="1" applyAlignment="1">
      <alignment/>
    </xf>
    <xf numFmtId="0" fontId="22" fillId="0" borderId="12" xfId="0" applyFont="1" applyBorder="1" applyAlignment="1">
      <alignment vertical="top"/>
    </xf>
    <xf numFmtId="4" fontId="23" fillId="0" borderId="17" xfId="0" applyNumberFormat="1" applyFont="1" applyFill="1" applyBorder="1" applyAlignment="1">
      <alignment horizontal="right" vertical="top" wrapText="1"/>
    </xf>
    <xf numFmtId="4" fontId="23" fillId="0" borderId="11" xfId="0" applyNumberFormat="1" applyFont="1" applyFill="1" applyBorder="1" applyAlignment="1">
      <alignment horizontal="right" vertical="top" wrapText="1"/>
    </xf>
    <xf numFmtId="0" fontId="23" fillId="0" borderId="17" xfId="0" applyFont="1" applyBorder="1" applyAlignment="1">
      <alignment vertical="top"/>
    </xf>
    <xf numFmtId="0" fontId="23" fillId="0" borderId="11" xfId="0" applyFont="1" applyBorder="1" applyAlignment="1">
      <alignment vertical="top"/>
    </xf>
    <xf numFmtId="0" fontId="23" fillId="0" borderId="13" xfId="0" applyFont="1" applyBorder="1" applyAlignment="1">
      <alignment vertical="top"/>
    </xf>
    <xf numFmtId="4" fontId="23" fillId="0" borderId="15" xfId="0" applyNumberFormat="1" applyFont="1" applyFill="1" applyBorder="1" applyAlignment="1">
      <alignment horizontal="right"/>
    </xf>
    <xf numFmtId="0" fontId="22" fillId="0" borderId="0" xfId="0" applyFont="1" applyFill="1" applyBorder="1" applyAlignment="1">
      <alignment horizontal="left" vertical="top" wrapText="1"/>
    </xf>
    <xf numFmtId="4" fontId="22" fillId="0" borderId="15" xfId="0" applyNumberFormat="1" applyFont="1" applyBorder="1" applyAlignment="1">
      <alignment horizontal="center"/>
    </xf>
    <xf numFmtId="4" fontId="22" fillId="0" borderId="12" xfId="0" applyNumberFormat="1" applyFont="1" applyBorder="1" applyAlignment="1">
      <alignment horizontal="center"/>
    </xf>
    <xf numFmtId="0" fontId="24" fillId="0" borderId="12" xfId="0" applyFont="1" applyFill="1" applyBorder="1" applyAlignment="1">
      <alignment horizontal="left" vertical="top" wrapText="1"/>
    </xf>
    <xf numFmtId="4" fontId="23" fillId="0" borderId="12" xfId="0" applyNumberFormat="1" applyFont="1" applyFill="1" applyBorder="1" applyAlignment="1">
      <alignment horizontal="right" wrapText="1"/>
    </xf>
    <xf numFmtId="4" fontId="22" fillId="0" borderId="15" xfId="0" applyNumberFormat="1" applyFont="1" applyBorder="1" applyAlignment="1">
      <alignment/>
    </xf>
    <xf numFmtId="4" fontId="22" fillId="0" borderId="12" xfId="0" applyNumberFormat="1" applyFont="1" applyBorder="1" applyAlignment="1">
      <alignment/>
    </xf>
    <xf numFmtId="0" fontId="32" fillId="0" borderId="12" xfId="0" applyFont="1" applyFill="1" applyBorder="1" applyAlignment="1">
      <alignment horizontal="left" vertical="top" wrapText="1"/>
    </xf>
    <xf numFmtId="0" fontId="23" fillId="0" borderId="12" xfId="0" applyFont="1" applyFill="1" applyBorder="1" applyAlignment="1">
      <alignment horizontal="left" wrapText="1"/>
    </xf>
    <xf numFmtId="0" fontId="23" fillId="0" borderId="12" xfId="0" applyFont="1" applyFill="1" applyBorder="1" applyAlignment="1">
      <alignment horizontal="center" wrapText="1"/>
    </xf>
    <xf numFmtId="0" fontId="23" fillId="0" borderId="13" xfId="0" applyFont="1" applyFill="1" applyBorder="1" applyAlignment="1">
      <alignment horizontal="center" wrapText="1"/>
    </xf>
    <xf numFmtId="0" fontId="27" fillId="16" borderId="10" xfId="0" applyFont="1" applyFill="1" applyBorder="1" applyAlignment="1">
      <alignment horizontal="center" wrapText="1"/>
    </xf>
    <xf numFmtId="0" fontId="28" fillId="0" borderId="11" xfId="0" applyFont="1" applyFill="1" applyBorder="1" applyAlignment="1">
      <alignment horizontal="center" wrapText="1"/>
    </xf>
    <xf numFmtId="0" fontId="28" fillId="0" borderId="12" xfId="0" applyFont="1" applyFill="1" applyBorder="1" applyAlignment="1">
      <alignment horizontal="center" wrapText="1"/>
    </xf>
    <xf numFmtId="0" fontId="28" fillId="0" borderId="12" xfId="0" applyFont="1" applyFill="1" applyBorder="1" applyAlignment="1">
      <alignment horizontal="left" wrapText="1"/>
    </xf>
    <xf numFmtId="0" fontId="33" fillId="0" borderId="0" xfId="0" applyFont="1" applyAlignment="1">
      <alignment/>
    </xf>
    <xf numFmtId="0" fontId="29" fillId="0" borderId="16" xfId="0" applyFont="1" applyFill="1" applyBorder="1" applyAlignment="1">
      <alignment horizontal="left" vertical="top" wrapText="1"/>
    </xf>
    <xf numFmtId="0" fontId="34" fillId="0" borderId="11" xfId="0" applyFont="1" applyFill="1" applyBorder="1" applyAlignment="1">
      <alignment horizontal="left" vertical="top" wrapText="1"/>
    </xf>
    <xf numFmtId="0" fontId="35" fillId="0" borderId="12" xfId="0" applyFont="1" applyFill="1" applyBorder="1" applyAlignment="1">
      <alignment horizontal="left" vertical="top" wrapText="1"/>
    </xf>
    <xf numFmtId="4" fontId="23" fillId="0" borderId="17" xfId="0" applyNumberFormat="1" applyFont="1" applyFill="1" applyBorder="1" applyAlignment="1">
      <alignment horizontal="right" wrapText="1"/>
    </xf>
    <xf numFmtId="4" fontId="23" fillId="0" borderId="16" xfId="0" applyNumberFormat="1" applyFont="1" applyFill="1" applyBorder="1" applyAlignment="1">
      <alignment horizontal="right" wrapText="1"/>
    </xf>
    <xf numFmtId="4" fontId="36" fillId="27" borderId="0" xfId="0" applyNumberFormat="1" applyFont="1" applyFill="1" applyAlignment="1">
      <alignment/>
    </xf>
    <xf numFmtId="0" fontId="36" fillId="27" borderId="0" xfId="0" applyFont="1" applyFill="1" applyAlignment="1">
      <alignment/>
    </xf>
    <xf numFmtId="4" fontId="37" fillId="27" borderId="0" xfId="0" applyNumberFormat="1" applyFont="1" applyFill="1" applyAlignment="1">
      <alignment/>
    </xf>
    <xf numFmtId="0" fontId="23" fillId="28" borderId="17" xfId="0" applyFont="1" applyFill="1" applyBorder="1" applyAlignment="1">
      <alignment horizontal="left" vertical="top" wrapText="1"/>
    </xf>
    <xf numFmtId="0" fontId="23" fillId="0" borderId="20" xfId="0" applyFont="1" applyFill="1" applyBorder="1" applyAlignment="1">
      <alignment horizontal="right" vertical="top" wrapText="1"/>
    </xf>
    <xf numFmtId="0" fontId="22" fillId="0" borderId="12" xfId="0" applyFont="1" applyFill="1" applyBorder="1" applyAlignment="1">
      <alignment horizontal="justify" vertical="top" wrapText="1"/>
    </xf>
    <xf numFmtId="0" fontId="22" fillId="0" borderId="13" xfId="0" applyFont="1" applyFill="1" applyBorder="1" applyAlignment="1">
      <alignment horizontal="justify" vertical="top" wrapText="1"/>
    </xf>
    <xf numFmtId="0" fontId="23" fillId="0" borderId="17" xfId="0" applyFont="1" applyFill="1" applyBorder="1" applyAlignment="1">
      <alignment horizontal="justify" vertical="top" wrapText="1"/>
    </xf>
    <xf numFmtId="0" fontId="22" fillId="0" borderId="12" xfId="0" applyFont="1" applyBorder="1" applyAlignment="1">
      <alignment horizontal="justify" vertical="top" wrapText="1"/>
    </xf>
    <xf numFmtId="0" fontId="23" fillId="0" borderId="11" xfId="0" applyFont="1" applyFill="1" applyBorder="1" applyAlignment="1">
      <alignment horizontal="justify" vertical="top" wrapText="1"/>
    </xf>
    <xf numFmtId="4" fontId="23" fillId="0" borderId="11" xfId="0" applyNumberFormat="1" applyFont="1" applyFill="1" applyBorder="1" applyAlignment="1">
      <alignment horizontal="right" wrapText="1"/>
    </xf>
    <xf numFmtId="0" fontId="22" fillId="0" borderId="12" xfId="0" applyFont="1" applyBorder="1" applyAlignment="1">
      <alignment horizontal="justify" vertical="top"/>
    </xf>
    <xf numFmtId="0" fontId="38" fillId="0" borderId="12" xfId="0" applyFont="1" applyFill="1" applyBorder="1" applyAlignment="1">
      <alignment horizontal="left" vertical="top" wrapText="1"/>
    </xf>
    <xf numFmtId="0" fontId="33" fillId="26" borderId="12" xfId="0" applyFont="1" applyFill="1" applyBorder="1" applyAlignment="1">
      <alignment horizontal="left" vertical="top" wrapText="1"/>
    </xf>
    <xf numFmtId="0" fontId="39" fillId="0" borderId="12" xfId="0" applyFont="1" applyFill="1" applyBorder="1" applyAlignment="1">
      <alignment horizontal="left" vertical="top" wrapText="1"/>
    </xf>
    <xf numFmtId="0" fontId="22" fillId="26" borderId="12" xfId="0" applyFont="1" applyFill="1" applyBorder="1" applyAlignment="1">
      <alignment horizontal="left" vertical="top" wrapText="1"/>
    </xf>
    <xf numFmtId="0" fontId="22" fillId="0" borderId="11" xfId="0" applyFont="1" applyFill="1" applyBorder="1" applyAlignment="1">
      <alignment horizontal="justify" vertical="top" wrapText="1"/>
    </xf>
    <xf numFmtId="0" fontId="23" fillId="0" borderId="17" xfId="0" applyFont="1" applyBorder="1" applyAlignment="1">
      <alignment horizontal="justify" vertical="top"/>
    </xf>
    <xf numFmtId="0" fontId="22" fillId="0" borderId="11" xfId="0" applyFont="1" applyBorder="1" applyAlignment="1">
      <alignment horizontal="justify" vertical="top"/>
    </xf>
    <xf numFmtId="4" fontId="33" fillId="0" borderId="12" xfId="0" applyNumberFormat="1" applyFont="1" applyFill="1" applyBorder="1" applyAlignment="1">
      <alignment horizontal="right" wrapText="1"/>
    </xf>
    <xf numFmtId="179" fontId="22" fillId="0" borderId="0" xfId="49" applyFont="1" applyAlignment="1">
      <alignment/>
    </xf>
    <xf numFmtId="0" fontId="22" fillId="0" borderId="19" xfId="0" applyFont="1" applyFill="1" applyBorder="1" applyAlignment="1">
      <alignment horizontal="justify" vertical="top" wrapText="1"/>
    </xf>
    <xf numFmtId="0" fontId="23" fillId="0" borderId="11" xfId="0" applyFont="1" applyBorder="1" applyAlignment="1">
      <alignment horizontal="justify" vertical="top"/>
    </xf>
    <xf numFmtId="4" fontId="23" fillId="0" borderId="11" xfId="0" applyNumberFormat="1" applyFont="1" applyFill="1" applyBorder="1" applyAlignment="1">
      <alignment/>
    </xf>
    <xf numFmtId="0" fontId="23" fillId="0" borderId="12" xfId="0" applyFont="1" applyFill="1" applyBorder="1" applyAlignment="1">
      <alignment horizontal="justify" vertical="top" wrapText="1"/>
    </xf>
    <xf numFmtId="1" fontId="23" fillId="0" borderId="12" xfId="0" applyNumberFormat="1" applyFont="1" applyFill="1" applyBorder="1" applyAlignment="1">
      <alignment vertical="top" wrapText="1"/>
    </xf>
    <xf numFmtId="1" fontId="23" fillId="0" borderId="12" xfId="0" applyNumberFormat="1" applyFont="1" applyFill="1" applyBorder="1" applyAlignment="1">
      <alignment horizontal="left" vertical="top" wrapText="1"/>
    </xf>
    <xf numFmtId="4" fontId="23" fillId="0" borderId="12" xfId="0" applyNumberFormat="1" applyFont="1" applyFill="1" applyBorder="1" applyAlignment="1">
      <alignment vertical="top" wrapText="1"/>
    </xf>
    <xf numFmtId="4" fontId="23" fillId="0" borderId="16" xfId="0" applyNumberFormat="1" applyFont="1" applyFill="1" applyBorder="1" applyAlignment="1">
      <alignment vertical="top" wrapText="1"/>
    </xf>
    <xf numFmtId="4" fontId="23" fillId="0" borderId="17" xfId="0" applyNumberFormat="1" applyFont="1" applyFill="1" applyBorder="1" applyAlignment="1">
      <alignment wrapText="1"/>
    </xf>
    <xf numFmtId="0" fontId="23" fillId="0" borderId="13" xfId="0" applyFont="1" applyFill="1" applyBorder="1" applyAlignment="1">
      <alignment horizontal="justify" vertical="top" wrapText="1"/>
    </xf>
    <xf numFmtId="4" fontId="22" fillId="0" borderId="15" xfId="0" applyNumberFormat="1" applyFont="1" applyFill="1" applyBorder="1" applyAlignment="1">
      <alignment horizontal="right"/>
    </xf>
    <xf numFmtId="4" fontId="22" fillId="0" borderId="12" xfId="0" applyNumberFormat="1" applyFont="1" applyFill="1" applyBorder="1" applyAlignment="1">
      <alignment/>
    </xf>
    <xf numFmtId="0" fontId="22" fillId="0" borderId="12" xfId="0" applyFont="1" applyBorder="1" applyAlignment="1">
      <alignment horizontal="right" vertical="top"/>
    </xf>
    <xf numFmtId="0" fontId="23" fillId="0" borderId="12" xfId="0" applyFont="1" applyBorder="1" applyAlignment="1">
      <alignment horizontal="right" vertical="top"/>
    </xf>
    <xf numFmtId="0" fontId="23" fillId="0" borderId="12" xfId="0" applyFont="1" applyBorder="1" applyAlignment="1">
      <alignment horizontal="left" vertical="top"/>
    </xf>
    <xf numFmtId="0" fontId="28" fillId="0" borderId="12" xfId="0" applyFont="1" applyBorder="1" applyAlignment="1">
      <alignment horizontal="justify" vertical="top"/>
    </xf>
    <xf numFmtId="0" fontId="22" fillId="0" borderId="16" xfId="0" applyFont="1" applyFill="1" applyBorder="1" applyAlignment="1">
      <alignment horizontal="justify" vertical="top" wrapText="1"/>
    </xf>
    <xf numFmtId="0" fontId="28" fillId="0" borderId="12" xfId="0" applyFont="1" applyFill="1" applyBorder="1" applyAlignment="1">
      <alignment horizontal="justify" vertical="top" wrapText="1"/>
    </xf>
    <xf numFmtId="0" fontId="24" fillId="0" borderId="17" xfId="0" applyFont="1" applyFill="1" applyBorder="1" applyAlignment="1">
      <alignment horizontal="left" vertical="top" wrapText="1"/>
    </xf>
    <xf numFmtId="4" fontId="22" fillId="0" borderId="11" xfId="0" applyNumberFormat="1" applyFont="1" applyFill="1" applyBorder="1" applyAlignment="1">
      <alignment/>
    </xf>
    <xf numFmtId="0" fontId="23" fillId="0" borderId="16" xfId="0" applyFont="1" applyFill="1" applyBorder="1" applyAlignment="1">
      <alignment horizontal="justify" vertical="top" wrapText="1"/>
    </xf>
    <xf numFmtId="0" fontId="28" fillId="0" borderId="11" xfId="0" applyFont="1" applyFill="1" applyBorder="1" applyAlignment="1">
      <alignment horizontal="center" vertical="top" wrapText="1"/>
    </xf>
    <xf numFmtId="0" fontId="24" fillId="0" borderId="12" xfId="0" applyFont="1" applyFill="1" applyBorder="1" applyAlignment="1">
      <alignment horizontal="justify" vertical="top" wrapText="1"/>
    </xf>
    <xf numFmtId="0" fontId="22" fillId="0" borderId="12" xfId="0" applyFont="1" applyFill="1" applyBorder="1" applyAlignment="1">
      <alignment vertical="top" wrapText="1"/>
    </xf>
    <xf numFmtId="0" fontId="23" fillId="0" borderId="12" xfId="0" applyFont="1" applyFill="1" applyBorder="1" applyAlignment="1">
      <alignment vertical="top" wrapText="1"/>
    </xf>
    <xf numFmtId="4" fontId="33" fillId="0" borderId="0" xfId="0" applyNumberFormat="1" applyFont="1" applyAlignment="1">
      <alignment/>
    </xf>
    <xf numFmtId="4" fontId="22" fillId="0" borderId="13" xfId="0" applyNumberFormat="1" applyFont="1" applyFill="1" applyBorder="1" applyAlignment="1">
      <alignment horizontal="right"/>
    </xf>
    <xf numFmtId="4" fontId="0" fillId="0" borderId="21" xfId="0" applyNumberFormat="1" applyFont="1" applyBorder="1" applyAlignment="1">
      <alignment/>
    </xf>
    <xf numFmtId="4" fontId="23" fillId="0" borderId="17" xfId="0" applyNumberFormat="1" applyFont="1" applyFill="1" applyBorder="1" applyAlignment="1">
      <alignment/>
    </xf>
    <xf numFmtId="0" fontId="22" fillId="21" borderId="0" xfId="0" applyFont="1" applyFill="1" applyAlignment="1">
      <alignment/>
    </xf>
    <xf numFmtId="1" fontId="23" fillId="0" borderId="12" xfId="0" applyNumberFormat="1" applyFont="1" applyFill="1" applyBorder="1" applyAlignment="1">
      <alignment horizontal="right" vertical="top" wrapText="1"/>
    </xf>
    <xf numFmtId="4" fontId="23" fillId="0" borderId="12" xfId="0" applyNumberFormat="1" applyFont="1" applyFill="1" applyBorder="1" applyAlignment="1">
      <alignment horizontal="right" vertical="top" wrapText="1"/>
    </xf>
    <xf numFmtId="4" fontId="23" fillId="0" borderId="16" xfId="0" applyNumberFormat="1" applyFont="1" applyFill="1" applyBorder="1" applyAlignment="1">
      <alignment horizontal="right" vertical="top" wrapText="1"/>
    </xf>
    <xf numFmtId="0" fontId="27" fillId="24" borderId="12" xfId="0" applyFont="1" applyFill="1" applyBorder="1" applyAlignment="1">
      <alignment horizontal="center" vertical="top" wrapText="1"/>
    </xf>
    <xf numFmtId="0" fontId="23" fillId="0" borderId="12" xfId="0" applyFont="1" applyBorder="1" applyAlignment="1">
      <alignment horizontal="justify" vertical="top"/>
    </xf>
    <xf numFmtId="0" fontId="22" fillId="0" borderId="16" xfId="0" applyFont="1" applyBorder="1" applyAlignment="1">
      <alignment horizontal="justify" vertical="top"/>
    </xf>
    <xf numFmtId="4" fontId="22" fillId="0" borderId="16" xfId="0" applyNumberFormat="1" applyFont="1" applyFill="1" applyBorder="1" applyAlignment="1">
      <alignment/>
    </xf>
    <xf numFmtId="4" fontId="22" fillId="0" borderId="22" xfId="0" applyNumberFormat="1" applyFont="1" applyFill="1" applyBorder="1" applyAlignment="1">
      <alignment/>
    </xf>
    <xf numFmtId="4" fontId="22" fillId="0" borderId="22" xfId="0" applyNumberFormat="1" applyFont="1" applyFill="1" applyBorder="1" applyAlignment="1">
      <alignment horizontal="right" wrapText="1"/>
    </xf>
    <xf numFmtId="0" fontId="23" fillId="0" borderId="18" xfId="0" applyFont="1" applyBorder="1" applyAlignment="1">
      <alignment horizontal="justify" vertical="top"/>
    </xf>
    <xf numFmtId="4" fontId="23" fillId="0" borderId="18" xfId="0" applyNumberFormat="1" applyFont="1" applyFill="1" applyBorder="1" applyAlignment="1">
      <alignment/>
    </xf>
    <xf numFmtId="0" fontId="23" fillId="0" borderId="16" xfId="0" applyFont="1" applyBorder="1" applyAlignment="1">
      <alignment horizontal="justify" vertical="top"/>
    </xf>
    <xf numFmtId="4" fontId="22" fillId="0" borderId="12" xfId="0" applyNumberFormat="1" applyFont="1" applyBorder="1" applyAlignment="1">
      <alignment horizontal="justify" vertical="top"/>
    </xf>
    <xf numFmtId="0" fontId="23" fillId="0" borderId="14" xfId="0" applyFont="1" applyBorder="1" applyAlignment="1">
      <alignment horizontal="left" vertical="top"/>
    </xf>
    <xf numFmtId="0" fontId="23" fillId="0" borderId="16" xfId="0" applyFont="1" applyBorder="1" applyAlignment="1">
      <alignment vertical="top"/>
    </xf>
    <xf numFmtId="0" fontId="22" fillId="0" borderId="11" xfId="0" applyFont="1" applyBorder="1" applyAlignment="1">
      <alignment vertical="top"/>
    </xf>
    <xf numFmtId="0" fontId="22" fillId="0" borderId="13" xfId="0" applyFont="1" applyBorder="1" applyAlignment="1">
      <alignment vertical="top"/>
    </xf>
    <xf numFmtId="0" fontId="24" fillId="0" borderId="16" xfId="0" applyFont="1" applyFill="1" applyBorder="1" applyAlignment="1">
      <alignment horizontal="justify" vertical="top" wrapText="1"/>
    </xf>
    <xf numFmtId="4" fontId="23" fillId="0" borderId="16" xfId="0" applyNumberFormat="1" applyFont="1" applyFill="1" applyBorder="1" applyAlignment="1">
      <alignment vertical="top"/>
    </xf>
    <xf numFmtId="4" fontId="22" fillId="21" borderId="0" xfId="0" applyNumberFormat="1" applyFont="1" applyFill="1" applyAlignment="1">
      <alignment/>
    </xf>
    <xf numFmtId="4" fontId="23" fillId="0" borderId="11" xfId="0" applyNumberFormat="1" applyFont="1" applyFill="1" applyBorder="1" applyAlignment="1">
      <alignment vertical="top"/>
    </xf>
    <xf numFmtId="4" fontId="0" fillId="0" borderId="12" xfId="0" applyNumberFormat="1" applyFont="1" applyFill="1" applyBorder="1" applyAlignment="1">
      <alignment horizontal="right" wrapText="1"/>
    </xf>
    <xf numFmtId="0" fontId="24" fillId="0" borderId="12" xfId="0" applyFont="1" applyFill="1" applyBorder="1" applyAlignment="1">
      <alignment horizontal="right" vertical="top" wrapText="1"/>
    </xf>
    <xf numFmtId="0" fontId="24" fillId="0" borderId="12" xfId="0" applyFont="1" applyFill="1" applyBorder="1" applyAlignment="1">
      <alignment vertical="top" wrapText="1"/>
    </xf>
    <xf numFmtId="4" fontId="40" fillId="0" borderId="12" xfId="0" applyNumberFormat="1" applyFont="1" applyFill="1" applyBorder="1" applyAlignment="1">
      <alignment vertical="top" wrapText="1"/>
    </xf>
    <xf numFmtId="0" fontId="32" fillId="0" borderId="12" xfId="0" applyFont="1" applyFill="1" applyBorder="1" applyAlignment="1">
      <alignment vertical="top" wrapText="1"/>
    </xf>
    <xf numFmtId="0" fontId="24" fillId="0" borderId="12" xfId="0" applyFont="1" applyBorder="1" applyAlignment="1">
      <alignment horizontal="right" vertical="top"/>
    </xf>
    <xf numFmtId="0" fontId="24" fillId="0" borderId="12" xfId="0" applyFont="1" applyBorder="1" applyAlignment="1">
      <alignment horizontal="left" vertical="top"/>
    </xf>
    <xf numFmtId="0" fontId="24" fillId="0" borderId="12" xfId="0" applyFont="1" applyBorder="1" applyAlignment="1">
      <alignment vertical="top"/>
    </xf>
    <xf numFmtId="4" fontId="40" fillId="0" borderId="12" xfId="0" applyNumberFormat="1" applyFont="1" applyFill="1" applyBorder="1" applyAlignment="1">
      <alignment vertical="top"/>
    </xf>
    <xf numFmtId="0" fontId="22" fillId="0" borderId="16" xfId="0" applyFont="1" applyFill="1" applyBorder="1" applyAlignment="1">
      <alignment horizontal="right" vertical="top" wrapText="1"/>
    </xf>
    <xf numFmtId="4" fontId="23" fillId="0" borderId="17" xfId="0" applyNumberFormat="1" applyFont="1" applyFill="1" applyBorder="1" applyAlignment="1">
      <alignment/>
    </xf>
    <xf numFmtId="0" fontId="41" fillId="0" borderId="12" xfId="0" applyFont="1" applyFill="1" applyBorder="1" applyAlignment="1">
      <alignment horizontal="center" vertical="center" wrapText="1"/>
    </xf>
    <xf numFmtId="0" fontId="42" fillId="0" borderId="0" xfId="0" applyFont="1" applyAlignment="1">
      <alignment/>
    </xf>
    <xf numFmtId="0" fontId="24" fillId="0" borderId="17" xfId="0" applyFont="1" applyFill="1" applyBorder="1" applyAlignment="1">
      <alignment horizontal="justify" vertical="top" wrapText="1"/>
    </xf>
    <xf numFmtId="0" fontId="32" fillId="0" borderId="17" xfId="0" applyFont="1" applyFill="1" applyBorder="1" applyAlignment="1">
      <alignment horizontal="left" vertical="top" wrapText="1"/>
    </xf>
    <xf numFmtId="0" fontId="29" fillId="0" borderId="12" xfId="0" applyFont="1" applyBorder="1" applyAlignment="1">
      <alignment horizontal="justify" vertical="top"/>
    </xf>
    <xf numFmtId="0" fontId="23" fillId="0" borderId="16" xfId="0" applyFont="1" applyFill="1" applyBorder="1" applyAlignment="1">
      <alignment horizontal="right" vertical="top" wrapText="1"/>
    </xf>
    <xf numFmtId="0" fontId="23" fillId="25" borderId="12" xfId="0" applyFont="1" applyFill="1" applyBorder="1" applyAlignment="1">
      <alignment horizontal="right" vertical="top" wrapText="1"/>
    </xf>
    <xf numFmtId="0" fontId="23" fillId="0" borderId="0" xfId="0" applyFont="1" applyFill="1" applyBorder="1" applyAlignment="1">
      <alignment horizontal="right" vertical="top" wrapText="1"/>
    </xf>
    <xf numFmtId="4" fontId="22" fillId="0" borderId="0" xfId="0" applyNumberFormat="1" applyFont="1" applyBorder="1" applyAlignment="1">
      <alignment horizontal="right"/>
    </xf>
    <xf numFmtId="4" fontId="22" fillId="0" borderId="0" xfId="0" applyNumberFormat="1" applyFont="1" applyFill="1" applyBorder="1" applyAlignment="1">
      <alignment horizontal="right"/>
    </xf>
    <xf numFmtId="4" fontId="22" fillId="0" borderId="0" xfId="0" applyNumberFormat="1" applyFont="1" applyFill="1" applyBorder="1" applyAlignment="1">
      <alignment/>
    </xf>
    <xf numFmtId="0" fontId="23" fillId="0" borderId="0" xfId="0" applyFont="1" applyBorder="1" applyAlignment="1">
      <alignment horizontal="center"/>
    </xf>
    <xf numFmtId="0" fontId="23" fillId="0" borderId="0" xfId="0" applyFont="1" applyBorder="1" applyAlignment="1">
      <alignment/>
    </xf>
    <xf numFmtId="4" fontId="23" fillId="0" borderId="0" xfId="0" applyNumberFormat="1" applyFont="1" applyFill="1" applyBorder="1" applyAlignment="1">
      <alignment/>
    </xf>
    <xf numFmtId="0" fontId="22" fillId="0" borderId="23" xfId="0" applyFont="1" applyBorder="1" applyAlignment="1">
      <alignment vertical="top"/>
    </xf>
    <xf numFmtId="0" fontId="23" fillId="0" borderId="23" xfId="0" applyFont="1" applyBorder="1" applyAlignment="1">
      <alignment/>
    </xf>
    <xf numFmtId="4" fontId="23" fillId="0" borderId="23" xfId="0" applyNumberFormat="1" applyFont="1" applyFill="1" applyBorder="1" applyAlignment="1">
      <alignment/>
    </xf>
    <xf numFmtId="0" fontId="22" fillId="0" borderId="0" xfId="0" applyFont="1" applyAlignment="1">
      <alignment vertical="top"/>
    </xf>
    <xf numFmtId="4" fontId="22" fillId="0" borderId="0" xfId="0" applyNumberFormat="1" applyFont="1" applyFill="1" applyAlignment="1">
      <alignment horizontal="right"/>
    </xf>
    <xf numFmtId="4" fontId="22" fillId="0" borderId="0" xfId="0" applyNumberFormat="1" applyFont="1" applyFill="1" applyAlignment="1">
      <alignment/>
    </xf>
    <xf numFmtId="4" fontId="23" fillId="0" borderId="0" xfId="0" applyNumberFormat="1" applyFont="1" applyFill="1" applyAlignment="1">
      <alignment horizontal="right"/>
    </xf>
    <xf numFmtId="4" fontId="23" fillId="0" borderId="23" xfId="0" applyNumberFormat="1" applyFont="1" applyBorder="1" applyAlignment="1">
      <alignment/>
    </xf>
    <xf numFmtId="0" fontId="25" fillId="0" borderId="0" xfId="0" applyFont="1" applyAlignment="1">
      <alignment vertical="top"/>
    </xf>
    <xf numFmtId="4" fontId="25" fillId="0" borderId="0" xfId="0" applyNumberFormat="1" applyFont="1" applyFill="1" applyAlignment="1">
      <alignment horizontal="right"/>
    </xf>
    <xf numFmtId="4" fontId="25" fillId="0" borderId="0" xfId="0" applyNumberFormat="1" applyFont="1" applyFill="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ocuments%20and%20Settings\paty.FACA\Mis%20documentos\xls\Plan%20de%20Desarrollo%202008-2011\PLANTILLA%20%206-03-08%20P.D.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ativo"/>
      <sheetName val="AUTOEVALUACION"/>
      <sheetName val="Comparatiavo"/>
      <sheetName val="Proyecciones "/>
      <sheetName val="Proyecciones SGP"/>
      <sheetName val="Resumen"/>
      <sheetName val="JUNT@S CONSTRUIMOS "/>
    </sheetNames>
    <sheetDataSet>
      <sheetData sheetId="6">
        <row r="1">
          <cell r="B1" t="str">
            <v>OBJETIVO DEL MILENIO: Sociedad Mundial para el Desarrollo</v>
          </cell>
        </row>
        <row r="2">
          <cell r="B2" t="str">
            <v>DERECHO FUNDAMENTAL:   Derecho a la participacion - Derecho al reconocimiento</v>
          </cell>
        </row>
        <row r="4">
          <cell r="B4" t="str">
            <v>JUVENTUD</v>
          </cell>
          <cell r="I4" t="str">
            <v>MESA DE TRABAJO</v>
          </cell>
          <cell r="J4" t="str">
            <v>SITUACION ACTUAL</v>
          </cell>
          <cell r="P4" t="str">
            <v>INTENSIDAD</v>
          </cell>
          <cell r="Q4" t="str">
            <v>FRECUENCIA</v>
          </cell>
        </row>
        <row r="5">
          <cell r="B5" t="str">
            <v>Indicador</v>
          </cell>
          <cell r="C5" t="str">
            <v>Rural</v>
          </cell>
          <cell r="D5" t="str">
            <v>Urbano</v>
          </cell>
          <cell r="E5" t="str">
            <v>C. poblado</v>
          </cell>
        </row>
        <row r="6">
          <cell r="B6" t="str">
            <v>Hombres Jovenes entre 14 - 26 años</v>
          </cell>
          <cell r="C6">
            <v>1726</v>
          </cell>
          <cell r="D6">
            <v>13818</v>
          </cell>
          <cell r="E6" t="str">
            <v>NR</v>
          </cell>
          <cell r="I6" t="str">
            <v>ESPACIOS DE PARTICIPACION JUVENIL</v>
          </cell>
          <cell r="J6" t="str">
            <v>Los jovenes no saben que hacer en el tiempo libre,  las escuelas de formacion no son suficientes, ni son difundidas apropiadamente.</v>
          </cell>
          <cell r="Q6">
            <v>11</v>
          </cell>
        </row>
        <row r="7">
          <cell r="B7" t="str">
            <v>Mujeres Jovenes entre 14 -26 años</v>
          </cell>
          <cell r="C7">
            <v>1615.8816</v>
          </cell>
          <cell r="D7">
            <v>14521.977599999998</v>
          </cell>
          <cell r="E7" t="str">
            <v>NR</v>
          </cell>
          <cell r="K7" t="str">
            <v>La administracion no tiene programas ni espacios de particpacion de jovenes (Deporte extremo, ensayos de musica moderna, etc.)</v>
          </cell>
          <cell r="Q7">
            <v>10</v>
          </cell>
        </row>
        <row r="8">
          <cell r="B8" t="str">
            <v>Total de niños en edad de estudiar en el municipio. Entre 12 y 17 años (Censo 2005/ SISBEN)</v>
          </cell>
          <cell r="C8">
            <v>1290</v>
          </cell>
          <cell r="D8">
            <v>8733</v>
          </cell>
          <cell r="E8" t="str">
            <v>NR</v>
          </cell>
          <cell r="L8" t="str">
            <v>No existen eventos dirigidos a los jovenes, ni programas culturales periodicos que permitan a los jovenes hacer presencia en estos</v>
          </cell>
          <cell r="Q8">
            <v>4</v>
          </cell>
        </row>
        <row r="9">
          <cell r="B9" t="str">
            <v>Total de jóvenes entre 12 y 17 años  existentes en el municipio. (Censo 2005 / Sisben) </v>
          </cell>
          <cell r="C9">
            <v>1290</v>
          </cell>
          <cell r="D9">
            <v>8773</v>
          </cell>
          <cell r="E9" t="str">
            <v>NR</v>
          </cell>
          <cell r="M9" t="str">
            <v>Los unicos espacios de participacion y recreacion de los jovenes son los bares y discotecas</v>
          </cell>
          <cell r="Q9">
            <v>8</v>
          </cell>
        </row>
        <row r="10">
          <cell r="B10" t="str">
            <v>Proporción de egresados del bachillerato que continúan estudios técnicos o profesionales (fuente Alcaldia) </v>
          </cell>
          <cell r="C10" t="str">
            <v>No hay dato consolidado</v>
          </cell>
          <cell r="N10" t="str">
            <v>Existen muchos problemas de drogradiccion, bandalismos, alcoholismo y embarazos en menores de edad debido a los pocos espacios de participacion juvenil.</v>
          </cell>
          <cell r="Q10">
            <v>11</v>
          </cell>
        </row>
        <row r="11">
          <cell r="B11" t="str">
            <v>Proporción de egresados del bachillerato que se vinculan laboralmente (fuente: alcaldía)</v>
          </cell>
          <cell r="C11" t="str">
            <v>No hay dato consolidado</v>
          </cell>
          <cell r="O11" t="str">
            <v>No existe un proceso de formacion de los jovenes y sus espacios de formacion desde el colegio</v>
          </cell>
          <cell r="Q11">
            <v>5</v>
          </cell>
        </row>
        <row r="12">
          <cell r="B12" t="str">
            <v>No de organizaciones juveniles presentes en el municipio</v>
          </cell>
          <cell r="C12" t="str">
            <v>No se reporta este dato</v>
          </cell>
          <cell r="I12" t="str">
            <v>LIDERAZGO JUVENIL</v>
          </cell>
          <cell r="J12" t="str">
            <v>Existe un Consejo de Juventud pero la mayoria de jovenes no conocen cual es su funcion ni si trabajo dentro del Municipio.</v>
          </cell>
          <cell r="Q12">
            <v>6</v>
          </cell>
        </row>
        <row r="13">
          <cell r="B13" t="str">
            <v>Existe Consejo Municipal de juvntud</v>
          </cell>
          <cell r="C13" t="str">
            <v>SI</v>
          </cell>
          <cell r="D13" t="str">
            <v>SI</v>
          </cell>
          <cell r="E13" t="str">
            <v>SI</v>
          </cell>
          <cell r="K13" t="str">
            <v>No existe una red de personeron juveniles, ni una formacion de ellos como lideres de sus instituciones</v>
          </cell>
          <cell r="Q13">
            <v>5</v>
          </cell>
        </row>
        <row r="14">
          <cell r="B14" t="str">
            <v>Existe Centro de Juventud</v>
          </cell>
          <cell r="C14" t="str">
            <v>No   </v>
          </cell>
          <cell r="D14" t="str">
            <v>Si</v>
          </cell>
          <cell r="E14" t="str">
            <v>No</v>
          </cell>
          <cell r="L14" t="str">
            <v>Los jòvenes no muestran interès en participar de las diferentes actividades del municipio. </v>
          </cell>
          <cell r="Q14">
            <v>8</v>
          </cell>
        </row>
        <row r="15">
          <cell r="B15" t="str">
            <v>Programas que funcionan en el Centro de la Juventud</v>
          </cell>
          <cell r="C15">
            <v>0</v>
          </cell>
          <cell r="D15" t="str">
            <v>1,  Formacion a Formadores
2,  Atencion en crisis</v>
          </cell>
          <cell r="E15">
            <v>0</v>
          </cell>
          <cell r="M15" t="str">
            <v>No hay capacitacion para los jovenes lideres del municipio, como son los personeros, representantes al consejo de gobierno de colegios, organizaciones juveniles</v>
          </cell>
          <cell r="Q15">
            <v>8</v>
          </cell>
        </row>
        <row r="16">
          <cell r="B16" t="str">
            <v>Escenarios Culturales en el Municipio</v>
          </cell>
          <cell r="C16">
            <v>0</v>
          </cell>
          <cell r="D16" t="str">
            <v>3 (Teatro, Casa de la Cultura, Centro Cultural)</v>
          </cell>
          <cell r="E16">
            <v>0</v>
          </cell>
          <cell r="N16" t="str">
            <v>No existe una red de organizaciones juveniles dentro del municipio</v>
          </cell>
          <cell r="Q16">
            <v>7</v>
          </cell>
        </row>
        <row r="17">
          <cell r="B17" t="str">
            <v>Eventos para jovenes en el Municipio</v>
          </cell>
          <cell r="C17">
            <v>0</v>
          </cell>
          <cell r="D17">
            <v>3</v>
          </cell>
          <cell r="E17">
            <v>0</v>
          </cell>
          <cell r="O17" t="str">
            <v>A los jovenes no se les escucha ni se les tiene en cuenta en las decisiones de la administracion (Consejo municipal de Juventud)</v>
          </cell>
          <cell r="Q17">
            <v>7</v>
          </cell>
        </row>
        <row r="18">
          <cell r="B18" t="str">
            <v>Agrupaciones musicales de jovenes</v>
          </cell>
          <cell r="C18" t="str">
            <v>NR</v>
          </cell>
          <cell r="D18" t="str">
            <v>NR</v>
          </cell>
          <cell r="E18" t="str">
            <v>NR</v>
          </cell>
          <cell r="I18" t="str">
            <v>EMPRENDIMIENTO JUVENIL</v>
          </cell>
          <cell r="K18" t="str">
            <v>No existen programas para que los jovenes desarrollen sus capacidades producativas</v>
          </cell>
          <cell r="Q18">
            <v>7</v>
          </cell>
        </row>
        <row r="19">
          <cell r="L19" t="str">
            <v>Existen organizaciones juveniles, pero sin articulaciòn de procesos .</v>
          </cell>
          <cell r="Q19">
            <v>4</v>
          </cell>
        </row>
        <row r="20">
          <cell r="M20" t="str">
            <v>No hay capacitacion para que los jovenes forme empresas sostenibles</v>
          </cell>
          <cell r="Q20">
            <v>5</v>
          </cell>
        </row>
        <row r="21">
          <cell r="N21" t="str">
            <v>Los jòvenes no saben que hacer ni que es lo que quieren.</v>
          </cell>
          <cell r="Q21">
            <v>10</v>
          </cell>
        </row>
        <row r="23">
          <cell r="F23" t="str">
            <v>Problema Detectado</v>
          </cell>
          <cell r="M23" t="str">
            <v>INTENSIDAD</v>
          </cell>
          <cell r="O23" t="str">
            <v>FRECUENCIA</v>
          </cell>
        </row>
        <row r="24">
          <cell r="F24" t="str">
            <v>L@s jovenes de Facatativa no tienen actividades en que ocupar su tiempo libre, ademas no existe un apoyo por parte de la administracion para la generacion de espacios de formacion y capacitacion para la poblacion juvenil de Facatativá.</v>
          </cell>
          <cell r="N24" t="str">
            <v>Alta</v>
          </cell>
          <cell r="O24" t="str">
            <v>7 - 11</v>
          </cell>
        </row>
        <row r="25">
          <cell r="N25" t="str">
            <v>Media</v>
          </cell>
          <cell r="O25" t="str">
            <v>4- 6</v>
          </cell>
        </row>
        <row r="26">
          <cell r="N26" t="str">
            <v>Baja</v>
          </cell>
          <cell r="O26" t="str">
            <v>1 - 3</v>
          </cell>
        </row>
        <row r="27">
          <cell r="F27" t="str">
            <v>Visión Objetivo</v>
          </cell>
        </row>
        <row r="28">
          <cell r="F28" t="str">
            <v>L@s jovenes de Facatativa incluidos dentro de un programa de formacion integral que brinde herramientas para fortalecer las potencialidades y generacion de oportunidades en la realizacion de sus proyectos de vida individuales y colectivos.</v>
          </cell>
        </row>
        <row r="43">
          <cell r="C43" t="str">
            <v>MOVIDA JOVEN</v>
          </cell>
        </row>
        <row r="44">
          <cell r="C44" t="str">
            <v>SUBPROGRAMA:  JUNT@S CONSTRUIMOS CIUDADANIA JOVEN</v>
          </cell>
        </row>
        <row r="45">
          <cell r="C45" t="str">
            <v>Ind. De Base</v>
          </cell>
          <cell r="E45" t="str">
            <v>DESCRIPCION</v>
          </cell>
          <cell r="H45" t="str">
            <v>META DE PRODUCTO</v>
          </cell>
          <cell r="K45" t="str">
            <v>META DE RESULTADO</v>
          </cell>
        </row>
        <row r="46">
          <cell r="C46" t="str">
            <v>31.682 Jovenes entre los 14 y 26 años</v>
          </cell>
          <cell r="E46" t="str">
            <v>Fortalecimiento del Centro de Desarrollo Social y de la Juventud</v>
          </cell>
          <cell r="H46" t="str">
            <v> Centro de Desarrollo Social y de la Juventud</v>
          </cell>
          <cell r="J46">
            <v>1</v>
          </cell>
          <cell r="K46" t="str">
            <v>31,682 jovenes que conozcan y se beneficien de los programas y proyectos desarrollados para los jovenes desde la Administracion Municipal</v>
          </cell>
        </row>
        <row r="48">
          <cell r="E48" t="str">
            <v>Formulacion e implementacion de la Politica Publica de Juventud </v>
          </cell>
          <cell r="H48" t="str">
            <v>Politica Publica de Juventud</v>
          </cell>
          <cell r="J48">
            <v>1</v>
          </cell>
        </row>
        <row r="49">
          <cell r="E49" t="str">
            <v>Creacion del Comité Municipal de Juventud (Gerencia Desarrollo Social, Secretaria de Cultura y Juventud,  Educacion, Salud, Planeacion, Junta Municipal de Deporte y un representante del Consejo Municipal de Juventud) de acuerdo a la Ordenza 020 de 2007.</v>
          </cell>
          <cell r="H49" t="str">
            <v>Comité Municipal de Juventud, que se reuna 2 veces por semestre</v>
          </cell>
          <cell r="J49">
            <v>1</v>
          </cell>
        </row>
        <row r="50">
          <cell r="E50" t="str">
            <v>Creacion de la red de formacion de la Juventud (Docentes representante de los Colegios de Facatativa) </v>
          </cell>
          <cell r="H50" t="str">
            <v>Colegios en red </v>
          </cell>
          <cell r="J50">
            <v>82</v>
          </cell>
        </row>
        <row r="51">
          <cell r="E51" t="str">
            <v>Formulacion del Plan Decenal de Desarrollo Juvenil</v>
          </cell>
          <cell r="H51" t="str">
            <v>Plan Estrategico Decenal de Desarrollo Juvenil</v>
          </cell>
          <cell r="J51">
            <v>1</v>
          </cell>
        </row>
        <row r="52">
          <cell r="E52" t="str">
            <v>Implementacion del Observatorio Municipal de la Juventud que se encargue de realizasr toda el Sistema de Informacion Municipal de Juventud para ser articulado con el Observatorio Departamental de Juventud (Ordenanza 020/07)</v>
          </cell>
          <cell r="H52" t="str">
            <v>Observatorio Municipal de Juventud</v>
          </cell>
          <cell r="J52">
            <v>1</v>
          </cell>
        </row>
        <row r="53">
          <cell r="C53" t="str">
            <v>SGP</v>
          </cell>
          <cell r="E53" t="str">
            <v>RecursO Propio</v>
          </cell>
          <cell r="H53" t="str">
            <v>RECURSO DPTO</v>
          </cell>
          <cell r="I53" t="str">
            <v>RECURSO NACION</v>
          </cell>
          <cell r="J53" t="str">
            <v>OTROS</v>
          </cell>
          <cell r="K53" t="str">
            <v>Especie</v>
          </cell>
          <cell r="N53" t="str">
            <v>Total inversión</v>
          </cell>
        </row>
        <row r="54">
          <cell r="C54">
            <v>0</v>
          </cell>
          <cell r="E54" t="str">
            <v>400,000,000 Centro de Desarrollo</v>
          </cell>
          <cell r="H54" t="str">
            <v>25,000,000</v>
          </cell>
          <cell r="I54" t="str">
            <v>10,000,000</v>
          </cell>
          <cell r="J54" t="str">
            <v>20,000,000</v>
          </cell>
          <cell r="K54" t="str">
            <v>Publicidad, Capacitacion, Medios de Comunicación, Asesores Politica Publica</v>
          </cell>
          <cell r="N54" t="str">
            <v>455,000,000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3"/>
  </sheetPr>
  <dimension ref="A1:M1681"/>
  <sheetViews>
    <sheetView tabSelected="1" zoomScale="90" zoomScaleNormal="90" zoomScalePageLayoutView="0" workbookViewId="0" topLeftCell="A1">
      <selection activeCell="C198" sqref="C198:D198"/>
    </sheetView>
  </sheetViews>
  <sheetFormatPr defaultColWidth="11.421875" defaultRowHeight="12.75" outlineLevelRow="1"/>
  <cols>
    <col min="1" max="1" width="11.7109375" style="217" customWidth="1"/>
    <col min="2" max="2" width="15.57421875" style="217" hidden="1" customWidth="1"/>
    <col min="3" max="3" width="63.421875" style="15" customWidth="1"/>
    <col min="4" max="4" width="18.7109375" style="218" customWidth="1"/>
    <col min="5" max="5" width="20.28125" style="218" customWidth="1"/>
    <col min="6" max="6" width="20.00390625" style="219" customWidth="1"/>
    <col min="7" max="7" width="20.421875" style="15" customWidth="1"/>
    <col min="8" max="8" width="19.7109375" style="16" customWidth="1"/>
    <col min="9" max="9" width="33.421875" style="15" customWidth="1"/>
    <col min="10" max="10" width="19.8515625" style="15" customWidth="1"/>
    <col min="11" max="11" width="15.140625" style="15" customWidth="1"/>
    <col min="12" max="12" width="11.421875" style="15" customWidth="1"/>
    <col min="13" max="13" width="13.28125" style="15" bestFit="1" customWidth="1"/>
    <col min="14" max="16384" width="11.421875" style="15" customWidth="1"/>
  </cols>
  <sheetData>
    <row r="1" spans="1:8" s="4" customFormat="1" ht="18">
      <c r="A1" s="1" t="s">
        <v>559</v>
      </c>
      <c r="B1" s="2"/>
      <c r="C1" s="2"/>
      <c r="D1" s="3"/>
      <c r="E1" s="3"/>
      <c r="F1" s="3"/>
      <c r="H1" s="5"/>
    </row>
    <row r="2" spans="1:8" s="4" customFormat="1" ht="18.75" thickBot="1">
      <c r="A2" s="1" t="s">
        <v>560</v>
      </c>
      <c r="B2" s="2"/>
      <c r="C2" s="2"/>
      <c r="D2" s="3"/>
      <c r="E2" s="3"/>
      <c r="F2" s="3"/>
      <c r="H2" s="5"/>
    </row>
    <row r="3" spans="1:8" s="9" customFormat="1" ht="45.75" thickBot="1">
      <c r="A3" s="6" t="s">
        <v>561</v>
      </c>
      <c r="B3" s="6" t="s">
        <v>562</v>
      </c>
      <c r="C3" s="6" t="s">
        <v>563</v>
      </c>
      <c r="D3" s="7" t="s">
        <v>564</v>
      </c>
      <c r="E3" s="8" t="s">
        <v>565</v>
      </c>
      <c r="F3" s="8" t="s">
        <v>566</v>
      </c>
      <c r="H3" s="10"/>
    </row>
    <row r="4" spans="1:6" ht="12.75" outlineLevel="1">
      <c r="A4" s="11"/>
      <c r="B4" s="11"/>
      <c r="C4" s="12"/>
      <c r="D4" s="13"/>
      <c r="E4" s="13"/>
      <c r="F4" s="14"/>
    </row>
    <row r="5" spans="1:6" ht="27" outlineLevel="1">
      <c r="A5" s="17"/>
      <c r="B5" s="18"/>
      <c r="C5" s="19" t="s">
        <v>567</v>
      </c>
      <c r="D5" s="20"/>
      <c r="E5" s="20"/>
      <c r="F5" s="21"/>
    </row>
    <row r="6" spans="1:6" ht="12.75" outlineLevel="1">
      <c r="A6" s="17"/>
      <c r="B6" s="18"/>
      <c r="C6" s="22"/>
      <c r="D6" s="20"/>
      <c r="E6" s="20"/>
      <c r="F6" s="21"/>
    </row>
    <row r="7" spans="1:8" s="28" customFormat="1" ht="12" outlineLevel="1">
      <c r="A7" s="23">
        <v>1</v>
      </c>
      <c r="B7" s="24"/>
      <c r="C7" s="25" t="s">
        <v>568</v>
      </c>
      <c r="D7" s="26"/>
      <c r="E7" s="26"/>
      <c r="F7" s="27"/>
      <c r="H7" s="29"/>
    </row>
    <row r="8" spans="1:8" s="28" customFormat="1" ht="12.75" outlineLevel="1" thickBot="1">
      <c r="A8" s="30"/>
      <c r="B8" s="31"/>
      <c r="C8" s="32"/>
      <c r="D8" s="26"/>
      <c r="E8" s="26"/>
      <c r="F8" s="27"/>
      <c r="H8" s="29"/>
    </row>
    <row r="9" spans="1:8" s="28" customFormat="1" ht="16.5" outlineLevel="1" thickBot="1">
      <c r="A9" s="23">
        <v>101</v>
      </c>
      <c r="B9" s="33"/>
      <c r="C9" s="34" t="s">
        <v>569</v>
      </c>
      <c r="D9" s="35"/>
      <c r="E9" s="26"/>
      <c r="F9" s="27"/>
      <c r="H9" s="29"/>
    </row>
    <row r="10" spans="1:8" s="28" customFormat="1" ht="12" outlineLevel="1">
      <c r="A10" s="30"/>
      <c r="B10" s="31"/>
      <c r="C10" s="36"/>
      <c r="D10" s="26"/>
      <c r="E10" s="26"/>
      <c r="F10" s="27"/>
      <c r="H10" s="29"/>
    </row>
    <row r="11" spans="1:8" s="28" customFormat="1" ht="12" outlineLevel="1">
      <c r="A11" s="23">
        <v>1011</v>
      </c>
      <c r="B11" s="24"/>
      <c r="C11" s="37" t="s">
        <v>570</v>
      </c>
      <c r="D11" s="26"/>
      <c r="E11" s="26"/>
      <c r="F11" s="27"/>
      <c r="H11" s="29"/>
    </row>
    <row r="12" spans="1:8" s="28" customFormat="1" ht="12" outlineLevel="1">
      <c r="A12" s="30"/>
      <c r="B12" s="31"/>
      <c r="C12" s="38"/>
      <c r="D12" s="26"/>
      <c r="E12" s="26"/>
      <c r="F12" s="27"/>
      <c r="H12" s="29"/>
    </row>
    <row r="13" spans="1:8" s="28" customFormat="1" ht="12" outlineLevel="1">
      <c r="A13" s="23">
        <v>10111</v>
      </c>
      <c r="B13" s="24"/>
      <c r="C13" s="24" t="s">
        <v>571</v>
      </c>
      <c r="D13" s="26"/>
      <c r="E13" s="26"/>
      <c r="F13" s="27"/>
      <c r="H13" s="29"/>
    </row>
    <row r="14" spans="1:8" s="28" customFormat="1" ht="12" outlineLevel="1">
      <c r="A14" s="30">
        <v>1011100001</v>
      </c>
      <c r="B14" s="31" t="s">
        <v>572</v>
      </c>
      <c r="C14" s="31" t="s">
        <v>573</v>
      </c>
      <c r="D14" s="26"/>
      <c r="E14" s="27">
        <v>495397000</v>
      </c>
      <c r="F14" s="27">
        <f aca="true" t="shared" si="0" ref="F14:F19">D14+E14</f>
        <v>495397000</v>
      </c>
      <c r="H14" s="29"/>
    </row>
    <row r="15" spans="1:8" s="28" customFormat="1" ht="12" outlineLevel="1">
      <c r="A15" s="30">
        <v>1011100002</v>
      </c>
      <c r="B15" s="31" t="s">
        <v>574</v>
      </c>
      <c r="C15" s="31" t="s">
        <v>575</v>
      </c>
      <c r="D15" s="26"/>
      <c r="E15" s="26">
        <v>146129000</v>
      </c>
      <c r="F15" s="27">
        <f t="shared" si="0"/>
        <v>146129000</v>
      </c>
      <c r="H15" s="29"/>
    </row>
    <row r="16" spans="1:8" s="28" customFormat="1" ht="12" outlineLevel="1">
      <c r="A16" s="30">
        <v>1011100003</v>
      </c>
      <c r="B16" s="31" t="s">
        <v>576</v>
      </c>
      <c r="C16" s="31" t="s">
        <v>577</v>
      </c>
      <c r="D16" s="26"/>
      <c r="E16" s="26">
        <f>6252179000+105000000</f>
        <v>6357179000</v>
      </c>
      <c r="F16" s="27">
        <f t="shared" si="0"/>
        <v>6357179000</v>
      </c>
      <c r="H16" s="29"/>
    </row>
    <row r="17" spans="1:8" s="28" customFormat="1" ht="12" outlineLevel="1">
      <c r="A17" s="30">
        <v>1011100004</v>
      </c>
      <c r="B17" s="31" t="s">
        <v>578</v>
      </c>
      <c r="C17" s="31" t="s">
        <v>579</v>
      </c>
      <c r="D17" s="26"/>
      <c r="E17" s="26">
        <v>734878000</v>
      </c>
      <c r="F17" s="27">
        <f t="shared" si="0"/>
        <v>734878000</v>
      </c>
      <c r="H17" s="29"/>
    </row>
    <row r="18" spans="1:8" s="28" customFormat="1" ht="12" outlineLevel="1">
      <c r="A18" s="30">
        <v>1011100005</v>
      </c>
      <c r="B18" s="31" t="s">
        <v>580</v>
      </c>
      <c r="C18" s="31" t="s">
        <v>581</v>
      </c>
      <c r="D18" s="26"/>
      <c r="E18" s="26">
        <v>1098971000</v>
      </c>
      <c r="F18" s="27">
        <f t="shared" si="0"/>
        <v>1098971000</v>
      </c>
      <c r="H18" s="29"/>
    </row>
    <row r="19" spans="1:8" s="28" customFormat="1" ht="12.75" outlineLevel="1" thickBot="1">
      <c r="A19" s="30">
        <v>1011100006</v>
      </c>
      <c r="B19" s="31" t="s">
        <v>582</v>
      </c>
      <c r="C19" s="39" t="s">
        <v>583</v>
      </c>
      <c r="D19" s="40"/>
      <c r="E19" s="40">
        <v>133333000</v>
      </c>
      <c r="F19" s="41">
        <f t="shared" si="0"/>
        <v>133333000</v>
      </c>
      <c r="H19" s="29"/>
    </row>
    <row r="20" spans="1:8" s="28" customFormat="1" ht="13.5" outlineLevel="1" thickBot="1" thickTop="1">
      <c r="A20" s="30"/>
      <c r="B20" s="31"/>
      <c r="C20" s="42" t="s">
        <v>584</v>
      </c>
      <c r="D20" s="43">
        <f>SUM(D14:D19)</f>
        <v>0</v>
      </c>
      <c r="E20" s="43">
        <f>SUM(E14:E19)</f>
        <v>8965887000</v>
      </c>
      <c r="F20" s="43">
        <f>SUM(F14:F19)</f>
        <v>8965887000</v>
      </c>
      <c r="H20" s="29"/>
    </row>
    <row r="21" spans="1:8" s="28" customFormat="1" ht="12.75" outlineLevel="1" thickTop="1">
      <c r="A21" s="30"/>
      <c r="B21" s="31"/>
      <c r="C21" s="44"/>
      <c r="D21" s="45"/>
      <c r="E21" s="45"/>
      <c r="F21" s="46"/>
      <c r="H21" s="29"/>
    </row>
    <row r="22" spans="1:8" s="28" customFormat="1" ht="12" outlineLevel="1">
      <c r="A22" s="23">
        <v>10112</v>
      </c>
      <c r="B22" s="24"/>
      <c r="C22" s="24" t="s">
        <v>585</v>
      </c>
      <c r="D22" s="26"/>
      <c r="E22" s="26"/>
      <c r="F22" s="27"/>
      <c r="H22" s="29"/>
    </row>
    <row r="23" spans="1:10" s="28" customFormat="1" ht="12" outlineLevel="1">
      <c r="A23" s="30">
        <v>1011200009</v>
      </c>
      <c r="B23" s="31" t="s">
        <v>586</v>
      </c>
      <c r="C23" s="31" t="s">
        <v>587</v>
      </c>
      <c r="D23" s="26"/>
      <c r="E23" s="26">
        <v>6933993000</v>
      </c>
      <c r="F23" s="27">
        <f aca="true" t="shared" si="1" ref="F23:F39">D23+E23</f>
        <v>6933993000</v>
      </c>
      <c r="G23" s="28">
        <v>6933993000</v>
      </c>
      <c r="H23" s="29" t="s">
        <v>588</v>
      </c>
      <c r="J23" s="29"/>
    </row>
    <row r="24" spans="1:10" s="28" customFormat="1" ht="12" outlineLevel="1">
      <c r="A24" s="30">
        <v>1011200010</v>
      </c>
      <c r="B24" s="31" t="s">
        <v>586</v>
      </c>
      <c r="C24" s="31" t="s">
        <v>589</v>
      </c>
      <c r="D24" s="26"/>
      <c r="E24" s="26">
        <f>2852704000+100000000+250000000</f>
        <v>3202704000</v>
      </c>
      <c r="F24" s="27">
        <f t="shared" si="1"/>
        <v>3202704000</v>
      </c>
      <c r="G24" s="28">
        <v>2952704000</v>
      </c>
      <c r="H24" s="29">
        <f>F41</f>
        <v>28763786000</v>
      </c>
      <c r="I24" s="28" t="s">
        <v>590</v>
      </c>
      <c r="J24" s="29"/>
    </row>
    <row r="25" spans="1:10" s="28" customFormat="1" ht="12" outlineLevel="1">
      <c r="A25" s="30">
        <v>1011200011</v>
      </c>
      <c r="B25" s="31" t="s">
        <v>586</v>
      </c>
      <c r="C25" s="31" t="s">
        <v>591</v>
      </c>
      <c r="D25" s="26"/>
      <c r="E25" s="26">
        <v>1581600000</v>
      </c>
      <c r="F25" s="27">
        <f t="shared" si="1"/>
        <v>1581600000</v>
      </c>
      <c r="G25" s="28">
        <v>1581600000</v>
      </c>
      <c r="H25" s="29">
        <f>-F18</f>
        <v>-1098971000</v>
      </c>
      <c r="I25" s="28" t="s">
        <v>592</v>
      </c>
      <c r="J25" s="29"/>
    </row>
    <row r="26" spans="1:10" s="28" customFormat="1" ht="12" outlineLevel="1">
      <c r="A26" s="30">
        <v>1011200012</v>
      </c>
      <c r="B26" s="31" t="s">
        <v>586</v>
      </c>
      <c r="C26" s="31" t="s">
        <v>593</v>
      </c>
      <c r="D26" s="26"/>
      <c r="E26" s="26">
        <v>192338000</v>
      </c>
      <c r="F26" s="27">
        <f t="shared" si="1"/>
        <v>192338000</v>
      </c>
      <c r="G26" s="28">
        <v>192338000</v>
      </c>
      <c r="H26" s="29">
        <f>-F19</f>
        <v>-133333000</v>
      </c>
      <c r="I26" s="28" t="s">
        <v>594</v>
      </c>
      <c r="J26" s="29"/>
    </row>
    <row r="27" spans="1:10" s="28" customFormat="1" ht="12" outlineLevel="1">
      <c r="A27" s="30">
        <v>1011200013</v>
      </c>
      <c r="B27" s="31" t="s">
        <v>586</v>
      </c>
      <c r="C27" s="31" t="s">
        <v>595</v>
      </c>
      <c r="D27" s="26"/>
      <c r="E27" s="26">
        <v>2468859000</v>
      </c>
      <c r="F27" s="27">
        <f t="shared" si="1"/>
        <v>2468859000</v>
      </c>
      <c r="G27" s="28">
        <v>2468859000</v>
      </c>
      <c r="H27" s="29">
        <f>-F36</f>
        <v>-10000000</v>
      </c>
      <c r="I27" s="28" t="s">
        <v>596</v>
      </c>
      <c r="J27" s="29"/>
    </row>
    <row r="28" spans="1:10" s="28" customFormat="1" ht="12" outlineLevel="1">
      <c r="A28" s="30">
        <v>1011200014</v>
      </c>
      <c r="B28" s="31" t="s">
        <v>597</v>
      </c>
      <c r="C28" s="31" t="s">
        <v>598</v>
      </c>
      <c r="D28" s="26"/>
      <c r="E28" s="26">
        <v>1214462000</v>
      </c>
      <c r="F28" s="27">
        <f t="shared" si="1"/>
        <v>1214462000</v>
      </c>
      <c r="G28" s="28">
        <v>1214462000</v>
      </c>
      <c r="H28" s="29">
        <f>-F37</f>
        <v>-56123000</v>
      </c>
      <c r="I28" s="28" t="s">
        <v>599</v>
      </c>
      <c r="J28" s="29"/>
    </row>
    <row r="29" spans="1:10" s="28" customFormat="1" ht="12" outlineLevel="1">
      <c r="A29" s="30">
        <v>1011200015</v>
      </c>
      <c r="B29" s="31" t="s">
        <v>600</v>
      </c>
      <c r="C29" s="31" t="s">
        <v>601</v>
      </c>
      <c r="D29" s="26"/>
      <c r="E29" s="26">
        <v>26227000</v>
      </c>
      <c r="F29" s="27">
        <f t="shared" si="1"/>
        <v>26227000</v>
      </c>
      <c r="G29" s="28">
        <v>26227000</v>
      </c>
      <c r="H29" s="29">
        <f>-F38</f>
        <v>-875000</v>
      </c>
      <c r="I29" s="28" t="s">
        <v>602</v>
      </c>
      <c r="J29" s="29"/>
    </row>
    <row r="30" spans="1:10" s="28" customFormat="1" ht="12" outlineLevel="1">
      <c r="A30" s="30">
        <v>1011200016</v>
      </c>
      <c r="B30" s="31" t="s">
        <v>603</v>
      </c>
      <c r="C30" s="31" t="s">
        <v>604</v>
      </c>
      <c r="D30" s="26"/>
      <c r="E30" s="26">
        <v>572553000</v>
      </c>
      <c r="F30" s="27">
        <f t="shared" si="1"/>
        <v>572553000</v>
      </c>
      <c r="G30" s="28">
        <v>572553000</v>
      </c>
      <c r="H30" s="29">
        <f>-F39</f>
        <v>0</v>
      </c>
      <c r="I30" s="28" t="s">
        <v>605</v>
      </c>
      <c r="J30" s="29"/>
    </row>
    <row r="31" spans="1:10" s="28" customFormat="1" ht="12" outlineLevel="1">
      <c r="A31" s="30">
        <v>1011200017</v>
      </c>
      <c r="B31" s="31" t="s">
        <v>606</v>
      </c>
      <c r="C31" s="31" t="s">
        <v>607</v>
      </c>
      <c r="D31" s="26"/>
      <c r="E31" s="26">
        <v>1297000</v>
      </c>
      <c r="F31" s="27">
        <f t="shared" si="1"/>
        <v>1297000</v>
      </c>
      <c r="G31" s="28">
        <v>1297000</v>
      </c>
      <c r="H31" s="47">
        <f>SUM(H24:H30)</f>
        <v>27464484000</v>
      </c>
      <c r="I31" s="48" t="s">
        <v>608</v>
      </c>
      <c r="J31" s="29"/>
    </row>
    <row r="32" spans="1:10" s="28" customFormat="1" ht="12" outlineLevel="1">
      <c r="A32" s="30">
        <v>1011200018</v>
      </c>
      <c r="B32" s="31" t="s">
        <v>609</v>
      </c>
      <c r="C32" s="31" t="s">
        <v>610</v>
      </c>
      <c r="D32" s="26"/>
      <c r="E32" s="26">
        <v>3380587000</v>
      </c>
      <c r="F32" s="27">
        <f t="shared" si="1"/>
        <v>3380587000</v>
      </c>
      <c r="G32" s="28">
        <v>3380587000</v>
      </c>
      <c r="H32" s="29">
        <f>H31*1.5%</f>
        <v>411967260</v>
      </c>
      <c r="I32" s="28" t="s">
        <v>611</v>
      </c>
      <c r="J32" s="29"/>
    </row>
    <row r="33" spans="1:10" s="28" customFormat="1" ht="12" outlineLevel="1">
      <c r="A33" s="30">
        <v>1011200019</v>
      </c>
      <c r="B33" s="31" t="s">
        <v>612</v>
      </c>
      <c r="C33" s="31" t="s">
        <v>613</v>
      </c>
      <c r="D33" s="26"/>
      <c r="E33" s="26">
        <v>133616000</v>
      </c>
      <c r="F33" s="27">
        <f t="shared" si="1"/>
        <v>133616000</v>
      </c>
      <c r="G33" s="28">
        <v>133616000</v>
      </c>
      <c r="H33" s="29"/>
      <c r="J33" s="29"/>
    </row>
    <row r="34" spans="1:10" s="28" customFormat="1" ht="12" outlineLevel="1">
      <c r="A34" s="30">
        <v>1011200020</v>
      </c>
      <c r="B34" s="31" t="s">
        <v>614</v>
      </c>
      <c r="C34" s="31" t="s">
        <v>615</v>
      </c>
      <c r="D34" s="26"/>
      <c r="E34" s="26">
        <v>7199000</v>
      </c>
      <c r="F34" s="27">
        <f t="shared" si="1"/>
        <v>7199000</v>
      </c>
      <c r="G34" s="28">
        <v>7199000</v>
      </c>
      <c r="H34" s="29"/>
      <c r="J34" s="29"/>
    </row>
    <row r="35" spans="1:10" s="28" customFormat="1" ht="12" outlineLevel="1">
      <c r="A35" s="30">
        <v>1011200021</v>
      </c>
      <c r="B35" s="31" t="s">
        <v>616</v>
      </c>
      <c r="C35" s="31" t="s">
        <v>617</v>
      </c>
      <c r="D35" s="26"/>
      <c r="E35" s="26">
        <v>15466000</v>
      </c>
      <c r="F35" s="27">
        <f t="shared" si="1"/>
        <v>15466000</v>
      </c>
      <c r="G35" s="28">
        <v>15466000</v>
      </c>
      <c r="H35" s="29"/>
      <c r="J35" s="29"/>
    </row>
    <row r="36" spans="1:10" s="28" customFormat="1" ht="12" outlineLevel="1">
      <c r="A36" s="30">
        <v>1011200022</v>
      </c>
      <c r="B36" s="31" t="s">
        <v>616</v>
      </c>
      <c r="C36" s="31" t="s">
        <v>618</v>
      </c>
      <c r="D36" s="26"/>
      <c r="E36" s="26">
        <v>10000000</v>
      </c>
      <c r="F36" s="27">
        <f t="shared" si="1"/>
        <v>10000000</v>
      </c>
      <c r="G36" s="28">
        <v>10000000</v>
      </c>
      <c r="H36" s="29"/>
      <c r="J36" s="29"/>
    </row>
    <row r="37" spans="1:10" s="28" customFormat="1" ht="12" outlineLevel="1">
      <c r="A37" s="30">
        <v>1011200023</v>
      </c>
      <c r="B37" s="31" t="s">
        <v>619</v>
      </c>
      <c r="C37" s="31" t="s">
        <v>620</v>
      </c>
      <c r="D37" s="26"/>
      <c r="E37" s="26">
        <v>56123000</v>
      </c>
      <c r="F37" s="27">
        <f t="shared" si="1"/>
        <v>56123000</v>
      </c>
      <c r="G37" s="28">
        <v>56123000</v>
      </c>
      <c r="H37" s="29"/>
      <c r="J37" s="29"/>
    </row>
    <row r="38" spans="1:10" s="28" customFormat="1" ht="12" outlineLevel="1">
      <c r="A38" s="30">
        <v>1011200024</v>
      </c>
      <c r="B38" s="31" t="s">
        <v>621</v>
      </c>
      <c r="C38" s="31" t="s">
        <v>622</v>
      </c>
      <c r="D38" s="26"/>
      <c r="E38" s="26">
        <v>875000</v>
      </c>
      <c r="F38" s="27">
        <f t="shared" si="1"/>
        <v>875000</v>
      </c>
      <c r="G38" s="28">
        <v>875000</v>
      </c>
      <c r="H38" s="29"/>
      <c r="J38" s="29"/>
    </row>
    <row r="39" spans="1:10" s="28" customFormat="1" ht="12" outlineLevel="1">
      <c r="A39" s="30">
        <v>1011200025</v>
      </c>
      <c r="B39" s="49"/>
      <c r="C39" s="31" t="s">
        <v>623</v>
      </c>
      <c r="D39" s="26"/>
      <c r="E39" s="26">
        <v>0</v>
      </c>
      <c r="F39" s="27">
        <f t="shared" si="1"/>
        <v>0</v>
      </c>
      <c r="G39" s="28">
        <v>0</v>
      </c>
      <c r="H39" s="29"/>
      <c r="J39" s="29"/>
    </row>
    <row r="40" spans="1:8" s="28" customFormat="1" ht="12.75" outlineLevel="1" thickBot="1">
      <c r="A40" s="30"/>
      <c r="B40" s="31"/>
      <c r="C40" s="50" t="s">
        <v>624</v>
      </c>
      <c r="D40" s="43">
        <f>SUM(D23:D39)</f>
        <v>0</v>
      </c>
      <c r="E40" s="43">
        <f>SUM(E23:E39)</f>
        <v>19797899000</v>
      </c>
      <c r="F40" s="43">
        <f>SUM(F23:F39)</f>
        <v>19797899000</v>
      </c>
      <c r="H40" s="29"/>
    </row>
    <row r="41" spans="1:8" s="28" customFormat="1" ht="13.5" outlineLevel="1" thickBot="1" thickTop="1">
      <c r="A41" s="30"/>
      <c r="B41" s="31"/>
      <c r="C41" s="50" t="s">
        <v>625</v>
      </c>
      <c r="D41" s="43">
        <f>D20+D40</f>
        <v>0</v>
      </c>
      <c r="E41" s="43">
        <f>E20+E40</f>
        <v>28763786000</v>
      </c>
      <c r="F41" s="43">
        <f>F20+F40</f>
        <v>28763786000</v>
      </c>
      <c r="G41" s="29">
        <f>F41-F18-F19-F38-F37</f>
        <v>27474484000</v>
      </c>
      <c r="H41" s="29"/>
    </row>
    <row r="42" spans="1:8" s="28" customFormat="1" ht="12.75" outlineLevel="1" thickTop="1">
      <c r="A42" s="30"/>
      <c r="B42" s="31"/>
      <c r="C42" s="44"/>
      <c r="D42" s="45"/>
      <c r="E42" s="45"/>
      <c r="F42" s="46"/>
      <c r="H42" s="29"/>
    </row>
    <row r="43" spans="1:8" s="28" customFormat="1" ht="12" outlineLevel="1">
      <c r="A43" s="23">
        <v>1012</v>
      </c>
      <c r="B43" s="24"/>
      <c r="C43" s="37" t="s">
        <v>626</v>
      </c>
      <c r="D43" s="26"/>
      <c r="E43" s="26"/>
      <c r="F43" s="27"/>
      <c r="H43" s="29"/>
    </row>
    <row r="44" spans="1:8" s="28" customFormat="1" ht="12" outlineLevel="1">
      <c r="A44" s="30"/>
      <c r="B44" s="31"/>
      <c r="C44" s="38"/>
      <c r="D44" s="26"/>
      <c r="E44" s="26"/>
      <c r="F44" s="27"/>
      <c r="H44" s="29"/>
    </row>
    <row r="45" spans="1:8" s="28" customFormat="1" ht="12" outlineLevel="1">
      <c r="A45" s="23">
        <v>10121</v>
      </c>
      <c r="B45" s="24"/>
      <c r="C45" s="24" t="s">
        <v>627</v>
      </c>
      <c r="D45" s="26"/>
      <c r="E45" s="26"/>
      <c r="F45" s="27"/>
      <c r="H45" s="29"/>
    </row>
    <row r="46" spans="1:8" s="28" customFormat="1" ht="12" outlineLevel="1">
      <c r="A46" s="30">
        <v>1012100028</v>
      </c>
      <c r="B46" s="31" t="s">
        <v>628</v>
      </c>
      <c r="C46" s="31" t="s">
        <v>629</v>
      </c>
      <c r="D46" s="26"/>
      <c r="E46" s="26">
        <v>7612000</v>
      </c>
      <c r="F46" s="27">
        <f aca="true" t="shared" si="2" ref="F46:F54">D46+E46</f>
        <v>7612000</v>
      </c>
      <c r="H46" s="29"/>
    </row>
    <row r="47" spans="1:8" s="28" customFormat="1" ht="12" outlineLevel="1">
      <c r="A47" s="30">
        <v>1012100029</v>
      </c>
      <c r="B47" s="31" t="s">
        <v>630</v>
      </c>
      <c r="C47" s="31" t="s">
        <v>631</v>
      </c>
      <c r="D47" s="26"/>
      <c r="E47" s="26">
        <v>50000</v>
      </c>
      <c r="F47" s="27">
        <f t="shared" si="2"/>
        <v>50000</v>
      </c>
      <c r="H47" s="29"/>
    </row>
    <row r="48" spans="1:8" s="28" customFormat="1" ht="12" outlineLevel="1">
      <c r="A48" s="30">
        <v>1012100030</v>
      </c>
      <c r="B48" s="31" t="s">
        <v>632</v>
      </c>
      <c r="C48" s="31" t="s">
        <v>633</v>
      </c>
      <c r="D48" s="26"/>
      <c r="E48" s="27">
        <v>0</v>
      </c>
      <c r="F48" s="27">
        <f t="shared" si="2"/>
        <v>0</v>
      </c>
      <c r="H48" s="29"/>
    </row>
    <row r="49" spans="1:8" s="28" customFormat="1" ht="12" outlineLevel="1">
      <c r="A49" s="30">
        <v>1012100031</v>
      </c>
      <c r="B49" s="31" t="s">
        <v>634</v>
      </c>
      <c r="C49" s="31" t="s">
        <v>635</v>
      </c>
      <c r="D49" s="26"/>
      <c r="E49" s="27">
        <v>74157000</v>
      </c>
      <c r="F49" s="27">
        <f t="shared" si="2"/>
        <v>74157000</v>
      </c>
      <c r="H49" s="29"/>
    </row>
    <row r="50" spans="1:8" s="28" customFormat="1" ht="12" outlineLevel="1">
      <c r="A50" s="30">
        <v>1012100032</v>
      </c>
      <c r="B50" s="31" t="s">
        <v>634</v>
      </c>
      <c r="C50" s="31" t="s">
        <v>636</v>
      </c>
      <c r="D50" s="26"/>
      <c r="E50" s="27">
        <v>22258000</v>
      </c>
      <c r="F50" s="27">
        <f t="shared" si="2"/>
        <v>22258000</v>
      </c>
      <c r="H50" s="29"/>
    </row>
    <row r="51" spans="1:8" s="28" customFormat="1" ht="12" outlineLevel="1">
      <c r="A51" s="30">
        <v>1012100033</v>
      </c>
      <c r="B51" s="31" t="s">
        <v>634</v>
      </c>
      <c r="C51" s="31" t="s">
        <v>637</v>
      </c>
      <c r="D51" s="26"/>
      <c r="E51" s="27">
        <v>28000000</v>
      </c>
      <c r="F51" s="27">
        <f t="shared" si="2"/>
        <v>28000000</v>
      </c>
      <c r="H51" s="29"/>
    </row>
    <row r="52" spans="1:8" s="28" customFormat="1" ht="12" outlineLevel="1">
      <c r="A52" s="30">
        <v>1012100034</v>
      </c>
      <c r="B52" s="31" t="s">
        <v>634</v>
      </c>
      <c r="C52" s="51" t="s">
        <v>638</v>
      </c>
      <c r="D52" s="26"/>
      <c r="E52" s="27">
        <v>244422000</v>
      </c>
      <c r="F52" s="27">
        <f t="shared" si="2"/>
        <v>244422000</v>
      </c>
      <c r="G52" s="52" t="s">
        <v>639</v>
      </c>
      <c r="H52" s="29"/>
    </row>
    <row r="53" spans="1:8" s="28" customFormat="1" ht="12" outlineLevel="1">
      <c r="A53" s="30">
        <v>1012100035</v>
      </c>
      <c r="B53" s="31" t="s">
        <v>640</v>
      </c>
      <c r="C53" s="31" t="s">
        <v>641</v>
      </c>
      <c r="D53" s="26"/>
      <c r="E53" s="27">
        <v>4000000</v>
      </c>
      <c r="F53" s="27">
        <f t="shared" si="2"/>
        <v>4000000</v>
      </c>
      <c r="H53" s="29"/>
    </row>
    <row r="54" spans="1:8" s="28" customFormat="1" ht="12" outlineLevel="1">
      <c r="A54" s="30">
        <v>1012100036</v>
      </c>
      <c r="B54" s="31" t="s">
        <v>642</v>
      </c>
      <c r="C54" s="31" t="s">
        <v>643</v>
      </c>
      <c r="D54" s="26"/>
      <c r="E54" s="27">
        <v>3000</v>
      </c>
      <c r="F54" s="27">
        <f t="shared" si="2"/>
        <v>3000</v>
      </c>
      <c r="H54" s="29"/>
    </row>
    <row r="55" spans="1:8" s="28" customFormat="1" ht="12.75" outlineLevel="1" thickBot="1">
      <c r="A55" s="30"/>
      <c r="B55" s="31"/>
      <c r="C55" s="42" t="s">
        <v>644</v>
      </c>
      <c r="D55" s="43">
        <f>SUM(D47:D54)</f>
        <v>0</v>
      </c>
      <c r="E55" s="43">
        <f>SUM(E46:E54)</f>
        <v>380502000</v>
      </c>
      <c r="F55" s="43">
        <f>SUM(F46:F54)</f>
        <v>380502000</v>
      </c>
      <c r="H55" s="29"/>
    </row>
    <row r="56" spans="1:8" s="28" customFormat="1" ht="12.75" outlineLevel="1" thickTop="1">
      <c r="A56" s="30"/>
      <c r="B56" s="31"/>
      <c r="C56" s="44"/>
      <c r="D56" s="45"/>
      <c r="E56" s="45"/>
      <c r="F56" s="46"/>
      <c r="H56" s="29"/>
    </row>
    <row r="57" spans="1:8" s="28" customFormat="1" ht="12" outlineLevel="1">
      <c r="A57" s="23">
        <v>10122</v>
      </c>
      <c r="B57" s="24"/>
      <c r="C57" s="24" t="s">
        <v>645</v>
      </c>
      <c r="D57" s="26"/>
      <c r="E57" s="26"/>
      <c r="F57" s="27"/>
      <c r="H57" s="29"/>
    </row>
    <row r="58" spans="1:8" s="28" customFormat="1" ht="12" outlineLevel="1">
      <c r="A58" s="30">
        <v>1012200039</v>
      </c>
      <c r="B58" s="31" t="s">
        <v>646</v>
      </c>
      <c r="C58" s="31" t="s">
        <v>647</v>
      </c>
      <c r="D58" s="26"/>
      <c r="E58" s="27">
        <v>1362000</v>
      </c>
      <c r="F58" s="27">
        <f aca="true" t="shared" si="3" ref="F58:F66">D58+E58</f>
        <v>1362000</v>
      </c>
      <c r="H58" s="29"/>
    </row>
    <row r="59" spans="1:8" s="28" customFormat="1" ht="12" outlineLevel="1">
      <c r="A59" s="30">
        <v>1012200040</v>
      </c>
      <c r="B59" s="31" t="s">
        <v>648</v>
      </c>
      <c r="C59" s="31" t="s">
        <v>649</v>
      </c>
      <c r="D59" s="26"/>
      <c r="E59" s="27">
        <v>156000</v>
      </c>
      <c r="F59" s="27">
        <f t="shared" si="3"/>
        <v>156000</v>
      </c>
      <c r="H59" s="29"/>
    </row>
    <row r="60" spans="1:8" s="28" customFormat="1" ht="12" outlineLevel="1">
      <c r="A60" s="30">
        <v>1012200041</v>
      </c>
      <c r="B60" s="31" t="s">
        <v>650</v>
      </c>
      <c r="C60" s="31" t="s">
        <v>651</v>
      </c>
      <c r="D60" s="26"/>
      <c r="E60" s="27">
        <v>506576000</v>
      </c>
      <c r="F60" s="27">
        <f t="shared" si="3"/>
        <v>506576000</v>
      </c>
      <c r="H60" s="29"/>
    </row>
    <row r="61" spans="1:8" s="28" customFormat="1" ht="12" outlineLevel="1">
      <c r="A61" s="30">
        <v>1012200042</v>
      </c>
      <c r="B61" s="31" t="s">
        <v>652</v>
      </c>
      <c r="C61" s="31" t="s">
        <v>653</v>
      </c>
      <c r="D61" s="26"/>
      <c r="E61" s="27">
        <v>71589000</v>
      </c>
      <c r="F61" s="27">
        <f t="shared" si="3"/>
        <v>71589000</v>
      </c>
      <c r="H61" s="29"/>
    </row>
    <row r="62" spans="1:8" s="28" customFormat="1" ht="12" outlineLevel="1">
      <c r="A62" s="30">
        <v>1012200043</v>
      </c>
      <c r="B62" s="31" t="s">
        <v>654</v>
      </c>
      <c r="C62" s="31" t="s">
        <v>655</v>
      </c>
      <c r="D62" s="26"/>
      <c r="E62" s="27">
        <v>52073000</v>
      </c>
      <c r="F62" s="27">
        <f t="shared" si="3"/>
        <v>52073000</v>
      </c>
      <c r="H62" s="29"/>
    </row>
    <row r="63" spans="1:8" s="28" customFormat="1" ht="12" outlineLevel="1">
      <c r="A63" s="30">
        <v>1012200044</v>
      </c>
      <c r="B63" s="31" t="s">
        <v>656</v>
      </c>
      <c r="C63" s="31" t="s">
        <v>657</v>
      </c>
      <c r="D63" s="26"/>
      <c r="E63" s="27">
        <v>471000</v>
      </c>
      <c r="F63" s="27">
        <f t="shared" si="3"/>
        <v>471000</v>
      </c>
      <c r="H63" s="29"/>
    </row>
    <row r="64" spans="1:8" s="28" customFormat="1" ht="12" outlineLevel="1">
      <c r="A64" s="30">
        <v>1012200045</v>
      </c>
      <c r="B64" s="31" t="s">
        <v>658</v>
      </c>
      <c r="C64" s="31" t="s">
        <v>659</v>
      </c>
      <c r="D64" s="26"/>
      <c r="E64" s="27">
        <v>89525000</v>
      </c>
      <c r="F64" s="27">
        <f t="shared" si="3"/>
        <v>89525000</v>
      </c>
      <c r="H64" s="29"/>
    </row>
    <row r="65" spans="1:8" s="28" customFormat="1" ht="12" outlineLevel="1">
      <c r="A65" s="30">
        <v>1012200046</v>
      </c>
      <c r="B65" s="31" t="s">
        <v>660</v>
      </c>
      <c r="C65" s="31" t="s">
        <v>661</v>
      </c>
      <c r="D65" s="26"/>
      <c r="E65" s="27">
        <v>159000</v>
      </c>
      <c r="F65" s="27">
        <f t="shared" si="3"/>
        <v>159000</v>
      </c>
      <c r="H65" s="29"/>
    </row>
    <row r="66" spans="1:8" s="28" customFormat="1" ht="12.75" outlineLevel="1" thickBot="1">
      <c r="A66" s="30">
        <v>1012200047</v>
      </c>
      <c r="B66" s="31" t="s">
        <v>662</v>
      </c>
      <c r="C66" s="39" t="s">
        <v>663</v>
      </c>
      <c r="D66" s="40"/>
      <c r="E66" s="41">
        <v>246980000</v>
      </c>
      <c r="F66" s="41">
        <f t="shared" si="3"/>
        <v>246980000</v>
      </c>
      <c r="H66" s="29"/>
    </row>
    <row r="67" spans="1:8" s="28" customFormat="1" ht="13.5" outlineLevel="1" thickBot="1" thickTop="1">
      <c r="A67" s="30"/>
      <c r="B67" s="31"/>
      <c r="C67" s="42" t="s">
        <v>664</v>
      </c>
      <c r="D67" s="43">
        <f>SUM(D58:D66)</f>
        <v>0</v>
      </c>
      <c r="E67" s="43">
        <f>SUM(E58:E66)</f>
        <v>968891000</v>
      </c>
      <c r="F67" s="43">
        <f>SUM(F58:F66)</f>
        <v>968891000</v>
      </c>
      <c r="H67" s="29"/>
    </row>
    <row r="68" spans="1:8" s="28" customFormat="1" ht="12.75" outlineLevel="1" thickTop="1">
      <c r="A68" s="30"/>
      <c r="B68" s="31"/>
      <c r="C68" s="44"/>
      <c r="D68" s="45"/>
      <c r="E68" s="45"/>
      <c r="F68" s="46"/>
      <c r="H68" s="29"/>
    </row>
    <row r="69" spans="1:8" s="28" customFormat="1" ht="12" outlineLevel="1">
      <c r="A69" s="23">
        <v>10123</v>
      </c>
      <c r="B69" s="24"/>
      <c r="C69" s="24" t="s">
        <v>665</v>
      </c>
      <c r="D69" s="26"/>
      <c r="E69" s="26"/>
      <c r="F69" s="27"/>
      <c r="H69" s="29"/>
    </row>
    <row r="70" spans="1:8" s="28" customFormat="1" ht="12.75" outlineLevel="1" thickBot="1">
      <c r="A70" s="30">
        <v>1012300050</v>
      </c>
      <c r="B70" s="31" t="s">
        <v>666</v>
      </c>
      <c r="C70" s="39" t="s">
        <v>667</v>
      </c>
      <c r="D70" s="41"/>
      <c r="E70" s="40">
        <v>80000000</v>
      </c>
      <c r="F70" s="41">
        <f>D70+E70</f>
        <v>80000000</v>
      </c>
      <c r="G70" s="52" t="s">
        <v>639</v>
      </c>
      <c r="H70" s="29"/>
    </row>
    <row r="71" spans="1:8" s="28" customFormat="1" ht="13.5" outlineLevel="1" thickBot="1" thickTop="1">
      <c r="A71" s="30"/>
      <c r="B71" s="31"/>
      <c r="C71" s="42" t="s">
        <v>668</v>
      </c>
      <c r="D71" s="43">
        <f>SUM(D70)</f>
        <v>0</v>
      </c>
      <c r="E71" s="43">
        <f>SUM(E70)</f>
        <v>80000000</v>
      </c>
      <c r="F71" s="43">
        <f>SUM(F70)</f>
        <v>80000000</v>
      </c>
      <c r="H71" s="29"/>
    </row>
    <row r="72" spans="1:8" s="28" customFormat="1" ht="12.75" outlineLevel="1" thickTop="1">
      <c r="A72" s="30"/>
      <c r="B72" s="31"/>
      <c r="C72" s="53"/>
      <c r="D72" s="54"/>
      <c r="E72" s="54"/>
      <c r="F72" s="54"/>
      <c r="H72" s="29"/>
    </row>
    <row r="73" spans="1:8" s="28" customFormat="1" ht="12" outlineLevel="1">
      <c r="A73" s="23">
        <v>10124</v>
      </c>
      <c r="B73" s="24"/>
      <c r="C73" s="24" t="s">
        <v>669</v>
      </c>
      <c r="D73" s="55"/>
      <c r="E73" s="55"/>
      <c r="F73" s="55"/>
      <c r="H73" s="29"/>
    </row>
    <row r="74" spans="1:8" s="28" customFormat="1" ht="12" outlineLevel="1">
      <c r="A74" s="30">
        <v>1012400053</v>
      </c>
      <c r="B74" s="31" t="s">
        <v>670</v>
      </c>
      <c r="C74" s="31" t="s">
        <v>671</v>
      </c>
      <c r="D74" s="27"/>
      <c r="E74" s="27">
        <v>0</v>
      </c>
      <c r="F74" s="27">
        <f>D74+E74</f>
        <v>0</v>
      </c>
      <c r="H74" s="29"/>
    </row>
    <row r="75" spans="1:8" s="28" customFormat="1" ht="12" outlineLevel="1">
      <c r="A75" s="30">
        <v>1012400054</v>
      </c>
      <c r="B75" s="31" t="s">
        <v>670</v>
      </c>
      <c r="C75" s="31" t="s">
        <v>672</v>
      </c>
      <c r="D75" s="27"/>
      <c r="E75" s="27">
        <v>2023000</v>
      </c>
      <c r="F75" s="27">
        <f>D75+E75</f>
        <v>2023000</v>
      </c>
      <c r="H75" s="29"/>
    </row>
    <row r="76" spans="1:8" s="28" customFormat="1" ht="12.75" outlineLevel="1" thickBot="1">
      <c r="A76" s="30">
        <v>1012400055</v>
      </c>
      <c r="B76" s="31" t="s">
        <v>673</v>
      </c>
      <c r="C76" s="39" t="s">
        <v>674</v>
      </c>
      <c r="D76" s="41"/>
      <c r="E76" s="41">
        <v>4238000</v>
      </c>
      <c r="F76" s="41">
        <f>D76+E76</f>
        <v>4238000</v>
      </c>
      <c r="H76" s="29"/>
    </row>
    <row r="77" spans="1:8" s="28" customFormat="1" ht="13.5" outlineLevel="1" thickBot="1" thickTop="1">
      <c r="A77" s="30"/>
      <c r="B77" s="31"/>
      <c r="C77" s="42" t="s">
        <v>668</v>
      </c>
      <c r="D77" s="43">
        <f>SUM(D74:D76)</f>
        <v>0</v>
      </c>
      <c r="E77" s="43">
        <f>SUM(E74:E76)</f>
        <v>6261000</v>
      </c>
      <c r="F77" s="43">
        <f>SUM(F74:F76)</f>
        <v>6261000</v>
      </c>
      <c r="H77" s="29"/>
    </row>
    <row r="78" spans="1:8" s="28" customFormat="1" ht="12.75" outlineLevel="1" thickTop="1">
      <c r="A78" s="30"/>
      <c r="B78" s="31"/>
      <c r="C78" s="53"/>
      <c r="D78" s="54"/>
      <c r="E78" s="54"/>
      <c r="F78" s="54"/>
      <c r="H78" s="29"/>
    </row>
    <row r="79" spans="1:8" s="28" customFormat="1" ht="12" outlineLevel="1">
      <c r="A79" s="23">
        <v>10125</v>
      </c>
      <c r="B79" s="24"/>
      <c r="C79" s="24" t="s">
        <v>675</v>
      </c>
      <c r="D79" s="26"/>
      <c r="E79" s="26"/>
      <c r="F79" s="27"/>
      <c r="H79" s="29"/>
    </row>
    <row r="80" spans="1:8" s="28" customFormat="1" ht="12" outlineLevel="1">
      <c r="A80" s="30">
        <v>1012500058</v>
      </c>
      <c r="B80" s="31" t="s">
        <v>676</v>
      </c>
      <c r="C80" s="31" t="s">
        <v>677</v>
      </c>
      <c r="D80" s="26">
        <v>156155000</v>
      </c>
      <c r="E80" s="26"/>
      <c r="F80" s="27">
        <f aca="true" t="shared" si="4" ref="F80:F104">D80+E80</f>
        <v>156155000</v>
      </c>
      <c r="H80" s="29"/>
    </row>
    <row r="81" spans="1:8" s="28" customFormat="1" ht="24" outlineLevel="1">
      <c r="A81" s="30">
        <v>1012500059</v>
      </c>
      <c r="B81" s="31" t="s">
        <v>678</v>
      </c>
      <c r="C81" s="31" t="s">
        <v>679</v>
      </c>
      <c r="D81" s="27">
        <v>1347801000</v>
      </c>
      <c r="E81" s="26"/>
      <c r="F81" s="27">
        <f t="shared" si="4"/>
        <v>1347801000</v>
      </c>
      <c r="H81" s="29"/>
    </row>
    <row r="82" spans="1:8" s="28" customFormat="1" ht="24" outlineLevel="1">
      <c r="A82" s="30">
        <v>1012500060</v>
      </c>
      <c r="B82" s="31" t="s">
        <v>680</v>
      </c>
      <c r="C82" s="31" t="s">
        <v>681</v>
      </c>
      <c r="D82" s="27">
        <v>1349716000</v>
      </c>
      <c r="E82" s="26"/>
      <c r="F82" s="27">
        <f t="shared" si="4"/>
        <v>1349716000</v>
      </c>
      <c r="H82" s="29"/>
    </row>
    <row r="83" spans="1:8" s="28" customFormat="1" ht="24" outlineLevel="1">
      <c r="A83" s="30">
        <v>1012500061</v>
      </c>
      <c r="B83" s="31" t="s">
        <v>682</v>
      </c>
      <c r="C83" s="31" t="s">
        <v>557</v>
      </c>
      <c r="D83" s="27">
        <v>23226856000</v>
      </c>
      <c r="E83" s="26"/>
      <c r="F83" s="27">
        <f t="shared" si="4"/>
        <v>23226856000</v>
      </c>
      <c r="H83" s="29"/>
    </row>
    <row r="84" spans="1:8" s="28" customFormat="1" ht="24" outlineLevel="1">
      <c r="A84" s="30">
        <v>1012500062</v>
      </c>
      <c r="B84" s="31" t="s">
        <v>682</v>
      </c>
      <c r="C84" s="31" t="s">
        <v>558</v>
      </c>
      <c r="D84" s="27">
        <v>3729854000</v>
      </c>
      <c r="E84" s="26"/>
      <c r="F84" s="27">
        <f t="shared" si="4"/>
        <v>3729854000</v>
      </c>
      <c r="H84" s="29"/>
    </row>
    <row r="85" spans="1:8" s="28" customFormat="1" ht="24" outlineLevel="1">
      <c r="A85" s="30">
        <v>1012500063</v>
      </c>
      <c r="B85" s="31" t="s">
        <v>683</v>
      </c>
      <c r="C85" s="51" t="s">
        <v>684</v>
      </c>
      <c r="D85" s="27">
        <v>1305000000</v>
      </c>
      <c r="E85" s="26"/>
      <c r="F85" s="27">
        <f t="shared" si="4"/>
        <v>1305000000</v>
      </c>
      <c r="G85" s="52" t="s">
        <v>685</v>
      </c>
      <c r="H85" s="56"/>
    </row>
    <row r="86" spans="1:8" s="28" customFormat="1" ht="24" outlineLevel="1">
      <c r="A86" s="30">
        <v>1012500064</v>
      </c>
      <c r="B86" s="31" t="s">
        <v>686</v>
      </c>
      <c r="C86" s="31" t="s">
        <v>687</v>
      </c>
      <c r="D86" s="27">
        <v>246971000</v>
      </c>
      <c r="E86" s="26"/>
      <c r="F86" s="27">
        <f t="shared" si="4"/>
        <v>246971000</v>
      </c>
      <c r="H86" s="29"/>
    </row>
    <row r="87" spans="1:8" s="28" customFormat="1" ht="24" outlineLevel="1">
      <c r="A87" s="30">
        <v>1012500065</v>
      </c>
      <c r="B87" s="31" t="s">
        <v>688</v>
      </c>
      <c r="C87" s="31" t="s">
        <v>689</v>
      </c>
      <c r="D87" s="27">
        <v>184891000</v>
      </c>
      <c r="E87" s="26"/>
      <c r="F87" s="27">
        <f t="shared" si="4"/>
        <v>184891000</v>
      </c>
      <c r="H87" s="29"/>
    </row>
    <row r="88" spans="1:8" s="28" customFormat="1" ht="24" outlineLevel="1">
      <c r="A88" s="30">
        <v>1012500066</v>
      </c>
      <c r="B88" s="31" t="s">
        <v>690</v>
      </c>
      <c r="C88" s="31" t="s">
        <v>691</v>
      </c>
      <c r="D88" s="27">
        <f>1096678000-12500000</f>
        <v>1084178000</v>
      </c>
      <c r="E88" s="27"/>
      <c r="F88" s="27">
        <f t="shared" si="4"/>
        <v>1084178000</v>
      </c>
      <c r="G88" s="56" t="s">
        <v>692</v>
      </c>
      <c r="H88" s="56"/>
    </row>
    <row r="89" spans="1:8" s="28" customFormat="1" ht="24" outlineLevel="1">
      <c r="A89" s="30">
        <v>1012500067</v>
      </c>
      <c r="B89" s="31" t="s">
        <v>693</v>
      </c>
      <c r="C89" s="31" t="s">
        <v>694</v>
      </c>
      <c r="D89" s="27"/>
      <c r="E89" s="26"/>
      <c r="F89" s="27">
        <f t="shared" si="4"/>
        <v>0</v>
      </c>
      <c r="H89" s="29"/>
    </row>
    <row r="90" spans="1:8" s="28" customFormat="1" ht="12" outlineLevel="1">
      <c r="A90" s="30">
        <v>1012500068</v>
      </c>
      <c r="B90" s="31" t="s">
        <v>695</v>
      </c>
      <c r="C90" s="51" t="s">
        <v>696</v>
      </c>
      <c r="D90" s="27"/>
      <c r="E90" s="27">
        <v>102440000</v>
      </c>
      <c r="F90" s="27">
        <f t="shared" si="4"/>
        <v>102440000</v>
      </c>
      <c r="G90" s="52" t="s">
        <v>639</v>
      </c>
      <c r="H90" s="29"/>
    </row>
    <row r="91" spans="1:8" s="28" customFormat="1" ht="12" outlineLevel="1">
      <c r="A91" s="30">
        <v>1012500069</v>
      </c>
      <c r="B91" s="31" t="s">
        <v>697</v>
      </c>
      <c r="C91" s="31" t="s">
        <v>698</v>
      </c>
      <c r="D91" s="26"/>
      <c r="E91" s="26"/>
      <c r="F91" s="27">
        <f t="shared" si="4"/>
        <v>0</v>
      </c>
      <c r="H91" s="29"/>
    </row>
    <row r="92" spans="1:8" s="28" customFormat="1" ht="12" outlineLevel="1">
      <c r="A92" s="30">
        <v>1012500070</v>
      </c>
      <c r="B92" s="31" t="s">
        <v>699</v>
      </c>
      <c r="C92" s="31" t="s">
        <v>700</v>
      </c>
      <c r="D92" s="26"/>
      <c r="E92" s="26"/>
      <c r="F92" s="27">
        <f t="shared" si="4"/>
        <v>0</v>
      </c>
      <c r="H92" s="29"/>
    </row>
    <row r="93" spans="1:8" s="28" customFormat="1" ht="12" outlineLevel="1">
      <c r="A93" s="30">
        <v>1012500071</v>
      </c>
      <c r="B93" s="31" t="s">
        <v>701</v>
      </c>
      <c r="C93" s="31" t="s">
        <v>702</v>
      </c>
      <c r="D93" s="26"/>
      <c r="E93" s="26"/>
      <c r="F93" s="27">
        <f t="shared" si="4"/>
        <v>0</v>
      </c>
      <c r="H93" s="29"/>
    </row>
    <row r="94" spans="1:8" s="28" customFormat="1" ht="12" outlineLevel="1">
      <c r="A94" s="30">
        <v>1012500072</v>
      </c>
      <c r="B94" s="31" t="s">
        <v>703</v>
      </c>
      <c r="C94" s="31" t="s">
        <v>704</v>
      </c>
      <c r="D94" s="27"/>
      <c r="E94" s="26"/>
      <c r="F94" s="27">
        <f t="shared" si="4"/>
        <v>0</v>
      </c>
      <c r="H94" s="29"/>
    </row>
    <row r="95" spans="1:8" s="28" customFormat="1" ht="12" outlineLevel="1">
      <c r="A95" s="30">
        <v>1012500073</v>
      </c>
      <c r="B95" s="31" t="s">
        <v>705</v>
      </c>
      <c r="C95" s="31" t="s">
        <v>706</v>
      </c>
      <c r="D95" s="27"/>
      <c r="E95" s="26"/>
      <c r="F95" s="27">
        <f t="shared" si="4"/>
        <v>0</v>
      </c>
      <c r="H95" s="29"/>
    </row>
    <row r="96" spans="1:8" s="28" customFormat="1" ht="12" outlineLevel="1">
      <c r="A96" s="30">
        <v>1012500074</v>
      </c>
      <c r="B96" s="49"/>
      <c r="C96" s="31" t="s">
        <v>707</v>
      </c>
      <c r="D96" s="27"/>
      <c r="E96" s="26"/>
      <c r="F96" s="27">
        <f t="shared" si="4"/>
        <v>0</v>
      </c>
      <c r="H96" s="29"/>
    </row>
    <row r="97" spans="1:8" s="28" customFormat="1" ht="12" outlineLevel="1">
      <c r="A97" s="30">
        <v>1012500075</v>
      </c>
      <c r="B97" s="49"/>
      <c r="C97" s="31" t="s">
        <v>708</v>
      </c>
      <c r="D97" s="27"/>
      <c r="E97" s="26"/>
      <c r="F97" s="27">
        <f t="shared" si="4"/>
        <v>0</v>
      </c>
      <c r="H97" s="29"/>
    </row>
    <row r="98" spans="1:8" s="28" customFormat="1" ht="12" outlineLevel="1">
      <c r="A98" s="30">
        <v>1012500076</v>
      </c>
      <c r="B98" s="49"/>
      <c r="C98" s="31" t="s">
        <v>709</v>
      </c>
      <c r="D98" s="27"/>
      <c r="E98" s="26"/>
      <c r="F98" s="27">
        <f t="shared" si="4"/>
        <v>0</v>
      </c>
      <c r="H98" s="29"/>
    </row>
    <row r="99" spans="1:8" s="28" customFormat="1" ht="12" outlineLevel="1">
      <c r="A99" s="30">
        <v>1012500077</v>
      </c>
      <c r="B99" s="49"/>
      <c r="C99" s="31" t="s">
        <v>710</v>
      </c>
      <c r="D99" s="27"/>
      <c r="E99" s="26"/>
      <c r="F99" s="27">
        <f t="shared" si="4"/>
        <v>0</v>
      </c>
      <c r="H99" s="29"/>
    </row>
    <row r="100" spans="1:8" s="28" customFormat="1" ht="12" outlineLevel="1">
      <c r="A100" s="30">
        <v>1012500078</v>
      </c>
      <c r="B100" s="49"/>
      <c r="C100" s="31" t="s">
        <v>711</v>
      </c>
      <c r="D100" s="27"/>
      <c r="E100" s="26"/>
      <c r="F100" s="27">
        <f t="shared" si="4"/>
        <v>0</v>
      </c>
      <c r="H100" s="29"/>
    </row>
    <row r="101" spans="1:8" s="28" customFormat="1" ht="12" outlineLevel="1">
      <c r="A101" s="30">
        <v>1012500079</v>
      </c>
      <c r="B101" s="49"/>
      <c r="C101" s="31" t="s">
        <v>712</v>
      </c>
      <c r="D101" s="27"/>
      <c r="E101" s="26"/>
      <c r="F101" s="27">
        <f t="shared" si="4"/>
        <v>0</v>
      </c>
      <c r="H101" s="29"/>
    </row>
    <row r="102" spans="1:8" s="28" customFormat="1" ht="12" outlineLevel="1">
      <c r="A102" s="30">
        <v>1012500080</v>
      </c>
      <c r="B102" s="49"/>
      <c r="C102" s="51" t="s">
        <v>713</v>
      </c>
      <c r="D102" s="27"/>
      <c r="E102" s="26"/>
      <c r="F102" s="27">
        <f t="shared" si="4"/>
        <v>0</v>
      </c>
      <c r="H102" s="29"/>
    </row>
    <row r="103" spans="1:8" s="28" customFormat="1" ht="12" outlineLevel="1">
      <c r="A103" s="30">
        <v>1012500081</v>
      </c>
      <c r="B103" s="31" t="s">
        <v>714</v>
      </c>
      <c r="C103" s="31" t="s">
        <v>715</v>
      </c>
      <c r="D103" s="27"/>
      <c r="E103" s="26"/>
      <c r="F103" s="27">
        <f t="shared" si="4"/>
        <v>0</v>
      </c>
      <c r="H103" s="29"/>
    </row>
    <row r="104" spans="1:8" s="28" customFormat="1" ht="22.5" outlineLevel="1">
      <c r="A104" s="30">
        <v>1012500082</v>
      </c>
      <c r="B104" s="31" t="s">
        <v>716</v>
      </c>
      <c r="C104" s="51" t="s">
        <v>717</v>
      </c>
      <c r="D104" s="27"/>
      <c r="E104" s="26"/>
      <c r="F104" s="27">
        <f t="shared" si="4"/>
        <v>0</v>
      </c>
      <c r="H104" s="29"/>
    </row>
    <row r="105" spans="1:8" s="28" customFormat="1" ht="12.75" outlineLevel="1" thickBot="1">
      <c r="A105" s="30"/>
      <c r="B105" s="31"/>
      <c r="C105" s="42" t="s">
        <v>718</v>
      </c>
      <c r="D105" s="43">
        <f>SUM(D80:D104)</f>
        <v>32631422000</v>
      </c>
      <c r="E105" s="43">
        <f>SUM(E80:E104)</f>
        <v>102440000</v>
      </c>
      <c r="F105" s="43">
        <f>SUM(F80:F104)</f>
        <v>32733862000</v>
      </c>
      <c r="H105" s="29"/>
    </row>
    <row r="106" spans="1:8" s="28" customFormat="1" ht="13.5" outlineLevel="1" thickBot="1" thickTop="1">
      <c r="A106" s="30"/>
      <c r="B106" s="31"/>
      <c r="C106" s="57" t="s">
        <v>719</v>
      </c>
      <c r="D106" s="58">
        <f>D55+D67+D71+D77+D105</f>
        <v>32631422000</v>
      </c>
      <c r="E106" s="58">
        <f>E55+E67+E71+E77+E105</f>
        <v>1538094000</v>
      </c>
      <c r="F106" s="58">
        <f>F55+F67+F71+F77+F105</f>
        <v>34169516000</v>
      </c>
      <c r="H106" s="29"/>
    </row>
    <row r="107" spans="1:10" s="28" customFormat="1" ht="13.5" outlineLevel="1" thickBot="1" thickTop="1">
      <c r="A107" s="30"/>
      <c r="B107" s="31"/>
      <c r="C107" s="57" t="s">
        <v>720</v>
      </c>
      <c r="D107" s="58">
        <f>D41+D106</f>
        <v>32631422000</v>
      </c>
      <c r="E107" s="58">
        <f>E41+E106</f>
        <v>30301880000</v>
      </c>
      <c r="F107" s="58">
        <f>F41+F106</f>
        <v>62933302000</v>
      </c>
      <c r="G107" s="29">
        <f>J128</f>
        <v>28123531000</v>
      </c>
      <c r="H107" s="59">
        <f>J128*70%</f>
        <v>19686471700</v>
      </c>
      <c r="I107" s="60" t="s">
        <v>721</v>
      </c>
      <c r="J107" s="60"/>
    </row>
    <row r="108" spans="1:9" s="28" customFormat="1" ht="12.75" outlineLevel="1" thickTop="1">
      <c r="A108" s="30"/>
      <c r="B108" s="31"/>
      <c r="C108" s="53"/>
      <c r="D108" s="45"/>
      <c r="E108" s="45"/>
      <c r="F108" s="54"/>
      <c r="G108" s="47">
        <f>SUM(G106:G107)</f>
        <v>28123531000</v>
      </c>
      <c r="H108" s="29">
        <f>-F476+F473</f>
        <v>-16077053260</v>
      </c>
      <c r="I108" s="28" t="s">
        <v>722</v>
      </c>
    </row>
    <row r="109" spans="1:9" s="28" customFormat="1" ht="12.75" outlineLevel="1" thickBot="1">
      <c r="A109" s="30"/>
      <c r="B109" s="31"/>
      <c r="C109" s="61"/>
      <c r="D109" s="26"/>
      <c r="E109" s="26"/>
      <c r="F109" s="55"/>
      <c r="G109" s="29"/>
      <c r="H109" s="47">
        <f>SUM(H107:H108)</f>
        <v>3609418440</v>
      </c>
      <c r="I109" s="48" t="s">
        <v>723</v>
      </c>
    </row>
    <row r="110" spans="1:8" s="28" customFormat="1" ht="16.5" outlineLevel="1" thickBot="1">
      <c r="A110" s="23">
        <v>102</v>
      </c>
      <c r="B110" s="33"/>
      <c r="C110" s="62" t="s">
        <v>724</v>
      </c>
      <c r="D110" s="35"/>
      <c r="E110" s="26"/>
      <c r="F110" s="55"/>
      <c r="G110" s="29"/>
      <c r="H110" s="29"/>
    </row>
    <row r="111" spans="1:8" s="28" customFormat="1" ht="12" outlineLevel="1">
      <c r="A111" s="30"/>
      <c r="B111" s="31"/>
      <c r="C111" s="44"/>
      <c r="D111" s="26"/>
      <c r="E111" s="26"/>
      <c r="F111" s="27"/>
      <c r="G111" s="29"/>
      <c r="H111" s="63"/>
    </row>
    <row r="112" spans="1:8" s="28" customFormat="1" ht="12" outlineLevel="1">
      <c r="A112" s="23">
        <v>1021</v>
      </c>
      <c r="B112" s="24"/>
      <c r="C112" s="37" t="s">
        <v>725</v>
      </c>
      <c r="D112" s="27"/>
      <c r="E112" s="27"/>
      <c r="F112" s="27"/>
      <c r="G112" s="29" t="s">
        <v>726</v>
      </c>
      <c r="H112" s="29"/>
    </row>
    <row r="113" spans="1:8" s="28" customFormat="1" ht="12.75" outlineLevel="1" thickBot="1">
      <c r="A113" s="30">
        <v>1021000086</v>
      </c>
      <c r="B113" s="31" t="s">
        <v>727</v>
      </c>
      <c r="C113" s="39" t="s">
        <v>728</v>
      </c>
      <c r="D113" s="41"/>
      <c r="E113" s="41"/>
      <c r="F113" s="27">
        <f>D113+E113</f>
        <v>0</v>
      </c>
      <c r="G113" s="29"/>
      <c r="H113" s="29"/>
    </row>
    <row r="114" spans="1:8" s="28" customFormat="1" ht="13.5" outlineLevel="1" thickBot="1" thickTop="1">
      <c r="A114" s="30"/>
      <c r="B114" s="31"/>
      <c r="C114" s="42" t="s">
        <v>729</v>
      </c>
      <c r="D114" s="43">
        <f>SUM(D113)</f>
        <v>0</v>
      </c>
      <c r="E114" s="43">
        <f>SUM(E113)</f>
        <v>0</v>
      </c>
      <c r="F114" s="43">
        <f>SUM(F113)</f>
        <v>0</v>
      </c>
      <c r="G114" s="29"/>
      <c r="H114" s="29"/>
    </row>
    <row r="115" spans="1:8" s="28" customFormat="1" ht="12.75" outlineLevel="1" thickTop="1">
      <c r="A115" s="30"/>
      <c r="B115" s="31"/>
      <c r="C115" s="44"/>
      <c r="D115" s="45"/>
      <c r="E115" s="45"/>
      <c r="F115" s="46"/>
      <c r="G115" s="29"/>
      <c r="H115" s="47" t="s">
        <v>730</v>
      </c>
    </row>
    <row r="116" spans="1:10" s="28" customFormat="1" ht="12" outlineLevel="1">
      <c r="A116" s="23">
        <v>1022</v>
      </c>
      <c r="B116" s="24"/>
      <c r="C116" s="37" t="s">
        <v>731</v>
      </c>
      <c r="D116" s="26"/>
      <c r="E116" s="26"/>
      <c r="F116" s="27"/>
      <c r="G116" s="29"/>
      <c r="H116" s="29" t="s">
        <v>732</v>
      </c>
      <c r="J116" s="29">
        <f>F107</f>
        <v>62933302000</v>
      </c>
    </row>
    <row r="117" spans="1:10" s="28" customFormat="1" ht="12" outlineLevel="1">
      <c r="A117" s="23"/>
      <c r="B117" s="24"/>
      <c r="C117" s="37"/>
      <c r="D117" s="26"/>
      <c r="E117" s="26"/>
      <c r="F117" s="27"/>
      <c r="G117" s="29"/>
      <c r="H117" s="29" t="s">
        <v>733</v>
      </c>
      <c r="J117" s="29">
        <f>-F18</f>
        <v>-1098971000</v>
      </c>
    </row>
    <row r="118" spans="1:10" s="28" customFormat="1" ht="12" outlineLevel="1">
      <c r="A118" s="23">
        <v>10221</v>
      </c>
      <c r="B118" s="24"/>
      <c r="C118" s="64" t="s">
        <v>734</v>
      </c>
      <c r="D118" s="26"/>
      <c r="E118" s="26"/>
      <c r="F118" s="27"/>
      <c r="G118" s="29"/>
      <c r="H118" s="29" t="s">
        <v>735</v>
      </c>
      <c r="J118" s="29">
        <f>-F19</f>
        <v>-133333000</v>
      </c>
    </row>
    <row r="119" spans="1:10" s="28" customFormat="1" ht="12" outlineLevel="1">
      <c r="A119" s="30">
        <v>1022100089</v>
      </c>
      <c r="B119" s="31" t="s">
        <v>736</v>
      </c>
      <c r="C119" s="31" t="s">
        <v>737</v>
      </c>
      <c r="D119" s="27"/>
      <c r="E119" s="26"/>
      <c r="F119" s="27">
        <f aca="true" t="shared" si="5" ref="F119:F143">D119+E119</f>
        <v>0</v>
      </c>
      <c r="G119" s="29"/>
      <c r="H119" s="29" t="s">
        <v>738</v>
      </c>
      <c r="J119" s="29">
        <f>-F61</f>
        <v>-71589000</v>
      </c>
    </row>
    <row r="120" spans="1:10" s="28" customFormat="1" ht="12" outlineLevel="1">
      <c r="A120" s="30">
        <v>1022100090</v>
      </c>
      <c r="B120" s="31" t="s">
        <v>739</v>
      </c>
      <c r="C120" s="31" t="s">
        <v>740</v>
      </c>
      <c r="D120" s="27"/>
      <c r="E120" s="26"/>
      <c r="F120" s="27">
        <f t="shared" si="5"/>
        <v>0</v>
      </c>
      <c r="G120" s="29"/>
      <c r="H120" s="29" t="s">
        <v>741</v>
      </c>
      <c r="J120" s="29">
        <f>-F38</f>
        <v>-875000</v>
      </c>
    </row>
    <row r="121" spans="1:10" s="28" customFormat="1" ht="12" outlineLevel="1">
      <c r="A121" s="30">
        <v>1022100091</v>
      </c>
      <c r="B121" s="31" t="s">
        <v>742</v>
      </c>
      <c r="C121" s="31" t="s">
        <v>743</v>
      </c>
      <c r="D121" s="27"/>
      <c r="E121" s="26"/>
      <c r="F121" s="27">
        <f t="shared" si="5"/>
        <v>0</v>
      </c>
      <c r="G121" s="29"/>
      <c r="H121" s="29" t="s">
        <v>744</v>
      </c>
      <c r="J121" s="29">
        <f>-F105</f>
        <v>-32733862000</v>
      </c>
    </row>
    <row r="122" spans="1:10" s="28" customFormat="1" ht="12" outlineLevel="1">
      <c r="A122" s="30">
        <v>1022100092</v>
      </c>
      <c r="B122" s="31" t="s">
        <v>742</v>
      </c>
      <c r="C122" s="31" t="s">
        <v>745</v>
      </c>
      <c r="D122" s="27"/>
      <c r="E122" s="26"/>
      <c r="F122" s="27">
        <f t="shared" si="5"/>
        <v>0</v>
      </c>
      <c r="G122" s="29"/>
      <c r="H122" s="29" t="s">
        <v>746</v>
      </c>
      <c r="J122" s="29">
        <f>-E52</f>
        <v>-244422000</v>
      </c>
    </row>
    <row r="123" spans="1:10" s="28" customFormat="1" ht="12" outlineLevel="1">
      <c r="A123" s="30">
        <v>1022100093</v>
      </c>
      <c r="B123" s="31" t="s">
        <v>742</v>
      </c>
      <c r="C123" s="65" t="s">
        <v>747</v>
      </c>
      <c r="D123" s="27"/>
      <c r="E123" s="26"/>
      <c r="F123" s="27">
        <f t="shared" si="5"/>
        <v>0</v>
      </c>
      <c r="G123" s="29"/>
      <c r="H123" s="29" t="s">
        <v>748</v>
      </c>
      <c r="J123" s="29">
        <f>-F33</f>
        <v>-133616000</v>
      </c>
    </row>
    <row r="124" spans="1:10" s="28" customFormat="1" ht="24" outlineLevel="1">
      <c r="A124" s="30">
        <v>1022100094</v>
      </c>
      <c r="B124" s="31" t="s">
        <v>683</v>
      </c>
      <c r="C124" s="31" t="s">
        <v>749</v>
      </c>
      <c r="D124" s="27"/>
      <c r="E124" s="26"/>
      <c r="F124" s="27">
        <f t="shared" si="5"/>
        <v>0</v>
      </c>
      <c r="G124" s="29"/>
      <c r="H124" s="29" t="s">
        <v>750</v>
      </c>
      <c r="J124" s="29">
        <f>-F37</f>
        <v>-56123000</v>
      </c>
    </row>
    <row r="125" spans="1:10" s="28" customFormat="1" ht="24" outlineLevel="1">
      <c r="A125" s="30">
        <v>1022100095</v>
      </c>
      <c r="B125" s="31" t="s">
        <v>751</v>
      </c>
      <c r="C125" s="31" t="s">
        <v>752</v>
      </c>
      <c r="D125" s="27"/>
      <c r="E125" s="26"/>
      <c r="F125" s="27">
        <f t="shared" si="5"/>
        <v>0</v>
      </c>
      <c r="G125" s="29"/>
      <c r="H125" s="29" t="s">
        <v>753</v>
      </c>
      <c r="J125" s="29">
        <f>-F70</f>
        <v>-80000000</v>
      </c>
    </row>
    <row r="126" spans="1:10" s="28" customFormat="1" ht="24" outlineLevel="1">
      <c r="A126" s="30">
        <v>1022100096</v>
      </c>
      <c r="B126" s="31" t="s">
        <v>754</v>
      </c>
      <c r="C126" s="31" t="s">
        <v>755</v>
      </c>
      <c r="D126" s="27"/>
      <c r="E126" s="26"/>
      <c r="F126" s="27">
        <f t="shared" si="5"/>
        <v>0</v>
      </c>
      <c r="G126" s="29"/>
      <c r="H126" s="29" t="s">
        <v>756</v>
      </c>
      <c r="J126" s="29">
        <f>-F66</f>
        <v>-246980000</v>
      </c>
    </row>
    <row r="127" spans="1:10" s="28" customFormat="1" ht="24" outlineLevel="1">
      <c r="A127" s="30">
        <v>1022100097</v>
      </c>
      <c r="B127" s="31" t="s">
        <v>757</v>
      </c>
      <c r="C127" s="31" t="s">
        <v>758</v>
      </c>
      <c r="D127" s="27"/>
      <c r="E127" s="26"/>
      <c r="F127" s="27">
        <f t="shared" si="5"/>
        <v>0</v>
      </c>
      <c r="G127" s="29"/>
      <c r="H127" s="29" t="s">
        <v>596</v>
      </c>
      <c r="J127" s="29">
        <f>-F36</f>
        <v>-10000000</v>
      </c>
    </row>
    <row r="128" spans="1:11" s="28" customFormat="1" ht="24" outlineLevel="1">
      <c r="A128" s="30">
        <v>1022100098</v>
      </c>
      <c r="B128" s="31" t="s">
        <v>759</v>
      </c>
      <c r="C128" s="31" t="s">
        <v>760</v>
      </c>
      <c r="D128" s="27"/>
      <c r="E128" s="26"/>
      <c r="F128" s="27">
        <f t="shared" si="5"/>
        <v>0</v>
      </c>
      <c r="G128" s="29"/>
      <c r="H128" s="47" t="s">
        <v>761</v>
      </c>
      <c r="J128" s="47">
        <f>SUM(J116:J127)</f>
        <v>28123531000</v>
      </c>
      <c r="K128" s="29">
        <f>J128*5%</f>
        <v>1406176550</v>
      </c>
    </row>
    <row r="129" spans="1:11" s="28" customFormat="1" ht="24" outlineLevel="1">
      <c r="A129" s="30">
        <v>1022100099</v>
      </c>
      <c r="B129" s="31" t="s">
        <v>762</v>
      </c>
      <c r="C129" s="31" t="s">
        <v>763</v>
      </c>
      <c r="D129" s="27"/>
      <c r="E129" s="26"/>
      <c r="F129" s="27">
        <f t="shared" si="5"/>
        <v>0</v>
      </c>
      <c r="G129" s="29"/>
      <c r="H129" s="29"/>
      <c r="K129" s="29">
        <f>J128*1.5%</f>
        <v>421852965</v>
      </c>
    </row>
    <row r="130" spans="1:10" s="28" customFormat="1" ht="12" outlineLevel="1">
      <c r="A130" s="30">
        <v>1022100100</v>
      </c>
      <c r="B130" s="31" t="s">
        <v>764</v>
      </c>
      <c r="C130" s="31" t="s">
        <v>765</v>
      </c>
      <c r="D130" s="27"/>
      <c r="E130" s="26"/>
      <c r="F130" s="27">
        <f t="shared" si="5"/>
        <v>0</v>
      </c>
      <c r="G130" s="29"/>
      <c r="H130" s="47" t="s">
        <v>766</v>
      </c>
      <c r="J130" s="47">
        <f>F476-F473</f>
        <v>16077053260</v>
      </c>
    </row>
    <row r="131" spans="1:10" s="28" customFormat="1" ht="12" outlineLevel="1">
      <c r="A131" s="30">
        <v>1022100101</v>
      </c>
      <c r="B131" s="31" t="s">
        <v>736</v>
      </c>
      <c r="C131" s="31" t="s">
        <v>767</v>
      </c>
      <c r="D131" s="27"/>
      <c r="E131" s="26"/>
      <c r="F131" s="27">
        <f t="shared" si="5"/>
        <v>0</v>
      </c>
      <c r="G131" s="29"/>
      <c r="H131" s="29"/>
      <c r="J131" s="29"/>
    </row>
    <row r="132" spans="1:10" s="28" customFormat="1" ht="12" outlineLevel="1">
      <c r="A132" s="30">
        <v>1022100102</v>
      </c>
      <c r="B132" s="31" t="s">
        <v>736</v>
      </c>
      <c r="C132" s="31" t="s">
        <v>768</v>
      </c>
      <c r="D132" s="27"/>
      <c r="E132" s="26"/>
      <c r="F132" s="27">
        <f t="shared" si="5"/>
        <v>0</v>
      </c>
      <c r="G132" s="29"/>
      <c r="H132" s="66" t="s">
        <v>769</v>
      </c>
      <c r="I132" s="67"/>
      <c r="J132" s="68">
        <f>J130/J128</f>
        <v>0.5716584187099408</v>
      </c>
    </row>
    <row r="133" spans="1:8" s="28" customFormat="1" ht="12" outlineLevel="1">
      <c r="A133" s="30">
        <v>1022100103</v>
      </c>
      <c r="B133" s="31" t="s">
        <v>736</v>
      </c>
      <c r="C133" s="31" t="s">
        <v>770</v>
      </c>
      <c r="D133" s="27"/>
      <c r="E133" s="26"/>
      <c r="F133" s="27">
        <f t="shared" si="5"/>
        <v>0</v>
      </c>
      <c r="G133" s="29"/>
      <c r="H133" s="29"/>
    </row>
    <row r="134" spans="1:8" s="28" customFormat="1" ht="12" outlineLevel="1">
      <c r="A134" s="30">
        <v>1022100104</v>
      </c>
      <c r="B134" s="31" t="s">
        <v>771</v>
      </c>
      <c r="C134" s="65" t="s">
        <v>772</v>
      </c>
      <c r="D134" s="27"/>
      <c r="E134" s="26"/>
      <c r="F134" s="27">
        <f t="shared" si="5"/>
        <v>0</v>
      </c>
      <c r="G134" s="29"/>
      <c r="H134" s="29"/>
    </row>
    <row r="135" spans="1:10" s="28" customFormat="1" ht="12" outlineLevel="1">
      <c r="A135" s="30">
        <v>1022100105</v>
      </c>
      <c r="B135" s="49"/>
      <c r="C135" s="69" t="s">
        <v>773</v>
      </c>
      <c r="D135" s="27"/>
      <c r="E135" s="26"/>
      <c r="F135" s="27">
        <f t="shared" si="5"/>
        <v>0</v>
      </c>
      <c r="G135" s="29"/>
      <c r="H135" s="29"/>
      <c r="I135" s="28" t="s">
        <v>774</v>
      </c>
      <c r="J135" s="29">
        <v>19032463700</v>
      </c>
    </row>
    <row r="136" spans="1:8" s="28" customFormat="1" ht="12" outlineLevel="1">
      <c r="A136" s="30">
        <v>1022100106</v>
      </c>
      <c r="B136" s="49"/>
      <c r="C136" s="69" t="s">
        <v>775</v>
      </c>
      <c r="D136" s="27"/>
      <c r="E136" s="26"/>
      <c r="F136" s="27">
        <f t="shared" si="5"/>
        <v>0</v>
      </c>
      <c r="G136" s="29"/>
      <c r="H136" s="29"/>
    </row>
    <row r="137" spans="1:8" s="28" customFormat="1" ht="24" outlineLevel="1">
      <c r="A137" s="30">
        <v>1022100107</v>
      </c>
      <c r="B137" s="49"/>
      <c r="C137" s="69" t="s">
        <v>776</v>
      </c>
      <c r="D137" s="27"/>
      <c r="E137" s="26"/>
      <c r="F137" s="27">
        <f t="shared" si="5"/>
        <v>0</v>
      </c>
      <c r="G137" s="29"/>
      <c r="H137" s="29"/>
    </row>
    <row r="138" spans="1:8" s="28" customFormat="1" ht="12" outlineLevel="1">
      <c r="A138" s="30">
        <v>1022100108</v>
      </c>
      <c r="B138" s="49"/>
      <c r="C138" s="69" t="s">
        <v>777</v>
      </c>
      <c r="D138" s="27"/>
      <c r="E138" s="26"/>
      <c r="F138" s="27">
        <f t="shared" si="5"/>
        <v>0</v>
      </c>
      <c r="G138" s="29"/>
      <c r="H138" s="29"/>
    </row>
    <row r="139" spans="1:8" s="28" customFormat="1" ht="12" outlineLevel="1">
      <c r="A139" s="30">
        <v>1022100109</v>
      </c>
      <c r="B139" s="49"/>
      <c r="C139" s="69" t="s">
        <v>778</v>
      </c>
      <c r="D139" s="27"/>
      <c r="E139" s="26"/>
      <c r="F139" s="27">
        <f t="shared" si="5"/>
        <v>0</v>
      </c>
      <c r="G139" s="29"/>
      <c r="H139" s="29"/>
    </row>
    <row r="140" spans="1:8" s="28" customFormat="1" ht="12" outlineLevel="1">
      <c r="A140" s="30">
        <v>1022100110</v>
      </c>
      <c r="B140" s="49"/>
      <c r="C140" s="69" t="s">
        <v>779</v>
      </c>
      <c r="D140" s="27"/>
      <c r="E140" s="26"/>
      <c r="F140" s="27">
        <f t="shared" si="5"/>
        <v>0</v>
      </c>
      <c r="G140" s="29"/>
      <c r="H140" s="29"/>
    </row>
    <row r="141" spans="1:8" s="28" customFormat="1" ht="12" outlineLevel="1">
      <c r="A141" s="30">
        <v>1022100111</v>
      </c>
      <c r="B141" s="49"/>
      <c r="C141" s="69" t="s">
        <v>780</v>
      </c>
      <c r="D141" s="27"/>
      <c r="E141" s="26"/>
      <c r="F141" s="27">
        <f t="shared" si="5"/>
        <v>0</v>
      </c>
      <c r="G141" s="29"/>
      <c r="H141" s="29"/>
    </row>
    <row r="142" spans="1:8" s="28" customFormat="1" ht="24" outlineLevel="1">
      <c r="A142" s="30">
        <v>1022100112</v>
      </c>
      <c r="B142" s="49"/>
      <c r="C142" s="69" t="s">
        <v>781</v>
      </c>
      <c r="D142" s="27"/>
      <c r="E142" s="26"/>
      <c r="F142" s="27">
        <f t="shared" si="5"/>
        <v>0</v>
      </c>
      <c r="G142" s="29"/>
      <c r="H142" s="29"/>
    </row>
    <row r="143" spans="1:11" s="28" customFormat="1" ht="12" outlineLevel="1">
      <c r="A143" s="30">
        <v>1022100113</v>
      </c>
      <c r="B143" s="31" t="s">
        <v>736</v>
      </c>
      <c r="C143" s="31" t="s">
        <v>782</v>
      </c>
      <c r="D143" s="27"/>
      <c r="E143" s="26"/>
      <c r="F143" s="27">
        <f t="shared" si="5"/>
        <v>0</v>
      </c>
      <c r="G143" s="29"/>
      <c r="H143" s="29"/>
      <c r="J143" s="29">
        <f>F602</f>
        <v>18299303113.36</v>
      </c>
      <c r="K143" s="28" t="s">
        <v>783</v>
      </c>
    </row>
    <row r="144" spans="1:10" s="28" customFormat="1" ht="12.75" outlineLevel="1" thickBot="1">
      <c r="A144" s="30"/>
      <c r="B144" s="31"/>
      <c r="C144" s="42" t="s">
        <v>784</v>
      </c>
      <c r="D144" s="43">
        <f>SUM(D119:D143)</f>
        <v>0</v>
      </c>
      <c r="E144" s="43">
        <f>SUM(E119:E143)</f>
        <v>0</v>
      </c>
      <c r="F144" s="43">
        <f>SUM(F119:F143)</f>
        <v>0</v>
      </c>
      <c r="G144" s="29"/>
      <c r="H144" s="29"/>
      <c r="J144" s="29"/>
    </row>
    <row r="145" spans="1:10" s="28" customFormat="1" ht="12.75" outlineLevel="1" thickTop="1">
      <c r="A145" s="30"/>
      <c r="B145" s="31"/>
      <c r="C145" s="44"/>
      <c r="D145" s="70"/>
      <c r="E145" s="45"/>
      <c r="F145" s="46"/>
      <c r="G145" s="29"/>
      <c r="H145" s="29"/>
      <c r="J145" s="29"/>
    </row>
    <row r="146" spans="1:10" s="28" customFormat="1" ht="12" outlineLevel="1">
      <c r="A146" s="23">
        <v>10222</v>
      </c>
      <c r="B146" s="31"/>
      <c r="C146" s="64" t="s">
        <v>785</v>
      </c>
      <c r="D146" s="71"/>
      <c r="E146" s="26"/>
      <c r="F146" s="27"/>
      <c r="G146" s="29"/>
      <c r="H146" s="29"/>
      <c r="J146" s="29"/>
    </row>
    <row r="147" spans="1:10" s="28" customFormat="1" ht="12" outlineLevel="1">
      <c r="A147" s="30">
        <v>1022200117</v>
      </c>
      <c r="B147" s="31" t="s">
        <v>786</v>
      </c>
      <c r="C147" s="31" t="s">
        <v>787</v>
      </c>
      <c r="D147" s="27"/>
      <c r="E147" s="26"/>
      <c r="F147" s="27">
        <f aca="true" t="shared" si="6" ref="F147:F159">D147+E147</f>
        <v>0</v>
      </c>
      <c r="H147" s="29"/>
      <c r="J147" s="29"/>
    </row>
    <row r="148" spans="1:10" s="28" customFormat="1" ht="12" outlineLevel="1">
      <c r="A148" s="30">
        <v>1022200118</v>
      </c>
      <c r="B148" s="31" t="s">
        <v>788</v>
      </c>
      <c r="C148" s="31" t="s">
        <v>789</v>
      </c>
      <c r="D148" s="27"/>
      <c r="E148" s="26"/>
      <c r="F148" s="27">
        <f t="shared" si="6"/>
        <v>0</v>
      </c>
      <c r="H148" s="29"/>
      <c r="J148" s="29"/>
    </row>
    <row r="149" spans="1:10" s="28" customFormat="1" ht="12" outlineLevel="1">
      <c r="A149" s="30">
        <v>1022200119</v>
      </c>
      <c r="B149" s="31" t="s">
        <v>790</v>
      </c>
      <c r="C149" s="31" t="s">
        <v>791</v>
      </c>
      <c r="D149" s="27"/>
      <c r="E149" s="26"/>
      <c r="F149" s="27">
        <f t="shared" si="6"/>
        <v>0</v>
      </c>
      <c r="H149" s="29"/>
      <c r="J149" s="29"/>
    </row>
    <row r="150" spans="1:10" s="28" customFormat="1" ht="12" outlineLevel="1">
      <c r="A150" s="30">
        <v>1022200120</v>
      </c>
      <c r="B150" s="31" t="s">
        <v>790</v>
      </c>
      <c r="C150" s="31" t="s">
        <v>792</v>
      </c>
      <c r="D150" s="27"/>
      <c r="E150" s="26"/>
      <c r="F150" s="27">
        <f t="shared" si="6"/>
        <v>0</v>
      </c>
      <c r="H150" s="29"/>
      <c r="J150" s="29"/>
    </row>
    <row r="151" spans="1:10" s="28" customFormat="1" ht="12" outlineLevel="1">
      <c r="A151" s="30">
        <v>1022200121</v>
      </c>
      <c r="B151" s="31" t="s">
        <v>793</v>
      </c>
      <c r="C151" s="31" t="s">
        <v>794</v>
      </c>
      <c r="D151" s="27"/>
      <c r="E151" s="26"/>
      <c r="F151" s="27">
        <f t="shared" si="6"/>
        <v>0</v>
      </c>
      <c r="H151" s="29"/>
      <c r="J151" s="29"/>
    </row>
    <row r="152" spans="1:10" s="28" customFormat="1" ht="12" outlineLevel="1">
      <c r="A152" s="30">
        <v>1022200122</v>
      </c>
      <c r="B152" s="31" t="s">
        <v>795</v>
      </c>
      <c r="C152" s="31" t="s">
        <v>796</v>
      </c>
      <c r="D152" s="27"/>
      <c r="E152" s="26"/>
      <c r="F152" s="27">
        <f t="shared" si="6"/>
        <v>0</v>
      </c>
      <c r="H152" s="72"/>
      <c r="J152" s="29"/>
    </row>
    <row r="153" spans="1:10" s="28" customFormat="1" ht="12" outlineLevel="1">
      <c r="A153" s="30">
        <v>1022200123</v>
      </c>
      <c r="B153" s="31" t="s">
        <v>797</v>
      </c>
      <c r="C153" s="31" t="s">
        <v>798</v>
      </c>
      <c r="D153" s="27"/>
      <c r="E153" s="26"/>
      <c r="F153" s="27">
        <f t="shared" si="6"/>
        <v>0</v>
      </c>
      <c r="H153" s="72"/>
      <c r="J153" s="29"/>
    </row>
    <row r="154" spans="1:10" s="28" customFormat="1" ht="12" outlineLevel="1">
      <c r="A154" s="30">
        <v>1022200124</v>
      </c>
      <c r="B154" s="31" t="s">
        <v>799</v>
      </c>
      <c r="C154" s="31" t="s">
        <v>800</v>
      </c>
      <c r="D154" s="27"/>
      <c r="E154" s="26"/>
      <c r="F154" s="27">
        <f t="shared" si="6"/>
        <v>0</v>
      </c>
      <c r="H154" s="72"/>
      <c r="J154" s="29"/>
    </row>
    <row r="155" spans="1:10" s="28" customFormat="1" ht="12" outlineLevel="1">
      <c r="A155" s="30">
        <v>1022200125</v>
      </c>
      <c r="B155" s="31" t="s">
        <v>801</v>
      </c>
      <c r="C155" s="31" t="s">
        <v>802</v>
      </c>
      <c r="D155" s="27"/>
      <c r="E155" s="26"/>
      <c r="F155" s="27">
        <f t="shared" si="6"/>
        <v>0</v>
      </c>
      <c r="H155" s="72"/>
      <c r="J155" s="29"/>
    </row>
    <row r="156" spans="1:8" s="28" customFormat="1" ht="12" outlineLevel="1">
      <c r="A156" s="30">
        <v>1022200126</v>
      </c>
      <c r="B156" s="31" t="s">
        <v>803</v>
      </c>
      <c r="C156" s="31" t="s">
        <v>804</v>
      </c>
      <c r="D156" s="27"/>
      <c r="E156" s="26"/>
      <c r="F156" s="27">
        <f t="shared" si="6"/>
        <v>0</v>
      </c>
      <c r="H156" s="72"/>
    </row>
    <row r="157" spans="1:8" s="28" customFormat="1" ht="12" outlineLevel="1">
      <c r="A157" s="30">
        <v>1022200127</v>
      </c>
      <c r="B157" s="31" t="s">
        <v>805</v>
      </c>
      <c r="C157" s="31" t="s">
        <v>806</v>
      </c>
      <c r="D157" s="27"/>
      <c r="E157" s="26"/>
      <c r="F157" s="27">
        <f t="shared" si="6"/>
        <v>0</v>
      </c>
      <c r="H157" s="29"/>
    </row>
    <row r="158" spans="1:8" s="28" customFormat="1" ht="12" outlineLevel="1">
      <c r="A158" s="30">
        <v>1022200128</v>
      </c>
      <c r="B158" s="31" t="s">
        <v>786</v>
      </c>
      <c r="C158" s="31" t="s">
        <v>807</v>
      </c>
      <c r="D158" s="27"/>
      <c r="E158" s="26"/>
      <c r="F158" s="27">
        <f t="shared" si="6"/>
        <v>0</v>
      </c>
      <c r="H158" s="72"/>
    </row>
    <row r="159" spans="1:8" s="28" customFormat="1" ht="12" outlineLevel="1">
      <c r="A159" s="30">
        <v>1022200129</v>
      </c>
      <c r="B159" s="31" t="s">
        <v>786</v>
      </c>
      <c r="C159" s="31" t="s">
        <v>808</v>
      </c>
      <c r="D159" s="27"/>
      <c r="E159" s="26"/>
      <c r="F159" s="27">
        <f t="shared" si="6"/>
        <v>0</v>
      </c>
      <c r="H159" s="29"/>
    </row>
    <row r="160" spans="1:8" s="28" customFormat="1" ht="12.75" outlineLevel="1" thickBot="1">
      <c r="A160" s="30"/>
      <c r="B160" s="31"/>
      <c r="C160" s="42" t="s">
        <v>809</v>
      </c>
      <c r="D160" s="43">
        <f>SUM(D147:D159)</f>
        <v>0</v>
      </c>
      <c r="E160" s="43">
        <f>SUM(E147:E159)</f>
        <v>0</v>
      </c>
      <c r="F160" s="43">
        <f>SUM(F147:F159)</f>
        <v>0</v>
      </c>
      <c r="H160" s="29"/>
    </row>
    <row r="161" spans="1:8" s="28" customFormat="1" ht="13.5" outlineLevel="1" thickBot="1" thickTop="1">
      <c r="A161" s="30"/>
      <c r="B161" s="31"/>
      <c r="C161" s="42" t="s">
        <v>810</v>
      </c>
      <c r="D161" s="43">
        <f>D144+D160</f>
        <v>0</v>
      </c>
      <c r="E161" s="43">
        <f>E144+E160</f>
        <v>0</v>
      </c>
      <c r="F161" s="43">
        <f>F144+F160</f>
        <v>0</v>
      </c>
      <c r="H161" s="29"/>
    </row>
    <row r="162" spans="1:8" s="28" customFormat="1" ht="12.75" outlineLevel="1" thickTop="1">
      <c r="A162" s="30"/>
      <c r="B162" s="31"/>
      <c r="C162" s="44"/>
      <c r="D162" s="45"/>
      <c r="E162" s="45"/>
      <c r="F162" s="46"/>
      <c r="H162" s="29"/>
    </row>
    <row r="163" spans="1:8" s="28" customFormat="1" ht="12" outlineLevel="1">
      <c r="A163" s="23">
        <v>1023</v>
      </c>
      <c r="B163" s="24"/>
      <c r="C163" s="37" t="s">
        <v>811</v>
      </c>
      <c r="D163" s="45"/>
      <c r="E163" s="45"/>
      <c r="F163" s="46"/>
      <c r="H163" s="29"/>
    </row>
    <row r="164" spans="1:8" s="28" customFormat="1" ht="12" outlineLevel="1">
      <c r="A164" s="30">
        <v>1023000132</v>
      </c>
      <c r="B164" s="31" t="s">
        <v>786</v>
      </c>
      <c r="C164" s="31" t="s">
        <v>787</v>
      </c>
      <c r="D164" s="45"/>
      <c r="E164" s="45"/>
      <c r="F164" s="27">
        <f aca="true" t="shared" si="7" ref="F164:F176">D164+E164</f>
        <v>0</v>
      </c>
      <c r="H164" s="29"/>
    </row>
    <row r="165" spans="1:8" s="28" customFormat="1" ht="12" outlineLevel="1">
      <c r="A165" s="30">
        <v>1023000133</v>
      </c>
      <c r="B165" s="31" t="s">
        <v>788</v>
      </c>
      <c r="C165" s="31" t="s">
        <v>789</v>
      </c>
      <c r="D165" s="45"/>
      <c r="E165" s="45"/>
      <c r="F165" s="27">
        <f t="shared" si="7"/>
        <v>0</v>
      </c>
      <c r="H165" s="29"/>
    </row>
    <row r="166" spans="1:8" s="28" customFormat="1" ht="12" outlineLevel="1">
      <c r="A166" s="30">
        <v>1023000134</v>
      </c>
      <c r="B166" s="31" t="s">
        <v>790</v>
      </c>
      <c r="C166" s="31" t="s">
        <v>791</v>
      </c>
      <c r="D166" s="45"/>
      <c r="E166" s="45"/>
      <c r="F166" s="27">
        <f t="shared" si="7"/>
        <v>0</v>
      </c>
      <c r="H166" s="29"/>
    </row>
    <row r="167" spans="1:8" s="28" customFormat="1" ht="12" outlineLevel="1">
      <c r="A167" s="30">
        <v>1023000135</v>
      </c>
      <c r="B167" s="31" t="s">
        <v>790</v>
      </c>
      <c r="C167" s="31" t="s">
        <v>792</v>
      </c>
      <c r="D167" s="45"/>
      <c r="E167" s="45"/>
      <c r="F167" s="27">
        <f t="shared" si="7"/>
        <v>0</v>
      </c>
      <c r="H167" s="29"/>
    </row>
    <row r="168" spans="1:8" s="28" customFormat="1" ht="12" outlineLevel="1">
      <c r="A168" s="30">
        <v>1023000136</v>
      </c>
      <c r="B168" s="31" t="s">
        <v>793</v>
      </c>
      <c r="C168" s="31" t="s">
        <v>794</v>
      </c>
      <c r="D168" s="45"/>
      <c r="E168" s="45"/>
      <c r="F168" s="27">
        <f t="shared" si="7"/>
        <v>0</v>
      </c>
      <c r="H168" s="29"/>
    </row>
    <row r="169" spans="1:8" s="28" customFormat="1" ht="12" outlineLevel="1">
      <c r="A169" s="30">
        <v>1023000137</v>
      </c>
      <c r="B169" s="31" t="s">
        <v>795</v>
      </c>
      <c r="C169" s="31" t="s">
        <v>796</v>
      </c>
      <c r="D169" s="45"/>
      <c r="E169" s="45"/>
      <c r="F169" s="27">
        <f t="shared" si="7"/>
        <v>0</v>
      </c>
      <c r="H169" s="29"/>
    </row>
    <row r="170" spans="1:8" s="28" customFormat="1" ht="12" outlineLevel="1">
      <c r="A170" s="30">
        <v>1023000138</v>
      </c>
      <c r="B170" s="31" t="s">
        <v>797</v>
      </c>
      <c r="C170" s="31" t="s">
        <v>798</v>
      </c>
      <c r="D170" s="45"/>
      <c r="E170" s="45"/>
      <c r="F170" s="27">
        <f t="shared" si="7"/>
        <v>0</v>
      </c>
      <c r="H170" s="29"/>
    </row>
    <row r="171" spans="1:8" s="28" customFormat="1" ht="12" outlineLevel="1">
      <c r="A171" s="30">
        <v>1023000139</v>
      </c>
      <c r="B171" s="31" t="s">
        <v>799</v>
      </c>
      <c r="C171" s="31" t="s">
        <v>800</v>
      </c>
      <c r="D171" s="45"/>
      <c r="E171" s="45"/>
      <c r="F171" s="27">
        <f t="shared" si="7"/>
        <v>0</v>
      </c>
      <c r="H171" s="29"/>
    </row>
    <row r="172" spans="1:8" s="28" customFormat="1" ht="12" outlineLevel="1">
      <c r="A172" s="30">
        <v>1023000140</v>
      </c>
      <c r="B172" s="31" t="s">
        <v>801</v>
      </c>
      <c r="C172" s="31" t="s">
        <v>802</v>
      </c>
      <c r="D172" s="45"/>
      <c r="E172" s="45"/>
      <c r="F172" s="27">
        <f t="shared" si="7"/>
        <v>0</v>
      </c>
      <c r="H172" s="29"/>
    </row>
    <row r="173" spans="1:8" s="28" customFormat="1" ht="12" outlineLevel="1">
      <c r="A173" s="30">
        <v>1023000141</v>
      </c>
      <c r="B173" s="31" t="s">
        <v>803</v>
      </c>
      <c r="C173" s="31" t="s">
        <v>804</v>
      </c>
      <c r="D173" s="45"/>
      <c r="E173" s="45"/>
      <c r="F173" s="27">
        <f t="shared" si="7"/>
        <v>0</v>
      </c>
      <c r="H173" s="29"/>
    </row>
    <row r="174" spans="1:8" s="28" customFormat="1" ht="12" outlineLevel="1">
      <c r="A174" s="30">
        <v>1023000142</v>
      </c>
      <c r="B174" s="31" t="s">
        <v>805</v>
      </c>
      <c r="C174" s="31" t="s">
        <v>806</v>
      </c>
      <c r="D174" s="45"/>
      <c r="E174" s="45"/>
      <c r="F174" s="27">
        <f t="shared" si="7"/>
        <v>0</v>
      </c>
      <c r="H174" s="29"/>
    </row>
    <row r="175" spans="1:8" s="28" customFormat="1" ht="12" outlineLevel="1">
      <c r="A175" s="30">
        <v>1023000143</v>
      </c>
      <c r="B175" s="31" t="s">
        <v>786</v>
      </c>
      <c r="C175" s="31" t="s">
        <v>807</v>
      </c>
      <c r="D175" s="45"/>
      <c r="E175" s="45"/>
      <c r="F175" s="27">
        <f t="shared" si="7"/>
        <v>0</v>
      </c>
      <c r="H175" s="29"/>
    </row>
    <row r="176" spans="1:8" s="28" customFormat="1" ht="12" outlineLevel="1">
      <c r="A176" s="30">
        <v>1023000144</v>
      </c>
      <c r="B176" s="31" t="s">
        <v>786</v>
      </c>
      <c r="C176" s="31" t="s">
        <v>808</v>
      </c>
      <c r="D176" s="45"/>
      <c r="E176" s="45"/>
      <c r="F176" s="27">
        <f t="shared" si="7"/>
        <v>0</v>
      </c>
      <c r="H176" s="29"/>
    </row>
    <row r="177" spans="1:8" s="28" customFormat="1" ht="12.75" outlineLevel="1" thickBot="1">
      <c r="A177" s="30"/>
      <c r="B177" s="31"/>
      <c r="C177" s="42" t="s">
        <v>812</v>
      </c>
      <c r="D177" s="43">
        <f>SUM(D164:D176)</f>
        <v>0</v>
      </c>
      <c r="E177" s="43">
        <f>SUM(E164:E176)</f>
        <v>0</v>
      </c>
      <c r="F177" s="43">
        <f>SUM(F164:F176)</f>
        <v>0</v>
      </c>
      <c r="H177" s="29"/>
    </row>
    <row r="178" spans="1:8" s="28" customFormat="1" ht="12.75" outlineLevel="1" thickTop="1">
      <c r="A178" s="30"/>
      <c r="B178" s="31"/>
      <c r="C178" s="44"/>
      <c r="D178" s="45"/>
      <c r="E178" s="45"/>
      <c r="F178" s="46"/>
      <c r="H178" s="29"/>
    </row>
    <row r="179" spans="1:8" s="28" customFormat="1" ht="12" outlineLevel="1">
      <c r="A179" s="23">
        <v>1024</v>
      </c>
      <c r="B179" s="24"/>
      <c r="C179" s="37" t="s">
        <v>813</v>
      </c>
      <c r="D179" s="26"/>
      <c r="E179" s="26"/>
      <c r="F179" s="27"/>
      <c r="H179" s="29"/>
    </row>
    <row r="180" spans="1:8" s="28" customFormat="1" ht="12" outlineLevel="1">
      <c r="A180" s="30">
        <v>1024000147</v>
      </c>
      <c r="B180" s="31" t="s">
        <v>814</v>
      </c>
      <c r="C180" s="31" t="s">
        <v>791</v>
      </c>
      <c r="D180" s="26"/>
      <c r="E180" s="26">
        <v>0</v>
      </c>
      <c r="F180" s="27">
        <f aca="true" t="shared" si="8" ref="F180:F186">D180+E180</f>
        <v>0</v>
      </c>
      <c r="H180" s="29"/>
    </row>
    <row r="181" spans="1:8" s="28" customFormat="1" ht="12" outlineLevel="1">
      <c r="A181" s="30">
        <v>1024000148</v>
      </c>
      <c r="B181" s="31" t="s">
        <v>815</v>
      </c>
      <c r="C181" s="31" t="s">
        <v>794</v>
      </c>
      <c r="D181" s="26"/>
      <c r="E181" s="26">
        <v>16734000</v>
      </c>
      <c r="F181" s="27">
        <f t="shared" si="8"/>
        <v>16734000</v>
      </c>
      <c r="H181" s="29"/>
    </row>
    <row r="182" spans="1:8" s="28" customFormat="1" ht="12" outlineLevel="1">
      <c r="A182" s="30">
        <v>1024000149</v>
      </c>
      <c r="B182" s="31" t="s">
        <v>816</v>
      </c>
      <c r="C182" s="31" t="s">
        <v>817</v>
      </c>
      <c r="D182" s="26"/>
      <c r="E182" s="26">
        <v>6685000</v>
      </c>
      <c r="F182" s="27">
        <f t="shared" si="8"/>
        <v>6685000</v>
      </c>
      <c r="H182" s="29"/>
    </row>
    <row r="183" spans="1:8" s="28" customFormat="1" ht="12" outlineLevel="1">
      <c r="A183" s="30">
        <v>1024000150</v>
      </c>
      <c r="B183" s="31" t="s">
        <v>818</v>
      </c>
      <c r="C183" s="73" t="s">
        <v>787</v>
      </c>
      <c r="D183" s="26"/>
      <c r="E183" s="26">
        <v>22638000</v>
      </c>
      <c r="F183" s="27">
        <f t="shared" si="8"/>
        <v>22638000</v>
      </c>
      <c r="H183" s="29"/>
    </row>
    <row r="184" spans="1:8" s="28" customFormat="1" ht="12" outlineLevel="1">
      <c r="A184" s="30">
        <v>1024000151</v>
      </c>
      <c r="B184" s="31" t="s">
        <v>818</v>
      </c>
      <c r="C184" s="73" t="s">
        <v>819</v>
      </c>
      <c r="D184" s="26"/>
      <c r="E184" s="26">
        <v>67000</v>
      </c>
      <c r="F184" s="27">
        <f t="shared" si="8"/>
        <v>67000</v>
      </c>
      <c r="H184" s="29"/>
    </row>
    <row r="185" spans="1:8" s="28" customFormat="1" ht="12" outlineLevel="1">
      <c r="A185" s="30">
        <v>1024000152</v>
      </c>
      <c r="B185" s="31" t="s">
        <v>818</v>
      </c>
      <c r="C185" s="74" t="s">
        <v>820</v>
      </c>
      <c r="D185" s="75"/>
      <c r="E185" s="75">
        <v>11000</v>
      </c>
      <c r="F185" s="27">
        <f t="shared" si="8"/>
        <v>11000</v>
      </c>
      <c r="H185" s="29"/>
    </row>
    <row r="186" spans="1:8" s="28" customFormat="1" ht="12.75" outlineLevel="1" thickBot="1">
      <c r="A186" s="30">
        <v>1024000153</v>
      </c>
      <c r="B186" s="31" t="s">
        <v>821</v>
      </c>
      <c r="C186" s="76" t="s">
        <v>822</v>
      </c>
      <c r="D186" s="40"/>
      <c r="E186" s="40">
        <v>189697000</v>
      </c>
      <c r="F186" s="41">
        <f t="shared" si="8"/>
        <v>189697000</v>
      </c>
      <c r="H186" s="29"/>
    </row>
    <row r="187" spans="1:8" s="28" customFormat="1" ht="13.5" outlineLevel="1" thickBot="1" thickTop="1">
      <c r="A187" s="30"/>
      <c r="B187" s="31"/>
      <c r="C187" s="42" t="s">
        <v>823</v>
      </c>
      <c r="D187" s="43">
        <f>SUM(D180:D186)</f>
        <v>0</v>
      </c>
      <c r="E187" s="43">
        <f>SUM(E180:E186)</f>
        <v>235832000</v>
      </c>
      <c r="F187" s="43">
        <f>SUM(F180:F186)</f>
        <v>235832000</v>
      </c>
      <c r="H187" s="29"/>
    </row>
    <row r="188" spans="1:8" s="28" customFormat="1" ht="12.75" outlineLevel="1" thickTop="1">
      <c r="A188" s="30"/>
      <c r="B188" s="31"/>
      <c r="C188" s="44"/>
      <c r="D188" s="45"/>
      <c r="E188" s="45"/>
      <c r="F188" s="54"/>
      <c r="H188" s="29"/>
    </row>
    <row r="189" spans="1:8" s="28" customFormat="1" ht="12" outlineLevel="1">
      <c r="A189" s="23">
        <v>1025</v>
      </c>
      <c r="B189" s="24"/>
      <c r="C189" s="37" t="s">
        <v>824</v>
      </c>
      <c r="D189" s="26"/>
      <c r="E189" s="26"/>
      <c r="F189" s="27"/>
      <c r="H189" s="29"/>
    </row>
    <row r="190" spans="1:8" s="28" customFormat="1" ht="12" outlineLevel="1">
      <c r="A190" s="30">
        <v>1025000156</v>
      </c>
      <c r="B190" s="31" t="s">
        <v>825</v>
      </c>
      <c r="C190" s="73" t="s">
        <v>826</v>
      </c>
      <c r="D190" s="26"/>
      <c r="E190" s="26"/>
      <c r="F190" s="27">
        <f>D190+E190</f>
        <v>0</v>
      </c>
      <c r="H190" s="29"/>
    </row>
    <row r="191" spans="1:8" s="28" customFormat="1" ht="12" outlineLevel="1">
      <c r="A191" s="30">
        <v>1025000157</v>
      </c>
      <c r="B191" s="31" t="s">
        <v>827</v>
      </c>
      <c r="C191" s="73" t="s">
        <v>828</v>
      </c>
      <c r="D191" s="26"/>
      <c r="E191" s="26"/>
      <c r="F191" s="27">
        <f>D191+E191</f>
        <v>0</v>
      </c>
      <c r="H191" s="29"/>
    </row>
    <row r="192" spans="1:8" s="28" customFormat="1" ht="12" outlineLevel="1">
      <c r="A192" s="30">
        <v>1025000158</v>
      </c>
      <c r="B192" s="31" t="s">
        <v>829</v>
      </c>
      <c r="C192" s="73" t="s">
        <v>830</v>
      </c>
      <c r="D192" s="26"/>
      <c r="E192" s="26"/>
      <c r="F192" s="27">
        <f>D192+E192</f>
        <v>0</v>
      </c>
      <c r="H192" s="29"/>
    </row>
    <row r="193" spans="1:8" s="28" customFormat="1" ht="12.75" outlineLevel="1" thickBot="1">
      <c r="A193" s="30"/>
      <c r="B193" s="31"/>
      <c r="C193" s="77" t="s">
        <v>831</v>
      </c>
      <c r="D193" s="78">
        <f>SUM(D190:D192)</f>
        <v>0</v>
      </c>
      <c r="E193" s="78">
        <f>SUM(E190:E192)</f>
        <v>0</v>
      </c>
      <c r="F193" s="78">
        <f>SUM(F190:F192)</f>
        <v>0</v>
      </c>
      <c r="H193" s="29"/>
    </row>
    <row r="194" spans="1:8" s="28" customFormat="1" ht="12.75" outlineLevel="1" thickTop="1">
      <c r="A194" s="30"/>
      <c r="B194" s="31"/>
      <c r="C194" s="53"/>
      <c r="D194" s="54"/>
      <c r="E194" s="54"/>
      <c r="F194" s="54"/>
      <c r="H194" s="29"/>
    </row>
    <row r="195" spans="1:8" s="28" customFormat="1" ht="12" outlineLevel="1">
      <c r="A195" s="23">
        <v>1026</v>
      </c>
      <c r="B195" s="31"/>
      <c r="C195" s="24" t="s">
        <v>832</v>
      </c>
      <c r="D195" s="55"/>
      <c r="E195" s="55"/>
      <c r="F195" s="55"/>
      <c r="H195" s="29"/>
    </row>
    <row r="196" spans="1:8" s="28" customFormat="1" ht="12.75" outlineLevel="1" thickBot="1">
      <c r="A196" s="30">
        <v>1026000161</v>
      </c>
      <c r="B196" s="31" t="s">
        <v>833</v>
      </c>
      <c r="C196" s="39" t="s">
        <v>834</v>
      </c>
      <c r="D196" s="41"/>
      <c r="E196" s="41"/>
      <c r="F196" s="41">
        <f>D196+E196</f>
        <v>0</v>
      </c>
      <c r="H196" s="29"/>
    </row>
    <row r="197" spans="1:8" s="28" customFormat="1" ht="13.5" outlineLevel="1" thickBot="1" thickTop="1">
      <c r="A197" s="30"/>
      <c r="B197" s="31"/>
      <c r="C197" s="42" t="s">
        <v>835</v>
      </c>
      <c r="D197" s="43">
        <f>SUM(D196)</f>
        <v>0</v>
      </c>
      <c r="E197" s="43">
        <f>SUM(E196)</f>
        <v>0</v>
      </c>
      <c r="F197" s="43">
        <f>SUM(F196)</f>
        <v>0</v>
      </c>
      <c r="H197" s="29"/>
    </row>
    <row r="198" spans="1:8" s="28" customFormat="1" ht="13.5" outlineLevel="1" thickBot="1" thickTop="1">
      <c r="A198" s="30"/>
      <c r="B198" s="31"/>
      <c r="C198" s="42" t="s">
        <v>836</v>
      </c>
      <c r="D198" s="43">
        <f>D114+D161+D177+D187+D193+D197</f>
        <v>0</v>
      </c>
      <c r="E198" s="43">
        <f>E114+E161+E177+E187+E193+E197</f>
        <v>235832000</v>
      </c>
      <c r="F198" s="43">
        <f>F114+F161+F177+F187+F193+F197</f>
        <v>235832000</v>
      </c>
      <c r="H198" s="29"/>
    </row>
    <row r="199" spans="1:8" s="28" customFormat="1" ht="12.75" outlineLevel="1" thickTop="1">
      <c r="A199" s="30"/>
      <c r="B199" s="31"/>
      <c r="C199" s="53"/>
      <c r="D199" s="54"/>
      <c r="E199" s="54"/>
      <c r="F199" s="54"/>
      <c r="H199" s="29"/>
    </row>
    <row r="200" spans="1:8" s="28" customFormat="1" ht="12.75" outlineLevel="1" thickBot="1">
      <c r="A200" s="30"/>
      <c r="B200" s="31"/>
      <c r="C200" s="79"/>
      <c r="D200" s="26"/>
      <c r="E200" s="26"/>
      <c r="F200" s="27"/>
      <c r="H200" s="29"/>
    </row>
    <row r="201" spans="1:8" s="28" customFormat="1" ht="16.5" outlineLevel="1" thickBot="1">
      <c r="A201" s="23">
        <v>103</v>
      </c>
      <c r="B201" s="33"/>
      <c r="C201" s="80" t="s">
        <v>837</v>
      </c>
      <c r="D201" s="35"/>
      <c r="E201" s="26"/>
      <c r="F201" s="27"/>
      <c r="H201" s="29"/>
    </row>
    <row r="202" spans="1:8" s="28" customFormat="1" ht="12" outlineLevel="1">
      <c r="A202" s="30"/>
      <c r="B202" s="31"/>
      <c r="C202" s="81"/>
      <c r="D202" s="26"/>
      <c r="E202" s="26"/>
      <c r="F202" s="27"/>
      <c r="H202" s="29"/>
    </row>
    <row r="203" spans="1:8" s="28" customFormat="1" ht="12" outlineLevel="1">
      <c r="A203" s="23">
        <v>1031</v>
      </c>
      <c r="B203" s="31"/>
      <c r="C203" s="64" t="s">
        <v>838</v>
      </c>
      <c r="D203" s="26"/>
      <c r="E203" s="26"/>
      <c r="F203" s="27"/>
      <c r="H203" s="29"/>
    </row>
    <row r="204" spans="1:8" s="28" customFormat="1" ht="24" outlineLevel="1">
      <c r="A204" s="30">
        <v>1031000164</v>
      </c>
      <c r="B204" s="31" t="s">
        <v>839</v>
      </c>
      <c r="C204" s="31" t="s">
        <v>840</v>
      </c>
      <c r="D204" s="27">
        <v>0</v>
      </c>
      <c r="E204" s="27"/>
      <c r="F204" s="27">
        <f aca="true" t="shared" si="9" ref="F204:F212">D204+E204</f>
        <v>0</v>
      </c>
      <c r="H204" s="29"/>
    </row>
    <row r="205" spans="1:8" s="28" customFormat="1" ht="24" outlineLevel="1">
      <c r="A205" s="30">
        <v>1031000165</v>
      </c>
      <c r="B205" s="31" t="s">
        <v>841</v>
      </c>
      <c r="C205" s="31" t="s">
        <v>842</v>
      </c>
      <c r="D205" s="27">
        <v>0</v>
      </c>
      <c r="E205" s="27"/>
      <c r="F205" s="27">
        <f t="shared" si="9"/>
        <v>0</v>
      </c>
      <c r="H205" s="29"/>
    </row>
    <row r="206" spans="1:8" s="28" customFormat="1" ht="12" outlineLevel="1">
      <c r="A206" s="30">
        <v>1031000166</v>
      </c>
      <c r="B206" s="49"/>
      <c r="C206" s="82" t="s">
        <v>843</v>
      </c>
      <c r="D206" s="26">
        <v>3783729000</v>
      </c>
      <c r="E206" s="26"/>
      <c r="F206" s="27">
        <f t="shared" si="9"/>
        <v>3783729000</v>
      </c>
      <c r="H206" s="29"/>
    </row>
    <row r="207" spans="1:8" s="28" customFormat="1" ht="12" outlineLevel="1">
      <c r="A207" s="30">
        <v>1031000167</v>
      </c>
      <c r="B207" s="31" t="s">
        <v>844</v>
      </c>
      <c r="C207" s="83" t="s">
        <v>845</v>
      </c>
      <c r="D207" s="26">
        <v>0</v>
      </c>
      <c r="E207" s="26"/>
      <c r="F207" s="27">
        <f t="shared" si="9"/>
        <v>0</v>
      </c>
      <c r="H207" s="29"/>
    </row>
    <row r="208" spans="1:8" s="28" customFormat="1" ht="12" outlineLevel="1">
      <c r="A208" s="30">
        <v>1031000168</v>
      </c>
      <c r="B208" s="31" t="s">
        <v>844</v>
      </c>
      <c r="C208" s="83" t="s">
        <v>846</v>
      </c>
      <c r="D208" s="26">
        <v>0</v>
      </c>
      <c r="E208" s="26"/>
      <c r="F208" s="27">
        <f t="shared" si="9"/>
        <v>0</v>
      </c>
      <c r="H208" s="29"/>
    </row>
    <row r="209" spans="1:8" s="28" customFormat="1" ht="12" outlineLevel="1">
      <c r="A209" s="30">
        <v>1031000169</v>
      </c>
      <c r="B209" s="31" t="s">
        <v>847</v>
      </c>
      <c r="C209" s="83" t="s">
        <v>848</v>
      </c>
      <c r="D209" s="26"/>
      <c r="E209" s="26">
        <v>256158000</v>
      </c>
      <c r="F209" s="27">
        <f t="shared" si="9"/>
        <v>256158000</v>
      </c>
      <c r="H209" s="29"/>
    </row>
    <row r="210" spans="1:8" s="28" customFormat="1" ht="12" outlineLevel="1">
      <c r="A210" s="30">
        <v>1031000170</v>
      </c>
      <c r="B210" s="31" t="s">
        <v>849</v>
      </c>
      <c r="C210" s="83" t="s">
        <v>850</v>
      </c>
      <c r="D210" s="26">
        <v>0</v>
      </c>
      <c r="E210" s="26"/>
      <c r="F210" s="27">
        <f t="shared" si="9"/>
        <v>0</v>
      </c>
      <c r="H210" s="29"/>
    </row>
    <row r="211" spans="1:8" s="28" customFormat="1" ht="24" outlineLevel="1">
      <c r="A211" s="30">
        <v>1031000171</v>
      </c>
      <c r="B211" s="31" t="s">
        <v>851</v>
      </c>
      <c r="C211" s="31" t="s">
        <v>852</v>
      </c>
      <c r="D211" s="27">
        <v>0</v>
      </c>
      <c r="E211" s="27"/>
      <c r="F211" s="27">
        <f t="shared" si="9"/>
        <v>0</v>
      </c>
      <c r="H211" s="29"/>
    </row>
    <row r="212" spans="1:8" s="28" customFormat="1" ht="12" outlineLevel="1">
      <c r="A212" s="30">
        <v>1031000172</v>
      </c>
      <c r="B212" s="31" t="s">
        <v>844</v>
      </c>
      <c r="C212" s="83" t="s">
        <v>853</v>
      </c>
      <c r="D212" s="26">
        <v>0</v>
      </c>
      <c r="E212" s="26"/>
      <c r="F212" s="27">
        <f t="shared" si="9"/>
        <v>0</v>
      </c>
      <c r="H212" s="29"/>
    </row>
    <row r="213" spans="1:8" s="28" customFormat="1" ht="12.75" outlineLevel="1" thickBot="1">
      <c r="A213" s="30"/>
      <c r="B213" s="31"/>
      <c r="C213" s="42" t="s">
        <v>854</v>
      </c>
      <c r="D213" s="43">
        <f>SUM(D204:D212)</f>
        <v>3783729000</v>
      </c>
      <c r="E213" s="43">
        <f>SUM(E204:E212)</f>
        <v>256158000</v>
      </c>
      <c r="F213" s="43">
        <f>SUM(F204:F212)</f>
        <v>4039887000</v>
      </c>
      <c r="H213" s="29"/>
    </row>
    <row r="214" spans="1:8" s="28" customFormat="1" ht="12.75" outlineLevel="1" thickTop="1">
      <c r="A214" s="30"/>
      <c r="B214" s="31"/>
      <c r="C214" s="44"/>
      <c r="D214" s="46"/>
      <c r="E214" s="46"/>
      <c r="F214" s="46"/>
      <c r="H214" s="29"/>
    </row>
    <row r="215" spans="1:8" s="28" customFormat="1" ht="12" outlineLevel="1">
      <c r="A215" s="23">
        <v>1032</v>
      </c>
      <c r="B215" s="31"/>
      <c r="C215" s="64" t="s">
        <v>855</v>
      </c>
      <c r="D215" s="27"/>
      <c r="E215" s="27"/>
      <c r="F215" s="27"/>
      <c r="H215" s="29"/>
    </row>
    <row r="216" spans="1:8" s="28" customFormat="1" ht="24.75" outlineLevel="1" thickBot="1">
      <c r="A216" s="30">
        <v>1032000175</v>
      </c>
      <c r="B216" s="31" t="s">
        <v>856</v>
      </c>
      <c r="C216" s="39" t="s">
        <v>857</v>
      </c>
      <c r="D216" s="41">
        <v>701610000</v>
      </c>
      <c r="E216" s="41"/>
      <c r="F216" s="41">
        <f>D216+E216</f>
        <v>701610000</v>
      </c>
      <c r="H216" s="29"/>
    </row>
    <row r="217" spans="1:8" s="28" customFormat="1" ht="13.5" outlineLevel="1" thickBot="1" thickTop="1">
      <c r="A217" s="30"/>
      <c r="B217" s="31"/>
      <c r="C217" s="42" t="s">
        <v>858</v>
      </c>
      <c r="D217" s="43">
        <f>SUM(D216)</f>
        <v>701610000</v>
      </c>
      <c r="E217" s="43">
        <f>SUM(E216)</f>
        <v>0</v>
      </c>
      <c r="F217" s="43">
        <f>SUM(F216)</f>
        <v>701610000</v>
      </c>
      <c r="H217" s="29"/>
    </row>
    <row r="218" spans="1:8" s="28" customFormat="1" ht="12.75" outlineLevel="1" thickTop="1">
      <c r="A218" s="30"/>
      <c r="B218" s="31"/>
      <c r="C218" s="44"/>
      <c r="D218" s="46"/>
      <c r="E218" s="46"/>
      <c r="F218" s="46"/>
      <c r="H218" s="29"/>
    </row>
    <row r="219" spans="1:8" s="28" customFormat="1" ht="12" outlineLevel="1">
      <c r="A219" s="23">
        <v>1033</v>
      </c>
      <c r="B219" s="31"/>
      <c r="C219" s="64" t="s">
        <v>859</v>
      </c>
      <c r="D219" s="27"/>
      <c r="E219" s="27"/>
      <c r="F219" s="27"/>
      <c r="H219" s="29"/>
    </row>
    <row r="220" spans="1:8" s="28" customFormat="1" ht="12" outlineLevel="1">
      <c r="A220" s="30">
        <v>1033000178</v>
      </c>
      <c r="B220" s="31" t="s">
        <v>860</v>
      </c>
      <c r="C220" s="31" t="s">
        <v>861</v>
      </c>
      <c r="D220" s="27"/>
      <c r="E220" s="27">
        <v>85386000</v>
      </c>
      <c r="F220" s="27">
        <f>D220+E220</f>
        <v>85386000</v>
      </c>
      <c r="H220" s="29"/>
    </row>
    <row r="221" spans="1:8" s="28" customFormat="1" ht="12.75" outlineLevel="1" thickBot="1">
      <c r="A221" s="30">
        <v>1033000179</v>
      </c>
      <c r="B221" s="31" t="s">
        <v>862</v>
      </c>
      <c r="C221" s="39" t="s">
        <v>863</v>
      </c>
      <c r="D221" s="41"/>
      <c r="E221" s="40">
        <v>171000</v>
      </c>
      <c r="F221" s="41">
        <f>D221+E221</f>
        <v>171000</v>
      </c>
      <c r="H221" s="29"/>
    </row>
    <row r="222" spans="1:8" s="28" customFormat="1" ht="13.5" outlineLevel="1" thickBot="1" thickTop="1">
      <c r="A222" s="30"/>
      <c r="B222" s="31"/>
      <c r="C222" s="42" t="s">
        <v>864</v>
      </c>
      <c r="D222" s="43">
        <f>SUM(D220:D221)</f>
        <v>0</v>
      </c>
      <c r="E222" s="43">
        <f>SUM(E220:E221)</f>
        <v>85557000</v>
      </c>
      <c r="F222" s="43">
        <f>SUM(F220:F221)</f>
        <v>85557000</v>
      </c>
      <c r="H222" s="29"/>
    </row>
    <row r="223" spans="1:8" s="28" customFormat="1" ht="12.75" outlineLevel="1" thickTop="1">
      <c r="A223" s="30"/>
      <c r="B223" s="31"/>
      <c r="C223" s="44"/>
      <c r="D223" s="46"/>
      <c r="E223" s="46"/>
      <c r="F223" s="46"/>
      <c r="H223" s="29"/>
    </row>
    <row r="224" spans="1:8" s="28" customFormat="1" ht="12" outlineLevel="1">
      <c r="A224" s="23">
        <v>1034</v>
      </c>
      <c r="B224" s="31"/>
      <c r="C224" s="64" t="s">
        <v>865</v>
      </c>
      <c r="D224" s="27"/>
      <c r="E224" s="27"/>
      <c r="F224" s="27"/>
      <c r="H224" s="29"/>
    </row>
    <row r="225" spans="1:8" s="28" customFormat="1" ht="24" outlineLevel="1">
      <c r="A225" s="30">
        <v>1034000182</v>
      </c>
      <c r="B225" s="31" t="s">
        <v>866</v>
      </c>
      <c r="C225" s="31" t="s">
        <v>867</v>
      </c>
      <c r="D225" s="27">
        <v>0</v>
      </c>
      <c r="E225" s="27"/>
      <c r="F225" s="27">
        <f aca="true" t="shared" si="10" ref="F225:F255">D225+E225</f>
        <v>0</v>
      </c>
      <c r="H225" s="29"/>
    </row>
    <row r="226" spans="1:8" s="28" customFormat="1" ht="24" outlineLevel="1">
      <c r="A226" s="30">
        <v>1034000183</v>
      </c>
      <c r="B226" s="31" t="s">
        <v>866</v>
      </c>
      <c r="C226" s="31" t="s">
        <v>868</v>
      </c>
      <c r="D226" s="27">
        <v>0</v>
      </c>
      <c r="E226" s="27"/>
      <c r="F226" s="27">
        <f t="shared" si="10"/>
        <v>0</v>
      </c>
      <c r="H226" s="29"/>
    </row>
    <row r="227" spans="1:8" s="28" customFormat="1" ht="24" outlineLevel="1">
      <c r="A227" s="30">
        <v>1034000184</v>
      </c>
      <c r="B227" s="31" t="s">
        <v>869</v>
      </c>
      <c r="C227" s="31" t="s">
        <v>870</v>
      </c>
      <c r="D227" s="27">
        <v>0</v>
      </c>
      <c r="E227" s="27"/>
      <c r="F227" s="27">
        <f t="shared" si="10"/>
        <v>0</v>
      </c>
      <c r="H227" s="29"/>
    </row>
    <row r="228" spans="1:8" s="28" customFormat="1" ht="12" outlineLevel="1">
      <c r="A228" s="30">
        <v>1034000185</v>
      </c>
      <c r="B228" s="31" t="s">
        <v>736</v>
      </c>
      <c r="C228" s="31" t="s">
        <v>871</v>
      </c>
      <c r="D228" s="27">
        <v>0</v>
      </c>
      <c r="E228" s="27"/>
      <c r="F228" s="27">
        <f t="shared" si="10"/>
        <v>0</v>
      </c>
      <c r="H228" s="29"/>
    </row>
    <row r="229" spans="1:8" s="28" customFormat="1" ht="12" outlineLevel="1">
      <c r="A229" s="30">
        <v>1034000186</v>
      </c>
      <c r="B229" s="31" t="s">
        <v>736</v>
      </c>
      <c r="C229" s="31" t="s">
        <v>872</v>
      </c>
      <c r="D229" s="27">
        <v>0</v>
      </c>
      <c r="E229" s="27"/>
      <c r="F229" s="27">
        <f t="shared" si="10"/>
        <v>0</v>
      </c>
      <c r="H229" s="29"/>
    </row>
    <row r="230" spans="1:8" s="28" customFormat="1" ht="12" outlineLevel="1">
      <c r="A230" s="30">
        <v>1034000187</v>
      </c>
      <c r="B230" s="49"/>
      <c r="C230" s="82" t="s">
        <v>873</v>
      </c>
      <c r="D230" s="26">
        <v>0</v>
      </c>
      <c r="E230" s="26"/>
      <c r="F230" s="27">
        <f t="shared" si="10"/>
        <v>0</v>
      </c>
      <c r="H230" s="29"/>
    </row>
    <row r="231" spans="1:8" s="28" customFormat="1" ht="12" outlineLevel="1">
      <c r="A231" s="30">
        <v>1034000188</v>
      </c>
      <c r="B231" s="31" t="s">
        <v>736</v>
      </c>
      <c r="C231" s="31" t="s">
        <v>874</v>
      </c>
      <c r="D231" s="27">
        <v>0</v>
      </c>
      <c r="E231" s="27"/>
      <c r="F231" s="27">
        <f t="shared" si="10"/>
        <v>0</v>
      </c>
      <c r="H231" s="29"/>
    </row>
    <row r="232" spans="1:8" s="28" customFormat="1" ht="12" outlineLevel="1">
      <c r="A232" s="30">
        <v>1034000189</v>
      </c>
      <c r="B232" s="31" t="s">
        <v>736</v>
      </c>
      <c r="C232" s="51" t="s">
        <v>875</v>
      </c>
      <c r="D232" s="27">
        <v>0</v>
      </c>
      <c r="E232" s="27"/>
      <c r="F232" s="27">
        <f t="shared" si="10"/>
        <v>0</v>
      </c>
      <c r="H232" s="29"/>
    </row>
    <row r="233" spans="1:8" s="28" customFormat="1" ht="12" outlineLevel="1">
      <c r="A233" s="30">
        <v>1034000190</v>
      </c>
      <c r="B233" s="31" t="s">
        <v>736</v>
      </c>
      <c r="C233" s="31" t="s">
        <v>876</v>
      </c>
      <c r="D233" s="27">
        <v>0</v>
      </c>
      <c r="E233" s="27"/>
      <c r="F233" s="27">
        <f t="shared" si="10"/>
        <v>0</v>
      </c>
      <c r="H233" s="29"/>
    </row>
    <row r="234" spans="1:8" s="28" customFormat="1" ht="12" outlineLevel="1">
      <c r="A234" s="30">
        <v>1034000191</v>
      </c>
      <c r="B234" s="31" t="s">
        <v>736</v>
      </c>
      <c r="C234" s="31" t="s">
        <v>877</v>
      </c>
      <c r="D234" s="27">
        <v>0</v>
      </c>
      <c r="E234" s="27"/>
      <c r="F234" s="27">
        <f t="shared" si="10"/>
        <v>0</v>
      </c>
      <c r="H234" s="29"/>
    </row>
    <row r="235" spans="1:8" s="28" customFormat="1" ht="12" outlineLevel="1">
      <c r="A235" s="30">
        <v>1034000192</v>
      </c>
      <c r="B235" s="31" t="s">
        <v>736</v>
      </c>
      <c r="C235" s="31" t="s">
        <v>878</v>
      </c>
      <c r="D235" s="26">
        <v>0</v>
      </c>
      <c r="E235" s="26"/>
      <c r="F235" s="27">
        <f t="shared" si="10"/>
        <v>0</v>
      </c>
      <c r="H235" s="29"/>
    </row>
    <row r="236" spans="1:8" s="28" customFormat="1" ht="24" outlineLevel="1">
      <c r="A236" s="30">
        <v>1034000193</v>
      </c>
      <c r="B236" s="31" t="s">
        <v>736</v>
      </c>
      <c r="C236" s="31" t="s">
        <v>879</v>
      </c>
      <c r="D236" s="27">
        <v>0</v>
      </c>
      <c r="E236" s="27"/>
      <c r="F236" s="27">
        <f t="shared" si="10"/>
        <v>0</v>
      </c>
      <c r="H236" s="29"/>
    </row>
    <row r="237" spans="1:8" s="28" customFormat="1" ht="12" outlineLevel="1">
      <c r="A237" s="30">
        <v>1034000194</v>
      </c>
      <c r="B237" s="31" t="s">
        <v>880</v>
      </c>
      <c r="C237" s="31" t="s">
        <v>881</v>
      </c>
      <c r="D237" s="27">
        <v>0</v>
      </c>
      <c r="E237" s="27">
        <v>2611000</v>
      </c>
      <c r="F237" s="27">
        <f t="shared" si="10"/>
        <v>2611000</v>
      </c>
      <c r="H237" s="29"/>
    </row>
    <row r="238" spans="1:8" s="28" customFormat="1" ht="12" outlineLevel="1">
      <c r="A238" s="30">
        <v>1034000195</v>
      </c>
      <c r="B238" s="31" t="s">
        <v>882</v>
      </c>
      <c r="C238" s="31" t="s">
        <v>883</v>
      </c>
      <c r="D238" s="27">
        <v>0</v>
      </c>
      <c r="E238" s="27">
        <v>153294000</v>
      </c>
      <c r="F238" s="27">
        <f t="shared" si="10"/>
        <v>153294000</v>
      </c>
      <c r="H238" s="29"/>
    </row>
    <row r="239" spans="1:8" s="28" customFormat="1" ht="12" outlineLevel="1">
      <c r="A239" s="30">
        <v>1034000196</v>
      </c>
      <c r="B239" s="31" t="s">
        <v>882</v>
      </c>
      <c r="C239" s="31" t="s">
        <v>884</v>
      </c>
      <c r="D239" s="27"/>
      <c r="E239" s="27">
        <v>3786000</v>
      </c>
      <c r="F239" s="27">
        <f t="shared" si="10"/>
        <v>3786000</v>
      </c>
      <c r="H239" s="29"/>
    </row>
    <row r="240" spans="1:8" s="28" customFormat="1" ht="12" outlineLevel="1">
      <c r="A240" s="30">
        <v>1034000197</v>
      </c>
      <c r="B240" s="31" t="s">
        <v>885</v>
      </c>
      <c r="C240" s="31" t="s">
        <v>886</v>
      </c>
      <c r="D240" s="27">
        <v>0</v>
      </c>
      <c r="E240" s="27"/>
      <c r="F240" s="27">
        <f t="shared" si="10"/>
        <v>0</v>
      </c>
      <c r="H240" s="29"/>
    </row>
    <row r="241" spans="1:8" s="28" customFormat="1" ht="12" outlineLevel="1">
      <c r="A241" s="30">
        <v>1034000198</v>
      </c>
      <c r="B241" s="31" t="s">
        <v>885</v>
      </c>
      <c r="C241" s="31" t="s">
        <v>887</v>
      </c>
      <c r="D241" s="27">
        <v>0</v>
      </c>
      <c r="E241" s="27"/>
      <c r="F241" s="27">
        <f t="shared" si="10"/>
        <v>0</v>
      </c>
      <c r="H241" s="29"/>
    </row>
    <row r="242" spans="1:8" s="28" customFormat="1" ht="12" outlineLevel="1">
      <c r="A242" s="30">
        <v>1034000199</v>
      </c>
      <c r="B242" s="31" t="s">
        <v>888</v>
      </c>
      <c r="C242" s="31" t="s">
        <v>889</v>
      </c>
      <c r="D242" s="27">
        <v>0</v>
      </c>
      <c r="E242" s="27"/>
      <c r="F242" s="27">
        <f t="shared" si="10"/>
        <v>0</v>
      </c>
      <c r="H242" s="29"/>
    </row>
    <row r="243" spans="1:8" s="28" customFormat="1" ht="12" outlineLevel="1">
      <c r="A243" s="30">
        <v>1034000200</v>
      </c>
      <c r="B243" s="31" t="s">
        <v>786</v>
      </c>
      <c r="C243" s="31" t="s">
        <v>890</v>
      </c>
      <c r="D243" s="26">
        <v>0</v>
      </c>
      <c r="E243" s="26"/>
      <c r="F243" s="27">
        <f t="shared" si="10"/>
        <v>0</v>
      </c>
      <c r="H243" s="29"/>
    </row>
    <row r="244" spans="1:8" s="28" customFormat="1" ht="12" outlineLevel="1">
      <c r="A244" s="30">
        <v>1034000201</v>
      </c>
      <c r="B244" s="31" t="s">
        <v>786</v>
      </c>
      <c r="C244" s="31" t="s">
        <v>891</v>
      </c>
      <c r="D244" s="26">
        <v>0</v>
      </c>
      <c r="E244" s="26"/>
      <c r="F244" s="27">
        <f t="shared" si="10"/>
        <v>0</v>
      </c>
      <c r="H244" s="29"/>
    </row>
    <row r="245" spans="1:8" s="28" customFormat="1" ht="12" outlineLevel="1">
      <c r="A245" s="30">
        <v>1034000202</v>
      </c>
      <c r="B245" s="31" t="s">
        <v>786</v>
      </c>
      <c r="C245" s="31" t="s">
        <v>892</v>
      </c>
      <c r="D245" s="26">
        <v>0</v>
      </c>
      <c r="E245" s="26"/>
      <c r="F245" s="27">
        <f t="shared" si="10"/>
        <v>0</v>
      </c>
      <c r="H245" s="29"/>
    </row>
    <row r="246" spans="1:8" s="28" customFormat="1" ht="24" outlineLevel="1">
      <c r="A246" s="30">
        <v>1034000203</v>
      </c>
      <c r="B246" s="31" t="s">
        <v>786</v>
      </c>
      <c r="C246" s="31" t="s">
        <v>893</v>
      </c>
      <c r="D246" s="26">
        <v>0</v>
      </c>
      <c r="E246" s="26"/>
      <c r="F246" s="27">
        <f t="shared" si="10"/>
        <v>0</v>
      </c>
      <c r="H246" s="29"/>
    </row>
    <row r="247" spans="1:8" s="28" customFormat="1" ht="12" outlineLevel="1">
      <c r="A247" s="30">
        <v>1034000204</v>
      </c>
      <c r="B247" s="31" t="s">
        <v>786</v>
      </c>
      <c r="C247" s="31" t="s">
        <v>894</v>
      </c>
      <c r="D247" s="26">
        <v>0</v>
      </c>
      <c r="E247" s="26"/>
      <c r="F247" s="27">
        <f t="shared" si="10"/>
        <v>0</v>
      </c>
      <c r="H247" s="29"/>
    </row>
    <row r="248" spans="1:8" s="28" customFormat="1" ht="24" outlineLevel="1">
      <c r="A248" s="30">
        <v>1034000205</v>
      </c>
      <c r="B248" s="31" t="s">
        <v>786</v>
      </c>
      <c r="C248" s="31" t="s">
        <v>895</v>
      </c>
      <c r="D248" s="26">
        <v>0</v>
      </c>
      <c r="E248" s="26"/>
      <c r="F248" s="27">
        <f t="shared" si="10"/>
        <v>0</v>
      </c>
      <c r="H248" s="29"/>
    </row>
    <row r="249" spans="1:8" s="28" customFormat="1" ht="24" outlineLevel="1">
      <c r="A249" s="30">
        <v>1034000206</v>
      </c>
      <c r="B249" s="31" t="s">
        <v>786</v>
      </c>
      <c r="C249" s="31" t="s">
        <v>896</v>
      </c>
      <c r="D249" s="26">
        <v>0</v>
      </c>
      <c r="E249" s="26"/>
      <c r="F249" s="27">
        <f t="shared" si="10"/>
        <v>0</v>
      </c>
      <c r="H249" s="29"/>
    </row>
    <row r="250" spans="1:8" s="28" customFormat="1" ht="24" outlineLevel="1">
      <c r="A250" s="30">
        <v>1034000207</v>
      </c>
      <c r="B250" s="31" t="s">
        <v>786</v>
      </c>
      <c r="C250" s="31" t="s">
        <v>897</v>
      </c>
      <c r="D250" s="27">
        <v>0</v>
      </c>
      <c r="E250" s="27"/>
      <c r="F250" s="27">
        <f t="shared" si="10"/>
        <v>0</v>
      </c>
      <c r="H250" s="29"/>
    </row>
    <row r="251" spans="1:8" s="28" customFormat="1" ht="12" outlineLevel="1">
      <c r="A251" s="30">
        <v>1034000208</v>
      </c>
      <c r="B251" s="49"/>
      <c r="C251" s="82" t="s">
        <v>898</v>
      </c>
      <c r="D251" s="26">
        <v>0</v>
      </c>
      <c r="E251" s="26"/>
      <c r="F251" s="27">
        <f t="shared" si="10"/>
        <v>0</v>
      </c>
      <c r="H251" s="29"/>
    </row>
    <row r="252" spans="1:8" s="28" customFormat="1" ht="12" outlineLevel="1">
      <c r="A252" s="30">
        <v>1034000209</v>
      </c>
      <c r="B252" s="49"/>
      <c r="C252" s="82" t="s">
        <v>899</v>
      </c>
      <c r="D252" s="26">
        <v>0</v>
      </c>
      <c r="E252" s="26"/>
      <c r="F252" s="27">
        <f t="shared" si="10"/>
        <v>0</v>
      </c>
      <c r="H252" s="29"/>
    </row>
    <row r="253" spans="1:8" s="28" customFormat="1" ht="12" outlineLevel="1">
      <c r="A253" s="30">
        <v>1034000210</v>
      </c>
      <c r="B253" s="49"/>
      <c r="C253" s="82" t="s">
        <v>900</v>
      </c>
      <c r="D253" s="26">
        <v>0</v>
      </c>
      <c r="E253" s="26"/>
      <c r="F253" s="27">
        <f t="shared" si="10"/>
        <v>0</v>
      </c>
      <c r="H253" s="29"/>
    </row>
    <row r="254" spans="1:8" s="28" customFormat="1" ht="22.5" outlineLevel="1">
      <c r="A254" s="30">
        <v>1034000211</v>
      </c>
      <c r="B254" s="49"/>
      <c r="C254" s="82" t="s">
        <v>901</v>
      </c>
      <c r="D254" s="26">
        <v>0</v>
      </c>
      <c r="E254" s="26"/>
      <c r="F254" s="27">
        <f t="shared" si="10"/>
        <v>0</v>
      </c>
      <c r="H254" s="29"/>
    </row>
    <row r="255" spans="1:8" s="28" customFormat="1" ht="22.5" outlineLevel="1">
      <c r="A255" s="30">
        <v>1034000212</v>
      </c>
      <c r="B255" s="49"/>
      <c r="C255" s="82" t="s">
        <v>902</v>
      </c>
      <c r="D255" s="26">
        <v>0</v>
      </c>
      <c r="E255" s="26"/>
      <c r="F255" s="27">
        <f t="shared" si="10"/>
        <v>0</v>
      </c>
      <c r="H255" s="29"/>
    </row>
    <row r="256" spans="1:8" s="28" customFormat="1" ht="12.75" outlineLevel="1" thickBot="1">
      <c r="A256" s="30"/>
      <c r="B256" s="31"/>
      <c r="C256" s="42" t="s">
        <v>903</v>
      </c>
      <c r="D256" s="43">
        <f>SUM(D225:D255)</f>
        <v>0</v>
      </c>
      <c r="E256" s="43">
        <f>SUM(E225:E255)</f>
        <v>159691000</v>
      </c>
      <c r="F256" s="43">
        <f>SUM(F225:F255)</f>
        <v>159691000</v>
      </c>
      <c r="H256" s="29"/>
    </row>
    <row r="257" spans="1:8" s="28" customFormat="1" ht="13.5" outlineLevel="1" thickBot="1" thickTop="1">
      <c r="A257" s="30"/>
      <c r="B257" s="31"/>
      <c r="C257" s="42" t="s">
        <v>904</v>
      </c>
      <c r="D257" s="43">
        <f>D213+D217+D222+D256</f>
        <v>4485339000</v>
      </c>
      <c r="E257" s="43">
        <f>E213+E217+E222+E256</f>
        <v>501406000</v>
      </c>
      <c r="F257" s="43">
        <f>F213+F217+F222+F256</f>
        <v>4986745000</v>
      </c>
      <c r="G257" s="29">
        <f>F1205</f>
        <v>4986745000</v>
      </c>
      <c r="H257" s="29">
        <f>F257-G257</f>
        <v>0</v>
      </c>
    </row>
    <row r="258" spans="1:8" s="28" customFormat="1" ht="12.75" outlineLevel="1" thickTop="1">
      <c r="A258" s="30"/>
      <c r="B258" s="31"/>
      <c r="C258" s="44"/>
      <c r="D258" s="45"/>
      <c r="E258" s="45"/>
      <c r="F258" s="46"/>
      <c r="H258" s="29"/>
    </row>
    <row r="259" spans="1:8" s="28" customFormat="1" ht="12.75" outlineLevel="1" thickBot="1">
      <c r="A259" s="30"/>
      <c r="B259" s="31"/>
      <c r="C259" s="79"/>
      <c r="D259" s="26"/>
      <c r="E259" s="26"/>
      <c r="F259" s="27"/>
      <c r="H259" s="29"/>
    </row>
    <row r="260" spans="1:8" s="28" customFormat="1" ht="32.25" outlineLevel="1" thickBot="1">
      <c r="A260" s="23">
        <v>104</v>
      </c>
      <c r="B260" s="33"/>
      <c r="C260" s="62" t="s">
        <v>905</v>
      </c>
      <c r="D260" s="35"/>
      <c r="E260" s="26"/>
      <c r="F260" s="27"/>
      <c r="H260" s="29"/>
    </row>
    <row r="261" spans="1:8" s="28" customFormat="1" ht="12" outlineLevel="1">
      <c r="A261" s="30"/>
      <c r="B261" s="31"/>
      <c r="C261" s="44"/>
      <c r="D261" s="26"/>
      <c r="E261" s="27"/>
      <c r="F261" s="27"/>
      <c r="H261" s="29"/>
    </row>
    <row r="262" spans="1:8" s="28" customFormat="1" ht="12" outlineLevel="1">
      <c r="A262" s="30">
        <v>1040000215</v>
      </c>
      <c r="B262" s="31" t="s">
        <v>906</v>
      </c>
      <c r="C262" s="31" t="s">
        <v>907</v>
      </c>
      <c r="D262" s="26"/>
      <c r="E262" s="27">
        <f>E465</f>
        <v>480000000</v>
      </c>
      <c r="F262" s="27">
        <f aca="true" t="shared" si="11" ref="F262:F268">D262+E262</f>
        <v>480000000</v>
      </c>
      <c r="G262" s="52" t="s">
        <v>908</v>
      </c>
      <c r="H262" s="29"/>
    </row>
    <row r="263" spans="1:8" s="28" customFormat="1" ht="12" outlineLevel="1">
      <c r="A263" s="30">
        <v>1040000216</v>
      </c>
      <c r="B263" s="31" t="s">
        <v>909</v>
      </c>
      <c r="C263" s="31" t="s">
        <v>910</v>
      </c>
      <c r="D263" s="26"/>
      <c r="E263" s="27"/>
      <c r="F263" s="27">
        <f t="shared" si="11"/>
        <v>0</v>
      </c>
      <c r="H263" s="29"/>
    </row>
    <row r="264" spans="1:8" s="28" customFormat="1" ht="22.5" outlineLevel="1">
      <c r="A264" s="30">
        <v>1040000217</v>
      </c>
      <c r="B264" s="31" t="s">
        <v>906</v>
      </c>
      <c r="C264" s="51" t="s">
        <v>911</v>
      </c>
      <c r="D264" s="26"/>
      <c r="E264" s="27">
        <f>H32</f>
        <v>411967260</v>
      </c>
      <c r="F264" s="27">
        <f t="shared" si="11"/>
        <v>411967260</v>
      </c>
      <c r="G264" s="52" t="s">
        <v>908</v>
      </c>
      <c r="H264" s="29"/>
    </row>
    <row r="265" spans="1:8" s="28" customFormat="1" ht="22.5" outlineLevel="1">
      <c r="A265" s="30">
        <v>1040000218</v>
      </c>
      <c r="B265" s="31" t="s">
        <v>906</v>
      </c>
      <c r="C265" s="51" t="s">
        <v>912</v>
      </c>
      <c r="D265" s="26"/>
      <c r="E265" s="27">
        <f>(E37+E314+E323)*20%</f>
        <v>166201000</v>
      </c>
      <c r="F265" s="27">
        <f t="shared" si="11"/>
        <v>166201000</v>
      </c>
      <c r="G265" s="52" t="s">
        <v>908</v>
      </c>
      <c r="H265" s="29"/>
    </row>
    <row r="266" spans="1:8" s="28" customFormat="1" ht="12" outlineLevel="1">
      <c r="A266" s="30">
        <v>1040000219</v>
      </c>
      <c r="B266" s="31" t="s">
        <v>816</v>
      </c>
      <c r="C266" s="31" t="s">
        <v>913</v>
      </c>
      <c r="D266" s="26"/>
      <c r="E266" s="27"/>
      <c r="F266" s="27">
        <f t="shared" si="11"/>
        <v>0</v>
      </c>
      <c r="H266" s="29"/>
    </row>
    <row r="267" spans="1:8" s="28" customFormat="1" ht="12" outlineLevel="1">
      <c r="A267" s="30">
        <v>1040000220</v>
      </c>
      <c r="B267" s="31" t="s">
        <v>736</v>
      </c>
      <c r="C267" s="31" t="s">
        <v>914</v>
      </c>
      <c r="D267" s="26"/>
      <c r="E267" s="27"/>
      <c r="F267" s="27">
        <f t="shared" si="11"/>
        <v>0</v>
      </c>
      <c r="H267" s="29"/>
    </row>
    <row r="268" spans="1:8" s="28" customFormat="1" ht="12.75" outlineLevel="1" thickBot="1">
      <c r="A268" s="30">
        <v>1040000221</v>
      </c>
      <c r="B268" s="31" t="s">
        <v>786</v>
      </c>
      <c r="C268" s="39" t="s">
        <v>915</v>
      </c>
      <c r="D268" s="40"/>
      <c r="E268" s="40"/>
      <c r="F268" s="41">
        <f t="shared" si="11"/>
        <v>0</v>
      </c>
      <c r="H268" s="29"/>
    </row>
    <row r="269" spans="1:8" s="28" customFormat="1" ht="13.5" outlineLevel="1" thickBot="1" thickTop="1">
      <c r="A269" s="30"/>
      <c r="B269" s="31"/>
      <c r="C269" s="42" t="s">
        <v>916</v>
      </c>
      <c r="D269" s="43">
        <f>SUM(D262:D268)</f>
        <v>0</v>
      </c>
      <c r="E269" s="43">
        <f>SUM(E262:E268)</f>
        <v>1058168260</v>
      </c>
      <c r="F269" s="43">
        <f>SUM(F262:F268)</f>
        <v>1058168260</v>
      </c>
      <c r="G269" s="29">
        <f>F1214</f>
        <v>1058168260</v>
      </c>
      <c r="H269" s="29">
        <f>F269-G269</f>
        <v>0</v>
      </c>
    </row>
    <row r="270" spans="1:8" s="28" customFormat="1" ht="12.75" outlineLevel="1" thickTop="1">
      <c r="A270" s="30"/>
      <c r="B270" s="31"/>
      <c r="C270" s="53"/>
      <c r="D270" s="45"/>
      <c r="E270" s="45"/>
      <c r="F270" s="54"/>
      <c r="H270" s="29"/>
    </row>
    <row r="271" spans="1:8" s="28" customFormat="1" ht="12.75" outlineLevel="1" thickBot="1">
      <c r="A271" s="30"/>
      <c r="B271" s="31"/>
      <c r="C271" s="79"/>
      <c r="D271" s="26"/>
      <c r="E271" s="26"/>
      <c r="F271" s="27"/>
      <c r="H271" s="29"/>
    </row>
    <row r="272" spans="1:8" s="28" customFormat="1" ht="48" outlineLevel="1" thickBot="1">
      <c r="A272" s="23">
        <v>105</v>
      </c>
      <c r="B272" s="33"/>
      <c r="C272" s="80" t="s">
        <v>917</v>
      </c>
      <c r="D272" s="35"/>
      <c r="E272" s="26"/>
      <c r="F272" s="27"/>
      <c r="H272" s="29"/>
    </row>
    <row r="273" spans="1:8" s="28" customFormat="1" ht="12" outlineLevel="1">
      <c r="A273" s="30"/>
      <c r="B273" s="31"/>
      <c r="C273" s="81"/>
      <c r="D273" s="26"/>
      <c r="E273" s="26"/>
      <c r="F273" s="27"/>
      <c r="H273" s="29"/>
    </row>
    <row r="274" spans="1:8" s="28" customFormat="1" ht="12" outlineLevel="1">
      <c r="A274" s="30">
        <v>1050000224</v>
      </c>
      <c r="B274" s="31" t="s">
        <v>918</v>
      </c>
      <c r="C274" s="31" t="s">
        <v>919</v>
      </c>
      <c r="D274" s="26"/>
      <c r="E274" s="27">
        <v>574658000</v>
      </c>
      <c r="F274" s="27">
        <f aca="true" t="shared" si="12" ref="F274:F279">D274+E274</f>
        <v>574658000</v>
      </c>
      <c r="H274" s="29"/>
    </row>
    <row r="275" spans="1:8" s="28" customFormat="1" ht="12" outlineLevel="1">
      <c r="A275" s="30">
        <v>1050000225</v>
      </c>
      <c r="B275" s="31" t="s">
        <v>920</v>
      </c>
      <c r="C275" s="84" t="s">
        <v>921</v>
      </c>
      <c r="D275" s="26"/>
      <c r="E275" s="27">
        <v>6348000</v>
      </c>
      <c r="F275" s="27">
        <f t="shared" si="12"/>
        <v>6348000</v>
      </c>
      <c r="H275" s="29"/>
    </row>
    <row r="276" spans="1:8" s="28" customFormat="1" ht="22.5" outlineLevel="1">
      <c r="A276" s="30">
        <v>1050000226</v>
      </c>
      <c r="B276" s="31" t="s">
        <v>818</v>
      </c>
      <c r="C276" s="51" t="s">
        <v>922</v>
      </c>
      <c r="D276" s="26"/>
      <c r="E276" s="27">
        <v>1080000</v>
      </c>
      <c r="F276" s="27">
        <f t="shared" si="12"/>
        <v>1080000</v>
      </c>
      <c r="H276" s="29"/>
    </row>
    <row r="277" spans="1:8" s="28" customFormat="1" ht="12" outlineLevel="1">
      <c r="A277" s="30">
        <v>1050000227</v>
      </c>
      <c r="B277" s="31" t="s">
        <v>736</v>
      </c>
      <c r="C277" s="31" t="s">
        <v>923</v>
      </c>
      <c r="D277" s="26"/>
      <c r="E277" s="27">
        <v>0</v>
      </c>
      <c r="F277" s="27">
        <f t="shared" si="12"/>
        <v>0</v>
      </c>
      <c r="H277" s="29"/>
    </row>
    <row r="278" spans="1:8" s="28" customFormat="1" ht="12" outlineLevel="1">
      <c r="A278" s="30">
        <v>1050000228</v>
      </c>
      <c r="B278" s="31" t="s">
        <v>786</v>
      </c>
      <c r="C278" s="31" t="s">
        <v>915</v>
      </c>
      <c r="D278" s="26"/>
      <c r="E278" s="27">
        <v>0</v>
      </c>
      <c r="F278" s="27">
        <f t="shared" si="12"/>
        <v>0</v>
      </c>
      <c r="H278" s="29"/>
    </row>
    <row r="279" spans="1:8" s="28" customFormat="1" ht="12" outlineLevel="1">
      <c r="A279" s="30">
        <v>1050000229</v>
      </c>
      <c r="B279" s="49"/>
      <c r="C279" s="82" t="s">
        <v>924</v>
      </c>
      <c r="D279" s="26"/>
      <c r="E279" s="27">
        <v>0</v>
      </c>
      <c r="F279" s="27">
        <f t="shared" si="12"/>
        <v>0</v>
      </c>
      <c r="H279" s="29"/>
    </row>
    <row r="280" spans="1:8" s="28" customFormat="1" ht="12.75" outlineLevel="1" thickBot="1">
      <c r="A280" s="30"/>
      <c r="B280" s="31"/>
      <c r="C280" s="42" t="s">
        <v>925</v>
      </c>
      <c r="D280" s="43">
        <f>SUM(D273:D279)</f>
        <v>0</v>
      </c>
      <c r="E280" s="43">
        <f>SUM(E273:E279)</f>
        <v>582086000</v>
      </c>
      <c r="F280" s="43">
        <f>SUM(F273:F279)</f>
        <v>582086000</v>
      </c>
      <c r="G280" s="29">
        <f>F1227</f>
        <v>582086000</v>
      </c>
      <c r="H280" s="29">
        <f>F280-G280</f>
        <v>0</v>
      </c>
    </row>
    <row r="281" spans="1:8" s="28" customFormat="1" ht="12.75" outlineLevel="1" thickTop="1">
      <c r="A281" s="30"/>
      <c r="B281" s="31"/>
      <c r="C281" s="44"/>
      <c r="D281" s="45"/>
      <c r="E281" s="45"/>
      <c r="F281" s="46"/>
      <c r="H281" s="29"/>
    </row>
    <row r="282" spans="1:8" s="28" customFormat="1" ht="12.75" outlineLevel="1" thickBot="1">
      <c r="A282" s="30"/>
      <c r="B282" s="31"/>
      <c r="C282" s="79"/>
      <c r="D282" s="26"/>
      <c r="E282" s="26"/>
      <c r="F282" s="27"/>
      <c r="H282" s="29"/>
    </row>
    <row r="283" spans="1:8" s="28" customFormat="1" ht="16.5" outlineLevel="1" thickBot="1">
      <c r="A283" s="23">
        <v>106</v>
      </c>
      <c r="B283" s="33"/>
      <c r="C283" s="80" t="s">
        <v>926</v>
      </c>
      <c r="D283" s="35"/>
      <c r="E283" s="26"/>
      <c r="F283" s="27"/>
      <c r="H283" s="29"/>
    </row>
    <row r="284" spans="1:8" s="28" customFormat="1" ht="12" outlineLevel="1">
      <c r="A284" s="30"/>
      <c r="B284" s="31"/>
      <c r="C284" s="44"/>
      <c r="D284" s="26"/>
      <c r="E284" s="26"/>
      <c r="F284" s="27"/>
      <c r="H284" s="29"/>
    </row>
    <row r="285" spans="1:8" s="28" customFormat="1" ht="12" outlineLevel="1">
      <c r="A285" s="30">
        <v>1060000232</v>
      </c>
      <c r="B285" s="31" t="s">
        <v>927</v>
      </c>
      <c r="C285" s="31" t="s">
        <v>928</v>
      </c>
      <c r="D285" s="26"/>
      <c r="E285" s="27"/>
      <c r="F285" s="27">
        <f>D285+E285</f>
        <v>0</v>
      </c>
      <c r="G285" s="56" t="s">
        <v>929</v>
      </c>
      <c r="H285" s="29"/>
    </row>
    <row r="286" spans="1:8" s="28" customFormat="1" ht="12" outlineLevel="1">
      <c r="A286" s="30">
        <v>1060000233</v>
      </c>
      <c r="B286" s="49"/>
      <c r="C286" s="31" t="s">
        <v>930</v>
      </c>
      <c r="D286" s="26"/>
      <c r="E286" s="27">
        <v>800000</v>
      </c>
      <c r="F286" s="27">
        <f>D286+E286</f>
        <v>800000</v>
      </c>
      <c r="G286" s="56"/>
      <c r="H286" s="29"/>
    </row>
    <row r="287" spans="1:8" s="28" customFormat="1" ht="12" outlineLevel="1">
      <c r="A287" s="30">
        <v>1060000234</v>
      </c>
      <c r="B287" s="31" t="s">
        <v>736</v>
      </c>
      <c r="C287" s="31" t="s">
        <v>931</v>
      </c>
      <c r="D287" s="26"/>
      <c r="E287" s="26"/>
      <c r="F287" s="27">
        <f>D287+E287</f>
        <v>0</v>
      </c>
      <c r="H287" s="29"/>
    </row>
    <row r="288" spans="1:8" s="28" customFormat="1" ht="12.75" outlineLevel="1" thickBot="1">
      <c r="A288" s="30">
        <v>1060000235</v>
      </c>
      <c r="B288" s="31" t="s">
        <v>786</v>
      </c>
      <c r="C288" s="39" t="s">
        <v>915</v>
      </c>
      <c r="D288" s="40"/>
      <c r="E288" s="40"/>
      <c r="F288" s="41">
        <f>D288+E288</f>
        <v>0</v>
      </c>
      <c r="H288" s="29"/>
    </row>
    <row r="289" spans="1:8" s="28" customFormat="1" ht="13.5" outlineLevel="1" thickBot="1" thickTop="1">
      <c r="A289" s="30"/>
      <c r="B289" s="31"/>
      <c r="C289" s="42" t="s">
        <v>932</v>
      </c>
      <c r="D289" s="43">
        <f>SUM(D285:D288)</f>
        <v>0</v>
      </c>
      <c r="E289" s="43">
        <f>SUM(E285:E288)</f>
        <v>800000</v>
      </c>
      <c r="F289" s="43">
        <f>SUM(F285:F288)</f>
        <v>800000</v>
      </c>
      <c r="G289" s="29">
        <f>F1237</f>
        <v>800000</v>
      </c>
      <c r="H289" s="29">
        <f>F289-G289</f>
        <v>0</v>
      </c>
    </row>
    <row r="290" spans="1:8" s="28" customFormat="1" ht="12.75" outlineLevel="1" thickTop="1">
      <c r="A290" s="30"/>
      <c r="B290" s="31"/>
      <c r="C290" s="44"/>
      <c r="D290" s="45"/>
      <c r="E290" s="45"/>
      <c r="F290" s="46"/>
      <c r="H290" s="29"/>
    </row>
    <row r="291" spans="1:8" s="28" customFormat="1" ht="12.75" outlineLevel="1" thickBot="1">
      <c r="A291" s="30"/>
      <c r="B291" s="31"/>
      <c r="C291" s="61"/>
      <c r="D291" s="26"/>
      <c r="E291" s="26"/>
      <c r="F291" s="55"/>
      <c r="H291" s="29"/>
    </row>
    <row r="292" spans="1:8" s="28" customFormat="1" ht="32.25" outlineLevel="1" thickBot="1">
      <c r="A292" s="23">
        <v>107</v>
      </c>
      <c r="B292" s="33"/>
      <c r="C292" s="80" t="s">
        <v>933</v>
      </c>
      <c r="D292" s="35"/>
      <c r="E292" s="26"/>
      <c r="F292" s="55"/>
      <c r="H292" s="29"/>
    </row>
    <row r="293" spans="1:8" s="28" customFormat="1" ht="12" outlineLevel="1">
      <c r="A293" s="30"/>
      <c r="B293" s="31"/>
      <c r="C293" s="53"/>
      <c r="D293" s="26"/>
      <c r="E293" s="26"/>
      <c r="F293" s="55"/>
      <c r="H293" s="29"/>
    </row>
    <row r="294" spans="1:8" s="28" customFormat="1" ht="12" outlineLevel="1">
      <c r="A294" s="30">
        <v>1070000238</v>
      </c>
      <c r="B294" s="31" t="s">
        <v>673</v>
      </c>
      <c r="C294" s="31" t="s">
        <v>934</v>
      </c>
      <c r="D294" s="26"/>
      <c r="E294" s="26">
        <v>15688000</v>
      </c>
      <c r="F294" s="27">
        <f>D294+E294</f>
        <v>15688000</v>
      </c>
      <c r="H294" s="29"/>
    </row>
    <row r="295" spans="1:8" s="28" customFormat="1" ht="12" outlineLevel="1">
      <c r="A295" s="30">
        <v>1070000239</v>
      </c>
      <c r="B295" s="31" t="s">
        <v>920</v>
      </c>
      <c r="C295" s="31" t="s">
        <v>935</v>
      </c>
      <c r="D295" s="26"/>
      <c r="E295" s="26">
        <v>173000</v>
      </c>
      <c r="F295" s="27">
        <f>D295+E295</f>
        <v>173000</v>
      </c>
      <c r="H295" s="29"/>
    </row>
    <row r="296" spans="1:8" s="28" customFormat="1" ht="12" outlineLevel="1">
      <c r="A296" s="30">
        <v>1070000240</v>
      </c>
      <c r="B296" s="31" t="s">
        <v>736</v>
      </c>
      <c r="C296" s="31" t="s">
        <v>936</v>
      </c>
      <c r="D296" s="26"/>
      <c r="E296" s="26">
        <v>0</v>
      </c>
      <c r="F296" s="27">
        <f>D296+E296</f>
        <v>0</v>
      </c>
      <c r="H296" s="29"/>
    </row>
    <row r="297" spans="1:8" s="28" customFormat="1" ht="12.75" outlineLevel="1" thickBot="1">
      <c r="A297" s="30">
        <v>1070000241</v>
      </c>
      <c r="B297" s="31" t="s">
        <v>786</v>
      </c>
      <c r="C297" s="39" t="s">
        <v>915</v>
      </c>
      <c r="D297" s="40"/>
      <c r="E297" s="40">
        <v>0</v>
      </c>
      <c r="F297" s="41">
        <f>D297+E297</f>
        <v>0</v>
      </c>
      <c r="H297" s="29"/>
    </row>
    <row r="298" spans="1:8" s="28" customFormat="1" ht="13.5" outlineLevel="1" thickBot="1" thickTop="1">
      <c r="A298" s="30"/>
      <c r="B298" s="31"/>
      <c r="C298" s="42" t="s">
        <v>937</v>
      </c>
      <c r="D298" s="43">
        <f>SUM(D294:D297)</f>
        <v>0</v>
      </c>
      <c r="E298" s="43">
        <f>SUM(E294:E297)</f>
        <v>15861000</v>
      </c>
      <c r="F298" s="43">
        <f>SUM(F294:F297)</f>
        <v>15861000</v>
      </c>
      <c r="G298" s="29">
        <f>F1244</f>
        <v>15861000</v>
      </c>
      <c r="H298" s="29">
        <f>F298-G298</f>
        <v>0</v>
      </c>
    </row>
    <row r="299" spans="1:8" s="28" customFormat="1" ht="12.75" outlineLevel="1" thickTop="1">
      <c r="A299" s="30"/>
      <c r="B299" s="31"/>
      <c r="C299" s="53"/>
      <c r="D299" s="54"/>
      <c r="E299" s="54"/>
      <c r="F299" s="54"/>
      <c r="H299" s="29"/>
    </row>
    <row r="300" spans="1:8" s="28" customFormat="1" ht="12.75" outlineLevel="1" thickBot="1">
      <c r="A300" s="30"/>
      <c r="B300" s="31"/>
      <c r="C300" s="61"/>
      <c r="D300" s="26"/>
      <c r="E300" s="26"/>
      <c r="F300" s="55"/>
      <c r="H300" s="29"/>
    </row>
    <row r="301" spans="1:8" s="28" customFormat="1" ht="48" outlineLevel="1" thickBot="1">
      <c r="A301" s="23">
        <v>108</v>
      </c>
      <c r="B301" s="33"/>
      <c r="C301" s="80" t="s">
        <v>938</v>
      </c>
      <c r="D301" s="35"/>
      <c r="E301" s="26"/>
      <c r="F301" s="55"/>
      <c r="H301" s="29"/>
    </row>
    <row r="302" spans="1:8" s="28" customFormat="1" ht="12" outlineLevel="1">
      <c r="A302" s="30"/>
      <c r="B302" s="31"/>
      <c r="C302" s="81"/>
      <c r="D302" s="26"/>
      <c r="E302" s="26"/>
      <c r="F302" s="55"/>
      <c r="H302" s="29"/>
    </row>
    <row r="303" spans="1:8" s="28" customFormat="1" ht="24" outlineLevel="1">
      <c r="A303" s="30">
        <v>1080000244</v>
      </c>
      <c r="B303" s="31" t="s">
        <v>690</v>
      </c>
      <c r="C303" s="31" t="s">
        <v>939</v>
      </c>
      <c r="D303" s="26">
        <f>(J128*5%)-550</f>
        <v>1406176000</v>
      </c>
      <c r="E303" s="27"/>
      <c r="F303" s="27">
        <f aca="true" t="shared" si="13" ref="F303:F308">D303+E303</f>
        <v>1406176000</v>
      </c>
      <c r="G303" s="52" t="s">
        <v>908</v>
      </c>
      <c r="H303" s="29"/>
    </row>
    <row r="304" spans="1:8" s="28" customFormat="1" ht="12" outlineLevel="1">
      <c r="A304" s="30">
        <v>1080000245</v>
      </c>
      <c r="B304" s="31" t="s">
        <v>818</v>
      </c>
      <c r="C304" s="31" t="s">
        <v>940</v>
      </c>
      <c r="D304" s="26"/>
      <c r="E304" s="26">
        <v>3924000</v>
      </c>
      <c r="F304" s="27">
        <f t="shared" si="13"/>
        <v>3924000</v>
      </c>
      <c r="H304" s="29"/>
    </row>
    <row r="305" spans="1:8" s="28" customFormat="1" ht="12" outlineLevel="1">
      <c r="A305" s="30">
        <v>1080000246</v>
      </c>
      <c r="B305" s="31" t="s">
        <v>714</v>
      </c>
      <c r="C305" s="31" t="s">
        <v>941</v>
      </c>
      <c r="D305" s="26"/>
      <c r="E305" s="26"/>
      <c r="F305" s="27">
        <f t="shared" si="13"/>
        <v>0</v>
      </c>
      <c r="H305" s="29"/>
    </row>
    <row r="306" spans="1:8" s="28" customFormat="1" ht="12" outlineLevel="1">
      <c r="A306" s="30">
        <v>1080000247</v>
      </c>
      <c r="B306" s="31" t="s">
        <v>727</v>
      </c>
      <c r="C306" s="31" t="s">
        <v>942</v>
      </c>
      <c r="D306" s="26"/>
      <c r="E306" s="26"/>
      <c r="F306" s="27">
        <f t="shared" si="13"/>
        <v>0</v>
      </c>
      <c r="H306" s="29"/>
    </row>
    <row r="307" spans="1:8" s="28" customFormat="1" ht="12" outlineLevel="1">
      <c r="A307" s="30">
        <v>1080000248</v>
      </c>
      <c r="B307" s="31" t="s">
        <v>736</v>
      </c>
      <c r="C307" s="31" t="s">
        <v>943</v>
      </c>
      <c r="D307" s="26"/>
      <c r="E307" s="26"/>
      <c r="F307" s="27">
        <f t="shared" si="13"/>
        <v>0</v>
      </c>
      <c r="H307" s="29"/>
    </row>
    <row r="308" spans="1:8" s="28" customFormat="1" ht="12.75" outlineLevel="1" thickBot="1">
      <c r="A308" s="30">
        <v>1080000249</v>
      </c>
      <c r="B308" s="31" t="s">
        <v>786</v>
      </c>
      <c r="C308" s="39" t="s">
        <v>915</v>
      </c>
      <c r="D308" s="40"/>
      <c r="E308" s="40"/>
      <c r="F308" s="41">
        <f t="shared" si="13"/>
        <v>0</v>
      </c>
      <c r="H308" s="29"/>
    </row>
    <row r="309" spans="1:8" s="28" customFormat="1" ht="13.5" outlineLevel="1" thickBot="1" thickTop="1">
      <c r="A309" s="30"/>
      <c r="B309" s="31"/>
      <c r="C309" s="42" t="s">
        <v>944</v>
      </c>
      <c r="D309" s="85">
        <f>SUM(D303:D308)</f>
        <v>1406176000</v>
      </c>
      <c r="E309" s="85">
        <f>SUM(E303:E308)</f>
        <v>3924000</v>
      </c>
      <c r="F309" s="85">
        <f>SUM(F303:F308)</f>
        <v>1410100000</v>
      </c>
      <c r="G309" s="29">
        <f>F1256+F636</f>
        <v>1410100000</v>
      </c>
      <c r="H309" s="29">
        <f>F309-G309</f>
        <v>0</v>
      </c>
    </row>
    <row r="310" spans="1:8" s="28" customFormat="1" ht="12.75" outlineLevel="1" thickTop="1">
      <c r="A310" s="30"/>
      <c r="B310" s="31"/>
      <c r="C310" s="53"/>
      <c r="D310" s="86"/>
      <c r="E310" s="86"/>
      <c r="F310" s="86"/>
      <c r="H310" s="29"/>
    </row>
    <row r="311" spans="1:8" s="28" customFormat="1" ht="12.75" outlineLevel="1" thickBot="1">
      <c r="A311" s="30"/>
      <c r="B311" s="31"/>
      <c r="C311" s="61"/>
      <c r="D311" s="26"/>
      <c r="E311" s="26"/>
      <c r="F311" s="55"/>
      <c r="H311" s="29"/>
    </row>
    <row r="312" spans="1:8" s="28" customFormat="1" ht="79.5" outlineLevel="1" thickBot="1">
      <c r="A312" s="23">
        <v>109</v>
      </c>
      <c r="B312" s="33"/>
      <c r="C312" s="80" t="s">
        <v>945</v>
      </c>
      <c r="D312" s="35"/>
      <c r="E312" s="26"/>
      <c r="F312" s="55"/>
      <c r="H312" s="29"/>
    </row>
    <row r="313" spans="1:8" s="28" customFormat="1" ht="12" outlineLevel="1">
      <c r="A313" s="30"/>
      <c r="B313" s="31"/>
      <c r="C313" s="53"/>
      <c r="D313" s="26"/>
      <c r="E313" s="26"/>
      <c r="F313" s="55"/>
      <c r="H313" s="29"/>
    </row>
    <row r="314" spans="1:8" s="28" customFormat="1" ht="12" outlineLevel="1">
      <c r="A314" s="30">
        <v>1090000252</v>
      </c>
      <c r="B314" s="31" t="s">
        <v>946</v>
      </c>
      <c r="C314" s="31" t="s">
        <v>947</v>
      </c>
      <c r="D314" s="26"/>
      <c r="E314" s="26">
        <v>642423000</v>
      </c>
      <c r="F314" s="27">
        <f>D314+E314</f>
        <v>642423000</v>
      </c>
      <c r="H314" s="29"/>
    </row>
    <row r="315" spans="1:8" s="28" customFormat="1" ht="12" outlineLevel="1">
      <c r="A315" s="30">
        <v>1090000253</v>
      </c>
      <c r="B315" s="31" t="s">
        <v>818</v>
      </c>
      <c r="C315" s="31" t="s">
        <v>948</v>
      </c>
      <c r="D315" s="26"/>
      <c r="E315" s="26">
        <v>564000</v>
      </c>
      <c r="F315" s="27">
        <f>D315+E315</f>
        <v>564000</v>
      </c>
      <c r="H315" s="29"/>
    </row>
    <row r="316" spans="1:8" s="28" customFormat="1" ht="12" outlineLevel="1">
      <c r="A316" s="30">
        <v>1090000254</v>
      </c>
      <c r="B316" s="31" t="s">
        <v>736</v>
      </c>
      <c r="C316" s="31" t="s">
        <v>949</v>
      </c>
      <c r="D316" s="26"/>
      <c r="E316" s="26">
        <v>0</v>
      </c>
      <c r="F316" s="27">
        <f>D316+E316</f>
        <v>0</v>
      </c>
      <c r="H316" s="29"/>
    </row>
    <row r="317" spans="1:8" s="28" customFormat="1" ht="12.75" outlineLevel="1" thickBot="1">
      <c r="A317" s="30">
        <v>1090000255</v>
      </c>
      <c r="B317" s="31" t="s">
        <v>786</v>
      </c>
      <c r="C317" s="39" t="s">
        <v>915</v>
      </c>
      <c r="D317" s="40"/>
      <c r="E317" s="40">
        <v>0</v>
      </c>
      <c r="F317" s="41">
        <f>D317+E317</f>
        <v>0</v>
      </c>
      <c r="H317" s="29"/>
    </row>
    <row r="318" spans="1:8" s="28" customFormat="1" ht="13.5" outlineLevel="1" thickBot="1" thickTop="1">
      <c r="A318" s="30"/>
      <c r="B318" s="31"/>
      <c r="C318" s="87" t="s">
        <v>950</v>
      </c>
      <c r="D318" s="43">
        <f>SUM(D314:D317)</f>
        <v>0</v>
      </c>
      <c r="E318" s="43">
        <f>SUM(E314:E317)</f>
        <v>642987000</v>
      </c>
      <c r="F318" s="43">
        <f>SUM(F314:F317)</f>
        <v>642987000</v>
      </c>
      <c r="G318" s="29">
        <f>F1267</f>
        <v>642987000</v>
      </c>
      <c r="H318" s="29">
        <f>F318-G318</f>
        <v>0</v>
      </c>
    </row>
    <row r="319" spans="1:8" s="28" customFormat="1" ht="12.75" outlineLevel="1" thickTop="1">
      <c r="A319" s="30"/>
      <c r="B319" s="31"/>
      <c r="C319" s="88"/>
      <c r="D319" s="54"/>
      <c r="E319" s="54"/>
      <c r="F319" s="54"/>
      <c r="H319" s="29"/>
    </row>
    <row r="320" spans="1:8" s="28" customFormat="1" ht="12.75" outlineLevel="1" thickBot="1">
      <c r="A320" s="30"/>
      <c r="B320" s="31"/>
      <c r="C320" s="89"/>
      <c r="D320" s="55"/>
      <c r="E320" s="55"/>
      <c r="F320" s="55"/>
      <c r="H320" s="29"/>
    </row>
    <row r="321" spans="1:8" s="28" customFormat="1" ht="32.25" outlineLevel="1" thickBot="1">
      <c r="A321" s="23">
        <v>110</v>
      </c>
      <c r="B321" s="33"/>
      <c r="C321" s="80" t="s">
        <v>951</v>
      </c>
      <c r="D321" s="90"/>
      <c r="E321" s="55"/>
      <c r="F321" s="55"/>
      <c r="H321" s="29"/>
    </row>
    <row r="322" spans="1:8" s="28" customFormat="1" ht="12" outlineLevel="1">
      <c r="A322" s="30"/>
      <c r="B322" s="31"/>
      <c r="C322" s="53"/>
      <c r="D322" s="26"/>
      <c r="E322" s="26"/>
      <c r="F322" s="55"/>
      <c r="H322" s="29"/>
    </row>
    <row r="323" spans="1:8" s="28" customFormat="1" ht="12" outlineLevel="1">
      <c r="A323" s="30">
        <v>1100000258</v>
      </c>
      <c r="B323" s="31" t="s">
        <v>952</v>
      </c>
      <c r="C323" s="31" t="s">
        <v>947</v>
      </c>
      <c r="D323" s="26"/>
      <c r="E323" s="26">
        <v>132459000</v>
      </c>
      <c r="F323" s="27">
        <f>D323+E323</f>
        <v>132459000</v>
      </c>
      <c r="H323" s="29"/>
    </row>
    <row r="324" spans="1:8" s="28" customFormat="1" ht="12" outlineLevel="1">
      <c r="A324" s="30">
        <v>1100000259</v>
      </c>
      <c r="B324" s="31" t="s">
        <v>818</v>
      </c>
      <c r="C324" s="31" t="s">
        <v>948</v>
      </c>
      <c r="D324" s="26"/>
      <c r="E324" s="26">
        <v>272000</v>
      </c>
      <c r="F324" s="27">
        <f>D324+E324</f>
        <v>272000</v>
      </c>
      <c r="H324" s="29"/>
    </row>
    <row r="325" spans="1:8" s="28" customFormat="1" ht="12" outlineLevel="1">
      <c r="A325" s="30">
        <v>1100000260</v>
      </c>
      <c r="B325" s="31" t="s">
        <v>952</v>
      </c>
      <c r="C325" s="51" t="s">
        <v>953</v>
      </c>
      <c r="D325" s="26"/>
      <c r="E325" s="26">
        <v>0</v>
      </c>
      <c r="F325" s="27">
        <f>D325+E325</f>
        <v>0</v>
      </c>
      <c r="H325" s="29"/>
    </row>
    <row r="326" spans="1:8" s="28" customFormat="1" ht="12" outlineLevel="1">
      <c r="A326" s="30">
        <v>1100000261</v>
      </c>
      <c r="B326" s="31" t="s">
        <v>736</v>
      </c>
      <c r="C326" s="31" t="s">
        <v>949</v>
      </c>
      <c r="D326" s="26"/>
      <c r="E326" s="26">
        <v>0</v>
      </c>
      <c r="F326" s="27">
        <f>D326+E326</f>
        <v>0</v>
      </c>
      <c r="H326" s="29"/>
    </row>
    <row r="327" spans="1:8" s="28" customFormat="1" ht="12.75" outlineLevel="1" thickBot="1">
      <c r="A327" s="30">
        <v>1100000262</v>
      </c>
      <c r="B327" s="31" t="s">
        <v>786</v>
      </c>
      <c r="C327" s="39" t="s">
        <v>915</v>
      </c>
      <c r="D327" s="40"/>
      <c r="E327" s="40">
        <v>0</v>
      </c>
      <c r="F327" s="41">
        <f>D327+E327</f>
        <v>0</v>
      </c>
      <c r="H327" s="29"/>
    </row>
    <row r="328" spans="1:8" s="28" customFormat="1" ht="13.5" outlineLevel="1" thickBot="1" thickTop="1">
      <c r="A328" s="30"/>
      <c r="B328" s="31"/>
      <c r="C328" s="87" t="s">
        <v>954</v>
      </c>
      <c r="D328" s="43">
        <f>SUM(D323:D327)</f>
        <v>0</v>
      </c>
      <c r="E328" s="43">
        <f>SUM(E323:E327)</f>
        <v>132731000</v>
      </c>
      <c r="F328" s="43">
        <f>SUM(F323:F327)</f>
        <v>132731000</v>
      </c>
      <c r="G328" s="29">
        <f>G1284</f>
        <v>132731000</v>
      </c>
      <c r="H328" s="29">
        <f>F328-G328</f>
        <v>0</v>
      </c>
    </row>
    <row r="329" spans="1:8" s="28" customFormat="1" ht="12.75" outlineLevel="1" thickTop="1">
      <c r="A329" s="30"/>
      <c r="B329" s="31"/>
      <c r="C329" s="31"/>
      <c r="D329" s="26"/>
      <c r="E329" s="26"/>
      <c r="F329" s="27"/>
      <c r="H329" s="29"/>
    </row>
    <row r="330" spans="1:8" s="28" customFormat="1" ht="12.75" outlineLevel="1" thickBot="1">
      <c r="A330" s="30"/>
      <c r="B330" s="31"/>
      <c r="C330" s="31"/>
      <c r="D330" s="26"/>
      <c r="E330" s="26"/>
      <c r="F330" s="27"/>
      <c r="H330" s="29"/>
    </row>
    <row r="331" spans="1:8" s="28" customFormat="1" ht="32.25" outlineLevel="1" thickBot="1">
      <c r="A331" s="23">
        <v>111</v>
      </c>
      <c r="B331" s="33"/>
      <c r="C331" s="80" t="s">
        <v>955</v>
      </c>
      <c r="D331" s="90"/>
      <c r="E331" s="55"/>
      <c r="F331" s="55"/>
      <c r="H331" s="29"/>
    </row>
    <row r="332" spans="1:8" s="28" customFormat="1" ht="12" outlineLevel="1">
      <c r="A332" s="30"/>
      <c r="B332" s="31"/>
      <c r="C332" s="31"/>
      <c r="D332" s="26"/>
      <c r="E332" s="26"/>
      <c r="F332" s="27"/>
      <c r="H332" s="29"/>
    </row>
    <row r="333" spans="1:8" s="28" customFormat="1" ht="12" outlineLevel="1">
      <c r="A333" s="30">
        <v>1110000265</v>
      </c>
      <c r="B333" s="31" t="s">
        <v>956</v>
      </c>
      <c r="C333" s="31" t="s">
        <v>957</v>
      </c>
      <c r="D333" s="26"/>
      <c r="E333" s="26">
        <v>170856000</v>
      </c>
      <c r="F333" s="27">
        <f>D333+E333</f>
        <v>170856000</v>
      </c>
      <c r="H333" s="29"/>
    </row>
    <row r="334" spans="1:8" s="28" customFormat="1" ht="12" outlineLevel="1">
      <c r="A334" s="30">
        <v>1110000266</v>
      </c>
      <c r="B334" s="49"/>
      <c r="C334" s="31" t="s">
        <v>958</v>
      </c>
      <c r="D334" s="26"/>
      <c r="E334" s="26"/>
      <c r="F334" s="27">
        <f>D334+E334</f>
        <v>0</v>
      </c>
      <c r="H334" s="29"/>
    </row>
    <row r="335" spans="1:8" s="28" customFormat="1" ht="12" outlineLevel="1">
      <c r="A335" s="30">
        <v>1110000267</v>
      </c>
      <c r="B335" s="49"/>
      <c r="C335" s="31" t="s">
        <v>959</v>
      </c>
      <c r="D335" s="26"/>
      <c r="E335" s="26"/>
      <c r="F335" s="27">
        <f>D335+E335</f>
        <v>0</v>
      </c>
      <c r="H335" s="29"/>
    </row>
    <row r="336" spans="1:8" s="28" customFormat="1" ht="12.75" outlineLevel="1" thickBot="1">
      <c r="A336" s="30">
        <v>1110000268</v>
      </c>
      <c r="B336" s="49"/>
      <c r="C336" s="39" t="s">
        <v>915</v>
      </c>
      <c r="D336" s="26"/>
      <c r="E336" s="26"/>
      <c r="F336" s="27">
        <f>D336+E336</f>
        <v>0</v>
      </c>
      <c r="H336" s="29"/>
    </row>
    <row r="337" spans="1:8" s="28" customFormat="1" ht="13.5" outlineLevel="1" thickBot="1" thickTop="1">
      <c r="A337" s="30"/>
      <c r="B337" s="31"/>
      <c r="C337" s="87" t="s">
        <v>960</v>
      </c>
      <c r="D337" s="43">
        <f>SUM(D332:D336)</f>
        <v>0</v>
      </c>
      <c r="E337" s="43">
        <f>SUM(E332:E336)</f>
        <v>170856000</v>
      </c>
      <c r="F337" s="43">
        <f>SUM(F332:F336)</f>
        <v>170856000</v>
      </c>
      <c r="G337" s="29">
        <f>G1311</f>
        <v>0</v>
      </c>
      <c r="H337" s="29">
        <f>F337-G337</f>
        <v>170856000</v>
      </c>
    </row>
    <row r="338" spans="1:8" s="28" customFormat="1" ht="12.75" outlineLevel="1" thickTop="1">
      <c r="A338" s="30"/>
      <c r="B338" s="31"/>
      <c r="C338" s="31"/>
      <c r="D338" s="26"/>
      <c r="E338" s="26"/>
      <c r="F338" s="27"/>
      <c r="H338" s="29"/>
    </row>
    <row r="339" spans="1:8" s="28" customFormat="1" ht="12.75" outlineLevel="1" thickBot="1">
      <c r="A339" s="30"/>
      <c r="B339" s="69"/>
      <c r="C339" s="91"/>
      <c r="D339" s="35"/>
      <c r="E339" s="26"/>
      <c r="F339" s="27"/>
      <c r="H339" s="29"/>
    </row>
    <row r="340" spans="1:8" s="28" customFormat="1" ht="48" outlineLevel="1" thickBot="1">
      <c r="A340" s="23">
        <v>112</v>
      </c>
      <c r="B340" s="33"/>
      <c r="C340" s="80" t="s">
        <v>961</v>
      </c>
      <c r="D340" s="90"/>
      <c r="E340" s="55"/>
      <c r="F340" s="55"/>
      <c r="H340" s="29"/>
    </row>
    <row r="341" spans="1:8" s="28" customFormat="1" ht="12" outlineLevel="1">
      <c r="A341" s="30"/>
      <c r="B341" s="31"/>
      <c r="C341" s="31"/>
      <c r="D341" s="26"/>
      <c r="E341" s="26"/>
      <c r="F341" s="27"/>
      <c r="H341" s="29"/>
    </row>
    <row r="342" spans="1:8" s="28" customFormat="1" ht="12" outlineLevel="1">
      <c r="A342" s="30">
        <v>1120000271</v>
      </c>
      <c r="B342" s="31" t="s">
        <v>956</v>
      </c>
      <c r="C342" s="31" t="s">
        <v>962</v>
      </c>
      <c r="D342" s="26"/>
      <c r="E342" s="26">
        <f>E470</f>
        <v>120000000</v>
      </c>
      <c r="F342" s="27">
        <f>D342+E342</f>
        <v>120000000</v>
      </c>
      <c r="G342" s="52" t="s">
        <v>963</v>
      </c>
      <c r="H342" s="29"/>
    </row>
    <row r="343" spans="1:8" s="28" customFormat="1" ht="24" outlineLevel="1">
      <c r="A343" s="30">
        <v>1120000272</v>
      </c>
      <c r="B343" s="49"/>
      <c r="C343" s="31" t="s">
        <v>964</v>
      </c>
      <c r="D343" s="26"/>
      <c r="E343" s="26"/>
      <c r="F343" s="27">
        <f>D343+E343</f>
        <v>0</v>
      </c>
      <c r="H343" s="29"/>
    </row>
    <row r="344" spans="1:8" s="28" customFormat="1" ht="12" outlineLevel="1">
      <c r="A344" s="30">
        <v>1120000273</v>
      </c>
      <c r="B344" s="49"/>
      <c r="C344" s="31" t="s">
        <v>965</v>
      </c>
      <c r="D344" s="26"/>
      <c r="E344" s="26"/>
      <c r="F344" s="27">
        <f>D344+E344</f>
        <v>0</v>
      </c>
      <c r="H344" s="29"/>
    </row>
    <row r="345" spans="1:8" s="28" customFormat="1" ht="12" outlineLevel="1">
      <c r="A345" s="30">
        <v>1120000274</v>
      </c>
      <c r="B345" s="49"/>
      <c r="C345" s="31" t="s">
        <v>966</v>
      </c>
      <c r="D345" s="26"/>
      <c r="E345" s="26"/>
      <c r="F345" s="27">
        <f>D345+E345</f>
        <v>0</v>
      </c>
      <c r="H345" s="29"/>
    </row>
    <row r="346" spans="1:8" s="28" customFormat="1" ht="24" outlineLevel="1">
      <c r="A346" s="30">
        <v>1120000275</v>
      </c>
      <c r="B346" s="49"/>
      <c r="C346" s="31" t="s">
        <v>967</v>
      </c>
      <c r="D346" s="26"/>
      <c r="E346" s="26"/>
      <c r="F346" s="27">
        <f>D346+E346</f>
        <v>0</v>
      </c>
      <c r="H346" s="29"/>
    </row>
    <row r="347" spans="1:8" s="28" customFormat="1" ht="12.75" outlineLevel="1" thickBot="1">
      <c r="A347" s="30"/>
      <c r="B347" s="31"/>
      <c r="C347" s="87" t="s">
        <v>968</v>
      </c>
      <c r="D347" s="43">
        <f>SUM(D341:D346)</f>
        <v>0</v>
      </c>
      <c r="E347" s="43">
        <f>SUM(E341:E346)</f>
        <v>120000000</v>
      </c>
      <c r="F347" s="43">
        <f>SUM(F341:F346)</f>
        <v>120000000</v>
      </c>
      <c r="G347" s="29"/>
      <c r="H347" s="29">
        <f>F347-G347</f>
        <v>120000000</v>
      </c>
    </row>
    <row r="348" spans="1:8" s="28" customFormat="1" ht="12.75" outlineLevel="1" thickTop="1">
      <c r="A348" s="30"/>
      <c r="B348" s="31"/>
      <c r="C348" s="31"/>
      <c r="D348" s="26"/>
      <c r="E348" s="26"/>
      <c r="F348" s="27"/>
      <c r="H348" s="29"/>
    </row>
    <row r="349" spans="1:8" s="28" customFormat="1" ht="12.75" outlineLevel="1" thickBot="1">
      <c r="A349" s="30"/>
      <c r="B349" s="69"/>
      <c r="C349" s="91"/>
      <c r="D349" s="35"/>
      <c r="E349" s="26"/>
      <c r="F349" s="27"/>
      <c r="H349" s="29"/>
    </row>
    <row r="350" spans="1:8" s="28" customFormat="1" ht="48" outlineLevel="1" thickBot="1">
      <c r="A350" s="23">
        <v>113</v>
      </c>
      <c r="B350" s="33"/>
      <c r="C350" s="80" t="s">
        <v>969</v>
      </c>
      <c r="D350" s="90"/>
      <c r="E350" s="55"/>
      <c r="F350" s="55"/>
      <c r="H350" s="29"/>
    </row>
    <row r="351" spans="1:8" s="28" customFormat="1" ht="12" outlineLevel="1">
      <c r="A351" s="30"/>
      <c r="B351" s="31"/>
      <c r="C351" s="31"/>
      <c r="D351" s="26"/>
      <c r="E351" s="26"/>
      <c r="F351" s="27"/>
      <c r="H351" s="29"/>
    </row>
    <row r="352" spans="1:8" s="28" customFormat="1" ht="24" outlineLevel="1">
      <c r="A352" s="30">
        <v>1130000278</v>
      </c>
      <c r="B352" s="31" t="s">
        <v>956</v>
      </c>
      <c r="C352" s="31" t="s">
        <v>970</v>
      </c>
      <c r="D352" s="26"/>
      <c r="E352" s="26">
        <f>E471</f>
        <v>11750000</v>
      </c>
      <c r="F352" s="27">
        <f>D352+E352</f>
        <v>11750000</v>
      </c>
      <c r="G352" s="52" t="s">
        <v>963</v>
      </c>
      <c r="H352" s="29"/>
    </row>
    <row r="353" spans="1:8" s="28" customFormat="1" ht="24" outlineLevel="1">
      <c r="A353" s="30">
        <v>1130000279</v>
      </c>
      <c r="B353" s="49"/>
      <c r="C353" s="31" t="s">
        <v>964</v>
      </c>
      <c r="D353" s="26"/>
      <c r="E353" s="26"/>
      <c r="F353" s="27">
        <f>D353+E353</f>
        <v>0</v>
      </c>
      <c r="H353" s="29"/>
    </row>
    <row r="354" spans="1:8" s="28" customFormat="1" ht="12" outlineLevel="1">
      <c r="A354" s="30">
        <v>1130000280</v>
      </c>
      <c r="B354" s="49"/>
      <c r="C354" s="31" t="s">
        <v>965</v>
      </c>
      <c r="D354" s="26"/>
      <c r="E354" s="26"/>
      <c r="F354" s="27">
        <f>D354+E354</f>
        <v>0</v>
      </c>
      <c r="H354" s="29"/>
    </row>
    <row r="355" spans="1:8" s="28" customFormat="1" ht="12" outlineLevel="1">
      <c r="A355" s="30">
        <v>1130000281</v>
      </c>
      <c r="B355" s="49"/>
      <c r="C355" s="31" t="s">
        <v>966</v>
      </c>
      <c r="D355" s="26"/>
      <c r="E355" s="26"/>
      <c r="F355" s="27">
        <f>D355+E355</f>
        <v>0</v>
      </c>
      <c r="H355" s="29"/>
    </row>
    <row r="356" spans="1:8" s="28" customFormat="1" ht="24" outlineLevel="1">
      <c r="A356" s="30">
        <v>1130000282</v>
      </c>
      <c r="B356" s="49"/>
      <c r="C356" s="31" t="s">
        <v>967</v>
      </c>
      <c r="D356" s="26"/>
      <c r="E356" s="26"/>
      <c r="F356" s="27">
        <f>D356+E356</f>
        <v>0</v>
      </c>
      <c r="H356" s="29"/>
    </row>
    <row r="357" spans="1:8" s="28" customFormat="1" ht="12.75" outlineLevel="1" thickBot="1">
      <c r="A357" s="30"/>
      <c r="B357" s="31"/>
      <c r="C357" s="87" t="s">
        <v>971</v>
      </c>
      <c r="D357" s="43">
        <f>SUM(D351:D356)</f>
        <v>0</v>
      </c>
      <c r="E357" s="43">
        <f>SUM(E351:E356)</f>
        <v>11750000</v>
      </c>
      <c r="F357" s="43">
        <f>SUM(F351:F356)</f>
        <v>11750000</v>
      </c>
      <c r="G357" s="29"/>
      <c r="H357" s="29">
        <f>F357-G357</f>
        <v>11750000</v>
      </c>
    </row>
    <row r="358" spans="1:8" s="28" customFormat="1" ht="12.75" outlineLevel="1" thickTop="1">
      <c r="A358" s="30"/>
      <c r="B358" s="31"/>
      <c r="C358" s="31"/>
      <c r="D358" s="26"/>
      <c r="E358" s="26"/>
      <c r="F358" s="27"/>
      <c r="H358" s="29"/>
    </row>
    <row r="359" spans="1:8" s="28" customFormat="1" ht="12" outlineLevel="1">
      <c r="A359" s="30"/>
      <c r="B359" s="31"/>
      <c r="C359" s="31"/>
      <c r="D359" s="26"/>
      <c r="E359" s="26"/>
      <c r="F359" s="27"/>
      <c r="H359" s="29"/>
    </row>
    <row r="360" spans="1:8" s="28" customFormat="1" ht="12" outlineLevel="1">
      <c r="A360" s="30"/>
      <c r="B360" s="31"/>
      <c r="C360" s="38" t="s">
        <v>972</v>
      </c>
      <c r="D360" s="26"/>
      <c r="E360" s="26"/>
      <c r="F360" s="55"/>
      <c r="H360" s="29"/>
    </row>
    <row r="361" spans="1:8" s="28" customFormat="1" ht="12" outlineLevel="1">
      <c r="A361" s="30"/>
      <c r="B361" s="31"/>
      <c r="C361" s="24"/>
      <c r="D361" s="26"/>
      <c r="E361" s="26"/>
      <c r="F361" s="55"/>
      <c r="G361" s="92" t="s">
        <v>973</v>
      </c>
      <c r="H361" s="93" t="s">
        <v>974</v>
      </c>
    </row>
    <row r="362" spans="1:13" s="28" customFormat="1" ht="12" outlineLevel="1">
      <c r="A362" s="23">
        <v>101</v>
      </c>
      <c r="B362" s="24"/>
      <c r="C362" s="94" t="str">
        <f>C107</f>
        <v>TOTAL CAPITULO I - INGRESOS CORRIENTES</v>
      </c>
      <c r="D362" s="95">
        <f>D107</f>
        <v>32631422000</v>
      </c>
      <c r="E362" s="95">
        <f>E107</f>
        <v>30301880000</v>
      </c>
      <c r="F362" s="55">
        <f>F107</f>
        <v>62933302000</v>
      </c>
      <c r="G362" s="96">
        <f>F362+F363-F631</f>
        <v>63124134000</v>
      </c>
      <c r="H362" s="97">
        <f>F1309+E1310+F1311+F1312+F1313+F1314</f>
        <v>63124134000</v>
      </c>
      <c r="I362" s="29">
        <f>G362-H362</f>
        <v>0</v>
      </c>
      <c r="J362" s="28" t="s">
        <v>975</v>
      </c>
      <c r="M362" s="29"/>
    </row>
    <row r="363" spans="1:13" s="28" customFormat="1" ht="12" outlineLevel="1">
      <c r="A363" s="23">
        <v>102</v>
      </c>
      <c r="B363" s="24"/>
      <c r="C363" s="94" t="str">
        <f>C198</f>
        <v>TOTAL CAPITULO  II - RECURSOS DE CAPITAL</v>
      </c>
      <c r="D363" s="95">
        <f>D198</f>
        <v>0</v>
      </c>
      <c r="E363" s="95">
        <f>E198</f>
        <v>235832000</v>
      </c>
      <c r="F363" s="55">
        <f>F198</f>
        <v>235832000</v>
      </c>
      <c r="G363" s="29"/>
      <c r="H363" s="29"/>
      <c r="M363" s="29"/>
    </row>
    <row r="364" spans="1:13" s="28" customFormat="1" ht="12" outlineLevel="1">
      <c r="A364" s="23">
        <v>103</v>
      </c>
      <c r="B364" s="24"/>
      <c r="C364" s="94" t="str">
        <f>C257</f>
        <v>TOTAL CAPITULO III -  FONDO LOCAL DE SALUD</v>
      </c>
      <c r="D364" s="95">
        <f>D257</f>
        <v>4485339000</v>
      </c>
      <c r="E364" s="95">
        <f>E257</f>
        <v>501406000</v>
      </c>
      <c r="F364" s="55">
        <f>F257</f>
        <v>4986745000</v>
      </c>
      <c r="G364" s="29">
        <f>F1205</f>
        <v>4986745000</v>
      </c>
      <c r="H364" s="29">
        <f aca="true" t="shared" si="14" ref="H364:H371">F364-G364</f>
        <v>0</v>
      </c>
      <c r="M364" s="29"/>
    </row>
    <row r="365" spans="1:13" s="28" customFormat="1" ht="12" outlineLevel="1">
      <c r="A365" s="23">
        <v>104</v>
      </c>
      <c r="B365" s="24"/>
      <c r="C365" s="94" t="str">
        <f>C269</f>
        <v>TOTAL CAPITULO IV - FDO. TERRIT. DE PENSIONES</v>
      </c>
      <c r="D365" s="95">
        <f>D269</f>
        <v>0</v>
      </c>
      <c r="E365" s="95">
        <f>E269</f>
        <v>1058168260</v>
      </c>
      <c r="F365" s="55">
        <f>F269</f>
        <v>1058168260</v>
      </c>
      <c r="G365" s="29">
        <f>F1214</f>
        <v>1058168260</v>
      </c>
      <c r="H365" s="29">
        <f t="shared" si="14"/>
        <v>0</v>
      </c>
      <c r="M365" s="29"/>
    </row>
    <row r="366" spans="1:13" s="28" customFormat="1" ht="12" outlineLevel="1">
      <c r="A366" s="23">
        <v>105</v>
      </c>
      <c r="B366" s="24"/>
      <c r="C366" s="94" t="str">
        <f>C280</f>
        <v>TOTAL CAPITULO V - FONSET</v>
      </c>
      <c r="D366" s="95">
        <f>D280</f>
        <v>0</v>
      </c>
      <c r="E366" s="95">
        <f>E280</f>
        <v>582086000</v>
      </c>
      <c r="F366" s="95">
        <f>F280</f>
        <v>582086000</v>
      </c>
      <c r="G366" s="29">
        <f>F1227</f>
        <v>582086000</v>
      </c>
      <c r="H366" s="29">
        <f t="shared" si="14"/>
        <v>0</v>
      </c>
      <c r="I366" s="29"/>
      <c r="M366" s="29"/>
    </row>
    <row r="367" spans="1:13" s="28" customFormat="1" ht="12" outlineLevel="1">
      <c r="A367" s="23">
        <v>106</v>
      </c>
      <c r="B367" s="24"/>
      <c r="C367" s="94" t="str">
        <f>C289</f>
        <v>TOTAL CAPITULO VI - CAJA DE VALORIZACIÓN</v>
      </c>
      <c r="D367" s="95">
        <f>D289</f>
        <v>0</v>
      </c>
      <c r="E367" s="95">
        <f>E289</f>
        <v>800000</v>
      </c>
      <c r="F367" s="95">
        <f>F289</f>
        <v>800000</v>
      </c>
      <c r="G367" s="29">
        <f>F1237</f>
        <v>800000</v>
      </c>
      <c r="H367" s="29">
        <f t="shared" si="14"/>
        <v>0</v>
      </c>
      <c r="M367" s="29"/>
    </row>
    <row r="368" spans="1:13" s="28" customFormat="1" ht="12" outlineLevel="1">
      <c r="A368" s="23">
        <v>107</v>
      </c>
      <c r="B368" s="24"/>
      <c r="C368" s="94" t="str">
        <f>C298</f>
        <v>TOTAL CAPITULO VII - FONDO CAJA AGROPECUARIO</v>
      </c>
      <c r="D368" s="95">
        <f>D298</f>
        <v>0</v>
      </c>
      <c r="E368" s="95">
        <f>E298</f>
        <v>15861000</v>
      </c>
      <c r="F368" s="95">
        <f>F298</f>
        <v>15861000</v>
      </c>
      <c r="G368" s="29">
        <f>F1244</f>
        <v>15861000</v>
      </c>
      <c r="H368" s="29">
        <f t="shared" si="14"/>
        <v>0</v>
      </c>
      <c r="M368" s="29"/>
    </row>
    <row r="369" spans="1:13" s="28" customFormat="1" ht="12" outlineLevel="1">
      <c r="A369" s="23">
        <v>108</v>
      </c>
      <c r="B369" s="24"/>
      <c r="C369" s="94" t="str">
        <f>C309</f>
        <v>TOTAL CAPITULO VIII - FDO. VIV. INT. SOC. Y REF. URB. MPIO.</v>
      </c>
      <c r="D369" s="95">
        <f>D309</f>
        <v>1406176000</v>
      </c>
      <c r="E369" s="95">
        <f>E309</f>
        <v>3924000</v>
      </c>
      <c r="F369" s="95">
        <f>F309</f>
        <v>1410100000</v>
      </c>
      <c r="G369" s="29">
        <f>F1256+F636</f>
        <v>1410100000</v>
      </c>
      <c r="H369" s="29">
        <f t="shared" si="14"/>
        <v>0</v>
      </c>
      <c r="I369" s="29"/>
      <c r="M369" s="29"/>
    </row>
    <row r="370" spans="1:13" s="28" customFormat="1" ht="12" outlineLevel="1">
      <c r="A370" s="23">
        <v>109</v>
      </c>
      <c r="B370" s="24"/>
      <c r="C370" s="98" t="str">
        <f>C318</f>
        <v>TOTAL CAPITULO IX - FONDO PRO-DOTACIÓN CENTROS ANCIANOS</v>
      </c>
      <c r="D370" s="95">
        <f>D318</f>
        <v>0</v>
      </c>
      <c r="E370" s="95">
        <f>E318</f>
        <v>642987000</v>
      </c>
      <c r="F370" s="95">
        <f>F318</f>
        <v>642987000</v>
      </c>
      <c r="G370" s="29">
        <f>F1267</f>
        <v>642987000</v>
      </c>
      <c r="H370" s="29">
        <f t="shared" si="14"/>
        <v>0</v>
      </c>
      <c r="M370" s="29"/>
    </row>
    <row r="371" spans="1:13" s="28" customFormat="1" ht="12" outlineLevel="1">
      <c r="A371" s="23">
        <v>110</v>
      </c>
      <c r="B371" s="24"/>
      <c r="C371" s="94" t="str">
        <f>C328</f>
        <v>TOTAL CAPITULO X - FONDO ESTAMPILLA PRO CULTURA</v>
      </c>
      <c r="D371" s="95">
        <f>D328</f>
        <v>0</v>
      </c>
      <c r="E371" s="95">
        <f>E328</f>
        <v>132731000</v>
      </c>
      <c r="F371" s="95">
        <f>F328</f>
        <v>132731000</v>
      </c>
      <c r="G371" s="29">
        <f>F1284</f>
        <v>132731000</v>
      </c>
      <c r="H371" s="29">
        <f t="shared" si="14"/>
        <v>0</v>
      </c>
      <c r="M371" s="29"/>
    </row>
    <row r="372" spans="1:13" s="28" customFormat="1" ht="12" outlineLevel="1">
      <c r="A372" s="23">
        <f>A331</f>
        <v>111</v>
      </c>
      <c r="B372" s="24"/>
      <c r="C372" s="94" t="str">
        <f>C337</f>
        <v>TOTAL CAPITULO XI - FDO DE BOMBER. VOLUNTAR. DE FACAT.</v>
      </c>
      <c r="D372" s="95">
        <f>D337</f>
        <v>0</v>
      </c>
      <c r="E372" s="95">
        <f>E337</f>
        <v>170856000</v>
      </c>
      <c r="F372" s="95">
        <f>F337</f>
        <v>170856000</v>
      </c>
      <c r="G372" s="29"/>
      <c r="H372" s="29"/>
      <c r="M372" s="29"/>
    </row>
    <row r="373" spans="1:13" s="28" customFormat="1" ht="12" outlineLevel="1">
      <c r="A373" s="23">
        <f>A340</f>
        <v>112</v>
      </c>
      <c r="B373" s="24"/>
      <c r="C373" s="94" t="str">
        <f>C347</f>
        <v>TOTAL CAPITULO XII - FDO EDUCATIVO PARA LA EDUCACION SUPERIOR</v>
      </c>
      <c r="D373" s="95">
        <f>D347</f>
        <v>0</v>
      </c>
      <c r="E373" s="95">
        <f>E347</f>
        <v>120000000</v>
      </c>
      <c r="F373" s="95">
        <f>F347</f>
        <v>120000000</v>
      </c>
      <c r="G373" s="29"/>
      <c r="H373" s="29"/>
      <c r="M373" s="29"/>
    </row>
    <row r="374" spans="1:8" s="28" customFormat="1" ht="12" outlineLevel="1">
      <c r="A374" s="23">
        <f>A350</f>
        <v>113</v>
      </c>
      <c r="B374" s="24"/>
      <c r="C374" s="94" t="str">
        <f>C357</f>
        <v>TOTAL CAPITULO XII - FDO. DE GESTION DEL RIESGO DE DESASTRES</v>
      </c>
      <c r="D374" s="95">
        <f>D357</f>
        <v>0</v>
      </c>
      <c r="E374" s="95">
        <f>E357</f>
        <v>11750000</v>
      </c>
      <c r="F374" s="95">
        <f>F357</f>
        <v>11750000</v>
      </c>
      <c r="G374" s="29"/>
      <c r="H374" s="29"/>
    </row>
    <row r="375" spans="1:8" s="28" customFormat="1" ht="12.75" outlineLevel="1" thickBot="1">
      <c r="A375" s="30"/>
      <c r="B375" s="31"/>
      <c r="C375" s="42" t="s">
        <v>976</v>
      </c>
      <c r="D375" s="43">
        <f>SUM(D362:D374)</f>
        <v>38522937000</v>
      </c>
      <c r="E375" s="43">
        <f>SUM(E362:E374)</f>
        <v>33778281260</v>
      </c>
      <c r="F375" s="43">
        <f>SUM(F362:F374)</f>
        <v>72301218260</v>
      </c>
      <c r="H375" s="29"/>
    </row>
    <row r="376" spans="1:8" s="28" customFormat="1" ht="12.75" outlineLevel="1" thickTop="1">
      <c r="A376" s="30"/>
      <c r="B376" s="31"/>
      <c r="C376" s="53"/>
      <c r="D376" s="54"/>
      <c r="E376" s="54"/>
      <c r="F376" s="54"/>
      <c r="G376" s="29"/>
      <c r="H376" s="29"/>
    </row>
    <row r="377" spans="1:8" s="28" customFormat="1" ht="12" outlineLevel="1">
      <c r="A377" s="23"/>
      <c r="B377" s="24"/>
      <c r="C377" s="99"/>
      <c r="D377" s="26"/>
      <c r="E377" s="26"/>
      <c r="F377" s="26"/>
      <c r="G377" s="29"/>
      <c r="H377" s="29"/>
    </row>
    <row r="378" spans="1:7" ht="27" outlineLevel="1">
      <c r="A378" s="23">
        <v>2</v>
      </c>
      <c r="B378" s="24"/>
      <c r="C378" s="19" t="s">
        <v>977</v>
      </c>
      <c r="D378" s="26"/>
      <c r="E378" s="26"/>
      <c r="F378" s="27"/>
      <c r="G378" s="29"/>
    </row>
    <row r="379" spans="1:7" ht="12.75" outlineLevel="1">
      <c r="A379" s="23"/>
      <c r="B379" s="24"/>
      <c r="C379" s="100"/>
      <c r="D379" s="26"/>
      <c r="E379" s="26"/>
      <c r="F379" s="27"/>
      <c r="G379" s="29"/>
    </row>
    <row r="380" spans="1:8" s="28" customFormat="1" ht="12" outlineLevel="1">
      <c r="A380" s="23">
        <v>20</v>
      </c>
      <c r="B380" s="24"/>
      <c r="C380" s="100" t="s">
        <v>978</v>
      </c>
      <c r="D380" s="26"/>
      <c r="E380" s="26"/>
      <c r="F380" s="27"/>
      <c r="G380" s="29"/>
      <c r="H380" s="29"/>
    </row>
    <row r="381" spans="1:8" s="28" customFormat="1" ht="12.75" outlineLevel="1" thickBot="1">
      <c r="A381" s="23"/>
      <c r="B381" s="24"/>
      <c r="C381" s="101"/>
      <c r="D381" s="26"/>
      <c r="E381" s="26"/>
      <c r="F381" s="27"/>
      <c r="G381" s="29"/>
      <c r="H381" s="29"/>
    </row>
    <row r="382" spans="1:8" s="28" customFormat="1" ht="16.5" outlineLevel="1" thickBot="1">
      <c r="A382" s="23">
        <v>2001</v>
      </c>
      <c r="B382" s="33"/>
      <c r="C382" s="102" t="s">
        <v>979</v>
      </c>
      <c r="D382" s="35"/>
      <c r="E382" s="26"/>
      <c r="F382" s="27"/>
      <c r="G382" s="29"/>
      <c r="H382" s="29"/>
    </row>
    <row r="383" spans="1:8" s="28" customFormat="1" ht="12" outlineLevel="1">
      <c r="A383" s="23"/>
      <c r="B383" s="24"/>
      <c r="C383" s="103"/>
      <c r="D383" s="26"/>
      <c r="E383" s="26"/>
      <c r="F383" s="27"/>
      <c r="H383" s="29"/>
    </row>
    <row r="384" spans="1:8" s="28" customFormat="1" ht="12" outlineLevel="1">
      <c r="A384" s="23">
        <v>20011</v>
      </c>
      <c r="B384" s="24"/>
      <c r="C384" s="104" t="s">
        <v>980</v>
      </c>
      <c r="D384" s="26"/>
      <c r="E384" s="26"/>
      <c r="F384" s="27"/>
      <c r="H384" s="29"/>
    </row>
    <row r="385" spans="1:8" s="28" customFormat="1" ht="12" outlineLevel="1">
      <c r="A385" s="23"/>
      <c r="B385" s="24"/>
      <c r="C385" s="104"/>
      <c r="D385" s="26"/>
      <c r="E385" s="26"/>
      <c r="F385" s="27"/>
      <c r="H385" s="29"/>
    </row>
    <row r="386" spans="1:8" s="28" customFormat="1" ht="12" outlineLevel="1">
      <c r="A386" s="23">
        <v>20111</v>
      </c>
      <c r="B386" s="24"/>
      <c r="C386" s="105" t="s">
        <v>981</v>
      </c>
      <c r="D386" s="26"/>
      <c r="E386" s="26"/>
      <c r="F386" s="27"/>
      <c r="H386" s="29"/>
    </row>
    <row r="387" spans="1:8" s="28" customFormat="1" ht="12" outlineLevel="1">
      <c r="A387" s="23">
        <v>2001111</v>
      </c>
      <c r="B387" s="24"/>
      <c r="C387" s="99" t="s">
        <v>982</v>
      </c>
      <c r="D387" s="26"/>
      <c r="E387" s="26"/>
      <c r="F387" s="27"/>
      <c r="H387" s="29"/>
    </row>
    <row r="388" spans="1:11" s="28" customFormat="1" ht="12" outlineLevel="1">
      <c r="A388" s="30">
        <v>20011110001</v>
      </c>
      <c r="B388" s="31" t="s">
        <v>983</v>
      </c>
      <c r="C388" s="31" t="s">
        <v>984</v>
      </c>
      <c r="D388" s="26"/>
      <c r="E388" s="26">
        <v>4624000000</v>
      </c>
      <c r="F388" s="27">
        <f aca="true" t="shared" si="15" ref="F388:F399">D388+E388</f>
        <v>4624000000</v>
      </c>
      <c r="H388" s="29">
        <v>17193425886.64</v>
      </c>
      <c r="J388" s="106"/>
      <c r="K388" s="29"/>
    </row>
    <row r="389" spans="1:11" s="28" customFormat="1" ht="12" outlineLevel="1">
      <c r="A389" s="30">
        <v>20011110002</v>
      </c>
      <c r="B389" s="31" t="s">
        <v>985</v>
      </c>
      <c r="C389" s="31" t="s">
        <v>986</v>
      </c>
      <c r="D389" s="26"/>
      <c r="E389" s="26">
        <v>492000000</v>
      </c>
      <c r="F389" s="27">
        <f t="shared" si="15"/>
        <v>492000000</v>
      </c>
      <c r="H389" s="29"/>
      <c r="J389" s="106"/>
      <c r="K389" s="29"/>
    </row>
    <row r="390" spans="1:11" s="28" customFormat="1" ht="12" outlineLevel="1">
      <c r="A390" s="30">
        <v>20011110003</v>
      </c>
      <c r="B390" s="31" t="s">
        <v>987</v>
      </c>
      <c r="C390" s="31" t="s">
        <v>988</v>
      </c>
      <c r="D390" s="26"/>
      <c r="E390" s="26">
        <v>273000000</v>
      </c>
      <c r="F390" s="27">
        <f t="shared" si="15"/>
        <v>273000000</v>
      </c>
      <c r="H390" s="29"/>
      <c r="J390" s="106"/>
      <c r="K390" s="29"/>
    </row>
    <row r="391" spans="1:11" s="28" customFormat="1" ht="12" outlineLevel="1">
      <c r="A391" s="30">
        <v>20011110004</v>
      </c>
      <c r="B391" s="31" t="s">
        <v>985</v>
      </c>
      <c r="C391" s="31" t="s">
        <v>989</v>
      </c>
      <c r="D391" s="26"/>
      <c r="E391" s="26">
        <v>266000000</v>
      </c>
      <c r="F391" s="27">
        <f t="shared" si="15"/>
        <v>266000000</v>
      </c>
      <c r="H391" s="29"/>
      <c r="J391" s="106"/>
      <c r="K391" s="29"/>
    </row>
    <row r="392" spans="1:11" s="28" customFormat="1" ht="12" outlineLevel="1">
      <c r="A392" s="30">
        <v>20011110005</v>
      </c>
      <c r="B392" s="31" t="s">
        <v>990</v>
      </c>
      <c r="C392" s="31" t="s">
        <v>991</v>
      </c>
      <c r="D392" s="26"/>
      <c r="E392" s="26">
        <v>30000000</v>
      </c>
      <c r="F392" s="27">
        <f t="shared" si="15"/>
        <v>30000000</v>
      </c>
      <c r="H392" s="29"/>
      <c r="J392" s="106"/>
      <c r="K392" s="29"/>
    </row>
    <row r="393" spans="1:11" s="28" customFormat="1" ht="12" outlineLevel="1">
      <c r="A393" s="30">
        <v>20011110006</v>
      </c>
      <c r="B393" s="31" t="s">
        <v>992</v>
      </c>
      <c r="C393" s="31" t="s">
        <v>993</v>
      </c>
      <c r="D393" s="26"/>
      <c r="E393" s="26">
        <v>36000000</v>
      </c>
      <c r="F393" s="27">
        <f t="shared" si="15"/>
        <v>36000000</v>
      </c>
      <c r="H393" s="29"/>
      <c r="J393" s="106"/>
      <c r="K393" s="29"/>
    </row>
    <row r="394" spans="1:11" s="28" customFormat="1" ht="12" outlineLevel="1">
      <c r="A394" s="30">
        <v>20011110007</v>
      </c>
      <c r="B394" s="31" t="s">
        <v>994</v>
      </c>
      <c r="C394" s="31" t="s">
        <v>995</v>
      </c>
      <c r="D394" s="26"/>
      <c r="E394" s="26">
        <v>30000000</v>
      </c>
      <c r="F394" s="27">
        <f t="shared" si="15"/>
        <v>30000000</v>
      </c>
      <c r="H394" s="29"/>
      <c r="J394" s="106"/>
      <c r="K394" s="29"/>
    </row>
    <row r="395" spans="1:11" s="28" customFormat="1" ht="12" outlineLevel="1">
      <c r="A395" s="30">
        <v>20011110008</v>
      </c>
      <c r="B395" s="31" t="s">
        <v>996</v>
      </c>
      <c r="C395" s="31" t="s">
        <v>997</v>
      </c>
      <c r="D395" s="26"/>
      <c r="E395" s="26">
        <v>30000000</v>
      </c>
      <c r="F395" s="27">
        <f t="shared" si="15"/>
        <v>30000000</v>
      </c>
      <c r="H395" s="29"/>
      <c r="J395" s="106"/>
      <c r="K395" s="29"/>
    </row>
    <row r="396" spans="1:11" s="28" customFormat="1" ht="12" outlineLevel="1">
      <c r="A396" s="30">
        <v>20011110009</v>
      </c>
      <c r="B396" s="31" t="s">
        <v>996</v>
      </c>
      <c r="C396" s="31" t="s">
        <v>998</v>
      </c>
      <c r="D396" s="26"/>
      <c r="E396" s="26">
        <v>25000000</v>
      </c>
      <c r="F396" s="27">
        <f t="shared" si="15"/>
        <v>25000000</v>
      </c>
      <c r="H396" s="29"/>
      <c r="J396" s="106"/>
      <c r="K396" s="29"/>
    </row>
    <row r="397" spans="1:11" s="28" customFormat="1" ht="12" outlineLevel="1">
      <c r="A397" s="30">
        <v>20011110010</v>
      </c>
      <c r="B397" s="31" t="s">
        <v>987</v>
      </c>
      <c r="C397" s="31" t="s">
        <v>999</v>
      </c>
      <c r="D397" s="26"/>
      <c r="E397" s="26">
        <v>400000000</v>
      </c>
      <c r="F397" s="27">
        <f t="shared" si="15"/>
        <v>400000000</v>
      </c>
      <c r="H397" s="29"/>
      <c r="J397" s="106"/>
      <c r="K397" s="29"/>
    </row>
    <row r="398" spans="1:11" s="28" customFormat="1" ht="12" outlineLevel="1">
      <c r="A398" s="30">
        <v>20011110011</v>
      </c>
      <c r="B398" s="49"/>
      <c r="C398" s="79" t="s">
        <v>1000</v>
      </c>
      <c r="D398" s="75"/>
      <c r="E398" s="75">
        <v>10000000</v>
      </c>
      <c r="F398" s="27">
        <f t="shared" si="15"/>
        <v>10000000</v>
      </c>
      <c r="H398" s="29"/>
      <c r="J398" s="106"/>
      <c r="K398" s="29"/>
    </row>
    <row r="399" spans="1:11" s="28" customFormat="1" ht="12.75" outlineLevel="1" thickBot="1">
      <c r="A399" s="30">
        <v>20011110012</v>
      </c>
      <c r="B399" s="31" t="s">
        <v>987</v>
      </c>
      <c r="C399" s="39" t="s">
        <v>1001</v>
      </c>
      <c r="D399" s="40"/>
      <c r="E399" s="40">
        <v>45000000</v>
      </c>
      <c r="F399" s="41">
        <f t="shared" si="15"/>
        <v>45000000</v>
      </c>
      <c r="H399" s="29"/>
      <c r="J399" s="106"/>
      <c r="K399" s="29"/>
    </row>
    <row r="400" spans="1:11" s="28" customFormat="1" ht="13.5" outlineLevel="1" thickBot="1" thickTop="1">
      <c r="A400" s="30"/>
      <c r="B400" s="31"/>
      <c r="C400" s="42" t="s">
        <v>1002</v>
      </c>
      <c r="D400" s="43">
        <f>SUM(D388:D399)</f>
        <v>0</v>
      </c>
      <c r="E400" s="43">
        <f>SUM(E388:E399)</f>
        <v>6261000000</v>
      </c>
      <c r="F400" s="43">
        <f>SUM(F388:F399)</f>
        <v>6261000000</v>
      </c>
      <c r="H400" s="29"/>
      <c r="J400" s="106"/>
      <c r="K400" s="29"/>
    </row>
    <row r="401" spans="1:11" s="28" customFormat="1" ht="12.75" outlineLevel="1" thickTop="1">
      <c r="A401" s="30"/>
      <c r="B401" s="31"/>
      <c r="C401" s="44"/>
      <c r="D401" s="45"/>
      <c r="E401" s="45"/>
      <c r="F401" s="46"/>
      <c r="H401" s="29"/>
      <c r="J401" s="106"/>
      <c r="K401" s="29"/>
    </row>
    <row r="402" spans="1:11" s="28" customFormat="1" ht="12" outlineLevel="1">
      <c r="A402" s="23">
        <v>2001112</v>
      </c>
      <c r="B402" s="31"/>
      <c r="C402" s="99" t="s">
        <v>1003</v>
      </c>
      <c r="D402" s="26"/>
      <c r="E402" s="26"/>
      <c r="F402" s="27"/>
      <c r="H402" s="29"/>
      <c r="J402" s="106"/>
      <c r="K402" s="29"/>
    </row>
    <row r="403" spans="1:11" s="28" customFormat="1" ht="12" outlineLevel="1">
      <c r="A403" s="30">
        <v>20011120015</v>
      </c>
      <c r="B403" s="31" t="s">
        <v>1004</v>
      </c>
      <c r="C403" s="31" t="s">
        <v>1005</v>
      </c>
      <c r="D403" s="26"/>
      <c r="E403" s="26">
        <v>300000000</v>
      </c>
      <c r="F403" s="27">
        <f>D403+E403</f>
        <v>300000000</v>
      </c>
      <c r="H403" s="29"/>
      <c r="J403" s="106"/>
      <c r="K403" s="29"/>
    </row>
    <row r="404" spans="1:11" s="28" customFormat="1" ht="12" outlineLevel="1">
      <c r="A404" s="30">
        <v>20011120016</v>
      </c>
      <c r="B404" s="31" t="s">
        <v>1006</v>
      </c>
      <c r="C404" s="31" t="s">
        <v>1007</v>
      </c>
      <c r="D404" s="26"/>
      <c r="E404" s="26">
        <v>125000000</v>
      </c>
      <c r="F404" s="27">
        <f>D404+E404</f>
        <v>125000000</v>
      </c>
      <c r="H404" s="29"/>
      <c r="J404" s="106"/>
      <c r="K404" s="29"/>
    </row>
    <row r="405" spans="1:11" s="28" customFormat="1" ht="12" outlineLevel="1">
      <c r="A405" s="30">
        <v>20011120017</v>
      </c>
      <c r="B405" s="31" t="s">
        <v>1008</v>
      </c>
      <c r="C405" s="31" t="s">
        <v>1009</v>
      </c>
      <c r="D405" s="26"/>
      <c r="E405" s="26">
        <v>125000000</v>
      </c>
      <c r="F405" s="27">
        <f>D405+E405</f>
        <v>125000000</v>
      </c>
      <c r="H405" s="29"/>
      <c r="J405" s="106"/>
      <c r="K405" s="29"/>
    </row>
    <row r="406" spans="1:11" s="28" customFormat="1" ht="12.75" outlineLevel="1" thickBot="1">
      <c r="A406" s="30"/>
      <c r="B406" s="31"/>
      <c r="C406" s="42" t="s">
        <v>1010</v>
      </c>
      <c r="D406" s="43">
        <f>SUM(D403:D405)</f>
        <v>0</v>
      </c>
      <c r="E406" s="43">
        <f>SUM(E403:E405)</f>
        <v>550000000</v>
      </c>
      <c r="F406" s="43">
        <f>SUM(F403:F405)</f>
        <v>550000000</v>
      </c>
      <c r="H406" s="29"/>
      <c r="J406" s="106"/>
      <c r="K406" s="29"/>
    </row>
    <row r="407" spans="1:11" s="28" customFormat="1" ht="12.75" outlineLevel="1" thickTop="1">
      <c r="A407" s="30"/>
      <c r="B407" s="31"/>
      <c r="C407" s="53"/>
      <c r="D407" s="54"/>
      <c r="E407" s="54"/>
      <c r="F407" s="54"/>
      <c r="H407" s="29"/>
      <c r="J407" s="106"/>
      <c r="K407" s="29"/>
    </row>
    <row r="408" spans="1:11" s="28" customFormat="1" ht="12" outlineLevel="1">
      <c r="A408" s="23">
        <v>2001113</v>
      </c>
      <c r="B408" s="31"/>
      <c r="C408" s="99" t="s">
        <v>1011</v>
      </c>
      <c r="D408" s="26"/>
      <c r="E408" s="26"/>
      <c r="F408" s="27"/>
      <c r="H408" s="29"/>
      <c r="J408" s="106"/>
      <c r="K408" s="29"/>
    </row>
    <row r="409" spans="1:11" s="28" customFormat="1" ht="12" outlineLevel="1">
      <c r="A409" s="30">
        <v>20011130020</v>
      </c>
      <c r="B409" s="31" t="s">
        <v>1012</v>
      </c>
      <c r="C409" s="31" t="s">
        <v>1013</v>
      </c>
      <c r="D409" s="26"/>
      <c r="E409" s="26">
        <v>427000000</v>
      </c>
      <c r="F409" s="27">
        <f>D409+E409</f>
        <v>427000000</v>
      </c>
      <c r="H409" s="29"/>
      <c r="J409" s="106"/>
      <c r="K409" s="29"/>
    </row>
    <row r="410" spans="1:11" s="28" customFormat="1" ht="12" outlineLevel="1">
      <c r="A410" s="30">
        <v>20011130021</v>
      </c>
      <c r="B410" s="31" t="s">
        <v>1014</v>
      </c>
      <c r="C410" s="31" t="s">
        <v>1015</v>
      </c>
      <c r="D410" s="26"/>
      <c r="E410" s="26">
        <v>600000000</v>
      </c>
      <c r="F410" s="27">
        <f>D410+E410</f>
        <v>600000000</v>
      </c>
      <c r="H410" s="29"/>
      <c r="J410" s="106"/>
      <c r="K410" s="29"/>
    </row>
    <row r="411" spans="1:11" s="28" customFormat="1" ht="12" outlineLevel="1">
      <c r="A411" s="30">
        <v>20011130022</v>
      </c>
      <c r="B411" s="31" t="s">
        <v>1016</v>
      </c>
      <c r="C411" s="31" t="s">
        <v>1017</v>
      </c>
      <c r="D411" s="26"/>
      <c r="E411" s="26">
        <v>50000000</v>
      </c>
      <c r="F411" s="27">
        <f>D411+E411</f>
        <v>50000000</v>
      </c>
      <c r="H411" s="29"/>
      <c r="J411" s="106"/>
      <c r="K411" s="29"/>
    </row>
    <row r="412" spans="1:11" s="28" customFormat="1" ht="12.75" outlineLevel="1" thickBot="1">
      <c r="A412" s="30">
        <v>20011130023</v>
      </c>
      <c r="B412" s="31" t="s">
        <v>1018</v>
      </c>
      <c r="C412" s="39" t="s">
        <v>1019</v>
      </c>
      <c r="D412" s="40"/>
      <c r="E412" s="40">
        <v>600000000</v>
      </c>
      <c r="F412" s="41">
        <f>D412+E412</f>
        <v>600000000</v>
      </c>
      <c r="H412" s="29"/>
      <c r="J412" s="106"/>
      <c r="K412" s="29"/>
    </row>
    <row r="413" spans="1:11" s="28" customFormat="1" ht="13.5" outlineLevel="1" thickBot="1" thickTop="1">
      <c r="A413" s="30"/>
      <c r="B413" s="31"/>
      <c r="C413" s="42" t="s">
        <v>1020</v>
      </c>
      <c r="D413" s="43">
        <f>SUM(D409:D412)</f>
        <v>0</v>
      </c>
      <c r="E413" s="43">
        <f>SUM(E409:E412)</f>
        <v>1677000000</v>
      </c>
      <c r="F413" s="43">
        <f>SUM(F409:F412)</f>
        <v>1677000000</v>
      </c>
      <c r="H413" s="29"/>
      <c r="J413" s="106"/>
      <c r="K413" s="29"/>
    </row>
    <row r="414" spans="1:11" s="28" customFormat="1" ht="12.75" outlineLevel="1" thickTop="1">
      <c r="A414" s="30"/>
      <c r="B414" s="31"/>
      <c r="C414" s="44"/>
      <c r="D414" s="45"/>
      <c r="E414" s="45"/>
      <c r="F414" s="46"/>
      <c r="H414" s="29"/>
      <c r="J414" s="106"/>
      <c r="K414" s="29"/>
    </row>
    <row r="415" spans="1:11" s="28" customFormat="1" ht="12" outlineLevel="1">
      <c r="A415" s="23">
        <v>2001114</v>
      </c>
      <c r="B415" s="31"/>
      <c r="C415" s="99" t="s">
        <v>1021</v>
      </c>
      <c r="D415" s="26"/>
      <c r="E415" s="26"/>
      <c r="F415" s="27"/>
      <c r="H415" s="29"/>
      <c r="J415" s="106"/>
      <c r="K415" s="29"/>
    </row>
    <row r="416" spans="1:11" s="28" customFormat="1" ht="12" outlineLevel="1">
      <c r="A416" s="30">
        <v>20011140026</v>
      </c>
      <c r="B416" s="31" t="s">
        <v>1022</v>
      </c>
      <c r="C416" s="51" t="s">
        <v>1023</v>
      </c>
      <c r="D416" s="26"/>
      <c r="E416" s="26">
        <v>240000000</v>
      </c>
      <c r="F416" s="27">
        <f>D416+E416</f>
        <v>240000000</v>
      </c>
      <c r="H416" s="29"/>
      <c r="J416" s="106"/>
      <c r="K416" s="29"/>
    </row>
    <row r="417" spans="1:11" s="28" customFormat="1" ht="12" outlineLevel="1">
      <c r="A417" s="30">
        <v>20011140027</v>
      </c>
      <c r="B417" s="31" t="s">
        <v>1024</v>
      </c>
      <c r="C417" s="51" t="s">
        <v>1025</v>
      </c>
      <c r="D417" s="26"/>
      <c r="E417" s="26">
        <v>30000000</v>
      </c>
      <c r="F417" s="27">
        <f>D417+E417</f>
        <v>30000000</v>
      </c>
      <c r="H417" s="29"/>
      <c r="J417" s="106"/>
      <c r="K417" s="29"/>
    </row>
    <row r="418" spans="1:11" s="28" customFormat="1" ht="12" outlineLevel="1">
      <c r="A418" s="30">
        <v>20011140028</v>
      </c>
      <c r="B418" s="31" t="s">
        <v>1026</v>
      </c>
      <c r="C418" s="51" t="s">
        <v>1027</v>
      </c>
      <c r="D418" s="26"/>
      <c r="E418" s="26">
        <v>30000000</v>
      </c>
      <c r="F418" s="27">
        <f>D418+E418</f>
        <v>30000000</v>
      </c>
      <c r="H418" s="29"/>
      <c r="J418" s="106"/>
      <c r="K418" s="29"/>
    </row>
    <row r="419" spans="1:11" s="28" customFormat="1" ht="12" outlineLevel="1">
      <c r="A419" s="30">
        <v>20011140029</v>
      </c>
      <c r="B419" s="31" t="s">
        <v>1028</v>
      </c>
      <c r="C419" s="51" t="s">
        <v>1029</v>
      </c>
      <c r="D419" s="26"/>
      <c r="E419" s="26">
        <v>60000000</v>
      </c>
      <c r="F419" s="27">
        <f>D419+E419</f>
        <v>60000000</v>
      </c>
      <c r="H419" s="29"/>
      <c r="J419" s="106"/>
      <c r="K419" s="29"/>
    </row>
    <row r="420" spans="1:11" s="28" customFormat="1" ht="12.75" outlineLevel="1" thickBot="1">
      <c r="A420" s="30">
        <v>20011140030</v>
      </c>
      <c r="B420" s="31" t="s">
        <v>1030</v>
      </c>
      <c r="C420" s="107" t="s">
        <v>1031</v>
      </c>
      <c r="D420" s="40"/>
      <c r="E420" s="40">
        <v>180000000</v>
      </c>
      <c r="F420" s="41">
        <f>D420+E420</f>
        <v>180000000</v>
      </c>
      <c r="H420" s="29"/>
      <c r="J420" s="106"/>
      <c r="K420" s="29"/>
    </row>
    <row r="421" spans="1:11" s="28" customFormat="1" ht="13.5" outlineLevel="1" thickBot="1" thickTop="1">
      <c r="A421" s="30"/>
      <c r="B421" s="31"/>
      <c r="C421" s="42" t="s">
        <v>1032</v>
      </c>
      <c r="D421" s="43">
        <f>SUM(D416:D420)</f>
        <v>0</v>
      </c>
      <c r="E421" s="43">
        <f>SUM(E416:E420)</f>
        <v>540000000</v>
      </c>
      <c r="F421" s="43">
        <f>SUM(F416:F420)</f>
        <v>540000000</v>
      </c>
      <c r="H421" s="29"/>
      <c r="J421" s="106"/>
      <c r="K421" s="29"/>
    </row>
    <row r="422" spans="1:11" s="28" customFormat="1" ht="13.5" outlineLevel="1" thickBot="1" thickTop="1">
      <c r="A422" s="30"/>
      <c r="B422" s="31"/>
      <c r="C422" s="42" t="s">
        <v>1033</v>
      </c>
      <c r="D422" s="43">
        <f>D400+D406+D413+D421</f>
        <v>0</v>
      </c>
      <c r="E422" s="43">
        <f>E400+E406+E413+E421</f>
        <v>9028000000</v>
      </c>
      <c r="F422" s="43">
        <f>F400+F406+F413+F421</f>
        <v>9028000000</v>
      </c>
      <c r="H422" s="29"/>
      <c r="J422" s="106"/>
      <c r="K422" s="29"/>
    </row>
    <row r="423" spans="1:11" s="28" customFormat="1" ht="12.75" outlineLevel="1" thickTop="1">
      <c r="A423" s="30"/>
      <c r="B423" s="31"/>
      <c r="C423" s="108"/>
      <c r="D423" s="45"/>
      <c r="E423" s="45"/>
      <c r="F423" s="46"/>
      <c r="H423" s="29"/>
      <c r="J423" s="106"/>
      <c r="K423" s="29"/>
    </row>
    <row r="424" spans="1:11" s="28" customFormat="1" ht="12" outlineLevel="1">
      <c r="A424" s="23">
        <v>200112</v>
      </c>
      <c r="B424" s="24"/>
      <c r="C424" s="64" t="s">
        <v>1034</v>
      </c>
      <c r="D424" s="26"/>
      <c r="E424" s="26"/>
      <c r="F424" s="27"/>
      <c r="H424" s="29"/>
      <c r="J424" s="106"/>
      <c r="K424" s="29"/>
    </row>
    <row r="425" spans="1:11" s="28" customFormat="1" ht="12" outlineLevel="1">
      <c r="A425" s="23">
        <v>2001121</v>
      </c>
      <c r="B425" s="24"/>
      <c r="C425" s="24" t="s">
        <v>1035</v>
      </c>
      <c r="D425" s="26"/>
      <c r="E425" s="26"/>
      <c r="F425" s="27"/>
      <c r="H425" s="29"/>
      <c r="J425" s="106"/>
      <c r="K425" s="29"/>
    </row>
    <row r="426" spans="1:11" s="28" customFormat="1" ht="12" outlineLevel="1">
      <c r="A426" s="30">
        <v>20011210033</v>
      </c>
      <c r="B426" s="31" t="s">
        <v>1036</v>
      </c>
      <c r="C426" s="31" t="s">
        <v>1037</v>
      </c>
      <c r="D426" s="26"/>
      <c r="E426" s="26">
        <v>200000000</v>
      </c>
      <c r="F426" s="27">
        <f aca="true" t="shared" si="16" ref="F426:F431">D426+E426</f>
        <v>200000000</v>
      </c>
      <c r="H426" s="29"/>
      <c r="J426" s="106"/>
      <c r="K426" s="29"/>
    </row>
    <row r="427" spans="1:11" s="28" customFormat="1" ht="12" outlineLevel="1">
      <c r="A427" s="30">
        <v>20011210034</v>
      </c>
      <c r="B427" s="31" t="s">
        <v>1038</v>
      </c>
      <c r="C427" s="31" t="s">
        <v>1039</v>
      </c>
      <c r="D427" s="26"/>
      <c r="E427" s="26">
        <v>400000000</v>
      </c>
      <c r="F427" s="27">
        <f t="shared" si="16"/>
        <v>400000000</v>
      </c>
      <c r="H427" s="29"/>
      <c r="J427" s="106"/>
      <c r="K427" s="29"/>
    </row>
    <row r="428" spans="1:11" s="28" customFormat="1" ht="12" outlineLevel="1">
      <c r="A428" s="30">
        <v>20011210035</v>
      </c>
      <c r="B428" s="31" t="s">
        <v>1040</v>
      </c>
      <c r="C428" s="31" t="s">
        <v>1041</v>
      </c>
      <c r="D428" s="26"/>
      <c r="E428" s="26">
        <v>50000000</v>
      </c>
      <c r="F428" s="27">
        <f t="shared" si="16"/>
        <v>50000000</v>
      </c>
      <c r="H428" s="29"/>
      <c r="J428" s="106"/>
      <c r="K428" s="29"/>
    </row>
    <row r="429" spans="1:11" s="28" customFormat="1" ht="12" outlineLevel="1">
      <c r="A429" s="30">
        <v>20011210036</v>
      </c>
      <c r="B429" s="31" t="s">
        <v>1042</v>
      </c>
      <c r="C429" s="31" t="s">
        <v>1043</v>
      </c>
      <c r="D429" s="26"/>
      <c r="E429" s="26">
        <v>150000000</v>
      </c>
      <c r="F429" s="27">
        <f t="shared" si="16"/>
        <v>150000000</v>
      </c>
      <c r="H429" s="29"/>
      <c r="J429" s="106"/>
      <c r="K429" s="29"/>
    </row>
    <row r="430" spans="1:11" s="28" customFormat="1" ht="12" outlineLevel="1">
      <c r="A430" s="30">
        <v>20011210037</v>
      </c>
      <c r="B430" s="31" t="s">
        <v>1038</v>
      </c>
      <c r="C430" s="31" t="s">
        <v>1044</v>
      </c>
      <c r="D430" s="26"/>
      <c r="E430" s="26">
        <v>500000000</v>
      </c>
      <c r="F430" s="27">
        <f t="shared" si="16"/>
        <v>500000000</v>
      </c>
      <c r="H430" s="29"/>
      <c r="J430" s="106"/>
      <c r="K430" s="29"/>
    </row>
    <row r="431" spans="1:11" s="28" customFormat="1" ht="12.75" outlineLevel="1" thickBot="1">
      <c r="A431" s="30">
        <v>20011210038</v>
      </c>
      <c r="B431" s="31" t="s">
        <v>1042</v>
      </c>
      <c r="C431" s="39" t="s">
        <v>1045</v>
      </c>
      <c r="D431" s="40"/>
      <c r="E431" s="40">
        <v>60000000</v>
      </c>
      <c r="F431" s="41">
        <f t="shared" si="16"/>
        <v>60000000</v>
      </c>
      <c r="H431" s="29"/>
      <c r="J431" s="106"/>
      <c r="K431" s="29"/>
    </row>
    <row r="432" spans="1:11" s="28" customFormat="1" ht="13.5" outlineLevel="1" thickBot="1" thickTop="1">
      <c r="A432" s="23"/>
      <c r="B432" s="24"/>
      <c r="C432" s="42" t="s">
        <v>1046</v>
      </c>
      <c r="D432" s="43">
        <f>SUM(D426:D431)</f>
        <v>0</v>
      </c>
      <c r="E432" s="43">
        <f>SUM(E426:E431)</f>
        <v>1360000000</v>
      </c>
      <c r="F432" s="43">
        <f>SUM(F426:F431)</f>
        <v>1360000000</v>
      </c>
      <c r="H432" s="29"/>
      <c r="J432" s="106"/>
      <c r="K432" s="29"/>
    </row>
    <row r="433" spans="1:11" s="28" customFormat="1" ht="12.75" outlineLevel="1" thickTop="1">
      <c r="A433" s="23"/>
      <c r="B433" s="24"/>
      <c r="C433" s="53"/>
      <c r="D433" s="45"/>
      <c r="E433" s="45"/>
      <c r="F433" s="46"/>
      <c r="H433" s="29"/>
      <c r="J433" s="106"/>
      <c r="K433" s="29"/>
    </row>
    <row r="434" spans="1:11" s="28" customFormat="1" ht="12" outlineLevel="1">
      <c r="A434" s="23">
        <v>2001122</v>
      </c>
      <c r="B434" s="24"/>
      <c r="C434" s="24" t="s">
        <v>1047</v>
      </c>
      <c r="D434" s="26"/>
      <c r="E434" s="26"/>
      <c r="F434" s="27"/>
      <c r="H434" s="29"/>
      <c r="J434" s="106"/>
      <c r="K434" s="29"/>
    </row>
    <row r="435" spans="1:11" s="28" customFormat="1" ht="12" outlineLevel="1">
      <c r="A435" s="30">
        <v>20011220041</v>
      </c>
      <c r="B435" s="31" t="s">
        <v>1048</v>
      </c>
      <c r="C435" s="31" t="s">
        <v>1049</v>
      </c>
      <c r="D435" s="26"/>
      <c r="E435" s="26">
        <v>60000000</v>
      </c>
      <c r="F435" s="27">
        <f aca="true" t="shared" si="17" ref="F435:F460">D435+E435</f>
        <v>60000000</v>
      </c>
      <c r="H435" s="29"/>
      <c r="J435" s="106"/>
      <c r="K435" s="29"/>
    </row>
    <row r="436" spans="1:11" s="28" customFormat="1" ht="12" outlineLevel="1">
      <c r="A436" s="30">
        <v>20011220042</v>
      </c>
      <c r="B436" s="31" t="s">
        <v>1050</v>
      </c>
      <c r="C436" s="51" t="s">
        <v>1051</v>
      </c>
      <c r="D436" s="26"/>
      <c r="E436" s="26">
        <v>260000000</v>
      </c>
      <c r="F436" s="27">
        <f t="shared" si="17"/>
        <v>260000000</v>
      </c>
      <c r="H436" s="29"/>
      <c r="J436" s="106"/>
      <c r="K436" s="29"/>
    </row>
    <row r="437" spans="1:11" s="28" customFormat="1" ht="12" outlineLevel="1">
      <c r="A437" s="30">
        <v>20011220043</v>
      </c>
      <c r="B437" s="31" t="s">
        <v>1052</v>
      </c>
      <c r="C437" s="31" t="s">
        <v>1053</v>
      </c>
      <c r="D437" s="26"/>
      <c r="E437" s="26">
        <v>400000000</v>
      </c>
      <c r="F437" s="27">
        <f t="shared" si="17"/>
        <v>400000000</v>
      </c>
      <c r="H437" s="29"/>
      <c r="J437" s="106"/>
      <c r="K437" s="29"/>
    </row>
    <row r="438" spans="1:11" s="28" customFormat="1" ht="12" outlineLevel="1">
      <c r="A438" s="30">
        <v>20011220044</v>
      </c>
      <c r="B438" s="31" t="s">
        <v>1054</v>
      </c>
      <c r="C438" s="31" t="s">
        <v>1055</v>
      </c>
      <c r="D438" s="26"/>
      <c r="E438" s="26">
        <v>50000000</v>
      </c>
      <c r="F438" s="27">
        <f t="shared" si="17"/>
        <v>50000000</v>
      </c>
      <c r="H438" s="29"/>
      <c r="J438" s="106"/>
      <c r="K438" s="29"/>
    </row>
    <row r="439" spans="1:11" s="28" customFormat="1" ht="12" outlineLevel="1">
      <c r="A439" s="30">
        <v>20011220045</v>
      </c>
      <c r="B439" s="31" t="s">
        <v>1056</v>
      </c>
      <c r="C439" s="31" t="s">
        <v>1057</v>
      </c>
      <c r="D439" s="26"/>
      <c r="E439" s="26">
        <v>50000000</v>
      </c>
      <c r="F439" s="27">
        <f t="shared" si="17"/>
        <v>50000000</v>
      </c>
      <c r="H439" s="29"/>
      <c r="J439" s="106"/>
      <c r="K439" s="29"/>
    </row>
    <row r="440" spans="1:11" s="28" customFormat="1" ht="12" outlineLevel="1">
      <c r="A440" s="30">
        <v>20011220046</v>
      </c>
      <c r="B440" s="31" t="s">
        <v>1058</v>
      </c>
      <c r="C440" s="31" t="s">
        <v>1059</v>
      </c>
      <c r="D440" s="26"/>
      <c r="E440" s="26">
        <v>100000000</v>
      </c>
      <c r="F440" s="27">
        <f t="shared" si="17"/>
        <v>100000000</v>
      </c>
      <c r="G440" s="28" t="s">
        <v>1060</v>
      </c>
      <c r="H440" s="29"/>
      <c r="J440" s="106"/>
      <c r="K440" s="29"/>
    </row>
    <row r="441" spans="1:11" s="28" customFormat="1" ht="12" outlineLevel="1">
      <c r="A441" s="30">
        <v>20011220047</v>
      </c>
      <c r="B441" s="31" t="s">
        <v>1061</v>
      </c>
      <c r="C441" s="31" t="s">
        <v>1062</v>
      </c>
      <c r="D441" s="26"/>
      <c r="E441" s="26">
        <v>35000000</v>
      </c>
      <c r="F441" s="27">
        <f t="shared" si="17"/>
        <v>35000000</v>
      </c>
      <c r="H441" s="29"/>
      <c r="J441" s="106"/>
      <c r="K441" s="29"/>
    </row>
    <row r="442" spans="1:11" s="28" customFormat="1" ht="12" outlineLevel="1">
      <c r="A442" s="30">
        <v>20011220048</v>
      </c>
      <c r="B442" s="31" t="s">
        <v>1063</v>
      </c>
      <c r="C442" s="31" t="s">
        <v>1064</v>
      </c>
      <c r="D442" s="26"/>
      <c r="E442" s="26">
        <v>250000000</v>
      </c>
      <c r="F442" s="27">
        <f t="shared" si="17"/>
        <v>250000000</v>
      </c>
      <c r="H442" s="29"/>
      <c r="J442" s="106"/>
      <c r="K442" s="29"/>
    </row>
    <row r="443" spans="1:11" s="28" customFormat="1" ht="12" outlineLevel="1">
      <c r="A443" s="30">
        <v>20011220049</v>
      </c>
      <c r="B443" s="31" t="s">
        <v>1065</v>
      </c>
      <c r="C443" s="31" t="s">
        <v>1066</v>
      </c>
      <c r="D443" s="26"/>
      <c r="E443" s="26">
        <v>100000000</v>
      </c>
      <c r="F443" s="27">
        <f t="shared" si="17"/>
        <v>100000000</v>
      </c>
      <c r="H443" s="29"/>
      <c r="J443" s="106"/>
      <c r="K443" s="29"/>
    </row>
    <row r="444" spans="1:11" s="28" customFormat="1" ht="12" outlineLevel="1">
      <c r="A444" s="30">
        <v>20011220050</v>
      </c>
      <c r="B444" s="31" t="s">
        <v>1067</v>
      </c>
      <c r="C444" s="31" t="s">
        <v>1068</v>
      </c>
      <c r="D444" s="26"/>
      <c r="E444" s="26">
        <v>100000000</v>
      </c>
      <c r="F444" s="27">
        <f t="shared" si="17"/>
        <v>100000000</v>
      </c>
      <c r="H444" s="29"/>
      <c r="J444" s="106"/>
      <c r="K444" s="29"/>
    </row>
    <row r="445" spans="1:11" s="28" customFormat="1" ht="12" outlineLevel="1">
      <c r="A445" s="30">
        <v>20011220051</v>
      </c>
      <c r="B445" s="31" t="s">
        <v>1069</v>
      </c>
      <c r="C445" s="31" t="s">
        <v>1070</v>
      </c>
      <c r="D445" s="26"/>
      <c r="E445" s="26">
        <v>140000000</v>
      </c>
      <c r="F445" s="27">
        <f t="shared" si="17"/>
        <v>140000000</v>
      </c>
      <c r="H445" s="29"/>
      <c r="J445" s="106"/>
      <c r="K445" s="29"/>
    </row>
    <row r="446" spans="1:11" s="28" customFormat="1" ht="12" outlineLevel="1">
      <c r="A446" s="30">
        <v>20011220052</v>
      </c>
      <c r="B446" s="31" t="s">
        <v>1071</v>
      </c>
      <c r="C446" s="31" t="s">
        <v>1072</v>
      </c>
      <c r="D446" s="26"/>
      <c r="E446" s="26">
        <v>2000000</v>
      </c>
      <c r="F446" s="27">
        <f t="shared" si="17"/>
        <v>2000000</v>
      </c>
      <c r="H446" s="29"/>
      <c r="J446" s="106"/>
      <c r="K446" s="29"/>
    </row>
    <row r="447" spans="1:11" s="28" customFormat="1" ht="24" outlineLevel="1">
      <c r="A447" s="30">
        <v>20011220053</v>
      </c>
      <c r="B447" s="31" t="s">
        <v>1073</v>
      </c>
      <c r="C447" s="31" t="s">
        <v>1074</v>
      </c>
      <c r="D447" s="26"/>
      <c r="E447" s="26">
        <v>220000000</v>
      </c>
      <c r="F447" s="27">
        <f t="shared" si="17"/>
        <v>220000000</v>
      </c>
      <c r="H447" s="29"/>
      <c r="J447" s="106"/>
      <c r="K447" s="29"/>
    </row>
    <row r="448" spans="1:11" s="28" customFormat="1" ht="24" outlineLevel="1">
      <c r="A448" s="30">
        <v>20011220054</v>
      </c>
      <c r="B448" s="31" t="s">
        <v>1050</v>
      </c>
      <c r="C448" s="31" t="s">
        <v>1075</v>
      </c>
      <c r="D448" s="26"/>
      <c r="E448" s="26">
        <v>120000000</v>
      </c>
      <c r="F448" s="27">
        <f t="shared" si="17"/>
        <v>120000000</v>
      </c>
      <c r="H448" s="29"/>
      <c r="J448" s="106"/>
      <c r="K448" s="29"/>
    </row>
    <row r="449" spans="1:11" s="28" customFormat="1" ht="12" outlineLevel="1">
      <c r="A449" s="30">
        <v>20011220055</v>
      </c>
      <c r="B449" s="31" t="s">
        <v>1058</v>
      </c>
      <c r="C449" s="31" t="s">
        <v>1076</v>
      </c>
      <c r="D449" s="26"/>
      <c r="E449" s="26">
        <v>10000000</v>
      </c>
      <c r="F449" s="27">
        <f t="shared" si="17"/>
        <v>10000000</v>
      </c>
      <c r="H449" s="29"/>
      <c r="J449" s="106"/>
      <c r="K449" s="29"/>
    </row>
    <row r="450" spans="1:11" s="28" customFormat="1" ht="12" outlineLevel="1">
      <c r="A450" s="30">
        <v>20011220056</v>
      </c>
      <c r="B450" s="31" t="s">
        <v>1058</v>
      </c>
      <c r="C450" s="31" t="s">
        <v>1077</v>
      </c>
      <c r="D450" s="26"/>
      <c r="E450" s="26">
        <v>1800000000</v>
      </c>
      <c r="F450" s="27">
        <f t="shared" si="17"/>
        <v>1800000000</v>
      </c>
      <c r="H450" s="29"/>
      <c r="J450" s="106"/>
      <c r="K450" s="29"/>
    </row>
    <row r="451" spans="1:11" s="28" customFormat="1" ht="12" outlineLevel="1">
      <c r="A451" s="30">
        <v>20011220057</v>
      </c>
      <c r="B451" s="31" t="s">
        <v>1056</v>
      </c>
      <c r="C451" s="31" t="s">
        <v>1078</v>
      </c>
      <c r="D451" s="26"/>
      <c r="E451" s="26">
        <v>20000000</v>
      </c>
      <c r="F451" s="27">
        <f t="shared" si="17"/>
        <v>20000000</v>
      </c>
      <c r="G451" s="28" t="s">
        <v>1079</v>
      </c>
      <c r="H451" s="29"/>
      <c r="J451" s="106"/>
      <c r="K451" s="29"/>
    </row>
    <row r="452" spans="1:11" s="28" customFormat="1" ht="12" outlineLevel="1">
      <c r="A452" s="30">
        <v>20011220058</v>
      </c>
      <c r="B452" s="31" t="s">
        <v>1080</v>
      </c>
      <c r="C452" s="31" t="s">
        <v>1081</v>
      </c>
      <c r="D452" s="26"/>
      <c r="E452" s="26">
        <v>10000000</v>
      </c>
      <c r="F452" s="27">
        <f t="shared" si="17"/>
        <v>10000000</v>
      </c>
      <c r="H452" s="29"/>
      <c r="J452" s="106"/>
      <c r="K452" s="29"/>
    </row>
    <row r="453" spans="1:11" s="28" customFormat="1" ht="12" outlineLevel="1">
      <c r="A453" s="30">
        <v>20011220059</v>
      </c>
      <c r="B453" s="31" t="s">
        <v>1082</v>
      </c>
      <c r="C453" s="31" t="s">
        <v>1083</v>
      </c>
      <c r="D453" s="26"/>
      <c r="E453" s="26">
        <v>3000000</v>
      </c>
      <c r="F453" s="27">
        <f t="shared" si="17"/>
        <v>3000000</v>
      </c>
      <c r="H453" s="29"/>
      <c r="J453" s="106"/>
      <c r="K453" s="29"/>
    </row>
    <row r="454" spans="1:11" s="28" customFormat="1" ht="12" outlineLevel="1">
      <c r="A454" s="30">
        <v>20011220060</v>
      </c>
      <c r="B454" s="31" t="s">
        <v>1058</v>
      </c>
      <c r="C454" s="31" t="s">
        <v>1084</v>
      </c>
      <c r="D454" s="26"/>
      <c r="E454" s="26">
        <v>1000000</v>
      </c>
      <c r="F454" s="27">
        <f t="shared" si="17"/>
        <v>1000000</v>
      </c>
      <c r="H454" s="29"/>
      <c r="J454" s="106"/>
      <c r="K454" s="29"/>
    </row>
    <row r="455" spans="1:11" s="28" customFormat="1" ht="12" outlineLevel="1">
      <c r="A455" s="30">
        <v>20011220061</v>
      </c>
      <c r="B455" s="31" t="s">
        <v>1058</v>
      </c>
      <c r="C455" s="31" t="s">
        <v>1085</v>
      </c>
      <c r="D455" s="26"/>
      <c r="E455" s="26">
        <v>30000000</v>
      </c>
      <c r="F455" s="27">
        <f t="shared" si="17"/>
        <v>30000000</v>
      </c>
      <c r="H455" s="29"/>
      <c r="J455" s="106"/>
      <c r="K455" s="29"/>
    </row>
    <row r="456" spans="1:11" s="28" customFormat="1" ht="24" outlineLevel="1">
      <c r="A456" s="30">
        <v>20011220062</v>
      </c>
      <c r="B456" s="31" t="s">
        <v>987</v>
      </c>
      <c r="C456" s="31" t="s">
        <v>1086</v>
      </c>
      <c r="D456" s="26"/>
      <c r="E456" s="26">
        <v>130000000</v>
      </c>
      <c r="F456" s="27">
        <f t="shared" si="17"/>
        <v>130000000</v>
      </c>
      <c r="H456" s="29"/>
      <c r="J456" s="106"/>
      <c r="K456" s="29"/>
    </row>
    <row r="457" spans="1:11" s="28" customFormat="1" ht="12" outlineLevel="1">
      <c r="A457" s="30">
        <v>20011220063</v>
      </c>
      <c r="B457" s="31" t="s">
        <v>1080</v>
      </c>
      <c r="C457" s="31" t="s">
        <v>1087</v>
      </c>
      <c r="D457" s="26"/>
      <c r="E457" s="26"/>
      <c r="F457" s="27">
        <f t="shared" si="17"/>
        <v>0</v>
      </c>
      <c r="H457" s="29"/>
      <c r="J457" s="106"/>
      <c r="K457" s="29"/>
    </row>
    <row r="458" spans="1:11" s="28" customFormat="1" ht="12" outlineLevel="1">
      <c r="A458" s="30">
        <v>20011220064</v>
      </c>
      <c r="B458" s="31" t="s">
        <v>1058</v>
      </c>
      <c r="C458" s="31" t="s">
        <v>1088</v>
      </c>
      <c r="D458" s="26"/>
      <c r="E458" s="26">
        <v>25000000</v>
      </c>
      <c r="F458" s="27">
        <f t="shared" si="17"/>
        <v>25000000</v>
      </c>
      <c r="H458" s="29"/>
      <c r="J458" s="106"/>
      <c r="K458" s="29"/>
    </row>
    <row r="459" spans="1:11" s="28" customFormat="1" ht="12" outlineLevel="1">
      <c r="A459" s="30">
        <v>20011220065</v>
      </c>
      <c r="B459" s="31" t="s">
        <v>1080</v>
      </c>
      <c r="C459" s="31" t="s">
        <v>1089</v>
      </c>
      <c r="D459" s="26"/>
      <c r="E459" s="26">
        <v>4000000</v>
      </c>
      <c r="F459" s="27">
        <f t="shared" si="17"/>
        <v>4000000</v>
      </c>
      <c r="H459" s="29"/>
      <c r="J459" s="106"/>
      <c r="K459" s="29"/>
    </row>
    <row r="460" spans="1:11" s="28" customFormat="1" ht="12" outlineLevel="1">
      <c r="A460" s="30">
        <v>20011220066</v>
      </c>
      <c r="B460" s="31" t="s">
        <v>1080</v>
      </c>
      <c r="C460" s="31" t="s">
        <v>1090</v>
      </c>
      <c r="D460" s="26"/>
      <c r="E460" s="26">
        <v>0</v>
      </c>
      <c r="F460" s="27">
        <f t="shared" si="17"/>
        <v>0</v>
      </c>
      <c r="H460" s="29"/>
      <c r="J460" s="106"/>
      <c r="K460" s="29"/>
    </row>
    <row r="461" spans="1:11" s="28" customFormat="1" ht="12.75" outlineLevel="1" thickBot="1">
      <c r="A461" s="30"/>
      <c r="B461" s="31"/>
      <c r="C461" s="42" t="s">
        <v>1091</v>
      </c>
      <c r="D461" s="43">
        <f>SUM(D435:D460)</f>
        <v>0</v>
      </c>
      <c r="E461" s="43">
        <f>SUM(E435:E460)</f>
        <v>3920000000</v>
      </c>
      <c r="F461" s="43">
        <f>SUM(F435:F460)</f>
        <v>3920000000</v>
      </c>
      <c r="H461" s="29"/>
      <c r="J461" s="106"/>
      <c r="K461" s="29"/>
    </row>
    <row r="462" spans="1:11" s="28" customFormat="1" ht="13.5" outlineLevel="1" thickBot="1" thickTop="1">
      <c r="A462" s="30"/>
      <c r="B462" s="31"/>
      <c r="C462" s="42" t="s">
        <v>1092</v>
      </c>
      <c r="D462" s="43">
        <f>D432+D461</f>
        <v>0</v>
      </c>
      <c r="E462" s="43">
        <f>E432+E461</f>
        <v>5280000000</v>
      </c>
      <c r="F462" s="43">
        <f>F432+F461</f>
        <v>5280000000</v>
      </c>
      <c r="H462" s="29"/>
      <c r="J462" s="106"/>
      <c r="K462" s="29"/>
    </row>
    <row r="463" spans="1:11" s="28" customFormat="1" ht="12.75" outlineLevel="1" thickTop="1">
      <c r="A463" s="30"/>
      <c r="B463" s="31"/>
      <c r="C463" s="44"/>
      <c r="D463" s="45"/>
      <c r="E463" s="45"/>
      <c r="F463" s="46"/>
      <c r="H463" s="29"/>
      <c r="J463" s="106"/>
      <c r="K463" s="29"/>
    </row>
    <row r="464" spans="1:11" s="28" customFormat="1" ht="22.5" outlineLevel="1">
      <c r="A464" s="23">
        <v>200113</v>
      </c>
      <c r="B464" s="24"/>
      <c r="C464" s="109" t="s">
        <v>1093</v>
      </c>
      <c r="D464" s="26"/>
      <c r="E464" s="26"/>
      <c r="F464" s="27"/>
      <c r="H464" s="29"/>
      <c r="J464" s="106"/>
      <c r="K464" s="29"/>
    </row>
    <row r="465" spans="1:11" s="28" customFormat="1" ht="12" outlineLevel="1">
      <c r="A465" s="30">
        <v>20011300069</v>
      </c>
      <c r="B465" s="31" t="s">
        <v>1094</v>
      </c>
      <c r="C465" s="31" t="s">
        <v>907</v>
      </c>
      <c r="D465" s="26"/>
      <c r="E465" s="26">
        <v>480000000</v>
      </c>
      <c r="F465" s="27">
        <f aca="true" t="shared" si="18" ref="F465:F474">D465+E465</f>
        <v>480000000</v>
      </c>
      <c r="G465" s="52" t="s">
        <v>908</v>
      </c>
      <c r="H465" s="29"/>
      <c r="J465" s="106"/>
      <c r="K465" s="29"/>
    </row>
    <row r="466" spans="1:11" s="28" customFormat="1" ht="12" outlineLevel="1">
      <c r="A466" s="30">
        <v>20011300070</v>
      </c>
      <c r="B466" s="31" t="s">
        <v>1095</v>
      </c>
      <c r="C466" s="31" t="s">
        <v>1096</v>
      </c>
      <c r="D466" s="26"/>
      <c r="E466" s="26">
        <v>425736000</v>
      </c>
      <c r="F466" s="27">
        <f t="shared" si="18"/>
        <v>425736000</v>
      </c>
      <c r="H466" s="29"/>
      <c r="J466" s="106"/>
      <c r="K466" s="29"/>
    </row>
    <row r="467" spans="1:11" s="28" customFormat="1" ht="12" outlineLevel="1">
      <c r="A467" s="30">
        <v>20011300071</v>
      </c>
      <c r="B467" s="31" t="s">
        <v>1095</v>
      </c>
      <c r="C467" s="31" t="s">
        <v>1097</v>
      </c>
      <c r="D467" s="26"/>
      <c r="E467" s="26"/>
      <c r="F467" s="27">
        <f t="shared" si="18"/>
        <v>0</v>
      </c>
      <c r="G467" s="52" t="s">
        <v>908</v>
      </c>
      <c r="H467" s="29"/>
      <c r="J467" s="106"/>
      <c r="K467" s="29"/>
    </row>
    <row r="468" spans="1:11" s="28" customFormat="1" ht="12" outlineLevel="1">
      <c r="A468" s="30">
        <v>20011300072</v>
      </c>
      <c r="B468" s="31" t="s">
        <v>1095</v>
      </c>
      <c r="C468" s="31" t="s">
        <v>1098</v>
      </c>
      <c r="D468" s="26"/>
      <c r="E468" s="26"/>
      <c r="F468" s="27">
        <f t="shared" si="18"/>
        <v>0</v>
      </c>
      <c r="H468" s="29"/>
      <c r="J468" s="106"/>
      <c r="K468" s="29"/>
    </row>
    <row r="469" spans="1:11" s="28" customFormat="1" ht="12" outlineLevel="1">
      <c r="A469" s="30">
        <v>20011300073</v>
      </c>
      <c r="B469" s="31" t="s">
        <v>1095</v>
      </c>
      <c r="C469" s="31" t="s">
        <v>1099</v>
      </c>
      <c r="D469" s="26"/>
      <c r="E469" s="27">
        <v>19600000</v>
      </c>
      <c r="F469" s="27">
        <f t="shared" si="18"/>
        <v>19600000</v>
      </c>
      <c r="H469" s="29"/>
      <c r="J469" s="106"/>
      <c r="K469" s="29"/>
    </row>
    <row r="470" spans="1:11" s="28" customFormat="1" ht="24" outlineLevel="1">
      <c r="A470" s="30">
        <v>20011300074</v>
      </c>
      <c r="B470" s="31"/>
      <c r="C470" s="31" t="s">
        <v>1100</v>
      </c>
      <c r="D470" s="26"/>
      <c r="E470" s="27">
        <v>120000000</v>
      </c>
      <c r="F470" s="27">
        <f t="shared" si="18"/>
        <v>120000000</v>
      </c>
      <c r="G470" s="52" t="s">
        <v>908</v>
      </c>
      <c r="H470" s="29"/>
      <c r="K470" s="29"/>
    </row>
    <row r="471" spans="1:11" s="28" customFormat="1" ht="12" outlineLevel="1">
      <c r="A471" s="30">
        <v>20011300075</v>
      </c>
      <c r="B471" s="31"/>
      <c r="C471" s="31" t="s">
        <v>1101</v>
      </c>
      <c r="D471" s="26"/>
      <c r="E471" s="27">
        <v>11750000</v>
      </c>
      <c r="F471" s="27">
        <f t="shared" si="18"/>
        <v>11750000</v>
      </c>
      <c r="G471" s="52" t="s">
        <v>908</v>
      </c>
      <c r="H471" s="29"/>
      <c r="K471" s="29"/>
    </row>
    <row r="472" spans="1:11" s="28" customFormat="1" ht="24" outlineLevel="1">
      <c r="A472" s="30">
        <v>20011300076</v>
      </c>
      <c r="B472" s="31" t="s">
        <v>1102</v>
      </c>
      <c r="C472" s="31" t="s">
        <v>1103</v>
      </c>
      <c r="D472" s="26"/>
      <c r="E472" s="26">
        <v>300000000</v>
      </c>
      <c r="F472" s="27">
        <f t="shared" si="18"/>
        <v>300000000</v>
      </c>
      <c r="G472" s="28" t="s">
        <v>1104</v>
      </c>
      <c r="H472" s="29"/>
      <c r="J472" s="106"/>
      <c r="K472" s="29"/>
    </row>
    <row r="473" spans="1:11" s="28" customFormat="1" ht="12" outlineLevel="1">
      <c r="A473" s="30">
        <v>20011300077</v>
      </c>
      <c r="B473" s="31" t="s">
        <v>1105</v>
      </c>
      <c r="C473" s="31" t="s">
        <v>1106</v>
      </c>
      <c r="D473" s="26"/>
      <c r="E473" s="26">
        <v>1303893000</v>
      </c>
      <c r="F473" s="27">
        <f t="shared" si="18"/>
        <v>1303893000</v>
      </c>
      <c r="G473" s="52" t="s">
        <v>908</v>
      </c>
      <c r="H473" s="29"/>
      <c r="J473" s="106"/>
      <c r="K473" s="29"/>
    </row>
    <row r="474" spans="1:11" s="28" customFormat="1" ht="24.75" outlineLevel="1" thickBot="1">
      <c r="A474" s="30">
        <v>20011300078</v>
      </c>
      <c r="B474" s="31" t="s">
        <v>1107</v>
      </c>
      <c r="C474" s="39" t="s">
        <v>1108</v>
      </c>
      <c r="D474" s="40"/>
      <c r="E474" s="40">
        <f>H32</f>
        <v>411967260</v>
      </c>
      <c r="F474" s="41">
        <f t="shared" si="18"/>
        <v>411967260</v>
      </c>
      <c r="G474" s="52" t="s">
        <v>908</v>
      </c>
      <c r="H474" s="29"/>
      <c r="J474" s="106"/>
      <c r="K474" s="29"/>
    </row>
    <row r="475" spans="1:11" s="28" customFormat="1" ht="13.5" outlineLevel="1" thickBot="1" thickTop="1">
      <c r="A475" s="30"/>
      <c r="B475" s="31"/>
      <c r="C475" s="42" t="s">
        <v>1109</v>
      </c>
      <c r="D475" s="43">
        <f>SUM(D465:D474)</f>
        <v>0</v>
      </c>
      <c r="E475" s="43">
        <f>SUM(E465:E474)</f>
        <v>3072946260</v>
      </c>
      <c r="F475" s="43">
        <f>SUM(F465:F474)</f>
        <v>3072946260</v>
      </c>
      <c r="H475" s="29"/>
      <c r="J475" s="106"/>
      <c r="K475" s="29"/>
    </row>
    <row r="476" spans="1:11" s="28" customFormat="1" ht="13.5" outlineLevel="1" thickBot="1" thickTop="1">
      <c r="A476" s="30"/>
      <c r="B476" s="31"/>
      <c r="C476" s="42" t="s">
        <v>1110</v>
      </c>
      <c r="D476" s="43">
        <f>D422+D462+D475</f>
        <v>0</v>
      </c>
      <c r="E476" s="43">
        <f>E422+E462+E475</f>
        <v>17380946260</v>
      </c>
      <c r="F476" s="43">
        <f>F422+F462+F475</f>
        <v>17380946260</v>
      </c>
      <c r="H476" s="29"/>
      <c r="J476" s="106"/>
      <c r="K476" s="29"/>
    </row>
    <row r="477" spans="1:11" s="28" customFormat="1" ht="12.75" outlineLevel="1" thickTop="1">
      <c r="A477" s="30"/>
      <c r="B477" s="31"/>
      <c r="C477" s="44"/>
      <c r="D477" s="45"/>
      <c r="E477" s="45"/>
      <c r="F477" s="46"/>
      <c r="H477" s="29"/>
      <c r="J477" s="106"/>
      <c r="K477" s="29"/>
    </row>
    <row r="478" spans="1:11" s="28" customFormat="1" ht="12" outlineLevel="1">
      <c r="A478" s="30"/>
      <c r="B478" s="31"/>
      <c r="C478" s="44"/>
      <c r="D478" s="45"/>
      <c r="E478" s="45"/>
      <c r="F478" s="46"/>
      <c r="H478" s="29"/>
      <c r="J478" s="106"/>
      <c r="K478" s="29"/>
    </row>
    <row r="479" spans="1:11" s="28" customFormat="1" ht="12" outlineLevel="1">
      <c r="A479" s="23">
        <v>20012</v>
      </c>
      <c r="B479" s="24"/>
      <c r="C479" s="104" t="s">
        <v>1111</v>
      </c>
      <c r="D479" s="26"/>
      <c r="E479" s="26"/>
      <c r="F479" s="27"/>
      <c r="H479" s="29"/>
      <c r="J479" s="106"/>
      <c r="K479" s="29"/>
    </row>
    <row r="480" spans="1:11" s="28" customFormat="1" ht="12" outlineLevel="1">
      <c r="A480" s="23"/>
      <c r="B480" s="24"/>
      <c r="C480" s="104"/>
      <c r="D480" s="26"/>
      <c r="E480" s="26"/>
      <c r="F480" s="27"/>
      <c r="H480" s="29"/>
      <c r="J480" s="106"/>
      <c r="K480" s="29"/>
    </row>
    <row r="481" spans="1:11" s="28" customFormat="1" ht="12" outlineLevel="1">
      <c r="A481" s="23">
        <v>200121</v>
      </c>
      <c r="B481" s="24"/>
      <c r="C481" s="64" t="s">
        <v>981</v>
      </c>
      <c r="D481" s="26"/>
      <c r="E481" s="26"/>
      <c r="F481" s="27"/>
      <c r="H481" s="29"/>
      <c r="J481" s="106"/>
      <c r="K481" s="29"/>
    </row>
    <row r="482" spans="1:11" s="28" customFormat="1" ht="12" outlineLevel="1">
      <c r="A482" s="23">
        <v>2001211</v>
      </c>
      <c r="B482" s="24"/>
      <c r="C482" s="99" t="s">
        <v>982</v>
      </c>
      <c r="D482" s="26"/>
      <c r="E482" s="26"/>
      <c r="F482" s="27"/>
      <c r="H482" s="29"/>
      <c r="J482" s="106"/>
      <c r="K482" s="29"/>
    </row>
    <row r="483" spans="1:11" s="28" customFormat="1" ht="12" outlineLevel="1">
      <c r="A483" s="30">
        <v>20012110079</v>
      </c>
      <c r="B483" s="31" t="s">
        <v>983</v>
      </c>
      <c r="C483" s="31" t="s">
        <v>984</v>
      </c>
      <c r="D483" s="26"/>
      <c r="E483" s="27">
        <v>192600000</v>
      </c>
      <c r="F483" s="27">
        <f aca="true" t="shared" si="19" ref="F483:F492">D483+E483</f>
        <v>192600000</v>
      </c>
      <c r="G483" s="72"/>
      <c r="H483" s="29"/>
      <c r="J483" s="106"/>
      <c r="K483" s="29"/>
    </row>
    <row r="484" spans="1:11" s="28" customFormat="1" ht="12" outlineLevel="1">
      <c r="A484" s="30">
        <v>20012110080</v>
      </c>
      <c r="B484" s="31" t="s">
        <v>985</v>
      </c>
      <c r="C484" s="31" t="s">
        <v>986</v>
      </c>
      <c r="D484" s="26"/>
      <c r="E484" s="27">
        <v>14980000</v>
      </c>
      <c r="F484" s="27">
        <f t="shared" si="19"/>
        <v>14980000</v>
      </c>
      <c r="H484" s="72">
        <v>179571.32609400002</v>
      </c>
      <c r="I484" s="28" t="s">
        <v>1112</v>
      </c>
      <c r="J484" s="106"/>
      <c r="K484" s="29"/>
    </row>
    <row r="485" spans="1:11" s="28" customFormat="1" ht="12" outlineLevel="1">
      <c r="A485" s="30">
        <v>20012110081</v>
      </c>
      <c r="B485" s="31" t="s">
        <v>987</v>
      </c>
      <c r="C485" s="31" t="s">
        <v>988</v>
      </c>
      <c r="D485" s="26"/>
      <c r="E485" s="27">
        <v>10207800</v>
      </c>
      <c r="F485" s="27">
        <f t="shared" si="19"/>
        <v>10207800</v>
      </c>
      <c r="H485" s="29">
        <v>0.03</v>
      </c>
      <c r="I485" s="28" t="s">
        <v>1113</v>
      </c>
      <c r="J485" s="106"/>
      <c r="K485" s="29"/>
    </row>
    <row r="486" spans="1:11" s="28" customFormat="1" ht="12" outlineLevel="1">
      <c r="A486" s="30">
        <v>20012110082</v>
      </c>
      <c r="B486" s="31" t="s">
        <v>985</v>
      </c>
      <c r="C486" s="31" t="s">
        <v>989</v>
      </c>
      <c r="D486" s="26"/>
      <c r="E486" s="27">
        <v>10207800</v>
      </c>
      <c r="F486" s="27">
        <f t="shared" si="19"/>
        <v>10207800</v>
      </c>
      <c r="H486" s="29">
        <f>H484*H485</f>
        <v>5387.139782820001</v>
      </c>
      <c r="I486" s="28" t="s">
        <v>1114</v>
      </c>
      <c r="J486" s="106"/>
      <c r="K486" s="29"/>
    </row>
    <row r="487" spans="1:11" s="28" customFormat="1" ht="12" outlineLevel="1">
      <c r="A487" s="30">
        <v>20012110083</v>
      </c>
      <c r="B487" s="31" t="s">
        <v>990</v>
      </c>
      <c r="C487" s="31" t="s">
        <v>991</v>
      </c>
      <c r="D487" s="26"/>
      <c r="E487" s="27">
        <v>6805200</v>
      </c>
      <c r="F487" s="27">
        <f t="shared" si="19"/>
        <v>6805200</v>
      </c>
      <c r="H487" s="29">
        <f>H484+H486</f>
        <v>184958.46587682003</v>
      </c>
      <c r="I487" s="28" t="s">
        <v>1115</v>
      </c>
      <c r="J487" s="106"/>
      <c r="K487" s="29"/>
    </row>
    <row r="488" spans="1:11" s="28" customFormat="1" ht="12" outlineLevel="1">
      <c r="A488" s="30">
        <v>20012110084</v>
      </c>
      <c r="B488" s="31" t="s">
        <v>994</v>
      </c>
      <c r="C488" s="31" t="s">
        <v>995</v>
      </c>
      <c r="D488" s="26"/>
      <c r="E488" s="27">
        <v>1020780</v>
      </c>
      <c r="F488" s="27">
        <f t="shared" si="19"/>
        <v>1020780</v>
      </c>
      <c r="H488" s="29">
        <v>90</v>
      </c>
      <c r="I488" s="28" t="s">
        <v>1116</v>
      </c>
      <c r="J488" s="106"/>
      <c r="K488" s="29"/>
    </row>
    <row r="489" spans="1:11" s="28" customFormat="1" ht="12" outlineLevel="1">
      <c r="A489" s="30">
        <v>20012110085</v>
      </c>
      <c r="B489" s="31" t="s">
        <v>1040</v>
      </c>
      <c r="C489" s="31" t="s">
        <v>1041</v>
      </c>
      <c r="D489" s="26"/>
      <c r="E489" s="27">
        <v>680520</v>
      </c>
      <c r="F489" s="27">
        <f t="shared" si="19"/>
        <v>680520</v>
      </c>
      <c r="H489" s="29">
        <v>17</v>
      </c>
      <c r="I489" s="28" t="s">
        <v>1117</v>
      </c>
      <c r="J489" s="106"/>
      <c r="K489" s="29"/>
    </row>
    <row r="490" spans="1:11" s="28" customFormat="1" ht="12" outlineLevel="1">
      <c r="A490" s="30">
        <v>20012110086</v>
      </c>
      <c r="B490" s="31" t="s">
        <v>996</v>
      </c>
      <c r="C490" s="31" t="s">
        <v>997</v>
      </c>
      <c r="D490" s="26"/>
      <c r="E490" s="27">
        <v>3402600</v>
      </c>
      <c r="F490" s="27">
        <f t="shared" si="19"/>
        <v>3402600</v>
      </c>
      <c r="H490" s="47">
        <f>H487*H488*H489</f>
        <v>282986452.79153466</v>
      </c>
      <c r="I490" s="28" t="s">
        <v>1118</v>
      </c>
      <c r="J490" s="106"/>
      <c r="K490" s="29"/>
    </row>
    <row r="491" spans="1:11" s="28" customFormat="1" ht="12" outlineLevel="1">
      <c r="A491" s="30">
        <v>20012110087</v>
      </c>
      <c r="B491" s="31" t="s">
        <v>996</v>
      </c>
      <c r="C491" s="31" t="s">
        <v>998</v>
      </c>
      <c r="D491" s="26"/>
      <c r="E491" s="27">
        <v>2835500</v>
      </c>
      <c r="F491" s="27">
        <f t="shared" si="19"/>
        <v>2835500</v>
      </c>
      <c r="H491" s="72">
        <f>J128*1.5%</f>
        <v>421852965</v>
      </c>
      <c r="I491" s="28" t="s">
        <v>1119</v>
      </c>
      <c r="J491" s="106"/>
      <c r="K491" s="29"/>
    </row>
    <row r="492" spans="1:11" s="28" customFormat="1" ht="12.75" outlineLevel="1" thickBot="1">
      <c r="A492" s="30">
        <v>20012110088</v>
      </c>
      <c r="B492" s="31" t="s">
        <v>987</v>
      </c>
      <c r="C492" s="39" t="s">
        <v>999</v>
      </c>
      <c r="D492" s="40"/>
      <c r="E492" s="41">
        <v>5344380</v>
      </c>
      <c r="F492" s="27">
        <f t="shared" si="19"/>
        <v>5344380</v>
      </c>
      <c r="H492" s="47">
        <f>SUM(H490:H491)</f>
        <v>704839417.7915347</v>
      </c>
      <c r="I492" s="28" t="s">
        <v>1120</v>
      </c>
      <c r="J492" s="106"/>
      <c r="K492" s="29"/>
    </row>
    <row r="493" spans="1:11" s="28" customFormat="1" ht="13.5" outlineLevel="1" thickBot="1" thickTop="1">
      <c r="A493" s="30"/>
      <c r="B493" s="31"/>
      <c r="C493" s="42" t="s">
        <v>1121</v>
      </c>
      <c r="D493" s="43">
        <f>SUM(D483:D492)</f>
        <v>0</v>
      </c>
      <c r="E493" s="43">
        <f>SUM(E483:E492)</f>
        <v>248084580</v>
      </c>
      <c r="F493" s="43">
        <f>SUM(F483:F492)</f>
        <v>248084580</v>
      </c>
      <c r="H493" s="29"/>
      <c r="J493" s="106"/>
      <c r="K493" s="29"/>
    </row>
    <row r="494" spans="1:11" s="28" customFormat="1" ht="12.75" outlineLevel="1" thickTop="1">
      <c r="A494" s="23"/>
      <c r="B494" s="24"/>
      <c r="C494" s="53"/>
      <c r="D494" s="45"/>
      <c r="E494" s="46"/>
      <c r="F494" s="46"/>
      <c r="H494" s="29"/>
      <c r="J494" s="106"/>
      <c r="K494" s="29"/>
    </row>
    <row r="495" spans="1:11" s="28" customFormat="1" ht="12" outlineLevel="1">
      <c r="A495" s="23">
        <v>2001212</v>
      </c>
      <c r="B495" s="31"/>
      <c r="C495" s="99" t="s">
        <v>1003</v>
      </c>
      <c r="D495" s="26"/>
      <c r="E495" s="27"/>
      <c r="F495" s="27"/>
      <c r="H495" s="29"/>
      <c r="J495" s="106"/>
      <c r="K495" s="29"/>
    </row>
    <row r="496" spans="1:11" s="28" customFormat="1" ht="12" outlineLevel="1">
      <c r="A496" s="30">
        <v>20012120091</v>
      </c>
      <c r="B496" s="31" t="s">
        <v>1004</v>
      </c>
      <c r="C496" s="31" t="s">
        <v>1005</v>
      </c>
      <c r="D496" s="26"/>
      <c r="E496" s="27">
        <v>2289600</v>
      </c>
      <c r="F496" s="27">
        <f>D496+E496</f>
        <v>2289600</v>
      </c>
      <c r="H496" s="29"/>
      <c r="J496" s="106"/>
      <c r="K496" s="29"/>
    </row>
    <row r="497" spans="1:11" s="28" customFormat="1" ht="12" outlineLevel="1">
      <c r="A497" s="30">
        <v>20012120092</v>
      </c>
      <c r="B497" s="31" t="s">
        <v>1122</v>
      </c>
      <c r="C497" s="31" t="s">
        <v>1123</v>
      </c>
      <c r="D497" s="26"/>
      <c r="E497" s="27">
        <v>294966813.36</v>
      </c>
      <c r="F497" s="27">
        <f>D497+E497</f>
        <v>294966813.36</v>
      </c>
      <c r="H497" s="29"/>
      <c r="J497" s="106"/>
      <c r="K497" s="29"/>
    </row>
    <row r="498" spans="1:11" s="28" customFormat="1" ht="12" outlineLevel="1">
      <c r="A498" s="30">
        <v>20012120093</v>
      </c>
      <c r="B498" s="31" t="s">
        <v>1008</v>
      </c>
      <c r="C498" s="31" t="s">
        <v>1009</v>
      </c>
      <c r="D498" s="26"/>
      <c r="E498" s="27">
        <v>3434400</v>
      </c>
      <c r="F498" s="27">
        <f>D498+E498</f>
        <v>3434400</v>
      </c>
      <c r="H498" s="29"/>
      <c r="J498" s="106"/>
      <c r="K498" s="29"/>
    </row>
    <row r="499" spans="1:11" s="28" customFormat="1" ht="12.75" outlineLevel="1" thickBot="1">
      <c r="A499" s="30">
        <v>20012120094</v>
      </c>
      <c r="B499" s="31" t="s">
        <v>1006</v>
      </c>
      <c r="C499" s="39" t="s">
        <v>1007</v>
      </c>
      <c r="D499" s="40"/>
      <c r="E499" s="41">
        <v>2862000</v>
      </c>
      <c r="F499" s="27">
        <f>D499+E499</f>
        <v>2862000</v>
      </c>
      <c r="H499" s="29"/>
      <c r="J499" s="106"/>
      <c r="K499" s="29"/>
    </row>
    <row r="500" spans="1:11" s="28" customFormat="1" ht="13.5" outlineLevel="1" thickBot="1" thickTop="1">
      <c r="A500" s="23"/>
      <c r="B500" s="31"/>
      <c r="C500" s="42" t="s">
        <v>1010</v>
      </c>
      <c r="D500" s="43">
        <f>SUM(D496:D499)</f>
        <v>0</v>
      </c>
      <c r="E500" s="43">
        <f>SUM(E496:E499)</f>
        <v>303552813.36</v>
      </c>
      <c r="F500" s="43">
        <f>SUM(F496:F499)</f>
        <v>303552813.36</v>
      </c>
      <c r="H500" s="29"/>
      <c r="J500" s="106"/>
      <c r="K500" s="29"/>
    </row>
    <row r="501" spans="1:11" s="28" customFormat="1" ht="12.75" outlineLevel="1" thickTop="1">
      <c r="A501" s="23"/>
      <c r="B501" s="24"/>
      <c r="C501" s="53"/>
      <c r="D501" s="45"/>
      <c r="E501" s="46"/>
      <c r="F501" s="46"/>
      <c r="H501" s="29"/>
      <c r="J501" s="106"/>
      <c r="K501" s="29"/>
    </row>
    <row r="502" spans="1:11" s="28" customFormat="1" ht="12" outlineLevel="1">
      <c r="A502" s="23">
        <v>2001213</v>
      </c>
      <c r="B502" s="31"/>
      <c r="C502" s="99" t="s">
        <v>1011</v>
      </c>
      <c r="D502" s="26"/>
      <c r="E502" s="27"/>
      <c r="F502" s="27"/>
      <c r="H502" s="29"/>
      <c r="J502" s="106"/>
      <c r="K502" s="29"/>
    </row>
    <row r="503" spans="1:11" s="28" customFormat="1" ht="12" outlineLevel="1">
      <c r="A503" s="30">
        <v>20012130097</v>
      </c>
      <c r="B503" s="31" t="s">
        <v>1012</v>
      </c>
      <c r="C503" s="31" t="s">
        <v>1013</v>
      </c>
      <c r="D503" s="26"/>
      <c r="E503" s="27">
        <v>14882400</v>
      </c>
      <c r="F503" s="27">
        <f>D503+E503</f>
        <v>14882400</v>
      </c>
      <c r="H503" s="29"/>
      <c r="J503" s="106"/>
      <c r="K503" s="29"/>
    </row>
    <row r="504" spans="1:11" s="28" customFormat="1" ht="12" outlineLevel="1">
      <c r="A504" s="30">
        <v>20012130098</v>
      </c>
      <c r="B504" s="31" t="s">
        <v>1014</v>
      </c>
      <c r="C504" s="31" t="s">
        <v>1015</v>
      </c>
      <c r="D504" s="26"/>
      <c r="E504" s="27">
        <v>17744400</v>
      </c>
      <c r="F504" s="27">
        <f>D504+E504</f>
        <v>17744400</v>
      </c>
      <c r="H504" s="29"/>
      <c r="J504" s="106"/>
      <c r="K504" s="29"/>
    </row>
    <row r="505" spans="1:11" s="28" customFormat="1" ht="12" outlineLevel="1">
      <c r="A505" s="30">
        <v>20012130099</v>
      </c>
      <c r="B505" s="31" t="s">
        <v>1016</v>
      </c>
      <c r="C505" s="31" t="s">
        <v>1017</v>
      </c>
      <c r="D505" s="26"/>
      <c r="E505" s="27">
        <v>3434400</v>
      </c>
      <c r="F505" s="27">
        <f>D505+E505</f>
        <v>3434400</v>
      </c>
      <c r="H505" s="29"/>
      <c r="J505" s="106"/>
      <c r="K505" s="29"/>
    </row>
    <row r="506" spans="1:11" s="28" customFormat="1" ht="12.75" outlineLevel="1" thickBot="1">
      <c r="A506" s="30">
        <v>20012130100</v>
      </c>
      <c r="B506" s="31" t="s">
        <v>1018</v>
      </c>
      <c r="C506" s="39" t="s">
        <v>1019</v>
      </c>
      <c r="D506" s="40"/>
      <c r="E506" s="41">
        <v>20587500</v>
      </c>
      <c r="F506" s="27">
        <f>D506+E506</f>
        <v>20587500</v>
      </c>
      <c r="H506" s="29"/>
      <c r="J506" s="106"/>
      <c r="K506" s="29"/>
    </row>
    <row r="507" spans="1:11" s="28" customFormat="1" ht="13.5" outlineLevel="1" thickBot="1" thickTop="1">
      <c r="A507" s="23"/>
      <c r="B507" s="31"/>
      <c r="C507" s="42" t="s">
        <v>1020</v>
      </c>
      <c r="D507" s="43">
        <f>SUM(D503:D506)</f>
        <v>0</v>
      </c>
      <c r="E507" s="43">
        <f>SUM(E503:E506)</f>
        <v>56648700</v>
      </c>
      <c r="F507" s="43">
        <f>SUM(F503:F506)</f>
        <v>56648700</v>
      </c>
      <c r="H507" s="29"/>
      <c r="J507" s="106"/>
      <c r="K507" s="29"/>
    </row>
    <row r="508" spans="1:11" s="28" customFormat="1" ht="12.75" outlineLevel="1" thickTop="1">
      <c r="A508" s="23"/>
      <c r="B508" s="31"/>
      <c r="C508" s="44"/>
      <c r="D508" s="45"/>
      <c r="E508" s="46"/>
      <c r="F508" s="46"/>
      <c r="H508" s="29"/>
      <c r="J508" s="106"/>
      <c r="K508" s="29"/>
    </row>
    <row r="509" spans="1:11" s="28" customFormat="1" ht="12" outlineLevel="1">
      <c r="A509" s="23">
        <v>2001214</v>
      </c>
      <c r="B509" s="31"/>
      <c r="C509" s="99" t="s">
        <v>1021</v>
      </c>
      <c r="D509" s="26"/>
      <c r="E509" s="27"/>
      <c r="F509" s="27"/>
      <c r="H509" s="29"/>
      <c r="J509" s="106"/>
      <c r="K509" s="29"/>
    </row>
    <row r="510" spans="1:11" s="28" customFormat="1" ht="12" outlineLevel="1">
      <c r="A510" s="30">
        <v>20012140103</v>
      </c>
      <c r="B510" s="31" t="s">
        <v>1022</v>
      </c>
      <c r="C510" s="51" t="s">
        <v>1023</v>
      </c>
      <c r="D510" s="26"/>
      <c r="E510" s="27">
        <v>6868800</v>
      </c>
      <c r="F510" s="27">
        <f>D510+E510</f>
        <v>6868800</v>
      </c>
      <c r="H510" s="29"/>
      <c r="J510" s="106"/>
      <c r="K510" s="29"/>
    </row>
    <row r="511" spans="1:11" s="28" customFormat="1" ht="12" outlineLevel="1">
      <c r="A511" s="30">
        <v>20012140104</v>
      </c>
      <c r="B511" s="31" t="s">
        <v>1024</v>
      </c>
      <c r="C511" s="51" t="s">
        <v>1025</v>
      </c>
      <c r="D511" s="26"/>
      <c r="E511" s="27">
        <v>1373760</v>
      </c>
      <c r="F511" s="27">
        <f>D511+E511</f>
        <v>1373760</v>
      </c>
      <c r="H511" s="29"/>
      <c r="J511" s="106"/>
      <c r="K511" s="29"/>
    </row>
    <row r="512" spans="1:11" s="28" customFormat="1" ht="12" outlineLevel="1">
      <c r="A512" s="30">
        <v>20012140105</v>
      </c>
      <c r="B512" s="31" t="s">
        <v>1026</v>
      </c>
      <c r="C512" s="51" t="s">
        <v>1027</v>
      </c>
      <c r="D512" s="26"/>
      <c r="E512" s="27">
        <v>1373760</v>
      </c>
      <c r="F512" s="27">
        <f>D512+E512</f>
        <v>1373760</v>
      </c>
      <c r="H512" s="29"/>
      <c r="J512" s="106"/>
      <c r="K512" s="29"/>
    </row>
    <row r="513" spans="1:11" s="28" customFormat="1" ht="12" outlineLevel="1">
      <c r="A513" s="30">
        <v>20012140106</v>
      </c>
      <c r="B513" s="31" t="s">
        <v>1028</v>
      </c>
      <c r="C513" s="51" t="s">
        <v>1029</v>
      </c>
      <c r="D513" s="26"/>
      <c r="E513" s="27">
        <v>2747520</v>
      </c>
      <c r="F513" s="27">
        <f>D513+E513</f>
        <v>2747520</v>
      </c>
      <c r="H513" s="29"/>
      <c r="J513" s="106"/>
      <c r="K513" s="29"/>
    </row>
    <row r="514" spans="1:11" s="28" customFormat="1" ht="12.75" outlineLevel="1" thickBot="1">
      <c r="A514" s="30">
        <v>20012140107</v>
      </c>
      <c r="B514" s="31" t="s">
        <v>1030</v>
      </c>
      <c r="C514" s="107" t="s">
        <v>1031</v>
      </c>
      <c r="D514" s="40"/>
      <c r="E514" s="41">
        <v>9158400</v>
      </c>
      <c r="F514" s="27">
        <f>D514+E514</f>
        <v>9158400</v>
      </c>
      <c r="H514" s="29"/>
      <c r="J514" s="106"/>
      <c r="K514" s="29"/>
    </row>
    <row r="515" spans="1:11" s="28" customFormat="1" ht="13.5" outlineLevel="1" thickBot="1" thickTop="1">
      <c r="A515" s="23"/>
      <c r="B515" s="31"/>
      <c r="C515" s="42" t="s">
        <v>1032</v>
      </c>
      <c r="D515" s="43">
        <f>SUM(D510:D514)</f>
        <v>0</v>
      </c>
      <c r="E515" s="43">
        <f>SUM(E510:E514)</f>
        <v>21522240</v>
      </c>
      <c r="F515" s="43">
        <f>SUM(F510:F514)</f>
        <v>21522240</v>
      </c>
      <c r="H515" s="29"/>
      <c r="J515" s="106"/>
      <c r="K515" s="29"/>
    </row>
    <row r="516" spans="1:11" s="28" customFormat="1" ht="13.5" outlineLevel="1" thickBot="1" thickTop="1">
      <c r="A516" s="23"/>
      <c r="B516" s="31"/>
      <c r="C516" s="42" t="s">
        <v>1124</v>
      </c>
      <c r="D516" s="43">
        <f>D493+D500+D507+D515</f>
        <v>0</v>
      </c>
      <c r="E516" s="43">
        <f>E493+E500+E507+E515</f>
        <v>629808333.36</v>
      </c>
      <c r="F516" s="43">
        <f>F493+F500+F507+F515</f>
        <v>629808333.36</v>
      </c>
      <c r="H516" s="29"/>
      <c r="J516" s="106"/>
      <c r="K516" s="29"/>
    </row>
    <row r="517" spans="1:11" s="28" customFormat="1" ht="12.75" outlineLevel="1" thickTop="1">
      <c r="A517" s="23"/>
      <c r="B517" s="24"/>
      <c r="C517" s="53"/>
      <c r="D517" s="45"/>
      <c r="E517" s="46"/>
      <c r="F517" s="46"/>
      <c r="H517" s="29"/>
      <c r="J517" s="106"/>
      <c r="K517" s="29"/>
    </row>
    <row r="518" spans="1:11" s="28" customFormat="1" ht="12" outlineLevel="1">
      <c r="A518" s="23">
        <v>200122</v>
      </c>
      <c r="B518" s="24"/>
      <c r="C518" s="64" t="s">
        <v>1034</v>
      </c>
      <c r="D518" s="26"/>
      <c r="E518" s="27"/>
      <c r="F518" s="27"/>
      <c r="H518" s="29"/>
      <c r="J518" s="106"/>
      <c r="K518" s="29"/>
    </row>
    <row r="519" spans="1:11" s="28" customFormat="1" ht="12" outlineLevel="1">
      <c r="A519" s="23">
        <v>2001221</v>
      </c>
      <c r="B519" s="24"/>
      <c r="C519" s="24" t="s">
        <v>1035</v>
      </c>
      <c r="D519" s="26"/>
      <c r="E519" s="27"/>
      <c r="F519" s="27"/>
      <c r="H519" s="29"/>
      <c r="J519" s="106"/>
      <c r="K519" s="29"/>
    </row>
    <row r="520" spans="1:11" s="28" customFormat="1" ht="12" outlineLevel="1">
      <c r="A520" s="30">
        <v>20012210110</v>
      </c>
      <c r="B520" s="31" t="s">
        <v>1036</v>
      </c>
      <c r="C520" s="31" t="s">
        <v>1037</v>
      </c>
      <c r="D520" s="26"/>
      <c r="E520" s="27">
        <v>6805200</v>
      </c>
      <c r="F520" s="27">
        <f>D520+E520</f>
        <v>6805200</v>
      </c>
      <c r="H520" s="29"/>
      <c r="J520" s="106"/>
      <c r="K520" s="29"/>
    </row>
    <row r="521" spans="1:11" s="28" customFormat="1" ht="12.75" outlineLevel="1" thickBot="1">
      <c r="A521" s="30">
        <v>20012210111</v>
      </c>
      <c r="B521" s="31" t="s">
        <v>1038</v>
      </c>
      <c r="C521" s="39" t="s">
        <v>1039</v>
      </c>
      <c r="D521" s="40"/>
      <c r="E521" s="41">
        <v>17013000</v>
      </c>
      <c r="F521" s="27">
        <f>D521+E521</f>
        <v>17013000</v>
      </c>
      <c r="H521" s="29"/>
      <c r="J521" s="106"/>
      <c r="K521" s="29"/>
    </row>
    <row r="522" spans="1:11" s="28" customFormat="1" ht="13.5" outlineLevel="1" thickBot="1" thickTop="1">
      <c r="A522" s="23"/>
      <c r="B522" s="24"/>
      <c r="C522" s="42" t="s">
        <v>1046</v>
      </c>
      <c r="D522" s="43">
        <f>SUM(D520:D521)</f>
        <v>0</v>
      </c>
      <c r="E522" s="43">
        <f>SUM(E520:E521)</f>
        <v>23818200</v>
      </c>
      <c r="F522" s="43">
        <f>SUM(F520:F521)</f>
        <v>23818200</v>
      </c>
      <c r="H522" s="29"/>
      <c r="J522" s="106"/>
      <c r="K522" s="29"/>
    </row>
    <row r="523" spans="1:11" s="28" customFormat="1" ht="12.75" outlineLevel="1" thickTop="1">
      <c r="A523" s="23"/>
      <c r="B523" s="24"/>
      <c r="C523" s="53"/>
      <c r="D523" s="45"/>
      <c r="E523" s="46"/>
      <c r="F523" s="46"/>
      <c r="H523" s="29"/>
      <c r="J523" s="106"/>
      <c r="K523" s="29"/>
    </row>
    <row r="524" spans="1:11" s="28" customFormat="1" ht="12" outlineLevel="1">
      <c r="A524" s="23">
        <v>2001222</v>
      </c>
      <c r="B524" s="24"/>
      <c r="C524" s="24" t="s">
        <v>1047</v>
      </c>
      <c r="D524" s="26"/>
      <c r="E524" s="27"/>
      <c r="F524" s="27"/>
      <c r="H524" s="29"/>
      <c r="J524" s="106"/>
      <c r="K524" s="29"/>
    </row>
    <row r="525" spans="1:11" s="28" customFormat="1" ht="24" outlineLevel="1">
      <c r="A525" s="30">
        <v>20012220114</v>
      </c>
      <c r="B525" s="31" t="s">
        <v>1080</v>
      </c>
      <c r="C525" s="31" t="s">
        <v>1125</v>
      </c>
      <c r="D525" s="26"/>
      <c r="E525" s="27">
        <v>11183000</v>
      </c>
      <c r="F525" s="27">
        <f aca="true" t="shared" si="20" ref="F525:F537">D525+E525</f>
        <v>11183000</v>
      </c>
      <c r="H525" s="29"/>
      <c r="J525" s="106"/>
      <c r="K525" s="29"/>
    </row>
    <row r="526" spans="1:11" s="28" customFormat="1" ht="12" outlineLevel="1">
      <c r="A526" s="30">
        <v>20012220115</v>
      </c>
      <c r="B526" s="31" t="s">
        <v>1048</v>
      </c>
      <c r="C526" s="31" t="s">
        <v>1126</v>
      </c>
      <c r="D526" s="26"/>
      <c r="E526" s="27">
        <v>3418500</v>
      </c>
      <c r="F526" s="27">
        <f t="shared" si="20"/>
        <v>3418500</v>
      </c>
      <c r="H526" s="29"/>
      <c r="J526" s="106"/>
      <c r="K526" s="29"/>
    </row>
    <row r="527" spans="1:11" s="28" customFormat="1" ht="12" outlineLevel="1">
      <c r="A527" s="30">
        <v>20012220116</v>
      </c>
      <c r="B527" s="31" t="s">
        <v>1042</v>
      </c>
      <c r="C527" s="31" t="s">
        <v>1043</v>
      </c>
      <c r="D527" s="26"/>
      <c r="E527" s="27">
        <v>5217320</v>
      </c>
      <c r="F527" s="27">
        <f t="shared" si="20"/>
        <v>5217320</v>
      </c>
      <c r="H527" s="29"/>
      <c r="J527" s="106"/>
      <c r="K527" s="29"/>
    </row>
    <row r="528" spans="1:11" s="28" customFormat="1" ht="12" outlineLevel="1">
      <c r="A528" s="30">
        <v>20012220117</v>
      </c>
      <c r="B528" s="31" t="s">
        <v>1050</v>
      </c>
      <c r="C528" s="51" t="s">
        <v>1051</v>
      </c>
      <c r="D528" s="26"/>
      <c r="E528" s="27">
        <v>9640700</v>
      </c>
      <c r="F528" s="27">
        <f t="shared" si="20"/>
        <v>9640700</v>
      </c>
      <c r="H528" s="29"/>
      <c r="J528" s="106"/>
      <c r="K528" s="29"/>
    </row>
    <row r="529" spans="1:11" s="28" customFormat="1" ht="12" outlineLevel="1">
      <c r="A529" s="30">
        <v>20012220118</v>
      </c>
      <c r="B529" s="31" t="s">
        <v>1052</v>
      </c>
      <c r="C529" s="31" t="s">
        <v>1053</v>
      </c>
      <c r="D529" s="26"/>
      <c r="E529" s="27">
        <v>1701300</v>
      </c>
      <c r="F529" s="27">
        <f t="shared" si="20"/>
        <v>1701300</v>
      </c>
      <c r="H529" s="29"/>
      <c r="J529" s="106"/>
      <c r="K529" s="29"/>
    </row>
    <row r="530" spans="1:11" s="28" customFormat="1" ht="12" outlineLevel="1">
      <c r="A530" s="30">
        <v>20012220119</v>
      </c>
      <c r="B530" s="31" t="s">
        <v>1054</v>
      </c>
      <c r="C530" s="31" t="s">
        <v>1055</v>
      </c>
      <c r="D530" s="26"/>
      <c r="E530" s="27">
        <v>1134200</v>
      </c>
      <c r="F530" s="27">
        <f t="shared" si="20"/>
        <v>1134200</v>
      </c>
      <c r="H530" s="29"/>
      <c r="J530" s="106"/>
      <c r="K530" s="29"/>
    </row>
    <row r="531" spans="1:11" s="28" customFormat="1" ht="12" outlineLevel="1">
      <c r="A531" s="30">
        <v>20012220120</v>
      </c>
      <c r="B531" s="31" t="s">
        <v>1095</v>
      </c>
      <c r="C531" s="31" t="s">
        <v>1127</v>
      </c>
      <c r="D531" s="26"/>
      <c r="E531" s="27">
        <v>2226000</v>
      </c>
      <c r="F531" s="27">
        <f t="shared" si="20"/>
        <v>2226000</v>
      </c>
      <c r="H531" s="29"/>
      <c r="J531" s="106"/>
      <c r="K531" s="29"/>
    </row>
    <row r="532" spans="1:11" s="28" customFormat="1" ht="12" outlineLevel="1">
      <c r="A532" s="30">
        <v>20012220121</v>
      </c>
      <c r="B532" s="31" t="s">
        <v>1058</v>
      </c>
      <c r="C532" s="31" t="s">
        <v>1059</v>
      </c>
      <c r="D532" s="26"/>
      <c r="E532" s="27">
        <v>5671000</v>
      </c>
      <c r="F532" s="27">
        <f t="shared" si="20"/>
        <v>5671000</v>
      </c>
      <c r="H532" s="29"/>
      <c r="J532" s="106"/>
      <c r="K532" s="29"/>
    </row>
    <row r="533" spans="1:11" s="28" customFormat="1" ht="12" outlineLevel="1">
      <c r="A533" s="30">
        <v>20012220122</v>
      </c>
      <c r="B533" s="31" t="s">
        <v>1065</v>
      </c>
      <c r="C533" s="31" t="s">
        <v>1066</v>
      </c>
      <c r="D533" s="26"/>
      <c r="E533" s="27">
        <v>9265725</v>
      </c>
      <c r="F533" s="27">
        <f t="shared" si="20"/>
        <v>9265725</v>
      </c>
      <c r="H533" s="29"/>
      <c r="J533" s="106"/>
      <c r="K533" s="29"/>
    </row>
    <row r="534" spans="1:11" s="28" customFormat="1" ht="24" outlineLevel="1">
      <c r="A534" s="30">
        <v>20012220123</v>
      </c>
      <c r="B534" s="31" t="s">
        <v>1073</v>
      </c>
      <c r="C534" s="31" t="s">
        <v>1128</v>
      </c>
      <c r="D534" s="26"/>
      <c r="E534" s="27">
        <v>7791000</v>
      </c>
      <c r="F534" s="27">
        <f t="shared" si="20"/>
        <v>7791000</v>
      </c>
      <c r="H534" s="29"/>
      <c r="J534" s="106"/>
      <c r="K534" s="29"/>
    </row>
    <row r="535" spans="1:11" s="28" customFormat="1" ht="12" outlineLevel="1">
      <c r="A535" s="30">
        <v>20012220124</v>
      </c>
      <c r="B535" s="31" t="s">
        <v>1058</v>
      </c>
      <c r="C535" s="31" t="s">
        <v>1085</v>
      </c>
      <c r="D535" s="26"/>
      <c r="E535" s="27">
        <v>1113000</v>
      </c>
      <c r="F535" s="27">
        <f t="shared" si="20"/>
        <v>1113000</v>
      </c>
      <c r="H535" s="29"/>
      <c r="J535" s="106"/>
      <c r="K535" s="29"/>
    </row>
    <row r="536" spans="1:11" s="28" customFormat="1" ht="12" outlineLevel="1">
      <c r="A536" s="30">
        <v>20012220125</v>
      </c>
      <c r="B536" s="31" t="s">
        <v>1080</v>
      </c>
      <c r="C536" s="31" t="s">
        <v>1089</v>
      </c>
      <c r="D536" s="26"/>
      <c r="E536" s="26">
        <v>556500</v>
      </c>
      <c r="F536" s="27">
        <f t="shared" si="20"/>
        <v>556500</v>
      </c>
      <c r="H536" s="29"/>
      <c r="J536" s="106"/>
      <c r="K536" s="29"/>
    </row>
    <row r="537" spans="1:11" s="28" customFormat="1" ht="12.75" outlineLevel="1" thickBot="1">
      <c r="A537" s="30">
        <v>20012220126</v>
      </c>
      <c r="B537" s="31" t="s">
        <v>1102</v>
      </c>
      <c r="C537" s="39" t="s">
        <v>1129</v>
      </c>
      <c r="D537" s="40"/>
      <c r="E537" s="40">
        <v>525000</v>
      </c>
      <c r="F537" s="27">
        <f t="shared" si="20"/>
        <v>525000</v>
      </c>
      <c r="H537" s="29"/>
      <c r="J537" s="106"/>
      <c r="K537" s="29"/>
    </row>
    <row r="538" spans="1:11" s="28" customFormat="1" ht="13.5" outlineLevel="1" thickBot="1" thickTop="1">
      <c r="A538" s="23"/>
      <c r="B538" s="31"/>
      <c r="C538" s="42" t="s">
        <v>1091</v>
      </c>
      <c r="D538" s="43">
        <f>SUM(D525:D537)</f>
        <v>0</v>
      </c>
      <c r="E538" s="43">
        <f>SUM(E525:E537)</f>
        <v>59443245</v>
      </c>
      <c r="F538" s="43">
        <f>SUM(F525:F537)</f>
        <v>59443245</v>
      </c>
      <c r="H538" s="29"/>
      <c r="J538" s="106"/>
      <c r="K538" s="29"/>
    </row>
    <row r="539" spans="1:11" s="28" customFormat="1" ht="13.5" outlineLevel="1" thickBot="1" thickTop="1">
      <c r="A539" s="23"/>
      <c r="B539" s="31"/>
      <c r="C539" s="42" t="s">
        <v>1130</v>
      </c>
      <c r="D539" s="43">
        <f>D522+D538</f>
        <v>0</v>
      </c>
      <c r="E539" s="43">
        <f>E522+E538</f>
        <v>83261445</v>
      </c>
      <c r="F539" s="43">
        <f>F522+F538</f>
        <v>83261445</v>
      </c>
      <c r="H539" s="29"/>
      <c r="J539" s="106"/>
      <c r="K539" s="29"/>
    </row>
    <row r="540" spans="1:11" s="28" customFormat="1" ht="13.5" outlineLevel="1" thickBot="1" thickTop="1">
      <c r="A540" s="23"/>
      <c r="B540" s="24"/>
      <c r="C540" s="42" t="s">
        <v>1131</v>
      </c>
      <c r="D540" s="110">
        <f>D516+D539</f>
        <v>0</v>
      </c>
      <c r="E540" s="110">
        <f>E516+E539</f>
        <v>713069778.36</v>
      </c>
      <c r="F540" s="110">
        <f>F516+F539</f>
        <v>713069778.36</v>
      </c>
      <c r="G540" s="29">
        <v>673508000</v>
      </c>
      <c r="H540" s="29">
        <f>F540-G540</f>
        <v>39561778.360000014</v>
      </c>
      <c r="J540" s="106"/>
      <c r="K540" s="29"/>
    </row>
    <row r="541" spans="1:11" s="28" customFormat="1" ht="12.75" outlineLevel="1" thickTop="1">
      <c r="A541" s="23"/>
      <c r="B541" s="24"/>
      <c r="C541" s="53"/>
      <c r="D541" s="45"/>
      <c r="E541" s="45"/>
      <c r="F541" s="46"/>
      <c r="H541" s="29"/>
      <c r="J541" s="106"/>
      <c r="K541" s="29"/>
    </row>
    <row r="542" spans="1:11" s="28" customFormat="1" ht="12" outlineLevel="1">
      <c r="A542" s="23"/>
      <c r="B542" s="24"/>
      <c r="C542" s="53"/>
      <c r="D542" s="45"/>
      <c r="E542" s="45"/>
      <c r="F542" s="46"/>
      <c r="H542" s="29"/>
      <c r="J542" s="106"/>
      <c r="K542" s="29"/>
    </row>
    <row r="543" spans="1:11" s="28" customFormat="1" ht="12" outlineLevel="1">
      <c r="A543" s="23">
        <v>20013</v>
      </c>
      <c r="B543" s="24"/>
      <c r="C543" s="104" t="s">
        <v>1132</v>
      </c>
      <c r="D543" s="26"/>
      <c r="E543" s="26"/>
      <c r="F543" s="27"/>
      <c r="H543" s="29"/>
      <c r="J543" s="106"/>
      <c r="K543" s="29"/>
    </row>
    <row r="544" spans="1:11" s="28" customFormat="1" ht="12" outlineLevel="1">
      <c r="A544" s="23"/>
      <c r="B544" s="24"/>
      <c r="C544" s="104"/>
      <c r="D544" s="26"/>
      <c r="E544" s="26"/>
      <c r="F544" s="27"/>
      <c r="H544" s="29"/>
      <c r="J544" s="106"/>
      <c r="K544" s="29"/>
    </row>
    <row r="545" spans="1:11" s="28" customFormat="1" ht="12" outlineLevel="1">
      <c r="A545" s="23">
        <v>200131</v>
      </c>
      <c r="B545" s="24"/>
      <c r="C545" s="64" t="s">
        <v>981</v>
      </c>
      <c r="D545" s="26"/>
      <c r="E545" s="26"/>
      <c r="F545" s="27"/>
      <c r="H545" s="29"/>
      <c r="J545" s="106"/>
      <c r="K545" s="29"/>
    </row>
    <row r="546" spans="1:11" s="28" customFormat="1" ht="12" outlineLevel="1">
      <c r="A546" s="23">
        <v>2001311</v>
      </c>
      <c r="B546" s="24"/>
      <c r="C546" s="99" t="s">
        <v>982</v>
      </c>
      <c r="D546" s="26"/>
      <c r="E546" s="26"/>
      <c r="F546" s="27"/>
      <c r="H546" s="29"/>
      <c r="J546" s="106"/>
      <c r="K546" s="29"/>
    </row>
    <row r="547" spans="1:11" s="28" customFormat="1" ht="12" outlineLevel="1">
      <c r="A547" s="30">
        <v>20013110129</v>
      </c>
      <c r="B547" s="31" t="s">
        <v>983</v>
      </c>
      <c r="C547" s="31" t="s">
        <v>984</v>
      </c>
      <c r="D547" s="26"/>
      <c r="E547" s="26">
        <v>103000000</v>
      </c>
      <c r="F547" s="27">
        <f aca="true" t="shared" si="21" ref="F547:F552">D547+E547</f>
        <v>103000000</v>
      </c>
      <c r="G547" s="28" t="s">
        <v>1133</v>
      </c>
      <c r="H547" s="29"/>
      <c r="J547" s="106"/>
      <c r="K547" s="29"/>
    </row>
    <row r="548" spans="1:11" s="28" customFormat="1" ht="12" outlineLevel="1">
      <c r="A548" s="30">
        <v>20013110130</v>
      </c>
      <c r="B548" s="31" t="s">
        <v>985</v>
      </c>
      <c r="C548" s="31" t="s">
        <v>986</v>
      </c>
      <c r="D548" s="26"/>
      <c r="E548" s="26">
        <v>10000000</v>
      </c>
      <c r="F548" s="27">
        <f t="shared" si="21"/>
        <v>10000000</v>
      </c>
      <c r="H548" s="29"/>
      <c r="J548" s="106"/>
      <c r="K548" s="29"/>
    </row>
    <row r="549" spans="1:11" s="28" customFormat="1" ht="12" outlineLevel="1">
      <c r="A549" s="30">
        <v>20013110131</v>
      </c>
      <c r="B549" s="31" t="s">
        <v>987</v>
      </c>
      <c r="C549" s="31" t="s">
        <v>988</v>
      </c>
      <c r="D549" s="26"/>
      <c r="E549" s="26">
        <v>6000000</v>
      </c>
      <c r="F549" s="27">
        <f t="shared" si="21"/>
        <v>6000000</v>
      </c>
      <c r="H549" s="29"/>
      <c r="J549" s="106"/>
      <c r="K549" s="29"/>
    </row>
    <row r="550" spans="1:11" s="28" customFormat="1" ht="12" outlineLevel="1">
      <c r="A550" s="30">
        <v>20013110132</v>
      </c>
      <c r="B550" s="31" t="s">
        <v>985</v>
      </c>
      <c r="C550" s="31" t="s">
        <v>989</v>
      </c>
      <c r="D550" s="26"/>
      <c r="E550" s="26">
        <v>6000000</v>
      </c>
      <c r="F550" s="27">
        <f t="shared" si="21"/>
        <v>6000000</v>
      </c>
      <c r="H550" s="29"/>
      <c r="J550" s="106"/>
      <c r="K550" s="29"/>
    </row>
    <row r="551" spans="1:11" s="28" customFormat="1" ht="12" outlineLevel="1">
      <c r="A551" s="30">
        <v>20013110133</v>
      </c>
      <c r="B551" s="31" t="s">
        <v>990</v>
      </c>
      <c r="C551" s="31" t="s">
        <v>991</v>
      </c>
      <c r="D551" s="26"/>
      <c r="E551" s="26">
        <v>6200000</v>
      </c>
      <c r="F551" s="27">
        <f t="shared" si="21"/>
        <v>6200000</v>
      </c>
      <c r="H551" s="29"/>
      <c r="J551" s="106"/>
      <c r="K551" s="29"/>
    </row>
    <row r="552" spans="1:11" s="28" customFormat="1" ht="12.75" outlineLevel="1" thickBot="1">
      <c r="A552" s="30">
        <v>20013110134</v>
      </c>
      <c r="B552" s="31" t="s">
        <v>996</v>
      </c>
      <c r="C552" s="39" t="s">
        <v>997</v>
      </c>
      <c r="D552" s="40"/>
      <c r="E552" s="40">
        <v>600000</v>
      </c>
      <c r="F552" s="27">
        <f t="shared" si="21"/>
        <v>600000</v>
      </c>
      <c r="H552" s="29"/>
      <c r="J552" s="106"/>
      <c r="K552" s="29"/>
    </row>
    <row r="553" spans="1:11" s="28" customFormat="1" ht="13.5" outlineLevel="1" thickBot="1" thickTop="1">
      <c r="A553" s="30"/>
      <c r="B553" s="31"/>
      <c r="C553" s="42" t="s">
        <v>1002</v>
      </c>
      <c r="D553" s="43">
        <f>SUM(D547:D552)</f>
        <v>0</v>
      </c>
      <c r="E553" s="43">
        <f>SUM(E547:E552)</f>
        <v>131800000</v>
      </c>
      <c r="F553" s="43">
        <f>SUM(F547:F552)</f>
        <v>131800000</v>
      </c>
      <c r="H553" s="29"/>
      <c r="J553" s="106"/>
      <c r="K553" s="29"/>
    </row>
    <row r="554" spans="1:11" s="28" customFormat="1" ht="12.75" outlineLevel="1" thickTop="1">
      <c r="A554" s="30"/>
      <c r="B554" s="31"/>
      <c r="C554" s="44"/>
      <c r="D554" s="45"/>
      <c r="E554" s="45"/>
      <c r="F554" s="46"/>
      <c r="H554" s="29"/>
      <c r="J554" s="106"/>
      <c r="K554" s="29"/>
    </row>
    <row r="555" spans="1:11" s="28" customFormat="1" ht="12" outlineLevel="1">
      <c r="A555" s="23">
        <v>2001312</v>
      </c>
      <c r="B555" s="31"/>
      <c r="C555" s="99" t="s">
        <v>1003</v>
      </c>
      <c r="D555" s="26"/>
      <c r="E555" s="26"/>
      <c r="F555" s="27"/>
      <c r="H555" s="29"/>
      <c r="J555" s="106"/>
      <c r="K555" s="29"/>
    </row>
    <row r="556" spans="1:11" s="28" customFormat="1" ht="12" outlineLevel="1">
      <c r="A556" s="30">
        <v>20013120137</v>
      </c>
      <c r="B556" s="31" t="s">
        <v>1004</v>
      </c>
      <c r="C556" s="31" t="s">
        <v>1005</v>
      </c>
      <c r="D556" s="26"/>
      <c r="E556" s="26">
        <v>7000000</v>
      </c>
      <c r="F556" s="27">
        <f>D556+E556</f>
        <v>7000000</v>
      </c>
      <c r="H556" s="29"/>
      <c r="J556" s="106"/>
      <c r="K556" s="29"/>
    </row>
    <row r="557" spans="1:11" s="28" customFormat="1" ht="12" outlineLevel="1">
      <c r="A557" s="30">
        <v>20013120138</v>
      </c>
      <c r="B557" s="31" t="s">
        <v>1006</v>
      </c>
      <c r="C557" s="31" t="s">
        <v>1007</v>
      </c>
      <c r="D557" s="26"/>
      <c r="E557" s="26"/>
      <c r="F557" s="27">
        <f>D557+E557</f>
        <v>0</v>
      </c>
      <c r="H557" s="29"/>
      <c r="J557" s="106"/>
      <c r="K557" s="29"/>
    </row>
    <row r="558" spans="1:11" s="28" customFormat="1" ht="12" outlineLevel="1">
      <c r="A558" s="30">
        <v>20013120139</v>
      </c>
      <c r="B558" s="31" t="s">
        <v>1008</v>
      </c>
      <c r="C558" s="31" t="s">
        <v>1009</v>
      </c>
      <c r="D558" s="26"/>
      <c r="E558" s="26">
        <v>5000000</v>
      </c>
      <c r="F558" s="27">
        <f>D558+E558</f>
        <v>5000000</v>
      </c>
      <c r="H558" s="29"/>
      <c r="J558" s="106"/>
      <c r="K558" s="29"/>
    </row>
    <row r="559" spans="1:11" s="28" customFormat="1" ht="12.75" outlineLevel="1" thickBot="1">
      <c r="A559" s="30"/>
      <c r="B559" s="31"/>
      <c r="C559" s="42" t="s">
        <v>1010</v>
      </c>
      <c r="D559" s="43">
        <f>SUM(D556:D558)</f>
        <v>0</v>
      </c>
      <c r="E559" s="43">
        <f>SUM(E556:E558)</f>
        <v>12000000</v>
      </c>
      <c r="F559" s="43">
        <f>SUM(F556:F558)</f>
        <v>12000000</v>
      </c>
      <c r="H559" s="29"/>
      <c r="J559" s="106"/>
      <c r="K559" s="29"/>
    </row>
    <row r="560" spans="1:11" s="28" customFormat="1" ht="12.75" outlineLevel="1" thickTop="1">
      <c r="A560" s="30"/>
      <c r="B560" s="31"/>
      <c r="C560" s="53"/>
      <c r="D560" s="54"/>
      <c r="E560" s="54"/>
      <c r="F560" s="54"/>
      <c r="H560" s="29"/>
      <c r="J560" s="106"/>
      <c r="K560" s="29"/>
    </row>
    <row r="561" spans="1:11" s="28" customFormat="1" ht="12" outlineLevel="1">
      <c r="A561" s="23">
        <v>2001313</v>
      </c>
      <c r="B561" s="31"/>
      <c r="C561" s="99" t="s">
        <v>1011</v>
      </c>
      <c r="D561" s="26"/>
      <c r="E561" s="26"/>
      <c r="F561" s="27"/>
      <c r="H561" s="29"/>
      <c r="J561" s="106"/>
      <c r="K561" s="29"/>
    </row>
    <row r="562" spans="1:11" s="28" customFormat="1" ht="12" outlineLevel="1">
      <c r="A562" s="30">
        <v>20013130142</v>
      </c>
      <c r="B562" s="31" t="s">
        <v>1012</v>
      </c>
      <c r="C562" s="31" t="s">
        <v>1013</v>
      </c>
      <c r="D562" s="26"/>
      <c r="E562" s="26">
        <v>9500000</v>
      </c>
      <c r="F562" s="27">
        <f>D562+E562</f>
        <v>9500000</v>
      </c>
      <c r="H562" s="29"/>
      <c r="J562" s="106"/>
      <c r="K562" s="29"/>
    </row>
    <row r="563" spans="1:11" s="28" customFormat="1" ht="12" outlineLevel="1">
      <c r="A563" s="30">
        <v>20013130143</v>
      </c>
      <c r="B563" s="31" t="s">
        <v>1014</v>
      </c>
      <c r="C563" s="31" t="s">
        <v>1015</v>
      </c>
      <c r="D563" s="26"/>
      <c r="E563" s="26">
        <v>13000000</v>
      </c>
      <c r="F563" s="27">
        <f>D563+E563</f>
        <v>13000000</v>
      </c>
      <c r="H563" s="29"/>
      <c r="J563" s="106"/>
      <c r="K563" s="29"/>
    </row>
    <row r="564" spans="1:11" s="28" customFormat="1" ht="12" outlineLevel="1">
      <c r="A564" s="30">
        <v>20013130144</v>
      </c>
      <c r="B564" s="31" t="s">
        <v>1016</v>
      </c>
      <c r="C564" s="31" t="s">
        <v>1017</v>
      </c>
      <c r="D564" s="26"/>
      <c r="E564" s="26">
        <v>900000</v>
      </c>
      <c r="F564" s="27">
        <f>D564+E564</f>
        <v>900000</v>
      </c>
      <c r="H564" s="29"/>
      <c r="J564" s="106"/>
      <c r="K564" s="29"/>
    </row>
    <row r="565" spans="1:11" s="28" customFormat="1" ht="12.75" outlineLevel="1" thickBot="1">
      <c r="A565" s="30">
        <v>20013130145</v>
      </c>
      <c r="B565" s="31" t="s">
        <v>1018</v>
      </c>
      <c r="C565" s="39" t="s">
        <v>1019</v>
      </c>
      <c r="D565" s="40"/>
      <c r="E565" s="26">
        <v>10000000</v>
      </c>
      <c r="F565" s="41">
        <f>D565+E565</f>
        <v>10000000</v>
      </c>
      <c r="H565" s="29"/>
      <c r="J565" s="106"/>
      <c r="K565" s="29"/>
    </row>
    <row r="566" spans="1:11" s="28" customFormat="1" ht="13.5" outlineLevel="1" thickBot="1" thickTop="1">
      <c r="A566" s="30"/>
      <c r="B566" s="31"/>
      <c r="C566" s="42" t="s">
        <v>1020</v>
      </c>
      <c r="D566" s="43">
        <f>SUM(D562:D565)</f>
        <v>0</v>
      </c>
      <c r="E566" s="43">
        <f>SUM(E562:E565)</f>
        <v>33400000</v>
      </c>
      <c r="F566" s="43">
        <f>SUM(F562:F565)</f>
        <v>33400000</v>
      </c>
      <c r="H566" s="29"/>
      <c r="J566" s="106"/>
      <c r="K566" s="29"/>
    </row>
    <row r="567" spans="1:11" s="28" customFormat="1" ht="12.75" outlineLevel="1" thickTop="1">
      <c r="A567" s="30"/>
      <c r="B567" s="31"/>
      <c r="C567" s="44"/>
      <c r="D567" s="45"/>
      <c r="E567" s="45"/>
      <c r="F567" s="46"/>
      <c r="H567" s="29"/>
      <c r="J567" s="106"/>
      <c r="K567" s="29"/>
    </row>
    <row r="568" spans="1:11" s="28" customFormat="1" ht="12" outlineLevel="1">
      <c r="A568" s="23">
        <v>2001314</v>
      </c>
      <c r="B568" s="31"/>
      <c r="C568" s="99" t="s">
        <v>1021</v>
      </c>
      <c r="D568" s="26"/>
      <c r="E568" s="26"/>
      <c r="F568" s="27"/>
      <c r="H568" s="29"/>
      <c r="J568" s="106"/>
      <c r="K568" s="29"/>
    </row>
    <row r="569" spans="1:11" s="28" customFormat="1" ht="12" outlineLevel="1">
      <c r="A569" s="30">
        <v>20013140148</v>
      </c>
      <c r="B569" s="31" t="s">
        <v>1022</v>
      </c>
      <c r="C569" s="51" t="s">
        <v>1023</v>
      </c>
      <c r="D569" s="26"/>
      <c r="E569" s="26">
        <v>5000000</v>
      </c>
      <c r="F569" s="27">
        <f>D569+E569</f>
        <v>5000000</v>
      </c>
      <c r="H569" s="29"/>
      <c r="J569" s="106"/>
      <c r="K569" s="29"/>
    </row>
    <row r="570" spans="1:11" s="28" customFormat="1" ht="12" outlineLevel="1">
      <c r="A570" s="30">
        <v>20013140149</v>
      </c>
      <c r="B570" s="31" t="s">
        <v>1024</v>
      </c>
      <c r="C570" s="51" t="s">
        <v>1025</v>
      </c>
      <c r="D570" s="26"/>
      <c r="E570" s="26">
        <v>650000</v>
      </c>
      <c r="F570" s="27">
        <f>D570+E570</f>
        <v>650000</v>
      </c>
      <c r="H570" s="29"/>
      <c r="J570" s="106"/>
      <c r="K570" s="29"/>
    </row>
    <row r="571" spans="1:11" s="28" customFormat="1" ht="12" outlineLevel="1">
      <c r="A571" s="30">
        <v>20013140150</v>
      </c>
      <c r="B571" s="31" t="s">
        <v>1026</v>
      </c>
      <c r="C571" s="51" t="s">
        <v>1027</v>
      </c>
      <c r="D571" s="26"/>
      <c r="E571" s="26">
        <v>650000</v>
      </c>
      <c r="F571" s="27">
        <f>D571+E571</f>
        <v>650000</v>
      </c>
      <c r="H571" s="29"/>
      <c r="J571" s="106"/>
      <c r="K571" s="29"/>
    </row>
    <row r="572" spans="1:11" s="28" customFormat="1" ht="12" outlineLevel="1">
      <c r="A572" s="30">
        <v>20013140151</v>
      </c>
      <c r="B572" s="31" t="s">
        <v>1028</v>
      </c>
      <c r="C572" s="51" t="s">
        <v>1029</v>
      </c>
      <c r="D572" s="26"/>
      <c r="E572" s="26">
        <v>1300000</v>
      </c>
      <c r="F572" s="27">
        <f>D572+E572</f>
        <v>1300000</v>
      </c>
      <c r="H572" s="29"/>
      <c r="J572" s="106"/>
      <c r="K572" s="29"/>
    </row>
    <row r="573" spans="1:11" s="28" customFormat="1" ht="12.75" outlineLevel="1" thickBot="1">
      <c r="A573" s="30">
        <v>20013140152</v>
      </c>
      <c r="B573" s="31" t="s">
        <v>1030</v>
      </c>
      <c r="C573" s="107" t="s">
        <v>1031</v>
      </c>
      <c r="D573" s="40"/>
      <c r="E573" s="40">
        <v>4000000</v>
      </c>
      <c r="F573" s="41">
        <f>D573+E573</f>
        <v>4000000</v>
      </c>
      <c r="H573" s="29"/>
      <c r="J573" s="106"/>
      <c r="K573" s="29"/>
    </row>
    <row r="574" spans="1:11" s="28" customFormat="1" ht="13.5" outlineLevel="1" thickBot="1" thickTop="1">
      <c r="A574" s="30"/>
      <c r="B574" s="31"/>
      <c r="C574" s="42" t="s">
        <v>1134</v>
      </c>
      <c r="D574" s="43">
        <f>SUM(D569:D573)</f>
        <v>0</v>
      </c>
      <c r="E574" s="43">
        <f>SUM(E569:E573)</f>
        <v>11600000</v>
      </c>
      <c r="F574" s="43">
        <f>SUM(F569:F573)</f>
        <v>11600000</v>
      </c>
      <c r="H574" s="29"/>
      <c r="J574" s="106"/>
      <c r="K574" s="29"/>
    </row>
    <row r="575" spans="1:11" s="28" customFormat="1" ht="13.5" outlineLevel="1" thickBot="1" thickTop="1">
      <c r="A575" s="30"/>
      <c r="B575" s="31"/>
      <c r="C575" s="42" t="s">
        <v>1135</v>
      </c>
      <c r="D575" s="43">
        <f>D553+D559+D566+D574</f>
        <v>0</v>
      </c>
      <c r="E575" s="43">
        <f>E553+E559+E566+E574</f>
        <v>188800000</v>
      </c>
      <c r="F575" s="43">
        <f>F553+F559+F566+F574</f>
        <v>188800000</v>
      </c>
      <c r="G575" s="29">
        <v>185657500</v>
      </c>
      <c r="H575" s="29">
        <f>F575-G575</f>
        <v>3142500</v>
      </c>
      <c r="J575" s="106"/>
      <c r="K575" s="29"/>
    </row>
    <row r="576" spans="1:11" s="28" customFormat="1" ht="12.75" outlineLevel="1" thickTop="1">
      <c r="A576" s="30"/>
      <c r="B576" s="31"/>
      <c r="C576" s="44"/>
      <c r="D576" s="45"/>
      <c r="E576" s="45"/>
      <c r="F576" s="46"/>
      <c r="H576" s="29"/>
      <c r="J576" s="106"/>
      <c r="K576" s="29"/>
    </row>
    <row r="577" spans="1:11" s="28" customFormat="1" ht="12" outlineLevel="1">
      <c r="A577" s="23">
        <v>200132</v>
      </c>
      <c r="B577" s="24"/>
      <c r="C577" s="64" t="s">
        <v>1034</v>
      </c>
      <c r="D577" s="26"/>
      <c r="E577" s="26"/>
      <c r="F577" s="27"/>
      <c r="H577" s="29"/>
      <c r="J577" s="106"/>
      <c r="K577" s="29"/>
    </row>
    <row r="578" spans="1:11" s="28" customFormat="1" ht="12" outlineLevel="1">
      <c r="A578" s="23">
        <v>2001321</v>
      </c>
      <c r="B578" s="24"/>
      <c r="C578" s="24" t="s">
        <v>1035</v>
      </c>
      <c r="D578" s="26"/>
      <c r="E578" s="26"/>
      <c r="F578" s="27"/>
      <c r="H578" s="29"/>
      <c r="J578" s="106"/>
      <c r="K578" s="29"/>
    </row>
    <row r="579" spans="1:11" s="28" customFormat="1" ht="12" outlineLevel="1">
      <c r="A579" s="30">
        <v>20013210155</v>
      </c>
      <c r="B579" s="31" t="s">
        <v>1036</v>
      </c>
      <c r="C579" s="31" t="s">
        <v>1037</v>
      </c>
      <c r="D579" s="26"/>
      <c r="E579" s="26"/>
      <c r="F579" s="27">
        <f>D579+E579</f>
        <v>0</v>
      </c>
      <c r="H579" s="29"/>
      <c r="J579" s="106"/>
      <c r="K579" s="29"/>
    </row>
    <row r="580" spans="1:11" s="28" customFormat="1" ht="12.75" outlineLevel="1" thickBot="1">
      <c r="A580" s="30">
        <v>20013210156</v>
      </c>
      <c r="B580" s="31" t="s">
        <v>1038</v>
      </c>
      <c r="C580" s="39" t="s">
        <v>1039</v>
      </c>
      <c r="D580" s="40"/>
      <c r="E580" s="40">
        <v>400000</v>
      </c>
      <c r="F580" s="41">
        <f>D580+E580</f>
        <v>400000</v>
      </c>
      <c r="H580" s="29"/>
      <c r="J580" s="106"/>
      <c r="K580" s="29"/>
    </row>
    <row r="581" spans="1:11" s="28" customFormat="1" ht="13.5" outlineLevel="1" thickBot="1" thickTop="1">
      <c r="A581" s="23"/>
      <c r="B581" s="24"/>
      <c r="C581" s="42" t="s">
        <v>1046</v>
      </c>
      <c r="D581" s="43">
        <f>SUM(D579:D580)</f>
        <v>0</v>
      </c>
      <c r="E581" s="43">
        <f>SUM(E579:E580)</f>
        <v>400000</v>
      </c>
      <c r="F581" s="43">
        <f>SUM(F579:F580)</f>
        <v>400000</v>
      </c>
      <c r="H581" s="29"/>
      <c r="J581" s="106"/>
      <c r="K581" s="29"/>
    </row>
    <row r="582" spans="1:11" s="28" customFormat="1" ht="12.75" outlineLevel="1" thickTop="1">
      <c r="A582" s="23"/>
      <c r="B582" s="24"/>
      <c r="C582" s="53"/>
      <c r="D582" s="45"/>
      <c r="E582" s="45"/>
      <c r="F582" s="46"/>
      <c r="H582" s="29"/>
      <c r="J582" s="106"/>
      <c r="K582" s="29"/>
    </row>
    <row r="583" spans="1:11" s="28" customFormat="1" ht="12" outlineLevel="1">
      <c r="A583" s="23">
        <v>2001322</v>
      </c>
      <c r="B583" s="24"/>
      <c r="C583" s="24" t="s">
        <v>1047</v>
      </c>
      <c r="D583" s="26"/>
      <c r="E583" s="26"/>
      <c r="F583" s="27"/>
      <c r="H583" s="29"/>
      <c r="J583" s="106"/>
      <c r="K583" s="29"/>
    </row>
    <row r="584" spans="1:11" s="28" customFormat="1" ht="12" outlineLevel="1">
      <c r="A584" s="30">
        <v>20013220159</v>
      </c>
      <c r="B584" s="31" t="s">
        <v>1048</v>
      </c>
      <c r="C584" s="31" t="s">
        <v>1136</v>
      </c>
      <c r="D584" s="26"/>
      <c r="E584" s="26"/>
      <c r="F584" s="27">
        <f aca="true" t="shared" si="22" ref="F584:F592">D584+E584</f>
        <v>0</v>
      </c>
      <c r="H584" s="29"/>
      <c r="J584" s="106"/>
      <c r="K584" s="29"/>
    </row>
    <row r="585" spans="1:11" s="28" customFormat="1" ht="12" outlineLevel="1">
      <c r="A585" s="30">
        <v>20013220160</v>
      </c>
      <c r="B585" s="31" t="s">
        <v>1048</v>
      </c>
      <c r="C585" s="31" t="s">
        <v>1137</v>
      </c>
      <c r="D585" s="26"/>
      <c r="E585" s="26"/>
      <c r="F585" s="27">
        <f t="shared" si="22"/>
        <v>0</v>
      </c>
      <c r="H585" s="29"/>
      <c r="J585" s="106"/>
      <c r="K585" s="29"/>
    </row>
    <row r="586" spans="1:11" s="28" customFormat="1" ht="12" outlineLevel="1">
      <c r="A586" s="30">
        <v>20013220161</v>
      </c>
      <c r="B586" s="31" t="s">
        <v>1138</v>
      </c>
      <c r="C586" s="31" t="s">
        <v>1139</v>
      </c>
      <c r="D586" s="26"/>
      <c r="E586" s="26"/>
      <c r="F586" s="27">
        <f t="shared" si="22"/>
        <v>0</v>
      </c>
      <c r="H586" s="29"/>
      <c r="J586" s="106"/>
      <c r="K586" s="29"/>
    </row>
    <row r="587" spans="1:11" s="28" customFormat="1" ht="12" outlineLevel="1">
      <c r="A587" s="30">
        <v>20013220162</v>
      </c>
      <c r="B587" s="31" t="s">
        <v>1050</v>
      </c>
      <c r="C587" s="31" t="s">
        <v>1140</v>
      </c>
      <c r="D587" s="26"/>
      <c r="E587" s="26"/>
      <c r="F587" s="27">
        <f t="shared" si="22"/>
        <v>0</v>
      </c>
      <c r="H587" s="29"/>
      <c r="J587" s="106"/>
      <c r="K587" s="29"/>
    </row>
    <row r="588" spans="1:11" s="28" customFormat="1" ht="12" outlineLevel="1">
      <c r="A588" s="30">
        <v>20013220163</v>
      </c>
      <c r="B588" s="31" t="s">
        <v>1080</v>
      </c>
      <c r="C588" s="31" t="s">
        <v>1141</v>
      </c>
      <c r="D588" s="26"/>
      <c r="E588" s="26"/>
      <c r="F588" s="27">
        <f t="shared" si="22"/>
        <v>0</v>
      </c>
      <c r="H588" s="29"/>
      <c r="J588" s="106"/>
      <c r="K588" s="29"/>
    </row>
    <row r="589" spans="1:11" s="28" customFormat="1" ht="12" outlineLevel="1">
      <c r="A589" s="30">
        <v>20013220164</v>
      </c>
      <c r="B589" s="31" t="s">
        <v>1058</v>
      </c>
      <c r="C589" s="31" t="s">
        <v>1059</v>
      </c>
      <c r="D589" s="26"/>
      <c r="E589" s="26"/>
      <c r="F589" s="27">
        <f t="shared" si="22"/>
        <v>0</v>
      </c>
      <c r="H589" s="29"/>
      <c r="J589" s="106"/>
      <c r="K589" s="29"/>
    </row>
    <row r="590" spans="1:11" s="28" customFormat="1" ht="12" outlineLevel="1">
      <c r="A590" s="30">
        <v>20013220165</v>
      </c>
      <c r="B590" s="31" t="s">
        <v>1065</v>
      </c>
      <c r="C590" s="31" t="s">
        <v>1066</v>
      </c>
      <c r="D590" s="26"/>
      <c r="E590" s="26">
        <v>4087075</v>
      </c>
      <c r="F590" s="27">
        <f t="shared" si="22"/>
        <v>4087075</v>
      </c>
      <c r="H590" s="29"/>
      <c r="J590" s="106"/>
      <c r="K590" s="29"/>
    </row>
    <row r="591" spans="1:11" s="28" customFormat="1" ht="12" outlineLevel="1">
      <c r="A591" s="30">
        <v>20013220166</v>
      </c>
      <c r="B591" s="31" t="s">
        <v>1142</v>
      </c>
      <c r="C591" s="31" t="s">
        <v>1070</v>
      </c>
      <c r="D591" s="26"/>
      <c r="E591" s="26">
        <v>12000000</v>
      </c>
      <c r="F591" s="27">
        <f t="shared" si="22"/>
        <v>12000000</v>
      </c>
      <c r="H591" s="29"/>
      <c r="J591" s="106"/>
      <c r="K591" s="29"/>
    </row>
    <row r="592" spans="1:11" s="28" customFormat="1" ht="24.75" outlineLevel="1" thickBot="1">
      <c r="A592" s="30">
        <v>20013220167</v>
      </c>
      <c r="B592" s="31" t="s">
        <v>1073</v>
      </c>
      <c r="C592" s="39" t="s">
        <v>1074</v>
      </c>
      <c r="D592" s="40"/>
      <c r="E592" s="40"/>
      <c r="F592" s="41">
        <f t="shared" si="22"/>
        <v>0</v>
      </c>
      <c r="H592" s="29"/>
      <c r="J592" s="106"/>
      <c r="K592" s="29"/>
    </row>
    <row r="593" spans="1:11" s="28" customFormat="1" ht="13.5" outlineLevel="1" thickBot="1" thickTop="1">
      <c r="A593" s="30"/>
      <c r="B593" s="31"/>
      <c r="C593" s="50" t="s">
        <v>1091</v>
      </c>
      <c r="D593" s="43">
        <f>SUM(D584:D592)</f>
        <v>0</v>
      </c>
      <c r="E593" s="43">
        <f>SUM(E584:E592)</f>
        <v>16087075</v>
      </c>
      <c r="F593" s="43">
        <f>SUM(F584:F592)</f>
        <v>16087075</v>
      </c>
      <c r="H593" s="29"/>
      <c r="J593" s="106"/>
      <c r="K593" s="29"/>
    </row>
    <row r="594" spans="1:11" s="28" customFormat="1" ht="13.5" outlineLevel="1" thickBot="1" thickTop="1">
      <c r="A594" s="30"/>
      <c r="B594" s="31"/>
      <c r="C594" s="50" t="s">
        <v>1143</v>
      </c>
      <c r="D594" s="43">
        <f>D581+D593</f>
        <v>0</v>
      </c>
      <c r="E594" s="43">
        <f>E581+E593</f>
        <v>16487075</v>
      </c>
      <c r="F594" s="43">
        <f>F581+F593</f>
        <v>16487075</v>
      </c>
      <c r="H594" s="29"/>
      <c r="J594" s="106"/>
      <c r="K594" s="29"/>
    </row>
    <row r="595" spans="1:11" s="28" customFormat="1" ht="13.5" outlineLevel="1" thickBot="1" thickTop="1">
      <c r="A595" s="30"/>
      <c r="B595" s="31"/>
      <c r="C595" s="42" t="s">
        <v>1144</v>
      </c>
      <c r="D595" s="43">
        <f>D575+D594</f>
        <v>0</v>
      </c>
      <c r="E595" s="43">
        <f>E575+E594</f>
        <v>205287075</v>
      </c>
      <c r="F595" s="43">
        <f>F575+F594</f>
        <v>205287075</v>
      </c>
      <c r="G595" s="29">
        <v>205287075</v>
      </c>
      <c r="H595" s="29">
        <f>F595-G595</f>
        <v>0</v>
      </c>
      <c r="J595" s="106"/>
      <c r="K595" s="29"/>
    </row>
    <row r="596" spans="1:11" s="28" customFormat="1" ht="12.75" outlineLevel="1" thickTop="1">
      <c r="A596" s="23"/>
      <c r="B596" s="24"/>
      <c r="C596" s="103"/>
      <c r="D596" s="45"/>
      <c r="E596" s="45"/>
      <c r="F596" s="46"/>
      <c r="H596" s="29"/>
      <c r="J596" s="106"/>
      <c r="K596" s="29"/>
    </row>
    <row r="597" spans="1:11" s="28" customFormat="1" ht="12" outlineLevel="1">
      <c r="A597" s="23">
        <v>2001</v>
      </c>
      <c r="B597" s="24"/>
      <c r="C597" s="38" t="s">
        <v>1145</v>
      </c>
      <c r="D597" s="26"/>
      <c r="E597" s="26"/>
      <c r="F597" s="27"/>
      <c r="H597" s="29"/>
      <c r="J597" s="106"/>
      <c r="K597" s="29"/>
    </row>
    <row r="598" spans="1:11" s="28" customFormat="1" ht="12" outlineLevel="1">
      <c r="A598" s="30"/>
      <c r="B598" s="31"/>
      <c r="C598" s="31"/>
      <c r="D598" s="26"/>
      <c r="E598" s="26"/>
      <c r="F598" s="27"/>
      <c r="H598" s="29"/>
      <c r="J598" s="106"/>
      <c r="K598" s="29"/>
    </row>
    <row r="599" spans="1:11" s="28" customFormat="1" ht="12" outlineLevel="1">
      <c r="A599" s="23">
        <v>20011</v>
      </c>
      <c r="B599" s="24"/>
      <c r="C599" s="24" t="str">
        <f>C476</f>
        <v>TOTAL ADMINISTRACIÓN CENTRAL</v>
      </c>
      <c r="D599" s="95">
        <f>D476</f>
        <v>0</v>
      </c>
      <c r="E599" s="95">
        <f>E476</f>
        <v>17380946260</v>
      </c>
      <c r="F599" s="95">
        <f>F476</f>
        <v>17380946260</v>
      </c>
      <c r="H599" s="29"/>
      <c r="J599" s="106"/>
      <c r="K599" s="29"/>
    </row>
    <row r="600" spans="1:11" s="28" customFormat="1" ht="12" outlineLevel="1">
      <c r="A600" s="23">
        <v>20012</v>
      </c>
      <c r="B600" s="24"/>
      <c r="C600" s="24" t="str">
        <f>C540</f>
        <v>TOTAL CONCEJO MUNICIPAL</v>
      </c>
      <c r="D600" s="95">
        <f>D540</f>
        <v>0</v>
      </c>
      <c r="E600" s="95">
        <f>E540</f>
        <v>713069778.36</v>
      </c>
      <c r="F600" s="95">
        <f>F540</f>
        <v>713069778.36</v>
      </c>
      <c r="H600" s="29"/>
      <c r="J600" s="106"/>
      <c r="K600" s="29"/>
    </row>
    <row r="601" spans="1:10" s="28" customFormat="1" ht="12.75" outlineLevel="1" thickBot="1">
      <c r="A601" s="23">
        <v>20013</v>
      </c>
      <c r="B601" s="24"/>
      <c r="C601" s="77" t="str">
        <f>C595</f>
        <v>TOTAL PERSONARÍA MUNICIPAL</v>
      </c>
      <c r="D601" s="111">
        <f>D595</f>
        <v>0</v>
      </c>
      <c r="E601" s="111">
        <f>E595</f>
        <v>205287075</v>
      </c>
      <c r="F601" s="111">
        <f>F595</f>
        <v>205287075</v>
      </c>
      <c r="H601" s="29"/>
      <c r="J601" s="106"/>
    </row>
    <row r="602" spans="1:10" s="28" customFormat="1" ht="13.5" outlineLevel="1" thickBot="1" thickTop="1">
      <c r="A602" s="23">
        <v>2001</v>
      </c>
      <c r="B602" s="24"/>
      <c r="C602" s="42" t="s">
        <v>1146</v>
      </c>
      <c r="D602" s="43">
        <f>SUM(D599:D601)</f>
        <v>0</v>
      </c>
      <c r="E602" s="43">
        <f>SUM(E599:E601)</f>
        <v>18299303113.36</v>
      </c>
      <c r="F602" s="43">
        <f>SUM(F599:F601)</f>
        <v>18299303113.36</v>
      </c>
      <c r="H602" s="29"/>
      <c r="J602" s="106"/>
    </row>
    <row r="603" spans="1:8" s="28" customFormat="1" ht="12.75" outlineLevel="1" thickTop="1">
      <c r="A603" s="30"/>
      <c r="B603" s="31"/>
      <c r="C603" s="44"/>
      <c r="D603" s="45"/>
      <c r="E603" s="45"/>
      <c r="F603" s="46"/>
      <c r="H603" s="29"/>
    </row>
    <row r="604" spans="1:8" s="28" customFormat="1" ht="12.75" outlineLevel="1" thickBot="1">
      <c r="A604" s="30"/>
      <c r="B604" s="31"/>
      <c r="C604" s="31"/>
      <c r="D604" s="26"/>
      <c r="E604" s="26"/>
      <c r="F604" s="27"/>
      <c r="H604" s="29"/>
    </row>
    <row r="605" spans="1:8" s="28" customFormat="1" ht="16.5" outlineLevel="1" thickBot="1">
      <c r="A605" s="23">
        <v>2002</v>
      </c>
      <c r="B605" s="33"/>
      <c r="C605" s="80" t="s">
        <v>1147</v>
      </c>
      <c r="D605" s="35"/>
      <c r="E605" s="26"/>
      <c r="F605" s="27"/>
      <c r="H605" s="29"/>
    </row>
    <row r="606" spans="1:8" s="28" customFormat="1" ht="12" outlineLevel="1">
      <c r="A606" s="23"/>
      <c r="B606" s="24"/>
      <c r="C606" s="31"/>
      <c r="D606" s="26"/>
      <c r="E606" s="26"/>
      <c r="F606" s="27"/>
      <c r="H606" s="29"/>
    </row>
    <row r="607" spans="1:8" s="28" customFormat="1" ht="12" outlineLevel="1">
      <c r="A607" s="23">
        <v>20021</v>
      </c>
      <c r="B607" s="24"/>
      <c r="C607" s="24" t="s">
        <v>1148</v>
      </c>
      <c r="D607" s="26"/>
      <c r="E607" s="26"/>
      <c r="F607" s="27"/>
      <c r="H607" s="29"/>
    </row>
    <row r="608" spans="1:8" s="28" customFormat="1" ht="12" outlineLevel="1">
      <c r="A608" s="30">
        <v>20021000170</v>
      </c>
      <c r="B608" s="31" t="s">
        <v>1149</v>
      </c>
      <c r="C608" s="31" t="s">
        <v>1150</v>
      </c>
      <c r="D608" s="26"/>
      <c r="E608" s="26">
        <v>197000000</v>
      </c>
      <c r="F608" s="27">
        <f aca="true" t="shared" si="23" ref="F608:F625">D608+E608</f>
        <v>197000000</v>
      </c>
      <c r="H608" s="28" t="s">
        <v>1151</v>
      </c>
    </row>
    <row r="609" spans="1:8" s="28" customFormat="1" ht="12" outlineLevel="1">
      <c r="A609" s="30">
        <v>20021000171</v>
      </c>
      <c r="B609" s="31" t="s">
        <v>1149</v>
      </c>
      <c r="C609" s="31" t="s">
        <v>1152</v>
      </c>
      <c r="D609" s="26"/>
      <c r="E609" s="26">
        <v>59000000</v>
      </c>
      <c r="F609" s="27">
        <f t="shared" si="23"/>
        <v>59000000</v>
      </c>
      <c r="H609" s="29"/>
    </row>
    <row r="610" spans="1:8" s="28" customFormat="1" ht="12" outlineLevel="1">
      <c r="A610" s="30">
        <v>20021000172</v>
      </c>
      <c r="B610" s="31" t="s">
        <v>1153</v>
      </c>
      <c r="C610" s="31" t="s">
        <v>1154</v>
      </c>
      <c r="D610" s="26"/>
      <c r="E610" s="26">
        <v>379000000</v>
      </c>
      <c r="F610" s="27">
        <f t="shared" si="23"/>
        <v>379000000</v>
      </c>
      <c r="H610" s="29"/>
    </row>
    <row r="611" spans="1:9" s="28" customFormat="1" ht="12" outlineLevel="1">
      <c r="A611" s="30">
        <v>20021000173</v>
      </c>
      <c r="B611" s="31" t="s">
        <v>1153</v>
      </c>
      <c r="C611" s="31" t="s">
        <v>1155</v>
      </c>
      <c r="D611" s="26"/>
      <c r="E611" s="26">
        <v>152000000</v>
      </c>
      <c r="F611" s="27">
        <f t="shared" si="23"/>
        <v>152000000</v>
      </c>
      <c r="H611" s="112">
        <f>27873531000</f>
        <v>27873531000</v>
      </c>
      <c r="I611" s="113" t="s">
        <v>1156</v>
      </c>
    </row>
    <row r="612" spans="1:9" s="28" customFormat="1" ht="12" outlineLevel="1">
      <c r="A612" s="30">
        <v>20021000174</v>
      </c>
      <c r="B612" s="31" t="s">
        <v>1157</v>
      </c>
      <c r="C612" s="31" t="s">
        <v>1158</v>
      </c>
      <c r="D612" s="26"/>
      <c r="E612" s="26">
        <f>702000000+392000000</f>
        <v>1094000000</v>
      </c>
      <c r="F612" s="27">
        <f t="shared" si="23"/>
        <v>1094000000</v>
      </c>
      <c r="H612" s="112">
        <v>-19000000000</v>
      </c>
      <c r="I612" s="113" t="s">
        <v>783</v>
      </c>
    </row>
    <row r="613" spans="1:9" s="28" customFormat="1" ht="12" outlineLevel="1">
      <c r="A613" s="30">
        <v>20021000175</v>
      </c>
      <c r="B613" s="31" t="s">
        <v>1157</v>
      </c>
      <c r="C613" s="31" t="s">
        <v>1159</v>
      </c>
      <c r="D613" s="26"/>
      <c r="E613" s="26">
        <f>187000000+433000000</f>
        <v>620000000</v>
      </c>
      <c r="F613" s="27">
        <f t="shared" si="23"/>
        <v>620000000</v>
      </c>
      <c r="H613" s="112">
        <v>-3802000000</v>
      </c>
      <c r="I613" s="113" t="s">
        <v>1160</v>
      </c>
    </row>
    <row r="614" spans="1:9" s="28" customFormat="1" ht="12" outlineLevel="1">
      <c r="A614" s="30">
        <v>20021000176</v>
      </c>
      <c r="B614" s="31" t="s">
        <v>1153</v>
      </c>
      <c r="C614" s="31" t="s">
        <v>1161</v>
      </c>
      <c r="D614" s="26"/>
      <c r="E614" s="26">
        <v>272000000</v>
      </c>
      <c r="F614" s="27">
        <f t="shared" si="23"/>
        <v>272000000</v>
      </c>
      <c r="H614" s="114">
        <f>SUM(H611:H613)</f>
        <v>5071531000</v>
      </c>
      <c r="I614" s="113" t="s">
        <v>1162</v>
      </c>
    </row>
    <row r="615" spans="1:9" s="28" customFormat="1" ht="12" outlineLevel="1">
      <c r="A615" s="30">
        <v>20021000177</v>
      </c>
      <c r="B615" s="31" t="s">
        <v>1153</v>
      </c>
      <c r="C615" s="31" t="s">
        <v>1163</v>
      </c>
      <c r="D615" s="26"/>
      <c r="E615" s="26">
        <v>99000000</v>
      </c>
      <c r="F615" s="27">
        <f t="shared" si="23"/>
        <v>99000000</v>
      </c>
      <c r="H615" s="112">
        <v>-2000000000</v>
      </c>
      <c r="I615" s="113" t="s">
        <v>1164</v>
      </c>
    </row>
    <row r="616" spans="1:9" s="28" customFormat="1" ht="12" outlineLevel="1">
      <c r="A616" s="30">
        <v>20021000178</v>
      </c>
      <c r="B616" s="31" t="s">
        <v>1157</v>
      </c>
      <c r="C616" s="31" t="s">
        <v>1165</v>
      </c>
      <c r="D616" s="26"/>
      <c r="E616" s="26">
        <v>320000000</v>
      </c>
      <c r="F616" s="27">
        <f t="shared" si="23"/>
        <v>320000000</v>
      </c>
      <c r="H616" s="112">
        <v>-420000000</v>
      </c>
      <c r="I616" s="113" t="s">
        <v>1166</v>
      </c>
    </row>
    <row r="617" spans="1:9" s="28" customFormat="1" ht="12" outlineLevel="1">
      <c r="A617" s="30">
        <v>20021000179</v>
      </c>
      <c r="B617" s="31" t="s">
        <v>1157</v>
      </c>
      <c r="C617" s="31" t="s">
        <v>1167</v>
      </c>
      <c r="D617" s="26"/>
      <c r="E617" s="26">
        <v>110000000</v>
      </c>
      <c r="F617" s="27">
        <f t="shared" si="23"/>
        <v>110000000</v>
      </c>
      <c r="H617" s="112">
        <f>-E662</f>
        <v>-281235310</v>
      </c>
      <c r="I617" s="113" t="s">
        <v>1168</v>
      </c>
    </row>
    <row r="618" spans="1:9" s="28" customFormat="1" ht="12" outlineLevel="1">
      <c r="A618" s="30">
        <v>20021000180</v>
      </c>
      <c r="B618" s="49"/>
      <c r="C618" s="31" t="s">
        <v>1169</v>
      </c>
      <c r="D618" s="26"/>
      <c r="E618" s="26">
        <v>0</v>
      </c>
      <c r="F618" s="27">
        <f t="shared" si="23"/>
        <v>0</v>
      </c>
      <c r="H618" s="114">
        <f>SUM(H614:H617)</f>
        <v>2370295690</v>
      </c>
      <c r="I618" s="113" t="s">
        <v>1170</v>
      </c>
    </row>
    <row r="619" spans="1:9" s="28" customFormat="1" ht="12" outlineLevel="1">
      <c r="A619" s="30">
        <v>20021000181</v>
      </c>
      <c r="B619" s="49"/>
      <c r="C619" s="31" t="s">
        <v>1171</v>
      </c>
      <c r="D619" s="26"/>
      <c r="E619" s="26">
        <v>250000000</v>
      </c>
      <c r="F619" s="27">
        <f t="shared" si="23"/>
        <v>250000000</v>
      </c>
      <c r="H619" s="112">
        <f>-E644</f>
        <v>0</v>
      </c>
      <c r="I619" s="113"/>
    </row>
    <row r="620" spans="1:9" s="28" customFormat="1" ht="12" outlineLevel="1">
      <c r="A620" s="30">
        <v>20021000182</v>
      </c>
      <c r="B620" s="49"/>
      <c r="C620" s="31" t="s">
        <v>1172</v>
      </c>
      <c r="D620" s="26"/>
      <c r="E620" s="26"/>
      <c r="F620" s="27">
        <f t="shared" si="23"/>
        <v>0</v>
      </c>
      <c r="H620" s="114">
        <f>SUM(H618:H619)</f>
        <v>2370295690</v>
      </c>
      <c r="I620" s="113"/>
    </row>
    <row r="621" spans="1:8" s="28" customFormat="1" ht="12" outlineLevel="1">
      <c r="A621" s="30">
        <v>20021000183</v>
      </c>
      <c r="B621" s="49"/>
      <c r="C621" s="31" t="s">
        <v>1173</v>
      </c>
      <c r="D621" s="26"/>
      <c r="E621" s="26"/>
      <c r="F621" s="27">
        <f t="shared" si="23"/>
        <v>0</v>
      </c>
      <c r="H621" s="29"/>
    </row>
    <row r="622" spans="1:8" s="28" customFormat="1" ht="12" outlineLevel="1">
      <c r="A622" s="30">
        <v>20021000184</v>
      </c>
      <c r="B622" s="49"/>
      <c r="C622" s="31" t="s">
        <v>1174</v>
      </c>
      <c r="D622" s="26"/>
      <c r="E622" s="26"/>
      <c r="F622" s="27">
        <f t="shared" si="23"/>
        <v>0</v>
      </c>
      <c r="H622" s="29">
        <f>E33</f>
        <v>133616000</v>
      </c>
    </row>
    <row r="623" spans="1:8" s="28" customFormat="1" ht="12" outlineLevel="1">
      <c r="A623" s="30">
        <v>20021000185</v>
      </c>
      <c r="B623" s="49"/>
      <c r="C623" s="31" t="s">
        <v>1175</v>
      </c>
      <c r="D623" s="26"/>
      <c r="E623" s="26"/>
      <c r="F623" s="27">
        <f t="shared" si="23"/>
        <v>0</v>
      </c>
      <c r="H623" s="29">
        <f>E181+E182+E186</f>
        <v>213116000</v>
      </c>
    </row>
    <row r="624" spans="1:8" s="28" customFormat="1" ht="12" outlineLevel="1">
      <c r="A624" s="30">
        <v>20021000186</v>
      </c>
      <c r="B624" s="49"/>
      <c r="C624" s="31" t="s">
        <v>1176</v>
      </c>
      <c r="D624" s="26"/>
      <c r="E624" s="26"/>
      <c r="F624" s="27">
        <f t="shared" si="23"/>
        <v>0</v>
      </c>
      <c r="H624" s="29">
        <f>SUM(H620:H623)</f>
        <v>2717027690</v>
      </c>
    </row>
    <row r="625" spans="1:8" s="28" customFormat="1" ht="12" outlineLevel="1">
      <c r="A625" s="30">
        <v>20021000187</v>
      </c>
      <c r="B625" s="49"/>
      <c r="C625" s="31" t="s">
        <v>1177</v>
      </c>
      <c r="D625" s="26"/>
      <c r="E625" s="26">
        <v>250000000</v>
      </c>
      <c r="F625" s="27">
        <f t="shared" si="23"/>
        <v>250000000</v>
      </c>
      <c r="H625" s="29"/>
    </row>
    <row r="626" spans="1:8" s="28" customFormat="1" ht="12.75" outlineLevel="1" thickBot="1">
      <c r="A626" s="30"/>
      <c r="B626" s="31"/>
      <c r="C626" s="115" t="s">
        <v>1178</v>
      </c>
      <c r="D626" s="110">
        <f>SUM(D608:D625)</f>
        <v>0</v>
      </c>
      <c r="E626" s="110">
        <f>SUM(E608:E625)</f>
        <v>3802000000</v>
      </c>
      <c r="F626" s="110">
        <f>SUM(F608:F625)</f>
        <v>3802000000</v>
      </c>
      <c r="H626" s="29"/>
    </row>
    <row r="627" spans="1:8" s="28" customFormat="1" ht="12.75" outlineLevel="1" thickTop="1">
      <c r="A627" s="30"/>
      <c r="B627" s="31"/>
      <c r="C627" s="44"/>
      <c r="D627" s="45"/>
      <c r="E627" s="45"/>
      <c r="F627" s="46"/>
      <c r="H627" s="29"/>
    </row>
    <row r="628" spans="1:8" s="28" customFormat="1" ht="24" outlineLevel="1">
      <c r="A628" s="116">
        <v>20022</v>
      </c>
      <c r="B628" s="24"/>
      <c r="C628" s="24" t="s">
        <v>1179</v>
      </c>
      <c r="D628" s="26"/>
      <c r="E628" s="26"/>
      <c r="F628" s="27"/>
      <c r="H628" s="29"/>
    </row>
    <row r="629" spans="1:8" s="28" customFormat="1" ht="12" outlineLevel="1">
      <c r="A629" s="30">
        <v>20022000191</v>
      </c>
      <c r="B629" s="49"/>
      <c r="C629" s="31" t="s">
        <v>1180</v>
      </c>
      <c r="D629" s="26"/>
      <c r="E629" s="26"/>
      <c r="F629" s="27">
        <f>D629+E629</f>
        <v>0</v>
      </c>
      <c r="H629" s="29"/>
    </row>
    <row r="630" spans="1:8" s="28" customFormat="1" ht="12.75" outlineLevel="1" thickBot="1">
      <c r="A630" s="30">
        <v>20022000192</v>
      </c>
      <c r="B630" s="49"/>
      <c r="C630" s="39" t="s">
        <v>1181</v>
      </c>
      <c r="D630" s="40">
        <v>45000000</v>
      </c>
      <c r="E630" s="40"/>
      <c r="F630" s="41">
        <f>D630+E630</f>
        <v>45000000</v>
      </c>
      <c r="H630" s="29"/>
    </row>
    <row r="631" spans="1:8" s="28" customFormat="1" ht="13.5" outlineLevel="1" thickBot="1" thickTop="1">
      <c r="A631" s="30"/>
      <c r="B631" s="31"/>
      <c r="C631" s="115" t="s">
        <v>1182</v>
      </c>
      <c r="D631" s="110">
        <f>SUM(D629:D630)</f>
        <v>45000000</v>
      </c>
      <c r="E631" s="110">
        <f>SUM(E629:E630)</f>
        <v>0</v>
      </c>
      <c r="F631" s="110">
        <f>SUM(F629:F630)</f>
        <v>45000000</v>
      </c>
      <c r="H631" s="29"/>
    </row>
    <row r="632" spans="1:8" s="28" customFormat="1" ht="12.75" outlineLevel="1" thickTop="1">
      <c r="A632" s="30"/>
      <c r="B632" s="31"/>
      <c r="C632" s="44"/>
      <c r="D632" s="45"/>
      <c r="E632" s="45"/>
      <c r="F632" s="46"/>
      <c r="H632" s="29"/>
    </row>
    <row r="633" spans="1:8" s="28" customFormat="1" ht="12" outlineLevel="1">
      <c r="A633" s="116">
        <v>20023</v>
      </c>
      <c r="B633" s="24"/>
      <c r="C633" s="24" t="s">
        <v>1183</v>
      </c>
      <c r="D633" s="26"/>
      <c r="E633" s="26"/>
      <c r="F633" s="27"/>
      <c r="H633" s="29"/>
    </row>
    <row r="634" spans="1:8" s="28" customFormat="1" ht="12" outlineLevel="1">
      <c r="A634" s="30">
        <v>20023000196</v>
      </c>
      <c r="B634" s="31" t="s">
        <v>1184</v>
      </c>
      <c r="C634" s="31" t="s">
        <v>1185</v>
      </c>
      <c r="D634" s="26">
        <v>300000000</v>
      </c>
      <c r="E634" s="26"/>
      <c r="F634" s="27">
        <f>D634+E634</f>
        <v>300000000</v>
      </c>
      <c r="H634" s="29"/>
    </row>
    <row r="635" spans="1:8" s="28" customFormat="1" ht="12.75" outlineLevel="1" thickBot="1">
      <c r="A635" s="30">
        <v>20023000197</v>
      </c>
      <c r="B635" s="31" t="s">
        <v>1184</v>
      </c>
      <c r="C635" s="39" t="s">
        <v>1186</v>
      </c>
      <c r="D635" s="40">
        <v>83000000</v>
      </c>
      <c r="E635" s="40"/>
      <c r="F635" s="41">
        <f>D635+E635</f>
        <v>83000000</v>
      </c>
      <c r="H635" s="29"/>
    </row>
    <row r="636" spans="1:8" s="28" customFormat="1" ht="13.5" outlineLevel="1" thickBot="1" thickTop="1">
      <c r="A636" s="30"/>
      <c r="B636" s="31"/>
      <c r="C636" s="115" t="s">
        <v>1187</v>
      </c>
      <c r="D636" s="110">
        <f>SUM(D634:D635)</f>
        <v>383000000</v>
      </c>
      <c r="E636" s="110">
        <f>SUM(E634:E635)</f>
        <v>0</v>
      </c>
      <c r="F636" s="110">
        <f>SUM(F634:F635)</f>
        <v>383000000</v>
      </c>
      <c r="H636" s="29"/>
    </row>
    <row r="637" spans="1:8" s="28" customFormat="1" ht="13.5" outlineLevel="1" thickBot="1" thickTop="1">
      <c r="A637" s="23">
        <v>2002</v>
      </c>
      <c r="B637" s="24"/>
      <c r="C637" s="42" t="s">
        <v>1188</v>
      </c>
      <c r="D637" s="43">
        <f>D626+D631+D636</f>
        <v>428000000</v>
      </c>
      <c r="E637" s="43">
        <f>E626+E631+E636</f>
        <v>3802000000</v>
      </c>
      <c r="F637" s="43">
        <f>F626+F631+F636</f>
        <v>4230000000</v>
      </c>
      <c r="H637" s="29"/>
    </row>
    <row r="638" spans="1:8" s="28" customFormat="1" ht="12.75" outlineLevel="1" thickTop="1">
      <c r="A638" s="30"/>
      <c r="B638" s="31"/>
      <c r="C638" s="44"/>
      <c r="D638" s="45"/>
      <c r="E638" s="45"/>
      <c r="F638" s="46"/>
      <c r="H638" s="29"/>
    </row>
    <row r="639" spans="1:8" s="28" customFormat="1" ht="12.75" outlineLevel="1" thickBot="1">
      <c r="A639" s="30"/>
      <c r="B639" s="31"/>
      <c r="C639" s="31"/>
      <c r="D639" s="26"/>
      <c r="E639" s="26"/>
      <c r="F639" s="27"/>
      <c r="H639" s="29"/>
    </row>
    <row r="640" spans="1:8" s="28" customFormat="1" ht="32.25" outlineLevel="1" thickBot="1">
      <c r="A640" s="23">
        <v>2003</v>
      </c>
      <c r="B640" s="33"/>
      <c r="C640" s="80" t="s">
        <v>1189</v>
      </c>
      <c r="D640" s="35"/>
      <c r="E640" s="26"/>
      <c r="F640" s="27"/>
      <c r="H640" s="29"/>
    </row>
    <row r="641" spans="1:8" s="28" customFormat="1" ht="12" outlineLevel="1">
      <c r="A641" s="23"/>
      <c r="B641" s="24"/>
      <c r="C641" s="31"/>
      <c r="D641" s="26"/>
      <c r="E641" s="26"/>
      <c r="F641" s="27"/>
      <c r="H641" s="29"/>
    </row>
    <row r="642" spans="1:8" s="28" customFormat="1" ht="12" outlineLevel="1">
      <c r="A642" s="23">
        <v>200301</v>
      </c>
      <c r="B642" s="24"/>
      <c r="C642" s="37" t="s">
        <v>1190</v>
      </c>
      <c r="D642" s="26"/>
      <c r="E642" s="26"/>
      <c r="F642" s="27"/>
      <c r="H642" s="29"/>
    </row>
    <row r="643" spans="1:8" s="28" customFormat="1" ht="12" outlineLevel="1">
      <c r="A643" s="30">
        <v>20030100201</v>
      </c>
      <c r="B643" s="31" t="s">
        <v>1191</v>
      </c>
      <c r="C643" s="117" t="s">
        <v>1192</v>
      </c>
      <c r="D643" s="26"/>
      <c r="E643" s="26"/>
      <c r="F643" s="27">
        <f aca="true" t="shared" si="24" ref="F643:F650">D643+E643</f>
        <v>0</v>
      </c>
      <c r="H643" s="29" t="s">
        <v>1193</v>
      </c>
    </row>
    <row r="644" spans="1:8" s="28" customFormat="1" ht="12" outlineLevel="1">
      <c r="A644" s="30">
        <v>20030100202</v>
      </c>
      <c r="B644" s="31" t="s">
        <v>1194</v>
      </c>
      <c r="C644" s="117" t="s">
        <v>1195</v>
      </c>
      <c r="D644" s="26"/>
      <c r="E644" s="26"/>
      <c r="F644" s="27">
        <f t="shared" si="24"/>
        <v>0</v>
      </c>
      <c r="H644" s="29"/>
    </row>
    <row r="645" spans="1:8" s="28" customFormat="1" ht="12" outlineLevel="1">
      <c r="A645" s="30">
        <v>20030100203</v>
      </c>
      <c r="B645" s="31" t="s">
        <v>1196</v>
      </c>
      <c r="C645" s="117" t="s">
        <v>1197</v>
      </c>
      <c r="D645" s="26"/>
      <c r="E645" s="26"/>
      <c r="F645" s="27">
        <f t="shared" si="24"/>
        <v>0</v>
      </c>
      <c r="H645" s="29"/>
    </row>
    <row r="646" spans="1:8" s="28" customFormat="1" ht="12" outlineLevel="1">
      <c r="A646" s="30">
        <v>20030100204</v>
      </c>
      <c r="B646" s="31" t="s">
        <v>1198</v>
      </c>
      <c r="C646" s="117" t="s">
        <v>1199</v>
      </c>
      <c r="D646" s="26"/>
      <c r="E646" s="26"/>
      <c r="F646" s="27">
        <f t="shared" si="24"/>
        <v>0</v>
      </c>
      <c r="H646" s="29"/>
    </row>
    <row r="647" spans="1:8" s="28" customFormat="1" ht="24" outlineLevel="1">
      <c r="A647" s="30">
        <v>20030100205</v>
      </c>
      <c r="B647" s="31" t="s">
        <v>1200</v>
      </c>
      <c r="C647" s="117" t="s">
        <v>1201</v>
      </c>
      <c r="D647" s="26"/>
      <c r="E647" s="26"/>
      <c r="F647" s="27">
        <f t="shared" si="24"/>
        <v>0</v>
      </c>
      <c r="H647" s="29"/>
    </row>
    <row r="648" spans="1:8" s="28" customFormat="1" ht="48" outlineLevel="1">
      <c r="A648" s="30">
        <v>20030100206</v>
      </c>
      <c r="B648" s="31" t="s">
        <v>1202</v>
      </c>
      <c r="C648" s="118" t="s">
        <v>1203</v>
      </c>
      <c r="D648" s="75"/>
      <c r="E648" s="26">
        <f>E70</f>
        <v>80000000</v>
      </c>
      <c r="F648" s="27">
        <f t="shared" si="24"/>
        <v>80000000</v>
      </c>
      <c r="G648" s="52" t="s">
        <v>908</v>
      </c>
      <c r="H648" s="29"/>
    </row>
    <row r="649" spans="1:8" s="28" customFormat="1" ht="24" outlineLevel="1">
      <c r="A649" s="30">
        <v>20030100207</v>
      </c>
      <c r="B649" s="31" t="s">
        <v>1204</v>
      </c>
      <c r="C649" s="31" t="s">
        <v>1205</v>
      </c>
      <c r="D649" s="26"/>
      <c r="E649" s="26">
        <f>E66</f>
        <v>246980000</v>
      </c>
      <c r="F649" s="27">
        <f t="shared" si="24"/>
        <v>246980000</v>
      </c>
      <c r="G649" s="52" t="s">
        <v>908</v>
      </c>
      <c r="H649" s="29"/>
    </row>
    <row r="650" spans="1:8" s="28" customFormat="1" ht="24" outlineLevel="1">
      <c r="A650" s="30">
        <v>20030100208</v>
      </c>
      <c r="B650" s="31" t="s">
        <v>1206</v>
      </c>
      <c r="C650" s="31" t="s">
        <v>1207</v>
      </c>
      <c r="D650" s="26"/>
      <c r="E650" s="26"/>
      <c r="F650" s="27">
        <f t="shared" si="24"/>
        <v>0</v>
      </c>
      <c r="H650" s="29"/>
    </row>
    <row r="651" spans="1:8" s="28" customFormat="1" ht="12.75" outlineLevel="1" thickBot="1">
      <c r="A651" s="23">
        <v>200301</v>
      </c>
      <c r="B651" s="24"/>
      <c r="C651" s="119" t="s">
        <v>1208</v>
      </c>
      <c r="D651" s="110">
        <f>SUM(D643:D650)</f>
        <v>0</v>
      </c>
      <c r="E651" s="110">
        <f>SUM(E643:E650)</f>
        <v>326980000</v>
      </c>
      <c r="F651" s="110">
        <f>SUM(F643:F650)</f>
        <v>326980000</v>
      </c>
      <c r="H651" s="29"/>
    </row>
    <row r="652" spans="1:8" s="28" customFormat="1" ht="12.75" outlineLevel="1" thickTop="1">
      <c r="A652" s="30"/>
      <c r="B652" s="31"/>
      <c r="C652" s="44"/>
      <c r="D652" s="45"/>
      <c r="E652" s="45"/>
      <c r="F652" s="46"/>
      <c r="H652" s="29"/>
    </row>
    <row r="653" spans="1:8" s="28" customFormat="1" ht="12" outlineLevel="1">
      <c r="A653" s="23">
        <v>200302</v>
      </c>
      <c r="B653" s="24"/>
      <c r="C653" s="37" t="s">
        <v>1209</v>
      </c>
      <c r="D653" s="26"/>
      <c r="E653" s="26"/>
      <c r="F653" s="27"/>
      <c r="H653" s="29"/>
    </row>
    <row r="654" spans="1:8" s="28" customFormat="1" ht="12" outlineLevel="1">
      <c r="A654" s="30">
        <v>20030200212</v>
      </c>
      <c r="B654" s="31" t="s">
        <v>1210</v>
      </c>
      <c r="C654" s="120" t="s">
        <v>1211</v>
      </c>
      <c r="D654" s="26"/>
      <c r="E654" s="26"/>
      <c r="F654" s="27">
        <f>D654+E654</f>
        <v>0</v>
      </c>
      <c r="H654" s="29"/>
    </row>
    <row r="655" spans="1:8" s="28" customFormat="1" ht="24" outlineLevel="1">
      <c r="A655" s="30">
        <v>20030200213</v>
      </c>
      <c r="B655" s="31" t="s">
        <v>1212</v>
      </c>
      <c r="C655" s="120" t="s">
        <v>1213</v>
      </c>
      <c r="D655" s="26"/>
      <c r="E655" s="26"/>
      <c r="F655" s="27">
        <f>D655+E655</f>
        <v>0</v>
      </c>
      <c r="H655" s="29"/>
    </row>
    <row r="656" spans="1:8" s="28" customFormat="1" ht="24" outlineLevel="1">
      <c r="A656" s="30">
        <v>20030200214</v>
      </c>
      <c r="B656" s="31" t="s">
        <v>1212</v>
      </c>
      <c r="C656" s="44" t="s">
        <v>1214</v>
      </c>
      <c r="D656" s="26"/>
      <c r="E656" s="26"/>
      <c r="F656" s="27">
        <f>D656+E656</f>
        <v>0</v>
      </c>
      <c r="H656" s="29"/>
    </row>
    <row r="657" spans="1:8" s="28" customFormat="1" ht="24" outlineLevel="1">
      <c r="A657" s="30">
        <v>20030200215</v>
      </c>
      <c r="B657" s="31" t="s">
        <v>1202</v>
      </c>
      <c r="C657" s="120" t="s">
        <v>1215</v>
      </c>
      <c r="D657" s="26"/>
      <c r="E657" s="26"/>
      <c r="F657" s="27">
        <f>D657+E657</f>
        <v>0</v>
      </c>
      <c r="H657" s="29"/>
    </row>
    <row r="658" spans="1:8" s="28" customFormat="1" ht="36" outlineLevel="1">
      <c r="A658" s="30">
        <v>20030200216</v>
      </c>
      <c r="B658" s="31" t="s">
        <v>1216</v>
      </c>
      <c r="C658" s="117" t="s">
        <v>1217</v>
      </c>
      <c r="D658" s="26"/>
      <c r="E658" s="26"/>
      <c r="F658" s="27">
        <f>D658+E658</f>
        <v>0</v>
      </c>
      <c r="H658" s="29"/>
    </row>
    <row r="659" spans="1:8" s="28" customFormat="1" ht="12.75" outlineLevel="1" thickBot="1">
      <c r="A659" s="23">
        <v>200302</v>
      </c>
      <c r="B659" s="24"/>
      <c r="C659" s="119" t="s">
        <v>1218</v>
      </c>
      <c r="D659" s="110">
        <f>SUM(D654:D658)</f>
        <v>0</v>
      </c>
      <c r="E659" s="110">
        <f>SUM(E654:E658)</f>
        <v>0</v>
      </c>
      <c r="F659" s="110">
        <f>SUM(F654:F658)</f>
        <v>0</v>
      </c>
      <c r="H659" s="29">
        <f>F659-G659</f>
        <v>0</v>
      </c>
    </row>
    <row r="660" spans="1:8" s="28" customFormat="1" ht="12.75" outlineLevel="1" thickTop="1">
      <c r="A660" s="23"/>
      <c r="B660" s="24"/>
      <c r="C660" s="121"/>
      <c r="D660" s="122"/>
      <c r="E660" s="122"/>
      <c r="F660" s="122"/>
      <c r="H660" s="29"/>
    </row>
    <row r="661" spans="1:8" s="28" customFormat="1" ht="12" outlineLevel="1">
      <c r="A661" s="23">
        <v>200303</v>
      </c>
      <c r="B661" s="24"/>
      <c r="C661" s="37" t="s">
        <v>1219</v>
      </c>
      <c r="D661" s="26"/>
      <c r="E661" s="26"/>
      <c r="F661" s="27"/>
      <c r="H661" s="29"/>
    </row>
    <row r="662" spans="1:8" s="28" customFormat="1" ht="24" outlineLevel="1">
      <c r="A662" s="30">
        <v>20030300220</v>
      </c>
      <c r="B662" s="31" t="s">
        <v>1220</v>
      </c>
      <c r="C662" s="117" t="s">
        <v>1221</v>
      </c>
      <c r="D662" s="26"/>
      <c r="E662" s="26">
        <f>J128*1%</f>
        <v>281235310</v>
      </c>
      <c r="F662" s="27">
        <f>D662+E662</f>
        <v>281235310</v>
      </c>
      <c r="G662" s="52" t="s">
        <v>908</v>
      </c>
      <c r="H662" s="29"/>
    </row>
    <row r="663" spans="1:8" s="28" customFormat="1" ht="36" outlineLevel="1">
      <c r="A663" s="30">
        <v>20030300221</v>
      </c>
      <c r="B663" s="31" t="s">
        <v>1220</v>
      </c>
      <c r="C663" s="117" t="s">
        <v>1222</v>
      </c>
      <c r="D663" s="26"/>
      <c r="E663" s="26"/>
      <c r="F663" s="27">
        <f>D663+E663</f>
        <v>0</v>
      </c>
      <c r="H663" s="29"/>
    </row>
    <row r="664" spans="1:8" s="28" customFormat="1" ht="36" outlineLevel="1">
      <c r="A664" s="30">
        <v>20030300222</v>
      </c>
      <c r="B664" s="31" t="s">
        <v>1223</v>
      </c>
      <c r="C664" s="123" t="s">
        <v>1224</v>
      </c>
      <c r="D664" s="45"/>
      <c r="E664" s="45"/>
      <c r="F664" s="27">
        <f>D664+E664</f>
        <v>0</v>
      </c>
      <c r="H664" s="29"/>
    </row>
    <row r="665" spans="1:8" s="28" customFormat="1" ht="12.75" outlineLevel="1" thickBot="1">
      <c r="A665" s="23">
        <v>200303</v>
      </c>
      <c r="B665" s="24"/>
      <c r="C665" s="119" t="s">
        <v>1225</v>
      </c>
      <c r="D665" s="110">
        <f>SUM(D662:D664)</f>
        <v>0</v>
      </c>
      <c r="E665" s="110">
        <f>SUM(E662:E664)</f>
        <v>281235310</v>
      </c>
      <c r="F665" s="110">
        <f>SUM(F662:F664)</f>
        <v>281235310</v>
      </c>
      <c r="H665" s="29"/>
    </row>
    <row r="666" spans="1:8" s="28" customFormat="1" ht="12.75" outlineLevel="1" thickTop="1">
      <c r="A666" s="30"/>
      <c r="B666" s="31"/>
      <c r="C666" s="121"/>
      <c r="D666" s="122"/>
      <c r="E666" s="122"/>
      <c r="F666" s="122"/>
      <c r="H666" s="29"/>
    </row>
    <row r="667" spans="1:8" s="28" customFormat="1" ht="12" outlineLevel="1">
      <c r="A667" s="23">
        <v>200304</v>
      </c>
      <c r="B667" s="24"/>
      <c r="C667" s="37" t="s">
        <v>1226</v>
      </c>
      <c r="D667" s="26"/>
      <c r="E667" s="26"/>
      <c r="F667" s="27"/>
      <c r="H667" s="29"/>
    </row>
    <row r="668" spans="1:8" s="28" customFormat="1" ht="22.5" outlineLevel="1">
      <c r="A668" s="30">
        <v>20030400226</v>
      </c>
      <c r="B668" s="31" t="s">
        <v>1227</v>
      </c>
      <c r="C668" s="124" t="s">
        <v>1228</v>
      </c>
      <c r="D668" s="26"/>
      <c r="E668" s="26">
        <v>12000000</v>
      </c>
      <c r="F668" s="27">
        <f aca="true" t="shared" si="25" ref="F668:F678">D668+E668</f>
        <v>12000000</v>
      </c>
      <c r="H668" s="29"/>
    </row>
    <row r="669" spans="1:8" s="28" customFormat="1" ht="24" outlineLevel="1">
      <c r="A669" s="30">
        <v>20030400227</v>
      </c>
      <c r="B669" s="31" t="s">
        <v>1227</v>
      </c>
      <c r="C669" s="120" t="s">
        <v>1229</v>
      </c>
      <c r="D669" s="26"/>
      <c r="E669" s="26">
        <v>200000000</v>
      </c>
      <c r="F669" s="27">
        <f t="shared" si="25"/>
        <v>200000000</v>
      </c>
      <c r="G669" s="28" t="s">
        <v>1230</v>
      </c>
      <c r="H669" s="29"/>
    </row>
    <row r="670" spans="1:8" s="28" customFormat="1" ht="12" outlineLevel="1">
      <c r="A670" s="30">
        <v>20030400228</v>
      </c>
      <c r="B670" s="31" t="s">
        <v>1227</v>
      </c>
      <c r="C670" s="120" t="s">
        <v>1231</v>
      </c>
      <c r="D670" s="26"/>
      <c r="E670" s="26">
        <v>125000000</v>
      </c>
      <c r="F670" s="27">
        <f t="shared" si="25"/>
        <v>125000000</v>
      </c>
      <c r="H670" s="29"/>
    </row>
    <row r="671" spans="1:8" s="28" customFormat="1" ht="12" outlineLevel="1">
      <c r="A671" s="30">
        <v>20030400229</v>
      </c>
      <c r="B671" s="31" t="s">
        <v>1227</v>
      </c>
      <c r="C671" s="120" t="s">
        <v>1232</v>
      </c>
      <c r="D671" s="26"/>
      <c r="E671" s="26">
        <v>100000000</v>
      </c>
      <c r="F671" s="27">
        <f t="shared" si="25"/>
        <v>100000000</v>
      </c>
      <c r="H671" s="29"/>
    </row>
    <row r="672" spans="1:8" s="28" customFormat="1" ht="24" outlineLevel="1">
      <c r="A672" s="30">
        <v>20030400230</v>
      </c>
      <c r="B672" s="31" t="s">
        <v>1227</v>
      </c>
      <c r="C672" s="31" t="s">
        <v>1233</v>
      </c>
      <c r="D672" s="26"/>
      <c r="E672" s="26"/>
      <c r="F672" s="27">
        <f t="shared" si="25"/>
        <v>0</v>
      </c>
      <c r="H672" s="29"/>
    </row>
    <row r="673" spans="1:8" s="28" customFormat="1" ht="24" outlineLevel="1">
      <c r="A673" s="30">
        <v>20030400231</v>
      </c>
      <c r="B673" s="31" t="s">
        <v>1234</v>
      </c>
      <c r="C673" s="120" t="s">
        <v>1235</v>
      </c>
      <c r="D673" s="95"/>
      <c r="E673" s="26">
        <v>90000000</v>
      </c>
      <c r="F673" s="27">
        <f t="shared" si="25"/>
        <v>90000000</v>
      </c>
      <c r="H673" s="29"/>
    </row>
    <row r="674" spans="1:8" s="28" customFormat="1" ht="12" outlineLevel="1">
      <c r="A674" s="30">
        <v>20030400232</v>
      </c>
      <c r="B674" s="31" t="s">
        <v>1236</v>
      </c>
      <c r="C674" s="31" t="s">
        <v>1237</v>
      </c>
      <c r="D674" s="26"/>
      <c r="E674" s="26">
        <v>100000000</v>
      </c>
      <c r="F674" s="27">
        <f t="shared" si="25"/>
        <v>100000000</v>
      </c>
      <c r="H674" s="29"/>
    </row>
    <row r="675" spans="1:8" s="28" customFormat="1" ht="12" outlineLevel="1">
      <c r="A675" s="30">
        <v>20030400233</v>
      </c>
      <c r="B675" s="31" t="s">
        <v>1238</v>
      </c>
      <c r="C675" s="31" t="s">
        <v>1239</v>
      </c>
      <c r="D675" s="26"/>
      <c r="E675" s="26"/>
      <c r="F675" s="27">
        <f t="shared" si="25"/>
        <v>0</v>
      </c>
      <c r="H675" s="29"/>
    </row>
    <row r="676" spans="1:8" s="28" customFormat="1" ht="12" outlineLevel="1">
      <c r="A676" s="30">
        <v>20030400234</v>
      </c>
      <c r="B676" s="31" t="s">
        <v>1240</v>
      </c>
      <c r="C676" s="31" t="s">
        <v>1241</v>
      </c>
      <c r="D676" s="26"/>
      <c r="E676" s="26">
        <v>671000000</v>
      </c>
      <c r="F676" s="27">
        <f t="shared" si="25"/>
        <v>671000000</v>
      </c>
      <c r="H676" s="29"/>
    </row>
    <row r="677" spans="1:8" s="28" customFormat="1" ht="12" outlineLevel="1">
      <c r="A677" s="30">
        <v>20030400235</v>
      </c>
      <c r="B677" s="31" t="s">
        <v>1242</v>
      </c>
      <c r="C677" s="31" t="s">
        <v>1243</v>
      </c>
      <c r="D677" s="26"/>
      <c r="E677" s="26"/>
      <c r="F677" s="27">
        <f t="shared" si="25"/>
        <v>0</v>
      </c>
      <c r="H677" s="29"/>
    </row>
    <row r="678" spans="1:8" s="28" customFormat="1" ht="36" outlineLevel="1">
      <c r="A678" s="30">
        <v>20030400236</v>
      </c>
      <c r="B678" s="31" t="s">
        <v>1244</v>
      </c>
      <c r="C678" s="31" t="s">
        <v>1245</v>
      </c>
      <c r="D678" s="26"/>
      <c r="E678" s="26">
        <v>35000000</v>
      </c>
      <c r="F678" s="27">
        <f t="shared" si="25"/>
        <v>35000000</v>
      </c>
      <c r="G678" s="28" t="s">
        <v>1246</v>
      </c>
      <c r="H678" s="29"/>
    </row>
    <row r="679" spans="1:8" s="28" customFormat="1" ht="12.75" outlineLevel="1" thickBot="1">
      <c r="A679" s="23">
        <v>200304</v>
      </c>
      <c r="B679" s="24"/>
      <c r="C679" s="119" t="s">
        <v>1247</v>
      </c>
      <c r="D679" s="110">
        <f>SUM(D668:D678)</f>
        <v>0</v>
      </c>
      <c r="E679" s="110">
        <f>SUM(E668:E678)</f>
        <v>1333000000</v>
      </c>
      <c r="F679" s="110">
        <f>SUM(F668:F678)</f>
        <v>1333000000</v>
      </c>
      <c r="H679" s="29"/>
    </row>
    <row r="680" spans="1:8" s="28" customFormat="1" ht="12.75" outlineLevel="1" thickTop="1">
      <c r="A680" s="30"/>
      <c r="B680" s="31"/>
      <c r="C680" s="121"/>
      <c r="D680" s="122"/>
      <c r="E680" s="122"/>
      <c r="F680" s="122"/>
      <c r="H680" s="29"/>
    </row>
    <row r="681" spans="1:8" s="28" customFormat="1" ht="12" outlineLevel="1">
      <c r="A681" s="23">
        <v>200305</v>
      </c>
      <c r="B681" s="24"/>
      <c r="C681" s="37" t="s">
        <v>1248</v>
      </c>
      <c r="D681" s="26"/>
      <c r="E681" s="26"/>
      <c r="F681" s="27"/>
      <c r="H681" s="29"/>
    </row>
    <row r="682" spans="1:8" s="28" customFormat="1" ht="12" outlineLevel="1">
      <c r="A682" s="30">
        <v>20030500240</v>
      </c>
      <c r="B682" s="31" t="s">
        <v>1249</v>
      </c>
      <c r="C682" s="31" t="s">
        <v>1250</v>
      </c>
      <c r="D682" s="26"/>
      <c r="E682" s="26"/>
      <c r="F682" s="27">
        <f aca="true" t="shared" si="26" ref="F682:F694">D682+E682</f>
        <v>0</v>
      </c>
      <c r="H682" s="29"/>
    </row>
    <row r="683" spans="1:8" s="28" customFormat="1" ht="12" outlineLevel="1">
      <c r="A683" s="30">
        <v>20030500241</v>
      </c>
      <c r="B683" s="125"/>
      <c r="C683" s="124" t="s">
        <v>1251</v>
      </c>
      <c r="D683" s="26"/>
      <c r="E683" s="26">
        <v>150000000</v>
      </c>
      <c r="F683" s="27">
        <f t="shared" si="26"/>
        <v>150000000</v>
      </c>
      <c r="H683" s="29"/>
    </row>
    <row r="684" spans="1:8" s="28" customFormat="1" ht="12" outlineLevel="1">
      <c r="A684" s="30">
        <v>20030500242</v>
      </c>
      <c r="B684" s="125"/>
      <c r="C684" s="126" t="s">
        <v>1252</v>
      </c>
      <c r="D684" s="26"/>
      <c r="E684" s="26">
        <v>75000000</v>
      </c>
      <c r="F684" s="27">
        <f t="shared" si="26"/>
        <v>75000000</v>
      </c>
      <c r="H684" s="29"/>
    </row>
    <row r="685" spans="1:8" s="28" customFormat="1" ht="12" outlineLevel="1">
      <c r="A685" s="30">
        <v>20030500243</v>
      </c>
      <c r="B685" s="127"/>
      <c r="C685" s="123" t="s">
        <v>1253</v>
      </c>
      <c r="D685" s="26"/>
      <c r="E685" s="26">
        <v>40000000</v>
      </c>
      <c r="F685" s="27">
        <f t="shared" si="26"/>
        <v>40000000</v>
      </c>
      <c r="H685" s="29"/>
    </row>
    <row r="686" spans="1:8" s="28" customFormat="1" ht="36" outlineLevel="1">
      <c r="A686" s="30">
        <v>20030500244</v>
      </c>
      <c r="B686" s="31" t="s">
        <v>1254</v>
      </c>
      <c r="C686" s="31" t="s">
        <v>1255</v>
      </c>
      <c r="D686" s="26"/>
      <c r="E686" s="26">
        <v>1920000000</v>
      </c>
      <c r="F686" s="27">
        <f t="shared" si="26"/>
        <v>1920000000</v>
      </c>
      <c r="H686" s="29"/>
    </row>
    <row r="687" spans="1:8" s="28" customFormat="1" ht="24" outlineLevel="1">
      <c r="A687" s="30">
        <v>20030500245</v>
      </c>
      <c r="B687" s="31" t="s">
        <v>1256</v>
      </c>
      <c r="C687" s="31" t="s">
        <v>1257</v>
      </c>
      <c r="D687" s="26"/>
      <c r="E687" s="26"/>
      <c r="F687" s="27">
        <f t="shared" si="26"/>
        <v>0</v>
      </c>
      <c r="H687" s="29"/>
    </row>
    <row r="688" spans="1:8" s="28" customFormat="1" ht="24" outlineLevel="1">
      <c r="A688" s="30">
        <v>20030500246</v>
      </c>
      <c r="B688" s="31" t="s">
        <v>1256</v>
      </c>
      <c r="C688" s="31" t="s">
        <v>1258</v>
      </c>
      <c r="D688" s="26"/>
      <c r="E688" s="26">
        <v>10000000</v>
      </c>
      <c r="F688" s="27">
        <f t="shared" si="26"/>
        <v>10000000</v>
      </c>
      <c r="H688" s="29"/>
    </row>
    <row r="689" spans="1:8" s="28" customFormat="1" ht="24" outlineLevel="1">
      <c r="A689" s="30">
        <v>20030500247</v>
      </c>
      <c r="B689" s="31" t="s">
        <v>1256</v>
      </c>
      <c r="C689" s="31" t="s">
        <v>1259</v>
      </c>
      <c r="D689" s="26"/>
      <c r="E689" s="26">
        <v>220000000</v>
      </c>
      <c r="F689" s="27">
        <f t="shared" si="26"/>
        <v>220000000</v>
      </c>
      <c r="G689" s="28" t="s">
        <v>1260</v>
      </c>
      <c r="H689" s="29"/>
    </row>
    <row r="690" spans="1:8" s="28" customFormat="1" ht="24" outlineLevel="1">
      <c r="A690" s="30">
        <v>20030500248</v>
      </c>
      <c r="B690" s="31" t="s">
        <v>1261</v>
      </c>
      <c r="C690" s="31" t="s">
        <v>1262</v>
      </c>
      <c r="D690" s="26"/>
      <c r="E690" s="26">
        <f>E38</f>
        <v>875000</v>
      </c>
      <c r="F690" s="27">
        <f t="shared" si="26"/>
        <v>875000</v>
      </c>
      <c r="G690" s="52" t="s">
        <v>908</v>
      </c>
      <c r="H690" s="29"/>
    </row>
    <row r="691" spans="1:8" s="28" customFormat="1" ht="12" outlineLevel="1">
      <c r="A691" s="30">
        <v>20030500249</v>
      </c>
      <c r="B691" s="31" t="s">
        <v>1263</v>
      </c>
      <c r="C691" s="117" t="s">
        <v>1264</v>
      </c>
      <c r="D691" s="26"/>
      <c r="E691" s="26"/>
      <c r="F691" s="27">
        <f t="shared" si="26"/>
        <v>0</v>
      </c>
      <c r="H691" s="29"/>
    </row>
    <row r="692" spans="1:8" s="28" customFormat="1" ht="12" outlineLevel="1">
      <c r="A692" s="30">
        <v>20030500250</v>
      </c>
      <c r="B692" s="31" t="s">
        <v>1227</v>
      </c>
      <c r="C692" s="31" t="s">
        <v>1265</v>
      </c>
      <c r="D692" s="26"/>
      <c r="E692" s="26">
        <v>320000000</v>
      </c>
      <c r="F692" s="27">
        <f t="shared" si="26"/>
        <v>320000000</v>
      </c>
      <c r="G692" s="28" t="s">
        <v>1266</v>
      </c>
      <c r="H692" s="29"/>
    </row>
    <row r="693" spans="1:8" s="28" customFormat="1" ht="12" outlineLevel="1">
      <c r="A693" s="30">
        <v>20030500251</v>
      </c>
      <c r="B693" s="127"/>
      <c r="C693" s="31" t="s">
        <v>1267</v>
      </c>
      <c r="D693" s="26"/>
      <c r="E693" s="26">
        <f>E39</f>
        <v>0</v>
      </c>
      <c r="F693" s="27">
        <f t="shared" si="26"/>
        <v>0</v>
      </c>
      <c r="G693" s="52" t="s">
        <v>908</v>
      </c>
      <c r="H693" s="29"/>
    </row>
    <row r="694" spans="1:8" s="28" customFormat="1" ht="12" outlineLevel="1">
      <c r="A694" s="30">
        <v>20030500252</v>
      </c>
      <c r="B694" s="127"/>
      <c r="C694" s="31" t="s">
        <v>1268</v>
      </c>
      <c r="D694" s="26"/>
      <c r="E694" s="26"/>
      <c r="F694" s="27">
        <f t="shared" si="26"/>
        <v>0</v>
      </c>
      <c r="H694" s="29"/>
    </row>
    <row r="695" spans="1:8" s="28" customFormat="1" ht="12.75" outlineLevel="1" thickBot="1">
      <c r="A695" s="23">
        <v>200305</v>
      </c>
      <c r="B695" s="24"/>
      <c r="C695" s="119" t="s">
        <v>1269</v>
      </c>
      <c r="D695" s="110">
        <f>SUM(D682:D694)</f>
        <v>0</v>
      </c>
      <c r="E695" s="110">
        <f>SUM(E682:E694)</f>
        <v>2735875000</v>
      </c>
      <c r="F695" s="110">
        <f>SUM(F682:F694)</f>
        <v>2735875000</v>
      </c>
      <c r="H695" s="72"/>
    </row>
    <row r="696" spans="1:8" s="28" customFormat="1" ht="12.75" outlineLevel="1" thickTop="1">
      <c r="A696" s="30"/>
      <c r="B696" s="31"/>
      <c r="C696" s="121"/>
      <c r="D696" s="122"/>
      <c r="E696" s="122"/>
      <c r="F696" s="122"/>
      <c r="H696" s="29"/>
    </row>
    <row r="697" spans="1:8" s="28" customFormat="1" ht="12" outlineLevel="1">
      <c r="A697" s="23">
        <v>200306</v>
      </c>
      <c r="B697" s="24"/>
      <c r="C697" s="37" t="s">
        <v>1270</v>
      </c>
      <c r="D697" s="26"/>
      <c r="E697" s="26"/>
      <c r="F697" s="27"/>
      <c r="H697" s="29"/>
    </row>
    <row r="698" spans="1:8" s="28" customFormat="1" ht="12" outlineLevel="1">
      <c r="A698" s="30">
        <v>20030600256</v>
      </c>
      <c r="B698" s="31" t="s">
        <v>1271</v>
      </c>
      <c r="C698" s="31" t="s">
        <v>1272</v>
      </c>
      <c r="D698" s="26"/>
      <c r="E698" s="26">
        <v>922000000</v>
      </c>
      <c r="F698" s="27">
        <f>D698+E698</f>
        <v>922000000</v>
      </c>
      <c r="H698" s="29"/>
    </row>
    <row r="699" spans="1:8" s="28" customFormat="1" ht="12.75" outlineLevel="1" thickBot="1">
      <c r="A699" s="23">
        <v>200306</v>
      </c>
      <c r="B699" s="24"/>
      <c r="C699" s="119" t="s">
        <v>1273</v>
      </c>
      <c r="D699" s="110">
        <f>SUM(D698:D698)</f>
        <v>0</v>
      </c>
      <c r="E699" s="110">
        <f>SUM(E698:E698)</f>
        <v>922000000</v>
      </c>
      <c r="F699" s="110">
        <f>SUM(F698:F698)</f>
        <v>922000000</v>
      </c>
      <c r="H699" s="29"/>
    </row>
    <row r="700" spans="1:8" s="28" customFormat="1" ht="12.75" outlineLevel="1" thickTop="1">
      <c r="A700" s="23"/>
      <c r="B700" s="24"/>
      <c r="C700" s="128"/>
      <c r="D700" s="45"/>
      <c r="E700" s="45"/>
      <c r="F700" s="46"/>
      <c r="H700" s="29"/>
    </row>
    <row r="701" spans="1:8" s="28" customFormat="1" ht="12" outlineLevel="1">
      <c r="A701" s="23">
        <v>200307</v>
      </c>
      <c r="B701" s="24"/>
      <c r="C701" s="37" t="s">
        <v>1274</v>
      </c>
      <c r="D701" s="26"/>
      <c r="E701" s="26"/>
      <c r="F701" s="27"/>
      <c r="H701" s="29"/>
    </row>
    <row r="702" spans="1:8" s="28" customFormat="1" ht="12" outlineLevel="1">
      <c r="A702" s="30">
        <v>20030700260</v>
      </c>
      <c r="B702" s="31" t="s">
        <v>1275</v>
      </c>
      <c r="C702" s="117" t="s">
        <v>1276</v>
      </c>
      <c r="D702" s="26"/>
      <c r="E702" s="26"/>
      <c r="F702" s="27">
        <f aca="true" t="shared" si="27" ref="F702:F712">D702+E702</f>
        <v>0</v>
      </c>
      <c r="H702" s="29"/>
    </row>
    <row r="703" spans="1:8" s="28" customFormat="1" ht="12" outlineLevel="1">
      <c r="A703" s="30">
        <v>20030700261</v>
      </c>
      <c r="B703" s="31" t="s">
        <v>1277</v>
      </c>
      <c r="C703" s="117" t="s">
        <v>1278</v>
      </c>
      <c r="D703" s="26"/>
      <c r="E703" s="26"/>
      <c r="F703" s="27">
        <f t="shared" si="27"/>
        <v>0</v>
      </c>
      <c r="H703" s="29"/>
    </row>
    <row r="704" spans="1:8" s="28" customFormat="1" ht="24" outlineLevel="1">
      <c r="A704" s="30">
        <v>20030700262</v>
      </c>
      <c r="B704" s="31" t="s">
        <v>1279</v>
      </c>
      <c r="C704" s="117" t="s">
        <v>1280</v>
      </c>
      <c r="D704" s="26"/>
      <c r="E704" s="26"/>
      <c r="F704" s="27">
        <f t="shared" si="27"/>
        <v>0</v>
      </c>
      <c r="G704" s="28" t="s">
        <v>1281</v>
      </c>
      <c r="H704" s="29"/>
    </row>
    <row r="705" spans="1:8" s="28" customFormat="1" ht="12" outlineLevel="1">
      <c r="A705" s="30">
        <v>20030700263</v>
      </c>
      <c r="B705" s="31" t="s">
        <v>1282</v>
      </c>
      <c r="C705" s="117" t="s">
        <v>1283</v>
      </c>
      <c r="D705" s="26"/>
      <c r="E705" s="26"/>
      <c r="F705" s="27">
        <f t="shared" si="27"/>
        <v>0</v>
      </c>
      <c r="H705" s="29"/>
    </row>
    <row r="706" spans="1:8" s="28" customFormat="1" ht="36" outlineLevel="1">
      <c r="A706" s="30">
        <v>20030700264</v>
      </c>
      <c r="B706" s="31" t="s">
        <v>1284</v>
      </c>
      <c r="C706" s="117" t="s">
        <v>1285</v>
      </c>
      <c r="D706" s="26"/>
      <c r="E706" s="26">
        <v>100000000</v>
      </c>
      <c r="F706" s="27">
        <f t="shared" si="27"/>
        <v>100000000</v>
      </c>
      <c r="H706" s="29"/>
    </row>
    <row r="707" spans="1:8" s="28" customFormat="1" ht="24" outlineLevel="1">
      <c r="A707" s="30">
        <v>20030700265</v>
      </c>
      <c r="B707" s="31" t="s">
        <v>1286</v>
      </c>
      <c r="C707" s="117" t="s">
        <v>1287</v>
      </c>
      <c r="D707" s="26"/>
      <c r="E707" s="26"/>
      <c r="F707" s="27">
        <f t="shared" si="27"/>
        <v>0</v>
      </c>
      <c r="H707" s="29"/>
    </row>
    <row r="708" spans="1:8" s="28" customFormat="1" ht="12" outlineLevel="1">
      <c r="A708" s="30">
        <v>20030700266</v>
      </c>
      <c r="B708" s="31" t="s">
        <v>1288</v>
      </c>
      <c r="C708" s="117" t="s">
        <v>1289</v>
      </c>
      <c r="D708" s="26"/>
      <c r="E708" s="26"/>
      <c r="F708" s="27">
        <f t="shared" si="27"/>
        <v>0</v>
      </c>
      <c r="H708" s="29"/>
    </row>
    <row r="709" spans="1:8" s="28" customFormat="1" ht="12" outlineLevel="1">
      <c r="A709" s="30">
        <v>20030700267</v>
      </c>
      <c r="B709" s="31" t="s">
        <v>1290</v>
      </c>
      <c r="C709" s="117" t="s">
        <v>1291</v>
      </c>
      <c r="D709" s="26"/>
      <c r="E709" s="26">
        <v>50000000</v>
      </c>
      <c r="F709" s="27">
        <f t="shared" si="27"/>
        <v>50000000</v>
      </c>
      <c r="H709" s="29"/>
    </row>
    <row r="710" spans="1:8" s="28" customFormat="1" ht="24" outlineLevel="1">
      <c r="A710" s="30">
        <v>20030700268</v>
      </c>
      <c r="B710" s="31" t="s">
        <v>1292</v>
      </c>
      <c r="C710" s="117" t="s">
        <v>1293</v>
      </c>
      <c r="D710" s="26"/>
      <c r="E710" s="26"/>
      <c r="F710" s="27">
        <f t="shared" si="27"/>
        <v>0</v>
      </c>
      <c r="H710" s="29"/>
    </row>
    <row r="711" spans="1:8" s="28" customFormat="1" ht="12" outlineLevel="1">
      <c r="A711" s="30">
        <v>20030700269</v>
      </c>
      <c r="B711" s="31" t="s">
        <v>1294</v>
      </c>
      <c r="C711" s="117" t="s">
        <v>1295</v>
      </c>
      <c r="D711" s="26"/>
      <c r="E711" s="26"/>
      <c r="F711" s="27">
        <f t="shared" si="27"/>
        <v>0</v>
      </c>
      <c r="H711" s="29"/>
    </row>
    <row r="712" spans="1:8" s="28" customFormat="1" ht="24" outlineLevel="1">
      <c r="A712" s="30">
        <v>20030700270</v>
      </c>
      <c r="B712" s="31" t="s">
        <v>1296</v>
      </c>
      <c r="C712" s="117" t="s">
        <v>1297</v>
      </c>
      <c r="D712" s="26"/>
      <c r="E712" s="26"/>
      <c r="F712" s="27">
        <f t="shared" si="27"/>
        <v>0</v>
      </c>
      <c r="H712" s="29"/>
    </row>
    <row r="713" spans="1:8" s="28" customFormat="1" ht="12.75" outlineLevel="1" thickBot="1">
      <c r="A713" s="23">
        <v>200307</v>
      </c>
      <c r="B713" s="24"/>
      <c r="C713" s="129" t="s">
        <v>1298</v>
      </c>
      <c r="D713" s="110">
        <f>SUM(D702:D712)</f>
        <v>0</v>
      </c>
      <c r="E713" s="110">
        <f>SUM(E702:E712)</f>
        <v>150000000</v>
      </c>
      <c r="F713" s="110">
        <f>SUM(F702:F712)</f>
        <v>150000000</v>
      </c>
      <c r="H713" s="29"/>
    </row>
    <row r="714" spans="1:8" s="28" customFormat="1" ht="12.75" outlineLevel="1" thickTop="1">
      <c r="A714" s="30"/>
      <c r="B714" s="31"/>
      <c r="C714" s="130"/>
      <c r="D714" s="45"/>
      <c r="E714" s="45"/>
      <c r="F714" s="46"/>
      <c r="H714" s="29"/>
    </row>
    <row r="715" spans="1:8" s="28" customFormat="1" ht="12" outlineLevel="1">
      <c r="A715" s="23">
        <v>200308</v>
      </c>
      <c r="B715" s="24"/>
      <c r="C715" s="37" t="s">
        <v>1299</v>
      </c>
      <c r="D715" s="26"/>
      <c r="E715" s="131"/>
      <c r="F715" s="27"/>
      <c r="H715" s="29"/>
    </row>
    <row r="716" spans="1:8" s="28" customFormat="1" ht="24" outlineLevel="1">
      <c r="A716" s="30">
        <v>20030800274</v>
      </c>
      <c r="B716" s="31" t="s">
        <v>1300</v>
      </c>
      <c r="C716" s="117" t="s">
        <v>1301</v>
      </c>
      <c r="D716" s="26"/>
      <c r="E716" s="26">
        <v>20000000</v>
      </c>
      <c r="F716" s="27">
        <f aca="true" t="shared" si="28" ref="F716:F726">D716+E716</f>
        <v>20000000</v>
      </c>
      <c r="H716" s="29"/>
    </row>
    <row r="717" spans="1:8" s="28" customFormat="1" ht="36" outlineLevel="1">
      <c r="A717" s="30">
        <v>20030800275</v>
      </c>
      <c r="B717" s="31" t="s">
        <v>1302</v>
      </c>
      <c r="C717" s="117" t="s">
        <v>1303</v>
      </c>
      <c r="D717" s="26"/>
      <c r="E717" s="26">
        <v>145000000</v>
      </c>
      <c r="F717" s="27">
        <f t="shared" si="28"/>
        <v>145000000</v>
      </c>
      <c r="H717" s="29"/>
    </row>
    <row r="718" spans="1:8" s="28" customFormat="1" ht="12" outlineLevel="1">
      <c r="A718" s="30">
        <v>20030800276</v>
      </c>
      <c r="B718" s="31" t="s">
        <v>1302</v>
      </c>
      <c r="C718" s="117" t="s">
        <v>1304</v>
      </c>
      <c r="D718" s="26"/>
      <c r="E718" s="131"/>
      <c r="F718" s="27">
        <f t="shared" si="28"/>
        <v>0</v>
      </c>
      <c r="H718" s="29"/>
    </row>
    <row r="719" spans="1:8" s="28" customFormat="1" ht="36" outlineLevel="1">
      <c r="A719" s="30">
        <v>20030800277</v>
      </c>
      <c r="B719" s="31" t="s">
        <v>1305</v>
      </c>
      <c r="C719" s="117" t="s">
        <v>1306</v>
      </c>
      <c r="D719" s="26"/>
      <c r="E719" s="26">
        <v>5000000</v>
      </c>
      <c r="F719" s="27">
        <f t="shared" si="28"/>
        <v>5000000</v>
      </c>
      <c r="H719" s="29"/>
    </row>
    <row r="720" spans="1:8" s="28" customFormat="1" ht="24" outlineLevel="1">
      <c r="A720" s="30">
        <v>20030800278</v>
      </c>
      <c r="B720" s="31" t="s">
        <v>1305</v>
      </c>
      <c r="C720" s="117" t="s">
        <v>1307</v>
      </c>
      <c r="D720" s="26"/>
      <c r="E720" s="26">
        <v>5000000</v>
      </c>
      <c r="F720" s="27">
        <f t="shared" si="28"/>
        <v>5000000</v>
      </c>
      <c r="H720" s="29"/>
    </row>
    <row r="721" spans="1:8" s="28" customFormat="1" ht="24" outlineLevel="1">
      <c r="A721" s="30">
        <v>20030800279</v>
      </c>
      <c r="B721" s="31" t="s">
        <v>1308</v>
      </c>
      <c r="C721" s="117" t="s">
        <v>1309</v>
      </c>
      <c r="D721" s="26"/>
      <c r="E721" s="26">
        <v>7500000</v>
      </c>
      <c r="F721" s="27">
        <f t="shared" si="28"/>
        <v>7500000</v>
      </c>
      <c r="H721" s="29"/>
    </row>
    <row r="722" spans="1:8" s="28" customFormat="1" ht="24" outlineLevel="1">
      <c r="A722" s="30">
        <v>20030800280</v>
      </c>
      <c r="B722" s="31" t="s">
        <v>1310</v>
      </c>
      <c r="C722" s="117" t="s">
        <v>1311</v>
      </c>
      <c r="D722" s="26"/>
      <c r="E722" s="26">
        <v>7500000</v>
      </c>
      <c r="F722" s="27">
        <f t="shared" si="28"/>
        <v>7500000</v>
      </c>
      <c r="H722" s="29"/>
    </row>
    <row r="723" spans="1:8" s="28" customFormat="1" ht="36" outlineLevel="1">
      <c r="A723" s="30">
        <v>20030800281</v>
      </c>
      <c r="B723" s="31" t="s">
        <v>1312</v>
      </c>
      <c r="C723" s="117" t="s">
        <v>1313</v>
      </c>
      <c r="D723" s="26"/>
      <c r="E723" s="26">
        <v>25000000</v>
      </c>
      <c r="F723" s="27">
        <f t="shared" si="28"/>
        <v>25000000</v>
      </c>
      <c r="H723" s="29"/>
    </row>
    <row r="724" spans="1:8" s="28" customFormat="1" ht="24" outlineLevel="1">
      <c r="A724" s="30">
        <v>20030800282</v>
      </c>
      <c r="B724" s="31" t="s">
        <v>1314</v>
      </c>
      <c r="C724" s="117" t="s">
        <v>1315</v>
      </c>
      <c r="D724" s="26"/>
      <c r="E724" s="26">
        <v>95000000</v>
      </c>
      <c r="F724" s="27">
        <f t="shared" si="28"/>
        <v>95000000</v>
      </c>
      <c r="H724" s="29"/>
    </row>
    <row r="725" spans="1:8" s="28" customFormat="1" ht="24" outlineLevel="1">
      <c r="A725" s="30">
        <v>20030800283</v>
      </c>
      <c r="B725" s="31" t="s">
        <v>1316</v>
      </c>
      <c r="C725" s="31" t="s">
        <v>1317</v>
      </c>
      <c r="D725" s="26"/>
      <c r="E725" s="26">
        <v>15000000</v>
      </c>
      <c r="F725" s="27">
        <f t="shared" si="28"/>
        <v>15000000</v>
      </c>
      <c r="H725" s="29"/>
    </row>
    <row r="726" spans="1:8" s="28" customFormat="1" ht="24" outlineLevel="1">
      <c r="A726" s="30">
        <v>20030800284</v>
      </c>
      <c r="B726" s="31" t="s">
        <v>1318</v>
      </c>
      <c r="C726" s="117" t="s">
        <v>1319</v>
      </c>
      <c r="D726" s="26"/>
      <c r="E726" s="26">
        <v>15000000</v>
      </c>
      <c r="F726" s="27">
        <f t="shared" si="28"/>
        <v>15000000</v>
      </c>
      <c r="H726" s="29"/>
    </row>
    <row r="727" spans="1:8" s="28" customFormat="1" ht="12.75" outlineLevel="1" thickBot="1">
      <c r="A727" s="23">
        <v>200308</v>
      </c>
      <c r="B727" s="24"/>
      <c r="C727" s="119" t="s">
        <v>1320</v>
      </c>
      <c r="D727" s="110">
        <f>SUM(D716:D726)</f>
        <v>0</v>
      </c>
      <c r="E727" s="110">
        <f>SUM(E716:E726)</f>
        <v>340000000</v>
      </c>
      <c r="F727" s="110">
        <f>SUM(F716:F726)</f>
        <v>340000000</v>
      </c>
      <c r="G727" s="29">
        <v>400000000</v>
      </c>
      <c r="H727" s="29">
        <f>F727-G727</f>
        <v>-60000000</v>
      </c>
    </row>
    <row r="728" spans="1:8" s="28" customFormat="1" ht="12.75" outlineLevel="1" thickTop="1">
      <c r="A728" s="30"/>
      <c r="B728" s="31"/>
      <c r="C728" s="128"/>
      <c r="D728" s="45"/>
      <c r="E728" s="45"/>
      <c r="F728" s="46"/>
      <c r="H728" s="29"/>
    </row>
    <row r="729" spans="1:8" s="28" customFormat="1" ht="12" outlineLevel="1">
      <c r="A729" s="23">
        <v>200309</v>
      </c>
      <c r="B729" s="24"/>
      <c r="C729" s="37" t="s">
        <v>1321</v>
      </c>
      <c r="D729" s="26"/>
      <c r="E729" s="131"/>
      <c r="F729" s="27"/>
      <c r="H729" s="29"/>
    </row>
    <row r="730" spans="1:8" s="28" customFormat="1" ht="12" outlineLevel="1">
      <c r="A730" s="30">
        <v>20030900288</v>
      </c>
      <c r="B730" s="31" t="s">
        <v>1322</v>
      </c>
      <c r="C730" s="117" t="s">
        <v>1323</v>
      </c>
      <c r="D730" s="26"/>
      <c r="E730" s="26"/>
      <c r="F730" s="27">
        <f aca="true" t="shared" si="29" ref="F730:F751">D730+E730</f>
        <v>0</v>
      </c>
      <c r="H730" s="29"/>
    </row>
    <row r="731" spans="1:8" s="28" customFormat="1" ht="24" outlineLevel="1">
      <c r="A731" s="30">
        <v>20030900289</v>
      </c>
      <c r="B731" s="31" t="s">
        <v>1324</v>
      </c>
      <c r="C731" s="117" t="s">
        <v>1325</v>
      </c>
      <c r="D731" s="26"/>
      <c r="E731" s="26">
        <v>30000000</v>
      </c>
      <c r="F731" s="27">
        <f t="shared" si="29"/>
        <v>30000000</v>
      </c>
      <c r="H731" s="29"/>
    </row>
    <row r="732" spans="1:8" s="28" customFormat="1" ht="12" outlineLevel="1">
      <c r="A732" s="30">
        <v>20030900290</v>
      </c>
      <c r="B732" s="31" t="s">
        <v>1326</v>
      </c>
      <c r="C732" s="117" t="s">
        <v>1327</v>
      </c>
      <c r="D732" s="26"/>
      <c r="E732" s="131"/>
      <c r="F732" s="27">
        <f t="shared" si="29"/>
        <v>0</v>
      </c>
      <c r="H732" s="29"/>
    </row>
    <row r="733" spans="1:8" s="28" customFormat="1" ht="24" outlineLevel="1">
      <c r="A733" s="30">
        <v>20030900291</v>
      </c>
      <c r="B733" s="31" t="s">
        <v>1328</v>
      </c>
      <c r="C733" s="117" t="s">
        <v>1329</v>
      </c>
      <c r="D733" s="26"/>
      <c r="E733" s="26">
        <v>10000000</v>
      </c>
      <c r="F733" s="27">
        <f t="shared" si="29"/>
        <v>10000000</v>
      </c>
      <c r="H733" s="29"/>
    </row>
    <row r="734" spans="1:8" s="28" customFormat="1" ht="24" outlineLevel="1">
      <c r="A734" s="30">
        <v>20030900292</v>
      </c>
      <c r="B734" s="31" t="s">
        <v>1330</v>
      </c>
      <c r="C734" s="117" t="s">
        <v>1331</v>
      </c>
      <c r="D734" s="26"/>
      <c r="E734" s="26">
        <v>60000000</v>
      </c>
      <c r="F734" s="27">
        <f t="shared" si="29"/>
        <v>60000000</v>
      </c>
      <c r="H734" s="29"/>
    </row>
    <row r="735" spans="1:8" s="28" customFormat="1" ht="36" outlineLevel="1">
      <c r="A735" s="30">
        <v>20030900293</v>
      </c>
      <c r="B735" s="31" t="s">
        <v>1332</v>
      </c>
      <c r="C735" s="117" t="s">
        <v>1333</v>
      </c>
      <c r="D735" s="26"/>
      <c r="E735" s="26">
        <v>100000000</v>
      </c>
      <c r="F735" s="27">
        <f t="shared" si="29"/>
        <v>100000000</v>
      </c>
      <c r="H735" s="29"/>
    </row>
    <row r="736" spans="1:8" s="28" customFormat="1" ht="24" outlineLevel="1">
      <c r="A736" s="30">
        <v>20030900294</v>
      </c>
      <c r="B736" s="31" t="s">
        <v>1334</v>
      </c>
      <c r="C736" s="117" t="s">
        <v>1335</v>
      </c>
      <c r="D736" s="26"/>
      <c r="E736" s="26">
        <v>44000000</v>
      </c>
      <c r="F736" s="27">
        <f t="shared" si="29"/>
        <v>44000000</v>
      </c>
      <c r="H736" s="29"/>
    </row>
    <row r="737" spans="1:8" s="28" customFormat="1" ht="12" outlineLevel="1">
      <c r="A737" s="30">
        <v>20030900295</v>
      </c>
      <c r="B737" s="31" t="s">
        <v>1336</v>
      </c>
      <c r="C737" s="117" t="s">
        <v>1337</v>
      </c>
      <c r="D737" s="26"/>
      <c r="E737" s="26"/>
      <c r="F737" s="27">
        <f t="shared" si="29"/>
        <v>0</v>
      </c>
      <c r="H737" s="29"/>
    </row>
    <row r="738" spans="1:8" s="28" customFormat="1" ht="12" outlineLevel="1">
      <c r="A738" s="30">
        <v>20030900296</v>
      </c>
      <c r="B738" s="31" t="s">
        <v>1338</v>
      </c>
      <c r="C738" s="117" t="s">
        <v>1339</v>
      </c>
      <c r="D738" s="26"/>
      <c r="E738" s="26"/>
      <c r="F738" s="27">
        <f t="shared" si="29"/>
        <v>0</v>
      </c>
      <c r="H738" s="29"/>
    </row>
    <row r="739" spans="1:8" s="28" customFormat="1" ht="12" outlineLevel="1">
      <c r="A739" s="30">
        <v>20030900297</v>
      </c>
      <c r="B739" s="31" t="s">
        <v>1340</v>
      </c>
      <c r="C739" s="117" t="s">
        <v>1341</v>
      </c>
      <c r="D739" s="26"/>
      <c r="E739" s="26"/>
      <c r="F739" s="27">
        <f t="shared" si="29"/>
        <v>0</v>
      </c>
      <c r="H739" s="29"/>
    </row>
    <row r="740" spans="1:8" s="28" customFormat="1" ht="24" outlineLevel="1">
      <c r="A740" s="30">
        <v>20030900298</v>
      </c>
      <c r="B740" s="31" t="s">
        <v>1342</v>
      </c>
      <c r="C740" s="117" t="s">
        <v>1343</v>
      </c>
      <c r="D740" s="26"/>
      <c r="E740" s="26"/>
      <c r="F740" s="27">
        <f t="shared" si="29"/>
        <v>0</v>
      </c>
      <c r="H740" s="29"/>
    </row>
    <row r="741" spans="1:8" s="28" customFormat="1" ht="24" outlineLevel="1">
      <c r="A741" s="30">
        <v>20030900299</v>
      </c>
      <c r="B741" s="31" t="s">
        <v>1344</v>
      </c>
      <c r="C741" s="117" t="s">
        <v>1345</v>
      </c>
      <c r="D741" s="26"/>
      <c r="E741" s="26"/>
      <c r="F741" s="27">
        <f t="shared" si="29"/>
        <v>0</v>
      </c>
      <c r="H741" s="29"/>
    </row>
    <row r="742" spans="1:8" s="28" customFormat="1" ht="12" outlineLevel="1">
      <c r="A742" s="30">
        <v>20030900300</v>
      </c>
      <c r="B742" s="31" t="s">
        <v>1346</v>
      </c>
      <c r="C742" s="117" t="s">
        <v>1347</v>
      </c>
      <c r="D742" s="26"/>
      <c r="E742" s="26">
        <v>5000000</v>
      </c>
      <c r="F742" s="27">
        <f t="shared" si="29"/>
        <v>5000000</v>
      </c>
      <c r="H742" s="29"/>
    </row>
    <row r="743" spans="1:8" s="28" customFormat="1" ht="24" outlineLevel="1">
      <c r="A743" s="30">
        <v>20030900301</v>
      </c>
      <c r="B743" s="31" t="s">
        <v>1348</v>
      </c>
      <c r="C743" s="117" t="s">
        <v>1349</v>
      </c>
      <c r="D743" s="26"/>
      <c r="E743" s="26">
        <v>35000000</v>
      </c>
      <c r="F743" s="27">
        <f t="shared" si="29"/>
        <v>35000000</v>
      </c>
      <c r="H743" s="29"/>
    </row>
    <row r="744" spans="1:8" s="28" customFormat="1" ht="36" outlineLevel="1">
      <c r="A744" s="30">
        <v>20030900302</v>
      </c>
      <c r="B744" s="31" t="s">
        <v>1350</v>
      </c>
      <c r="C744" s="117" t="s">
        <v>1351</v>
      </c>
      <c r="D744" s="26"/>
      <c r="E744" s="26">
        <v>133600000</v>
      </c>
      <c r="F744" s="27">
        <f t="shared" si="29"/>
        <v>133600000</v>
      </c>
      <c r="H744" s="29"/>
    </row>
    <row r="745" spans="1:8" s="28" customFormat="1" ht="24" outlineLevel="1">
      <c r="A745" s="30">
        <v>20030900303</v>
      </c>
      <c r="B745" s="31" t="s">
        <v>1352</v>
      </c>
      <c r="C745" s="117" t="s">
        <v>0</v>
      </c>
      <c r="D745" s="26"/>
      <c r="E745" s="26"/>
      <c r="F745" s="27">
        <f t="shared" si="29"/>
        <v>0</v>
      </c>
      <c r="H745" s="29"/>
    </row>
    <row r="746" spans="1:8" s="28" customFormat="1" ht="24" outlineLevel="1">
      <c r="A746" s="30">
        <v>20030900304</v>
      </c>
      <c r="B746" s="31" t="s">
        <v>1</v>
      </c>
      <c r="C746" s="117" t="s">
        <v>2</v>
      </c>
      <c r="D746" s="26"/>
      <c r="E746" s="26">
        <v>5100000</v>
      </c>
      <c r="F746" s="27">
        <f t="shared" si="29"/>
        <v>5100000</v>
      </c>
      <c r="H746" s="29"/>
    </row>
    <row r="747" spans="1:8" s="28" customFormat="1" ht="24" outlineLevel="1">
      <c r="A747" s="30">
        <v>20030900305</v>
      </c>
      <c r="B747" s="31" t="s">
        <v>3</v>
      </c>
      <c r="C747" s="117" t="s">
        <v>4</v>
      </c>
      <c r="D747" s="26"/>
      <c r="E747" s="26">
        <v>126600000</v>
      </c>
      <c r="F747" s="27">
        <f t="shared" si="29"/>
        <v>126600000</v>
      </c>
      <c r="H747" s="29"/>
    </row>
    <row r="748" spans="1:8" s="28" customFormat="1" ht="36" outlineLevel="1">
      <c r="A748" s="30">
        <v>20030900306</v>
      </c>
      <c r="B748" s="31" t="s">
        <v>5</v>
      </c>
      <c r="C748" s="117" t="s">
        <v>6</v>
      </c>
      <c r="D748" s="26"/>
      <c r="E748" s="26"/>
      <c r="F748" s="27">
        <f t="shared" si="29"/>
        <v>0</v>
      </c>
      <c r="H748" s="29"/>
    </row>
    <row r="749" spans="1:8" s="28" customFormat="1" ht="36" outlineLevel="1">
      <c r="A749" s="30">
        <v>20030900307</v>
      </c>
      <c r="B749" s="31" t="s">
        <v>7</v>
      </c>
      <c r="C749" s="117" t="s">
        <v>8</v>
      </c>
      <c r="D749" s="26"/>
      <c r="E749" s="26">
        <v>95700000</v>
      </c>
      <c r="F749" s="27">
        <f t="shared" si="29"/>
        <v>95700000</v>
      </c>
      <c r="H749" s="29"/>
    </row>
    <row r="750" spans="1:8" s="28" customFormat="1" ht="36" outlineLevel="1">
      <c r="A750" s="30">
        <v>20030900308</v>
      </c>
      <c r="B750" s="31" t="s">
        <v>9</v>
      </c>
      <c r="C750" s="117" t="s">
        <v>10</v>
      </c>
      <c r="D750" s="26"/>
      <c r="E750" s="26">
        <v>1500000</v>
      </c>
      <c r="F750" s="27">
        <f t="shared" si="29"/>
        <v>1500000</v>
      </c>
      <c r="H750" s="29"/>
    </row>
    <row r="751" spans="1:8" s="28" customFormat="1" ht="24" outlineLevel="1">
      <c r="A751" s="30">
        <v>20030900309</v>
      </c>
      <c r="B751" s="31" t="s">
        <v>11</v>
      </c>
      <c r="C751" s="117" t="s">
        <v>12</v>
      </c>
      <c r="D751" s="26"/>
      <c r="E751" s="26">
        <v>3500000</v>
      </c>
      <c r="F751" s="27">
        <f t="shared" si="29"/>
        <v>3500000</v>
      </c>
      <c r="H751" s="29"/>
    </row>
    <row r="752" spans="1:8" s="28" customFormat="1" ht="12.75" outlineLevel="1" thickBot="1">
      <c r="A752" s="23">
        <v>200309</v>
      </c>
      <c r="B752" s="24"/>
      <c r="C752" s="119" t="s">
        <v>13</v>
      </c>
      <c r="D752" s="110">
        <f>SUM(D730:D751)</f>
        <v>0</v>
      </c>
      <c r="E752" s="110">
        <f>SUM(E730:E751)</f>
        <v>650000000</v>
      </c>
      <c r="F752" s="110">
        <f>SUM(F730:F751)</f>
        <v>650000000</v>
      </c>
      <c r="G752" s="132">
        <v>1000000000</v>
      </c>
      <c r="H752" s="29"/>
    </row>
    <row r="753" spans="1:8" s="28" customFormat="1" ht="12.75" outlineLevel="1" thickTop="1">
      <c r="A753" s="30"/>
      <c r="B753" s="31"/>
      <c r="C753" s="128"/>
      <c r="D753" s="45"/>
      <c r="E753" s="45"/>
      <c r="F753" s="46"/>
      <c r="H753" s="29"/>
    </row>
    <row r="754" spans="1:8" s="28" customFormat="1" ht="12" outlineLevel="1">
      <c r="A754" s="23">
        <v>200310</v>
      </c>
      <c r="B754" s="24"/>
      <c r="C754" s="37" t="s">
        <v>14</v>
      </c>
      <c r="D754" s="26"/>
      <c r="E754" s="26"/>
      <c r="F754" s="27"/>
      <c r="H754" s="29"/>
    </row>
    <row r="755" spans="1:8" s="28" customFormat="1" ht="24" outlineLevel="1">
      <c r="A755" s="30">
        <v>20031000313</v>
      </c>
      <c r="B755" s="31" t="s">
        <v>15</v>
      </c>
      <c r="C755" s="117" t="s">
        <v>16</v>
      </c>
      <c r="D755" s="26"/>
      <c r="E755" s="26">
        <f>H755-E756</f>
        <v>44907200</v>
      </c>
      <c r="F755" s="27">
        <f aca="true" t="shared" si="30" ref="F755:F763">D755+E755</f>
        <v>44907200</v>
      </c>
      <c r="G755" s="52" t="s">
        <v>17</v>
      </c>
      <c r="H755" s="29">
        <f>E37+E185</f>
        <v>56134000</v>
      </c>
    </row>
    <row r="756" spans="1:8" s="28" customFormat="1" ht="12">
      <c r="A756" s="30">
        <v>20031000314</v>
      </c>
      <c r="B756" s="31" t="s">
        <v>18</v>
      </c>
      <c r="C756" s="124" t="s">
        <v>19</v>
      </c>
      <c r="D756" s="27"/>
      <c r="E756" s="26">
        <f>H755*20%</f>
        <v>11226800</v>
      </c>
      <c r="F756" s="27">
        <f t="shared" si="30"/>
        <v>11226800</v>
      </c>
      <c r="G756" s="52" t="s">
        <v>20</v>
      </c>
      <c r="H756" s="29"/>
    </row>
    <row r="757" spans="1:8" s="28" customFormat="1" ht="24" outlineLevel="1">
      <c r="A757" s="30">
        <v>20031000315</v>
      </c>
      <c r="B757" s="31" t="s">
        <v>15</v>
      </c>
      <c r="C757" s="133" t="s">
        <v>21</v>
      </c>
      <c r="D757" s="26"/>
      <c r="E757" s="26">
        <f>E36</f>
        <v>10000000</v>
      </c>
      <c r="F757" s="27">
        <f t="shared" si="30"/>
        <v>10000000</v>
      </c>
      <c r="G757" s="52" t="s">
        <v>22</v>
      </c>
      <c r="H757" s="29"/>
    </row>
    <row r="758" spans="1:8" s="28" customFormat="1" ht="24" outlineLevel="1">
      <c r="A758" s="30">
        <v>20031000316</v>
      </c>
      <c r="B758" s="31" t="s">
        <v>15</v>
      </c>
      <c r="C758" s="117" t="s">
        <v>23</v>
      </c>
      <c r="D758" s="26"/>
      <c r="E758" s="26">
        <v>50000000</v>
      </c>
      <c r="F758" s="27">
        <f t="shared" si="30"/>
        <v>50000000</v>
      </c>
      <c r="H758" s="29"/>
    </row>
    <row r="759" spans="1:8" s="28" customFormat="1" ht="24" outlineLevel="1">
      <c r="A759" s="30">
        <v>20031000317</v>
      </c>
      <c r="B759" s="31" t="s">
        <v>1249</v>
      </c>
      <c r="C759" s="117" t="s">
        <v>24</v>
      </c>
      <c r="D759" s="26"/>
      <c r="E759" s="26">
        <v>150000000</v>
      </c>
      <c r="F759" s="27">
        <f t="shared" si="30"/>
        <v>150000000</v>
      </c>
      <c r="G759" s="28" t="s">
        <v>25</v>
      </c>
      <c r="H759" s="29"/>
    </row>
    <row r="760" spans="1:8" s="28" customFormat="1" ht="24" outlineLevel="1">
      <c r="A760" s="30">
        <v>20031000318</v>
      </c>
      <c r="B760" s="31" t="s">
        <v>26</v>
      </c>
      <c r="C760" s="117" t="s">
        <v>27</v>
      </c>
      <c r="D760" s="26"/>
      <c r="E760" s="26"/>
      <c r="F760" s="27">
        <f t="shared" si="30"/>
        <v>0</v>
      </c>
      <c r="H760" s="29"/>
    </row>
    <row r="761" spans="1:8" s="28" customFormat="1" ht="24" outlineLevel="1">
      <c r="A761" s="30">
        <v>20031000319</v>
      </c>
      <c r="B761" s="31" t="s">
        <v>28</v>
      </c>
      <c r="C761" s="117" t="s">
        <v>29</v>
      </c>
      <c r="D761" s="26"/>
      <c r="E761" s="26"/>
      <c r="F761" s="27">
        <f t="shared" si="30"/>
        <v>0</v>
      </c>
      <c r="H761" s="29"/>
    </row>
    <row r="762" spans="1:8" s="28" customFormat="1" ht="12" outlineLevel="1">
      <c r="A762" s="30">
        <v>20031000320</v>
      </c>
      <c r="B762" s="31" t="s">
        <v>1249</v>
      </c>
      <c r="C762" s="117" t="s">
        <v>30</v>
      </c>
      <c r="D762" s="26"/>
      <c r="E762" s="26"/>
      <c r="F762" s="27">
        <f t="shared" si="30"/>
        <v>0</v>
      </c>
      <c r="H762" s="29"/>
    </row>
    <row r="763" spans="1:8" s="28" customFormat="1" ht="24" outlineLevel="1">
      <c r="A763" s="30">
        <v>20031000321</v>
      </c>
      <c r="B763" s="31" t="s">
        <v>31</v>
      </c>
      <c r="C763" s="117" t="s">
        <v>32</v>
      </c>
      <c r="D763" s="26"/>
      <c r="E763" s="26"/>
      <c r="F763" s="27">
        <f t="shared" si="30"/>
        <v>0</v>
      </c>
      <c r="H763" s="29"/>
    </row>
    <row r="764" spans="1:8" s="28" customFormat="1" ht="12.75" outlineLevel="1" thickBot="1">
      <c r="A764" s="23">
        <v>200310</v>
      </c>
      <c r="B764" s="24"/>
      <c r="C764" s="119" t="s">
        <v>33</v>
      </c>
      <c r="D764" s="110">
        <f>SUM(D755:D763)</f>
        <v>0</v>
      </c>
      <c r="E764" s="110">
        <f>SUM(E755:E763)</f>
        <v>266134000</v>
      </c>
      <c r="F764" s="110">
        <f>SUM(F755:F763)</f>
        <v>266134000</v>
      </c>
      <c r="H764" s="29"/>
    </row>
    <row r="765" spans="1:8" s="28" customFormat="1" ht="12.75" outlineLevel="1" thickTop="1">
      <c r="A765" s="30"/>
      <c r="B765" s="31"/>
      <c r="C765" s="128"/>
      <c r="D765" s="45"/>
      <c r="E765" s="45"/>
      <c r="F765" s="46"/>
      <c r="H765" s="29"/>
    </row>
    <row r="766" spans="1:8" s="28" customFormat="1" ht="12" outlineLevel="1">
      <c r="A766" s="23">
        <v>200311</v>
      </c>
      <c r="B766" s="24"/>
      <c r="C766" s="37" t="s">
        <v>34</v>
      </c>
      <c r="D766" s="26"/>
      <c r="E766" s="26"/>
      <c r="F766" s="27"/>
      <c r="H766" s="29"/>
    </row>
    <row r="767" spans="1:9" s="28" customFormat="1" ht="24" outlineLevel="1">
      <c r="A767" s="30">
        <v>20031100325</v>
      </c>
      <c r="B767" s="31" t="s">
        <v>35</v>
      </c>
      <c r="C767" s="117" t="s">
        <v>36</v>
      </c>
      <c r="D767" s="26"/>
      <c r="E767" s="26">
        <v>20000000</v>
      </c>
      <c r="F767" s="27">
        <f aca="true" t="shared" si="31" ref="F767:F772">D767+E767</f>
        <v>20000000</v>
      </c>
      <c r="H767" s="29"/>
      <c r="I767" s="28">
        <v>800000000</v>
      </c>
    </row>
    <row r="768" spans="1:8" s="28" customFormat="1" ht="24" outlineLevel="1">
      <c r="A768" s="30">
        <v>20031100326</v>
      </c>
      <c r="B768" s="31" t="s">
        <v>35</v>
      </c>
      <c r="C768" s="117" t="s">
        <v>37</v>
      </c>
      <c r="D768" s="26"/>
      <c r="E768" s="26">
        <v>50000000</v>
      </c>
      <c r="F768" s="27">
        <f t="shared" si="31"/>
        <v>50000000</v>
      </c>
      <c r="H768" s="29"/>
    </row>
    <row r="769" spans="1:8" s="28" customFormat="1" ht="12" outlineLevel="1">
      <c r="A769" s="30">
        <v>20031100327</v>
      </c>
      <c r="B769" s="31" t="s">
        <v>35</v>
      </c>
      <c r="C769" s="117" t="s">
        <v>38</v>
      </c>
      <c r="D769" s="26"/>
      <c r="E769" s="131"/>
      <c r="F769" s="27">
        <f t="shared" si="31"/>
        <v>0</v>
      </c>
      <c r="H769" s="29"/>
    </row>
    <row r="770" spans="1:8" s="28" customFormat="1" ht="12" outlineLevel="1">
      <c r="A770" s="30">
        <v>20031100328</v>
      </c>
      <c r="B770" s="31" t="s">
        <v>39</v>
      </c>
      <c r="C770" s="117" t="s">
        <v>40</v>
      </c>
      <c r="D770" s="26"/>
      <c r="E770" s="26">
        <v>20000000</v>
      </c>
      <c r="F770" s="27">
        <f t="shared" si="31"/>
        <v>20000000</v>
      </c>
      <c r="H770" s="29"/>
    </row>
    <row r="771" spans="1:8" s="28" customFormat="1" ht="24" outlineLevel="1">
      <c r="A771" s="30">
        <v>20031100329</v>
      </c>
      <c r="B771" s="31" t="s">
        <v>39</v>
      </c>
      <c r="C771" s="117" t="s">
        <v>41</v>
      </c>
      <c r="D771" s="26"/>
      <c r="E771" s="26">
        <f>E52</f>
        <v>244422000</v>
      </c>
      <c r="F771" s="27">
        <f t="shared" si="31"/>
        <v>244422000</v>
      </c>
      <c r="G771" s="52" t="s">
        <v>908</v>
      </c>
      <c r="H771" s="29"/>
    </row>
    <row r="772" spans="1:8" s="28" customFormat="1" ht="24" outlineLevel="1">
      <c r="A772" s="30">
        <v>20031100330</v>
      </c>
      <c r="B772" s="31" t="s">
        <v>42</v>
      </c>
      <c r="C772" s="117" t="s">
        <v>43</v>
      </c>
      <c r="D772" s="26"/>
      <c r="E772" s="26"/>
      <c r="F772" s="27">
        <f t="shared" si="31"/>
        <v>0</v>
      </c>
      <c r="G772" s="52"/>
      <c r="H772" s="29"/>
    </row>
    <row r="773" spans="1:8" s="28" customFormat="1" ht="12.75" outlineLevel="1" thickBot="1">
      <c r="A773" s="23">
        <v>200311</v>
      </c>
      <c r="B773" s="24"/>
      <c r="C773" s="119" t="s">
        <v>44</v>
      </c>
      <c r="D773" s="110">
        <f>SUM(D767:D772)</f>
        <v>0</v>
      </c>
      <c r="E773" s="110">
        <f>SUM(E767:E772)</f>
        <v>334422000</v>
      </c>
      <c r="F773" s="110">
        <f>SUM(F767:F772)</f>
        <v>334422000</v>
      </c>
      <c r="H773" s="29"/>
    </row>
    <row r="774" spans="1:8" s="28" customFormat="1" ht="12.75" outlineLevel="1" thickTop="1">
      <c r="A774" s="23"/>
      <c r="B774" s="24"/>
      <c r="C774" s="134"/>
      <c r="D774" s="135"/>
      <c r="E774" s="135"/>
      <c r="F774" s="135"/>
      <c r="H774" s="29"/>
    </row>
    <row r="775" spans="1:8" s="28" customFormat="1" ht="12" outlineLevel="1">
      <c r="A775" s="23"/>
      <c r="B775" s="24"/>
      <c r="C775" s="134"/>
      <c r="D775" s="135"/>
      <c r="E775" s="135"/>
      <c r="F775" s="135"/>
      <c r="H775" s="29"/>
    </row>
    <row r="776" spans="1:8" s="28" customFormat="1" ht="12" outlineLevel="1">
      <c r="A776" s="23">
        <v>200312</v>
      </c>
      <c r="B776" s="24"/>
      <c r="C776" s="37" t="s">
        <v>45</v>
      </c>
      <c r="D776" s="26"/>
      <c r="E776" s="26"/>
      <c r="F776" s="27"/>
      <c r="H776" s="29"/>
    </row>
    <row r="777" spans="1:8" s="28" customFormat="1" ht="12" outlineLevel="1">
      <c r="A777" s="30">
        <v>20031200334</v>
      </c>
      <c r="B777" s="31" t="s">
        <v>46</v>
      </c>
      <c r="C777" s="117" t="s">
        <v>47</v>
      </c>
      <c r="D777" s="26"/>
      <c r="E777" s="26">
        <v>12000000</v>
      </c>
      <c r="F777" s="27">
        <f aca="true" t="shared" si="32" ref="F777:F783">D777+E777</f>
        <v>12000000</v>
      </c>
      <c r="H777" s="29"/>
    </row>
    <row r="778" spans="1:8" s="28" customFormat="1" ht="12" outlineLevel="1">
      <c r="A778" s="30">
        <v>20031200335</v>
      </c>
      <c r="B778" s="31" t="s">
        <v>48</v>
      </c>
      <c r="C778" s="117" t="s">
        <v>49</v>
      </c>
      <c r="D778" s="26"/>
      <c r="E778" s="26">
        <v>40000000</v>
      </c>
      <c r="F778" s="27">
        <f t="shared" si="32"/>
        <v>40000000</v>
      </c>
      <c r="H778" s="29"/>
    </row>
    <row r="779" spans="1:8" s="28" customFormat="1" ht="24" outlineLevel="1">
      <c r="A779" s="30">
        <v>20031200336</v>
      </c>
      <c r="B779" s="31" t="s">
        <v>50</v>
      </c>
      <c r="C779" s="117" t="s">
        <v>51</v>
      </c>
      <c r="D779" s="26"/>
      <c r="E779" s="26">
        <v>10000000</v>
      </c>
      <c r="F779" s="27">
        <f t="shared" si="32"/>
        <v>10000000</v>
      </c>
      <c r="H779" s="29"/>
    </row>
    <row r="780" spans="1:8" s="28" customFormat="1" ht="12" outlineLevel="1">
      <c r="A780" s="30">
        <v>20031200337</v>
      </c>
      <c r="B780" s="31" t="s">
        <v>52</v>
      </c>
      <c r="C780" s="117" t="s">
        <v>53</v>
      </c>
      <c r="D780" s="26"/>
      <c r="E780" s="26">
        <v>20000000</v>
      </c>
      <c r="F780" s="27">
        <f t="shared" si="32"/>
        <v>20000000</v>
      </c>
      <c r="H780" s="29"/>
    </row>
    <row r="781" spans="1:8" s="28" customFormat="1" ht="24" outlineLevel="1">
      <c r="A781" s="30">
        <v>20031200338</v>
      </c>
      <c r="B781" s="31" t="s">
        <v>54</v>
      </c>
      <c r="C781" s="117" t="s">
        <v>55</v>
      </c>
      <c r="D781" s="26"/>
      <c r="E781" s="26">
        <v>8000000</v>
      </c>
      <c r="F781" s="27">
        <f t="shared" si="32"/>
        <v>8000000</v>
      </c>
      <c r="H781" s="29"/>
    </row>
    <row r="782" spans="1:8" s="28" customFormat="1" ht="12" outlineLevel="1">
      <c r="A782" s="30">
        <v>20031200339</v>
      </c>
      <c r="B782" s="31" t="s">
        <v>56</v>
      </c>
      <c r="C782" s="117" t="s">
        <v>57</v>
      </c>
      <c r="D782" s="26"/>
      <c r="E782" s="131"/>
      <c r="F782" s="27">
        <f t="shared" si="32"/>
        <v>0</v>
      </c>
      <c r="H782" s="29"/>
    </row>
    <row r="783" spans="1:8" s="28" customFormat="1" ht="12" outlineLevel="1">
      <c r="A783" s="30">
        <v>20031200340</v>
      </c>
      <c r="B783" s="31" t="s">
        <v>56</v>
      </c>
      <c r="C783" s="117" t="s">
        <v>58</v>
      </c>
      <c r="D783" s="26"/>
      <c r="E783" s="26">
        <v>10000000</v>
      </c>
      <c r="F783" s="27">
        <f t="shared" si="32"/>
        <v>10000000</v>
      </c>
      <c r="H783" s="29"/>
    </row>
    <row r="784" spans="1:8" s="28" customFormat="1" ht="12.75" outlineLevel="1" thickBot="1">
      <c r="A784" s="23">
        <v>200312</v>
      </c>
      <c r="B784" s="24"/>
      <c r="C784" s="119" t="s">
        <v>59</v>
      </c>
      <c r="D784" s="110">
        <f>SUM(D777:D783)</f>
        <v>0</v>
      </c>
      <c r="E784" s="110">
        <f>SUM(E777:E783)</f>
        <v>100000000</v>
      </c>
      <c r="F784" s="110">
        <f>SUM(F777:F783)</f>
        <v>100000000</v>
      </c>
      <c r="H784" s="29"/>
    </row>
    <row r="785" spans="1:8" s="28" customFormat="1" ht="12.75" outlineLevel="1" thickTop="1">
      <c r="A785" s="30"/>
      <c r="B785" s="31"/>
      <c r="C785" s="121"/>
      <c r="D785" s="122"/>
      <c r="E785" s="122"/>
      <c r="F785" s="122"/>
      <c r="H785" s="29"/>
    </row>
    <row r="786" spans="1:8" s="28" customFormat="1" ht="12" outlineLevel="1">
      <c r="A786" s="23">
        <v>200313</v>
      </c>
      <c r="B786" s="24"/>
      <c r="C786" s="37" t="s">
        <v>60</v>
      </c>
      <c r="D786" s="26"/>
      <c r="E786" s="131"/>
      <c r="F786" s="27"/>
      <c r="H786" s="29"/>
    </row>
    <row r="787" spans="1:8" s="28" customFormat="1" ht="12" outlineLevel="1">
      <c r="A787" s="30">
        <v>20031300344</v>
      </c>
      <c r="B787" s="31" t="s">
        <v>61</v>
      </c>
      <c r="C787" s="124" t="s">
        <v>62</v>
      </c>
      <c r="D787" s="26"/>
      <c r="E787" s="26">
        <v>0</v>
      </c>
      <c r="F787" s="27">
        <f aca="true" t="shared" si="33" ref="F787:F796">D787+E787</f>
        <v>0</v>
      </c>
      <c r="H787" s="29"/>
    </row>
    <row r="788" spans="1:8" s="28" customFormat="1" ht="12" outlineLevel="1">
      <c r="A788" s="30">
        <v>20031300345</v>
      </c>
      <c r="B788" s="31" t="s">
        <v>63</v>
      </c>
      <c r="C788" s="31" t="s">
        <v>64</v>
      </c>
      <c r="D788" s="26"/>
      <c r="E788" s="26">
        <v>30000000</v>
      </c>
      <c r="F788" s="27">
        <f t="shared" si="33"/>
        <v>30000000</v>
      </c>
      <c r="H788" s="29"/>
    </row>
    <row r="789" spans="1:8" s="28" customFormat="1" ht="12" outlineLevel="1">
      <c r="A789" s="30">
        <v>20031300346</v>
      </c>
      <c r="B789" s="31" t="s">
        <v>1256</v>
      </c>
      <c r="C789" s="117" t="s">
        <v>65</v>
      </c>
      <c r="D789" s="26"/>
      <c r="E789" s="26">
        <v>1000000</v>
      </c>
      <c r="F789" s="27">
        <f t="shared" si="33"/>
        <v>1000000</v>
      </c>
      <c r="H789" s="29"/>
    </row>
    <row r="790" spans="1:8" s="28" customFormat="1" ht="12" outlineLevel="1">
      <c r="A790" s="30">
        <v>20031300347</v>
      </c>
      <c r="B790" s="31" t="s">
        <v>1256</v>
      </c>
      <c r="C790" s="31" t="s">
        <v>66</v>
      </c>
      <c r="D790" s="26"/>
      <c r="E790" s="26">
        <f>45000000-2382423.36</f>
        <v>42617576.64</v>
      </c>
      <c r="F790" s="27">
        <f t="shared" si="33"/>
        <v>42617576.64</v>
      </c>
      <c r="H790" s="29"/>
    </row>
    <row r="791" spans="1:8" s="28" customFormat="1" ht="24" outlineLevel="1">
      <c r="A791" s="30">
        <v>20031300348</v>
      </c>
      <c r="B791" s="31" t="s">
        <v>1336</v>
      </c>
      <c r="C791" s="31" t="s">
        <v>67</v>
      </c>
      <c r="D791" s="26"/>
      <c r="E791" s="26">
        <v>25000000</v>
      </c>
      <c r="F791" s="27">
        <f t="shared" si="33"/>
        <v>25000000</v>
      </c>
      <c r="H791" s="29"/>
    </row>
    <row r="792" spans="1:8" s="28" customFormat="1" ht="12" outlineLevel="1">
      <c r="A792" s="30">
        <v>20031300349</v>
      </c>
      <c r="B792" s="31" t="s">
        <v>68</v>
      </c>
      <c r="C792" s="117" t="s">
        <v>69</v>
      </c>
      <c r="D792" s="26"/>
      <c r="E792" s="26">
        <v>32000000</v>
      </c>
      <c r="F792" s="27">
        <f t="shared" si="33"/>
        <v>32000000</v>
      </c>
      <c r="H792" s="29"/>
    </row>
    <row r="793" spans="1:8" s="28" customFormat="1" ht="36" outlineLevel="1">
      <c r="A793" s="30">
        <v>20031300350</v>
      </c>
      <c r="B793" s="31" t="s">
        <v>68</v>
      </c>
      <c r="C793" s="117" t="s">
        <v>70</v>
      </c>
      <c r="D793" s="26"/>
      <c r="E793" s="26">
        <v>5000000</v>
      </c>
      <c r="F793" s="27">
        <f t="shared" si="33"/>
        <v>5000000</v>
      </c>
      <c r="H793" s="29"/>
    </row>
    <row r="794" spans="1:8" s="28" customFormat="1" ht="24" outlineLevel="1">
      <c r="A794" s="30">
        <v>20031300351</v>
      </c>
      <c r="B794" s="31" t="s">
        <v>71</v>
      </c>
      <c r="C794" s="117" t="s">
        <v>72</v>
      </c>
      <c r="D794" s="26"/>
      <c r="E794" s="26">
        <v>25000000</v>
      </c>
      <c r="F794" s="27">
        <f t="shared" si="33"/>
        <v>25000000</v>
      </c>
      <c r="H794" s="29"/>
    </row>
    <row r="795" spans="1:8" s="28" customFormat="1" ht="12" outlineLevel="1">
      <c r="A795" s="30">
        <v>20031300352</v>
      </c>
      <c r="B795" s="31" t="s">
        <v>73</v>
      </c>
      <c r="C795" s="117" t="s">
        <v>74</v>
      </c>
      <c r="D795" s="26"/>
      <c r="E795" s="26">
        <v>3000000</v>
      </c>
      <c r="F795" s="27">
        <f t="shared" si="33"/>
        <v>3000000</v>
      </c>
      <c r="H795" s="29"/>
    </row>
    <row r="796" spans="1:8" s="28" customFormat="1" ht="24" outlineLevel="1">
      <c r="A796" s="30">
        <v>20031300353</v>
      </c>
      <c r="B796" s="31" t="s">
        <v>75</v>
      </c>
      <c r="C796" s="117" t="s">
        <v>76</v>
      </c>
      <c r="D796" s="26"/>
      <c r="E796" s="26">
        <v>5000000</v>
      </c>
      <c r="F796" s="27">
        <f t="shared" si="33"/>
        <v>5000000</v>
      </c>
      <c r="H796" s="29"/>
    </row>
    <row r="797" spans="1:8" s="28" customFormat="1" ht="12.75" outlineLevel="1" thickBot="1">
      <c r="A797" s="23">
        <v>200313</v>
      </c>
      <c r="B797" s="24"/>
      <c r="C797" s="119" t="s">
        <v>77</v>
      </c>
      <c r="D797" s="110">
        <f>SUM(D787:D796)</f>
        <v>0</v>
      </c>
      <c r="E797" s="110">
        <f>SUM(E787:E796)</f>
        <v>168617576.64</v>
      </c>
      <c r="F797" s="110">
        <f>SUM(F787:F796)</f>
        <v>168617576.64</v>
      </c>
      <c r="H797" s="29"/>
    </row>
    <row r="798" spans="1:8" s="28" customFormat="1" ht="12.75" outlineLevel="1" thickTop="1">
      <c r="A798" s="30"/>
      <c r="B798" s="31"/>
      <c r="C798" s="121"/>
      <c r="D798" s="122"/>
      <c r="E798" s="122"/>
      <c r="F798" s="122"/>
      <c r="H798" s="29"/>
    </row>
    <row r="799" spans="1:8" s="28" customFormat="1" ht="12" outlineLevel="1">
      <c r="A799" s="23">
        <v>200314</v>
      </c>
      <c r="B799" s="24"/>
      <c r="C799" s="37" t="s">
        <v>78</v>
      </c>
      <c r="D799" s="26"/>
      <c r="E799" s="26"/>
      <c r="F799" s="27"/>
      <c r="H799" s="29"/>
    </row>
    <row r="800" spans="1:8" s="28" customFormat="1" ht="12" outlineLevel="1">
      <c r="A800" s="30">
        <v>20031400357</v>
      </c>
      <c r="B800" s="31" t="s">
        <v>79</v>
      </c>
      <c r="C800" s="117" t="s">
        <v>80</v>
      </c>
      <c r="D800" s="26"/>
      <c r="E800" s="26">
        <v>170000000</v>
      </c>
      <c r="F800" s="27">
        <f aca="true" t="shared" si="34" ref="F800:F808">D800+E800</f>
        <v>170000000</v>
      </c>
      <c r="H800" s="29"/>
    </row>
    <row r="801" spans="1:8" s="28" customFormat="1" ht="24" outlineLevel="1">
      <c r="A801" s="30">
        <v>20031400358</v>
      </c>
      <c r="B801" s="31" t="s">
        <v>81</v>
      </c>
      <c r="C801" s="117" t="s">
        <v>82</v>
      </c>
      <c r="D801" s="26"/>
      <c r="E801" s="26">
        <v>250000000</v>
      </c>
      <c r="F801" s="27">
        <f t="shared" si="34"/>
        <v>250000000</v>
      </c>
      <c r="H801" s="29"/>
    </row>
    <row r="802" spans="1:8" s="28" customFormat="1" ht="12" outlineLevel="1">
      <c r="A802" s="30">
        <v>20031400359</v>
      </c>
      <c r="B802" s="31" t="s">
        <v>83</v>
      </c>
      <c r="C802" s="117" t="s">
        <v>84</v>
      </c>
      <c r="D802" s="26"/>
      <c r="E802" s="26">
        <v>100000000</v>
      </c>
      <c r="F802" s="27">
        <f t="shared" si="34"/>
        <v>100000000</v>
      </c>
      <c r="H802" s="29"/>
    </row>
    <row r="803" spans="1:8" s="28" customFormat="1" ht="24" outlineLevel="1">
      <c r="A803" s="30">
        <v>20031400360</v>
      </c>
      <c r="B803" s="31" t="s">
        <v>85</v>
      </c>
      <c r="C803" s="117" t="s">
        <v>86</v>
      </c>
      <c r="D803" s="26"/>
      <c r="E803" s="26"/>
      <c r="F803" s="27">
        <f t="shared" si="34"/>
        <v>0</v>
      </c>
      <c r="H803" s="29"/>
    </row>
    <row r="804" spans="1:8" s="28" customFormat="1" ht="24" outlineLevel="1">
      <c r="A804" s="30">
        <v>20031400361</v>
      </c>
      <c r="B804" s="31" t="s">
        <v>87</v>
      </c>
      <c r="C804" s="117" t="s">
        <v>88</v>
      </c>
      <c r="D804" s="26"/>
      <c r="E804" s="26"/>
      <c r="F804" s="27">
        <f t="shared" si="34"/>
        <v>0</v>
      </c>
      <c r="H804" s="29"/>
    </row>
    <row r="805" spans="1:8" s="28" customFormat="1" ht="24" outlineLevel="1">
      <c r="A805" s="30">
        <v>20031400362</v>
      </c>
      <c r="B805" s="31" t="s">
        <v>89</v>
      </c>
      <c r="C805" s="117" t="s">
        <v>90</v>
      </c>
      <c r="D805" s="26"/>
      <c r="E805" s="26">
        <v>28000000</v>
      </c>
      <c r="F805" s="27">
        <f t="shared" si="34"/>
        <v>28000000</v>
      </c>
      <c r="H805" s="29"/>
    </row>
    <row r="806" spans="1:8" s="28" customFormat="1" ht="12" outlineLevel="1">
      <c r="A806" s="30">
        <v>20031400363</v>
      </c>
      <c r="B806" s="31" t="s">
        <v>91</v>
      </c>
      <c r="C806" s="117" t="s">
        <v>92</v>
      </c>
      <c r="D806" s="26"/>
      <c r="E806" s="26">
        <v>105000000</v>
      </c>
      <c r="F806" s="27">
        <f t="shared" si="34"/>
        <v>105000000</v>
      </c>
      <c r="H806" s="29"/>
    </row>
    <row r="807" spans="1:8" s="28" customFormat="1" ht="12" outlineLevel="1">
      <c r="A807" s="30">
        <v>20031400364</v>
      </c>
      <c r="B807" s="31" t="s">
        <v>93</v>
      </c>
      <c r="C807" s="117" t="s">
        <v>94</v>
      </c>
      <c r="D807" s="26"/>
      <c r="E807" s="26"/>
      <c r="F807" s="27">
        <f t="shared" si="34"/>
        <v>0</v>
      </c>
      <c r="H807" s="29"/>
    </row>
    <row r="808" spans="1:8" s="28" customFormat="1" ht="24" outlineLevel="1">
      <c r="A808" s="30">
        <v>20031400365</v>
      </c>
      <c r="B808" s="31" t="s">
        <v>95</v>
      </c>
      <c r="C808" s="117" t="s">
        <v>96</v>
      </c>
      <c r="D808" s="26"/>
      <c r="E808" s="26">
        <v>50000000</v>
      </c>
      <c r="F808" s="27">
        <f t="shared" si="34"/>
        <v>50000000</v>
      </c>
      <c r="H808" s="29"/>
    </row>
    <row r="809" spans="1:8" s="28" customFormat="1" ht="12.75" outlineLevel="1" thickBot="1">
      <c r="A809" s="23">
        <v>200314</v>
      </c>
      <c r="B809" s="24"/>
      <c r="C809" s="119" t="s">
        <v>97</v>
      </c>
      <c r="D809" s="110">
        <f>SUM(D800:D808)</f>
        <v>0</v>
      </c>
      <c r="E809" s="110">
        <f>SUM(E800:E808)</f>
        <v>703000000</v>
      </c>
      <c r="F809" s="110">
        <f>SUM(F800:F808)</f>
        <v>703000000</v>
      </c>
      <c r="H809" s="29">
        <f>F809-G809</f>
        <v>703000000</v>
      </c>
    </row>
    <row r="810" spans="1:8" s="28" customFormat="1" ht="12.75" outlineLevel="1" thickTop="1">
      <c r="A810" s="30"/>
      <c r="B810" s="31"/>
      <c r="C810" s="121"/>
      <c r="D810" s="122"/>
      <c r="E810" s="122"/>
      <c r="F810" s="122"/>
      <c r="H810" s="29"/>
    </row>
    <row r="811" spans="1:8" s="28" customFormat="1" ht="12" outlineLevel="1">
      <c r="A811" s="30"/>
      <c r="B811" s="31"/>
      <c r="C811" s="38" t="s">
        <v>98</v>
      </c>
      <c r="D811" s="95"/>
      <c r="E811" s="95"/>
      <c r="F811" s="95"/>
      <c r="H811" s="29"/>
    </row>
    <row r="812" spans="1:8" s="28" customFormat="1" ht="12" outlineLevel="1">
      <c r="A812" s="30"/>
      <c r="B812" s="31"/>
      <c r="C812" s="136"/>
      <c r="D812" s="95"/>
      <c r="E812" s="95"/>
      <c r="F812" s="95"/>
      <c r="H812" s="29"/>
    </row>
    <row r="813" spans="1:8" s="28" customFormat="1" ht="12" outlineLevel="1">
      <c r="A813" s="137">
        <f>A651</f>
        <v>200301</v>
      </c>
      <c r="B813" s="138"/>
      <c r="C813" s="24" t="str">
        <f>C651</f>
        <v>Subtotal Transporte, Vías  y Espacio Público</v>
      </c>
      <c r="D813" s="139">
        <f>D651</f>
        <v>0</v>
      </c>
      <c r="E813" s="139">
        <f>E651</f>
        <v>326980000</v>
      </c>
      <c r="F813" s="139">
        <f>F651</f>
        <v>326980000</v>
      </c>
      <c r="H813" s="29"/>
    </row>
    <row r="814" spans="1:8" s="28" customFormat="1" ht="12" outlineLevel="1">
      <c r="A814" s="137">
        <f>A659</f>
        <v>200302</v>
      </c>
      <c r="B814" s="138"/>
      <c r="C814" s="24" t="str">
        <f>C659</f>
        <v>Subtotal Equipamiento Municipal</v>
      </c>
      <c r="D814" s="139">
        <f>D659</f>
        <v>0</v>
      </c>
      <c r="E814" s="139">
        <f>E659</f>
        <v>0</v>
      </c>
      <c r="F814" s="139">
        <f>F659</f>
        <v>0</v>
      </c>
      <c r="H814" s="29"/>
    </row>
    <row r="815" spans="1:8" s="28" customFormat="1" ht="12" outlineLevel="1">
      <c r="A815" s="137">
        <f>A665</f>
        <v>200303</v>
      </c>
      <c r="B815" s="138"/>
      <c r="C815" s="24" t="str">
        <f>C665</f>
        <v>Subtotal Agua Potable y Saneamiento Básico</v>
      </c>
      <c r="D815" s="139">
        <f>D665</f>
        <v>0</v>
      </c>
      <c r="E815" s="139">
        <f>E665</f>
        <v>281235310</v>
      </c>
      <c r="F815" s="139">
        <f>F665</f>
        <v>281235310</v>
      </c>
      <c r="H815" s="29"/>
    </row>
    <row r="816" spans="1:8" s="28" customFormat="1" ht="12" outlineLevel="1">
      <c r="A816" s="137">
        <f>A679</f>
        <v>200304</v>
      </c>
      <c r="B816" s="138"/>
      <c r="C816" s="24" t="str">
        <f>C679</f>
        <v>Subtotal Fortalecimiento Institucional y Tecnológico</v>
      </c>
      <c r="D816" s="139">
        <f>D679</f>
        <v>0</v>
      </c>
      <c r="E816" s="139">
        <f>E679</f>
        <v>1333000000</v>
      </c>
      <c r="F816" s="139">
        <f>F679</f>
        <v>1333000000</v>
      </c>
      <c r="H816" s="29"/>
    </row>
    <row r="817" spans="1:8" s="28" customFormat="1" ht="12" outlineLevel="1">
      <c r="A817" s="137">
        <f>A695</f>
        <v>200305</v>
      </c>
      <c r="B817" s="138"/>
      <c r="C817" s="24" t="str">
        <f>C695</f>
        <v>Subtotal Desarrollo Municipal</v>
      </c>
      <c r="D817" s="139">
        <f>D695</f>
        <v>0</v>
      </c>
      <c r="E817" s="139">
        <f>E695</f>
        <v>2735875000</v>
      </c>
      <c r="F817" s="139">
        <f>F695</f>
        <v>2735875000</v>
      </c>
      <c r="H817" s="29"/>
    </row>
    <row r="818" spans="1:8" s="28" customFormat="1" ht="12" outlineLevel="1">
      <c r="A818" s="137">
        <f>A699</f>
        <v>200306</v>
      </c>
      <c r="B818" s="138"/>
      <c r="C818" s="24" t="str">
        <f>C699</f>
        <v>Subtotal Alimentación Escolar</v>
      </c>
      <c r="D818" s="139">
        <f>D699</f>
        <v>0</v>
      </c>
      <c r="E818" s="139">
        <f>E699</f>
        <v>922000000</v>
      </c>
      <c r="F818" s="139">
        <f>F699</f>
        <v>922000000</v>
      </c>
      <c r="H818" s="29"/>
    </row>
    <row r="819" spans="1:8" s="28" customFormat="1" ht="12" outlineLevel="1">
      <c r="A819" s="137">
        <f>A713</f>
        <v>200307</v>
      </c>
      <c r="B819" s="138"/>
      <c r="C819" s="24" t="str">
        <f>C713</f>
        <v>Subtotal Educación</v>
      </c>
      <c r="D819" s="139">
        <f>D713</f>
        <v>0</v>
      </c>
      <c r="E819" s="139">
        <f>E713</f>
        <v>150000000</v>
      </c>
      <c r="F819" s="139">
        <f>F713</f>
        <v>150000000</v>
      </c>
      <c r="H819" s="29"/>
    </row>
    <row r="820" spans="1:8" s="28" customFormat="1" ht="12" outlineLevel="1">
      <c r="A820" s="137">
        <f>A727</f>
        <v>200308</v>
      </c>
      <c r="B820" s="138"/>
      <c r="C820" s="24" t="str">
        <f>C727</f>
        <v>Subtotal Cultura</v>
      </c>
      <c r="D820" s="139">
        <f>D727</f>
        <v>0</v>
      </c>
      <c r="E820" s="139">
        <f>E727</f>
        <v>340000000</v>
      </c>
      <c r="F820" s="139">
        <f>F727</f>
        <v>340000000</v>
      </c>
      <c r="H820" s="29"/>
    </row>
    <row r="821" spans="1:8" s="28" customFormat="1" ht="12" outlineLevel="1">
      <c r="A821" s="137">
        <f>A752</f>
        <v>200309</v>
      </c>
      <c r="B821" s="138"/>
      <c r="C821" s="24" t="str">
        <f>C752</f>
        <v>Subtotal  Población Vulnerable</v>
      </c>
      <c r="D821" s="139">
        <f>D752</f>
        <v>0</v>
      </c>
      <c r="E821" s="139">
        <f>E752</f>
        <v>650000000</v>
      </c>
      <c r="F821" s="139">
        <f>F752</f>
        <v>650000000</v>
      </c>
      <c r="H821" s="29"/>
    </row>
    <row r="822" spans="1:8" s="28" customFormat="1" ht="12" outlineLevel="1">
      <c r="A822" s="137">
        <f>A764</f>
        <v>200310</v>
      </c>
      <c r="B822" s="138"/>
      <c r="C822" s="24" t="str">
        <f>C764</f>
        <v>Subtotal Deporte y Recreación</v>
      </c>
      <c r="D822" s="139">
        <f>D764</f>
        <v>0</v>
      </c>
      <c r="E822" s="139">
        <f>E764</f>
        <v>266134000</v>
      </c>
      <c r="F822" s="139">
        <f>F764</f>
        <v>266134000</v>
      </c>
      <c r="H822" s="29"/>
    </row>
    <row r="823" spans="1:8" s="28" customFormat="1" ht="12" outlineLevel="1">
      <c r="A823" s="137">
        <f>A773</f>
        <v>200311</v>
      </c>
      <c r="B823" s="138"/>
      <c r="C823" s="24" t="str">
        <f>C773</f>
        <v>Subtotal Promoción del Desarrollo</v>
      </c>
      <c r="D823" s="139">
        <f>D773</f>
        <v>0</v>
      </c>
      <c r="E823" s="139">
        <f>E773</f>
        <v>334422000</v>
      </c>
      <c r="F823" s="139">
        <f>F773</f>
        <v>334422000</v>
      </c>
      <c r="H823" s="29"/>
    </row>
    <row r="824" spans="1:8" s="28" customFormat="1" ht="12" outlineLevel="1">
      <c r="A824" s="137">
        <f>A784</f>
        <v>200312</v>
      </c>
      <c r="B824" s="138"/>
      <c r="C824" s="24" t="str">
        <f>C784</f>
        <v>Subtotal  Sector Agropecuario</v>
      </c>
      <c r="D824" s="139">
        <f>D784</f>
        <v>0</v>
      </c>
      <c r="E824" s="139">
        <f>E784</f>
        <v>100000000</v>
      </c>
      <c r="F824" s="139">
        <f>F784</f>
        <v>100000000</v>
      </c>
      <c r="H824" s="29"/>
    </row>
    <row r="825" spans="1:8" s="28" customFormat="1" ht="12" outlineLevel="1">
      <c r="A825" s="137">
        <f>A797</f>
        <v>200313</v>
      </c>
      <c r="B825" s="138"/>
      <c r="C825" s="24" t="str">
        <f>C797</f>
        <v>Subtotal Sector Desarrollo Comunitario</v>
      </c>
      <c r="D825" s="139">
        <f>D797</f>
        <v>0</v>
      </c>
      <c r="E825" s="139">
        <f>E797</f>
        <v>168617576.64</v>
      </c>
      <c r="F825" s="139">
        <f>F797</f>
        <v>168617576.64</v>
      </c>
      <c r="H825" s="29"/>
    </row>
    <row r="826" spans="1:8" s="28" customFormat="1" ht="12.75" outlineLevel="1" thickBot="1">
      <c r="A826" s="137">
        <f>A809</f>
        <v>200314</v>
      </c>
      <c r="B826" s="138"/>
      <c r="C826" s="77" t="str">
        <f>C809</f>
        <v>Subtotal Sector Justicia</v>
      </c>
      <c r="D826" s="140">
        <f>D809</f>
        <v>0</v>
      </c>
      <c r="E826" s="140">
        <f>E809</f>
        <v>703000000</v>
      </c>
      <c r="F826" s="140">
        <f>F809</f>
        <v>703000000</v>
      </c>
      <c r="H826" s="29"/>
    </row>
    <row r="827" spans="1:8" s="28" customFormat="1" ht="13.5" outlineLevel="1" thickBot="1" thickTop="1">
      <c r="A827" s="23">
        <v>2003</v>
      </c>
      <c r="B827" s="24"/>
      <c r="C827" s="119" t="s">
        <v>99</v>
      </c>
      <c r="D827" s="141">
        <f>SUM(D813:D826)</f>
        <v>0</v>
      </c>
      <c r="E827" s="141">
        <f>SUM(E813:E826)</f>
        <v>8311263886.64</v>
      </c>
      <c r="F827" s="141">
        <f>SUM(F813:F826)</f>
        <v>8311263886.64</v>
      </c>
      <c r="H827" s="29"/>
    </row>
    <row r="828" spans="1:8" s="28" customFormat="1" ht="12.75" outlineLevel="1" thickTop="1">
      <c r="A828" s="30"/>
      <c r="B828" s="31"/>
      <c r="C828" s="121"/>
      <c r="D828" s="122"/>
      <c r="E828" s="122"/>
      <c r="F828" s="122"/>
      <c r="H828" s="29"/>
    </row>
    <row r="829" spans="1:8" s="28" customFormat="1" ht="12.75" outlineLevel="1" thickBot="1">
      <c r="A829" s="30"/>
      <c r="B829" s="31"/>
      <c r="C829" s="142"/>
      <c r="D829" s="95"/>
      <c r="E829" s="95"/>
      <c r="F829" s="95"/>
      <c r="H829" s="29"/>
    </row>
    <row r="830" spans="1:8" s="28" customFormat="1" ht="32.25" thickBot="1">
      <c r="A830" s="23">
        <v>2004</v>
      </c>
      <c r="B830" s="33"/>
      <c r="C830" s="62" t="s">
        <v>100</v>
      </c>
      <c r="D830" s="143"/>
      <c r="E830" s="27"/>
      <c r="F830" s="144"/>
      <c r="H830" s="29"/>
    </row>
    <row r="831" spans="1:8" s="28" customFormat="1" ht="12">
      <c r="A831" s="145"/>
      <c r="B831" s="73"/>
      <c r="C831" s="130"/>
      <c r="D831" s="27"/>
      <c r="E831" s="27"/>
      <c r="F831" s="144"/>
      <c r="H831" s="29"/>
    </row>
    <row r="832" spans="1:8" s="28" customFormat="1" ht="12">
      <c r="A832" s="146">
        <v>200401</v>
      </c>
      <c r="B832" s="147"/>
      <c r="C832" s="148" t="s">
        <v>101</v>
      </c>
      <c r="D832" s="27"/>
      <c r="E832" s="27"/>
      <c r="F832" s="144"/>
      <c r="H832" s="29"/>
    </row>
    <row r="833" spans="1:8" s="28" customFormat="1" ht="24" outlineLevel="1">
      <c r="A833" s="30">
        <v>20040100369</v>
      </c>
      <c r="B833" s="31" t="s">
        <v>1194</v>
      </c>
      <c r="C833" s="117" t="s">
        <v>102</v>
      </c>
      <c r="D833" s="26"/>
      <c r="E833" s="26"/>
      <c r="F833" s="27">
        <f aca="true" t="shared" si="35" ref="F833:F849">D833+E833</f>
        <v>0</v>
      </c>
      <c r="H833" s="29"/>
    </row>
    <row r="834" spans="1:8" s="28" customFormat="1" ht="24" outlineLevel="1">
      <c r="A834" s="30">
        <v>20040100370</v>
      </c>
      <c r="B834" s="31" t="s">
        <v>1212</v>
      </c>
      <c r="C834" s="117" t="s">
        <v>103</v>
      </c>
      <c r="D834" s="26"/>
      <c r="E834" s="26"/>
      <c r="F834" s="27">
        <f t="shared" si="35"/>
        <v>0</v>
      </c>
      <c r="H834" s="29"/>
    </row>
    <row r="835" spans="1:8" s="28" customFormat="1" ht="24" outlineLevel="1">
      <c r="A835" s="30">
        <v>20040100371</v>
      </c>
      <c r="B835" s="31" t="s">
        <v>104</v>
      </c>
      <c r="C835" s="117" t="s">
        <v>105</v>
      </c>
      <c r="D835" s="26"/>
      <c r="E835" s="26"/>
      <c r="F835" s="27">
        <f t="shared" si="35"/>
        <v>0</v>
      </c>
      <c r="H835" s="29"/>
    </row>
    <row r="836" spans="1:8" s="28" customFormat="1" ht="24" outlineLevel="1">
      <c r="A836" s="30">
        <v>20040100372</v>
      </c>
      <c r="B836" s="31" t="s">
        <v>54</v>
      </c>
      <c r="C836" s="117" t="s">
        <v>106</v>
      </c>
      <c r="D836" s="26"/>
      <c r="E836" s="26"/>
      <c r="F836" s="27">
        <f t="shared" si="35"/>
        <v>0</v>
      </c>
      <c r="H836" s="29"/>
    </row>
    <row r="837" spans="1:8" s="28" customFormat="1" ht="24" outlineLevel="1">
      <c r="A837" s="30">
        <v>20040100373</v>
      </c>
      <c r="B837" s="31" t="s">
        <v>107</v>
      </c>
      <c r="C837" s="117" t="s">
        <v>108</v>
      </c>
      <c r="D837" s="26"/>
      <c r="E837" s="26"/>
      <c r="F837" s="27">
        <f t="shared" si="35"/>
        <v>0</v>
      </c>
      <c r="H837" s="29"/>
    </row>
    <row r="838" spans="1:8" s="28" customFormat="1" ht="24" outlineLevel="1">
      <c r="A838" s="30">
        <v>20040100374</v>
      </c>
      <c r="B838" s="31" t="s">
        <v>1308</v>
      </c>
      <c r="C838" s="117" t="s">
        <v>109</v>
      </c>
      <c r="D838" s="26"/>
      <c r="E838" s="26"/>
      <c r="F838" s="27">
        <f t="shared" si="35"/>
        <v>0</v>
      </c>
      <c r="H838" s="29"/>
    </row>
    <row r="839" spans="1:8" s="28" customFormat="1" ht="24" outlineLevel="1">
      <c r="A839" s="30">
        <v>20040100375</v>
      </c>
      <c r="B839" s="31" t="s">
        <v>1336</v>
      </c>
      <c r="C839" s="117" t="s">
        <v>110</v>
      </c>
      <c r="D839" s="26"/>
      <c r="E839" s="26"/>
      <c r="F839" s="27">
        <f t="shared" si="35"/>
        <v>0</v>
      </c>
      <c r="H839" s="29"/>
    </row>
    <row r="840" spans="1:8" s="28" customFormat="1" ht="24" outlineLevel="1">
      <c r="A840" s="30">
        <v>20040100376</v>
      </c>
      <c r="B840" s="31" t="s">
        <v>1249</v>
      </c>
      <c r="C840" s="117" t="s">
        <v>111</v>
      </c>
      <c r="D840" s="26"/>
      <c r="E840" s="26"/>
      <c r="F840" s="27">
        <f t="shared" si="35"/>
        <v>0</v>
      </c>
      <c r="H840" s="29"/>
    </row>
    <row r="841" spans="1:8" s="28" customFormat="1" ht="24" outlineLevel="1">
      <c r="A841" s="30">
        <v>20040100377</v>
      </c>
      <c r="B841" s="31" t="s">
        <v>1256</v>
      </c>
      <c r="C841" s="117" t="s">
        <v>112</v>
      </c>
      <c r="D841" s="26"/>
      <c r="E841" s="26"/>
      <c r="F841" s="27">
        <f t="shared" si="35"/>
        <v>0</v>
      </c>
      <c r="H841" s="29"/>
    </row>
    <row r="842" spans="1:8" s="28" customFormat="1" ht="12" outlineLevel="1">
      <c r="A842" s="30">
        <v>20040100378</v>
      </c>
      <c r="B842" s="31" t="s">
        <v>113</v>
      </c>
      <c r="C842" s="117" t="s">
        <v>114</v>
      </c>
      <c r="D842" s="26"/>
      <c r="E842" s="26"/>
      <c r="F842" s="27">
        <f t="shared" si="35"/>
        <v>0</v>
      </c>
      <c r="H842" s="29"/>
    </row>
    <row r="843" spans="1:8" s="28" customFormat="1" ht="12" outlineLevel="1">
      <c r="A843" s="30">
        <v>20040100379</v>
      </c>
      <c r="B843" s="31" t="s">
        <v>115</v>
      </c>
      <c r="C843" s="117" t="s">
        <v>116</v>
      </c>
      <c r="D843" s="26"/>
      <c r="E843" s="26"/>
      <c r="F843" s="27">
        <f t="shared" si="35"/>
        <v>0</v>
      </c>
      <c r="H843" s="29"/>
    </row>
    <row r="844" spans="1:8" s="28" customFormat="1" ht="24" outlineLevel="1">
      <c r="A844" s="30">
        <v>20040100380</v>
      </c>
      <c r="B844" s="31" t="s">
        <v>48</v>
      </c>
      <c r="C844" s="117" t="s">
        <v>117</v>
      </c>
      <c r="D844" s="26"/>
      <c r="E844" s="26"/>
      <c r="F844" s="27">
        <f t="shared" si="35"/>
        <v>0</v>
      </c>
      <c r="H844" s="29"/>
    </row>
    <row r="845" spans="1:8" s="28" customFormat="1" ht="24" outlineLevel="1">
      <c r="A845" s="30">
        <v>20040100381</v>
      </c>
      <c r="B845" s="31" t="s">
        <v>35</v>
      </c>
      <c r="C845" s="117" t="s">
        <v>118</v>
      </c>
      <c r="D845" s="26"/>
      <c r="E845" s="26"/>
      <c r="F845" s="27">
        <f t="shared" si="35"/>
        <v>0</v>
      </c>
      <c r="H845" s="29"/>
    </row>
    <row r="846" spans="1:8" s="28" customFormat="1" ht="24" outlineLevel="1">
      <c r="A846" s="30">
        <v>20040100382</v>
      </c>
      <c r="B846" s="31" t="s">
        <v>93</v>
      </c>
      <c r="C846" s="117" t="s">
        <v>119</v>
      </c>
      <c r="D846" s="26"/>
      <c r="E846" s="26"/>
      <c r="F846" s="27">
        <f t="shared" si="35"/>
        <v>0</v>
      </c>
      <c r="H846" s="29"/>
    </row>
    <row r="847" spans="1:8" s="28" customFormat="1" ht="12" outlineLevel="1">
      <c r="A847" s="30">
        <v>20040100383</v>
      </c>
      <c r="B847" s="31" t="s">
        <v>1236</v>
      </c>
      <c r="C847" s="117" t="s">
        <v>120</v>
      </c>
      <c r="D847" s="26"/>
      <c r="E847" s="26"/>
      <c r="F847" s="27">
        <f t="shared" si="35"/>
        <v>0</v>
      </c>
      <c r="H847" s="29"/>
    </row>
    <row r="848" spans="1:8" s="28" customFormat="1" ht="12" outlineLevel="1">
      <c r="A848" s="30">
        <v>20040100384</v>
      </c>
      <c r="B848" s="31" t="s">
        <v>1194</v>
      </c>
      <c r="C848" s="117" t="s">
        <v>121</v>
      </c>
      <c r="D848" s="26"/>
      <c r="E848" s="26"/>
      <c r="F848" s="27">
        <f t="shared" si="35"/>
        <v>0</v>
      </c>
      <c r="H848" s="29"/>
    </row>
    <row r="849" spans="1:8" s="28" customFormat="1" ht="12.75" outlineLevel="1" thickBot="1">
      <c r="A849" s="30">
        <v>20040100385</v>
      </c>
      <c r="B849" s="31" t="s">
        <v>122</v>
      </c>
      <c r="C849" s="149" t="s">
        <v>123</v>
      </c>
      <c r="D849" s="40"/>
      <c r="E849" s="40">
        <f>E183</f>
        <v>22638000</v>
      </c>
      <c r="F849" s="41">
        <f t="shared" si="35"/>
        <v>22638000</v>
      </c>
      <c r="G849" s="52" t="s">
        <v>908</v>
      </c>
      <c r="H849" s="29"/>
    </row>
    <row r="850" spans="1:8" s="28" customFormat="1" ht="13.5" outlineLevel="1" thickBot="1" thickTop="1">
      <c r="A850" s="23">
        <v>200401</v>
      </c>
      <c r="B850" s="24"/>
      <c r="C850" s="119" t="s">
        <v>124</v>
      </c>
      <c r="D850" s="110">
        <f>SUM(D833:D849)</f>
        <v>0</v>
      </c>
      <c r="E850" s="110">
        <f>SUM(E833:E849)</f>
        <v>22638000</v>
      </c>
      <c r="F850" s="110">
        <f>SUM(F833:F849)</f>
        <v>22638000</v>
      </c>
      <c r="H850" s="29"/>
    </row>
    <row r="851" spans="1:8" s="28" customFormat="1" ht="12.75" outlineLevel="1" thickTop="1">
      <c r="A851" s="30"/>
      <c r="B851" s="31"/>
      <c r="C851" s="128"/>
      <c r="D851" s="45"/>
      <c r="E851" s="45"/>
      <c r="F851" s="46"/>
      <c r="H851" s="29"/>
    </row>
    <row r="852" spans="1:8" s="28" customFormat="1" ht="12" outlineLevel="1">
      <c r="A852" s="23">
        <v>200402</v>
      </c>
      <c r="B852" s="24"/>
      <c r="C852" s="150" t="s">
        <v>125</v>
      </c>
      <c r="D852" s="26"/>
      <c r="E852" s="26"/>
      <c r="F852" s="27"/>
      <c r="H852" s="29"/>
    </row>
    <row r="853" spans="1:8" s="28" customFormat="1" ht="12" outlineLevel="1">
      <c r="A853" s="30">
        <v>20040200389</v>
      </c>
      <c r="B853" s="31" t="s">
        <v>54</v>
      </c>
      <c r="C853" s="117" t="s">
        <v>126</v>
      </c>
      <c r="D853" s="26"/>
      <c r="E853" s="26">
        <f>E90</f>
        <v>102440000</v>
      </c>
      <c r="F853" s="27">
        <f>D853+E853</f>
        <v>102440000</v>
      </c>
      <c r="G853" s="52" t="s">
        <v>908</v>
      </c>
      <c r="H853" s="29"/>
    </row>
    <row r="854" spans="1:8" s="28" customFormat="1" ht="12" outlineLevel="1">
      <c r="A854" s="30">
        <v>20040200390</v>
      </c>
      <c r="B854" s="31" t="s">
        <v>54</v>
      </c>
      <c r="C854" s="117" t="s">
        <v>127</v>
      </c>
      <c r="D854" s="26"/>
      <c r="E854" s="26"/>
      <c r="F854" s="27">
        <f>D854+E854</f>
        <v>0</v>
      </c>
      <c r="H854" s="29"/>
    </row>
    <row r="855" spans="1:8" s="28" customFormat="1" ht="12.75" outlineLevel="1" thickBot="1">
      <c r="A855" s="23">
        <v>200402</v>
      </c>
      <c r="B855" s="31"/>
      <c r="C855" s="119" t="s">
        <v>128</v>
      </c>
      <c r="D855" s="110">
        <f>SUM(D853:D854)</f>
        <v>0</v>
      </c>
      <c r="E855" s="110">
        <f>SUM(E853:E854)</f>
        <v>102440000</v>
      </c>
      <c r="F855" s="110">
        <f>SUM(F853:F854)</f>
        <v>102440000</v>
      </c>
      <c r="H855" s="29"/>
    </row>
    <row r="856" spans="1:8" s="28" customFormat="1" ht="12.75" outlineLevel="1" thickTop="1">
      <c r="A856" s="30"/>
      <c r="B856" s="31"/>
      <c r="C856" s="128"/>
      <c r="D856" s="45"/>
      <c r="E856" s="45"/>
      <c r="F856" s="46"/>
      <c r="H856" s="29"/>
    </row>
    <row r="857" spans="1:8" s="28" customFormat="1" ht="12" outlineLevel="1">
      <c r="A857" s="23">
        <v>200403</v>
      </c>
      <c r="B857" s="31"/>
      <c r="C857" s="150" t="s">
        <v>129</v>
      </c>
      <c r="D857" s="26"/>
      <c r="E857" s="26"/>
      <c r="F857" s="27"/>
      <c r="H857" s="29"/>
    </row>
    <row r="858" spans="1:8" s="28" customFormat="1" ht="12" outlineLevel="1">
      <c r="A858" s="30">
        <v>20040300394</v>
      </c>
      <c r="B858" s="31" t="s">
        <v>130</v>
      </c>
      <c r="C858" s="117" t="s">
        <v>131</v>
      </c>
      <c r="D858" s="26"/>
      <c r="E858" s="26">
        <f>E184</f>
        <v>67000</v>
      </c>
      <c r="F858" s="27">
        <f>D858+E858</f>
        <v>67000</v>
      </c>
      <c r="G858" s="52" t="s">
        <v>908</v>
      </c>
      <c r="H858" s="29"/>
    </row>
    <row r="859" spans="1:8" s="28" customFormat="1" ht="12" outlineLevel="1">
      <c r="A859" s="30">
        <v>20040300395</v>
      </c>
      <c r="B859" s="49"/>
      <c r="C859" s="117" t="s">
        <v>132</v>
      </c>
      <c r="D859" s="26"/>
      <c r="E859" s="26"/>
      <c r="F859" s="27">
        <f>D859+E859</f>
        <v>0</v>
      </c>
      <c r="H859" s="29"/>
    </row>
    <row r="860" spans="1:8" s="28" customFormat="1" ht="12.75" outlineLevel="1" thickBot="1">
      <c r="A860" s="23">
        <v>200403</v>
      </c>
      <c r="B860" s="31"/>
      <c r="C860" s="119" t="s">
        <v>133</v>
      </c>
      <c r="D860" s="110">
        <f>SUM(D858:D859)</f>
        <v>0</v>
      </c>
      <c r="E860" s="110">
        <f>SUM(E858:E859)</f>
        <v>67000</v>
      </c>
      <c r="F860" s="110">
        <f>SUM(F858:F859)</f>
        <v>67000</v>
      </c>
      <c r="H860" s="29"/>
    </row>
    <row r="861" spans="1:8" s="28" customFormat="1" ht="12.75" outlineLevel="1" thickTop="1">
      <c r="A861" s="30"/>
      <c r="B861" s="31"/>
      <c r="C861" s="128"/>
      <c r="D861" s="45"/>
      <c r="E861" s="45"/>
      <c r="F861" s="46"/>
      <c r="H861" s="29"/>
    </row>
    <row r="862" spans="1:8" s="28" customFormat="1" ht="12" outlineLevel="1">
      <c r="A862" s="30"/>
      <c r="B862" s="31"/>
      <c r="C862" s="128"/>
      <c r="D862" s="45"/>
      <c r="E862" s="45"/>
      <c r="F862" s="46"/>
      <c r="H862" s="29"/>
    </row>
    <row r="863" spans="1:8" s="28" customFormat="1" ht="24" outlineLevel="1">
      <c r="A863" s="30"/>
      <c r="B863" s="31"/>
      <c r="C863" s="38" t="s">
        <v>134</v>
      </c>
      <c r="D863" s="26"/>
      <c r="E863" s="26"/>
      <c r="F863" s="27"/>
      <c r="H863" s="29"/>
    </row>
    <row r="864" spans="1:8" s="28" customFormat="1" ht="12" outlineLevel="1">
      <c r="A864" s="30"/>
      <c r="B864" s="31"/>
      <c r="C864" s="117"/>
      <c r="D864" s="26"/>
      <c r="E864" s="26"/>
      <c r="F864" s="27"/>
      <c r="H864" s="29"/>
    </row>
    <row r="865" spans="1:8" s="28" customFormat="1" ht="12" outlineLevel="1">
      <c r="A865" s="137">
        <f>A850</f>
        <v>200401</v>
      </c>
      <c r="B865" s="138"/>
      <c r="C865" s="24" t="str">
        <f>C850</f>
        <v>Subtotal Convenios Nles, y Dptales.</v>
      </c>
      <c r="D865" s="139">
        <f>D850</f>
        <v>0</v>
      </c>
      <c r="E865" s="139">
        <f>E850</f>
        <v>22638000</v>
      </c>
      <c r="F865" s="139">
        <f>F850</f>
        <v>22638000</v>
      </c>
      <c r="H865" s="29"/>
    </row>
    <row r="866" spans="1:8" s="28" customFormat="1" ht="12" outlineLevel="1">
      <c r="A866" s="137">
        <f>A855</f>
        <v>200402</v>
      </c>
      <c r="B866" s="138"/>
      <c r="C866" s="24" t="str">
        <f>C855</f>
        <v>Subtotal Medio Ambiente</v>
      </c>
      <c r="D866" s="139">
        <f>D855</f>
        <v>0</v>
      </c>
      <c r="E866" s="139">
        <f>E855</f>
        <v>102440000</v>
      </c>
      <c r="F866" s="139">
        <f>F855</f>
        <v>102440000</v>
      </c>
      <c r="H866" s="29"/>
    </row>
    <row r="867" spans="1:8" s="28" customFormat="1" ht="12.75" outlineLevel="1" thickBot="1">
      <c r="A867" s="137">
        <f>A860</f>
        <v>200403</v>
      </c>
      <c r="B867" s="138"/>
      <c r="C867" s="77" t="str">
        <f>C860</f>
        <v>Subtotal Otros Aportes</v>
      </c>
      <c r="D867" s="140">
        <f>D860</f>
        <v>0</v>
      </c>
      <c r="E867" s="140">
        <f>E860</f>
        <v>67000</v>
      </c>
      <c r="F867" s="140">
        <f>F860</f>
        <v>67000</v>
      </c>
      <c r="H867" s="29"/>
    </row>
    <row r="868" spans="1:8" s="28" customFormat="1" ht="24" thickBot="1" thickTop="1">
      <c r="A868" s="146">
        <v>2004</v>
      </c>
      <c r="B868" s="147"/>
      <c r="C868" s="151" t="s">
        <v>135</v>
      </c>
      <c r="D868" s="43">
        <f>SUM(D865:D867)</f>
        <v>0</v>
      </c>
      <c r="E868" s="43">
        <f>SUM(E865:E867)</f>
        <v>125145000</v>
      </c>
      <c r="F868" s="43">
        <f>SUM(F865:F867)</f>
        <v>125145000</v>
      </c>
      <c r="H868" s="29"/>
    </row>
    <row r="869" spans="1:8" s="28" customFormat="1" ht="12.75" thickTop="1">
      <c r="A869" s="145"/>
      <c r="B869" s="73"/>
      <c r="C869" s="130"/>
      <c r="D869" s="46"/>
      <c r="E869" s="46"/>
      <c r="F869" s="152"/>
      <c r="H869" s="29"/>
    </row>
    <row r="870" spans="1:8" s="28" customFormat="1" ht="12.75" outlineLevel="1" thickBot="1">
      <c r="A870" s="30"/>
      <c r="B870" s="31"/>
      <c r="C870" s="142"/>
      <c r="D870" s="95"/>
      <c r="E870" s="95"/>
      <c r="F870" s="95"/>
      <c r="H870" s="29"/>
    </row>
    <row r="871" spans="1:8" s="28" customFormat="1" ht="32.25" thickBot="1">
      <c r="A871" s="23">
        <v>2005</v>
      </c>
      <c r="B871" s="33"/>
      <c r="C871" s="62" t="s">
        <v>136</v>
      </c>
      <c r="D871" s="35"/>
      <c r="E871" s="26"/>
      <c r="F871" s="27"/>
      <c r="H871" s="29"/>
    </row>
    <row r="872" spans="1:8" s="28" customFormat="1" ht="12">
      <c r="A872" s="30"/>
      <c r="B872" s="31"/>
      <c r="C872" s="117"/>
      <c r="D872" s="26"/>
      <c r="E872" s="26"/>
      <c r="F872" s="27"/>
      <c r="H872" s="29"/>
    </row>
    <row r="873" spans="1:8" s="28" customFormat="1" ht="12">
      <c r="A873" s="30">
        <v>20050000399</v>
      </c>
      <c r="B873" s="127"/>
      <c r="C873" s="117" t="s">
        <v>137</v>
      </c>
      <c r="D873" s="26"/>
      <c r="E873" s="26"/>
      <c r="F873" s="27">
        <f aca="true" t="shared" si="36" ref="F873:F880">D873+E873</f>
        <v>0</v>
      </c>
      <c r="H873" s="29"/>
    </row>
    <row r="874" spans="1:8" s="28" customFormat="1" ht="12">
      <c r="A874" s="30">
        <v>20050000400</v>
      </c>
      <c r="B874" s="127"/>
      <c r="C874" s="117" t="s">
        <v>138</v>
      </c>
      <c r="D874" s="26"/>
      <c r="E874" s="26"/>
      <c r="F874" s="27">
        <f t="shared" si="36"/>
        <v>0</v>
      </c>
      <c r="H874" s="29"/>
    </row>
    <row r="875" spans="1:8" s="28" customFormat="1" ht="12">
      <c r="A875" s="30">
        <v>20050000401</v>
      </c>
      <c r="B875" s="127"/>
      <c r="C875" s="117" t="s">
        <v>139</v>
      </c>
      <c r="D875" s="26"/>
      <c r="E875" s="26"/>
      <c r="F875" s="27">
        <f t="shared" si="36"/>
        <v>0</v>
      </c>
      <c r="H875" s="29"/>
    </row>
    <row r="876" spans="1:8" s="28" customFormat="1" ht="12">
      <c r="A876" s="30">
        <v>20050000402</v>
      </c>
      <c r="B876" s="127"/>
      <c r="C876" s="117" t="s">
        <v>140</v>
      </c>
      <c r="D876" s="26"/>
      <c r="E876" s="26"/>
      <c r="F876" s="27">
        <f t="shared" si="36"/>
        <v>0</v>
      </c>
      <c r="H876" s="29"/>
    </row>
    <row r="877" spans="1:8" s="28" customFormat="1" ht="12">
      <c r="A877" s="30">
        <v>20050000403</v>
      </c>
      <c r="B877" s="127"/>
      <c r="C877" s="117" t="s">
        <v>141</v>
      </c>
      <c r="D877" s="26"/>
      <c r="E877" s="26"/>
      <c r="F877" s="27">
        <f t="shared" si="36"/>
        <v>0</v>
      </c>
      <c r="H877" s="29"/>
    </row>
    <row r="878" spans="1:8" s="28" customFormat="1" ht="36">
      <c r="A878" s="30">
        <v>20050000404</v>
      </c>
      <c r="B878" s="127"/>
      <c r="C878" s="117" t="s">
        <v>142</v>
      </c>
      <c r="D878" s="26"/>
      <c r="E878" s="26"/>
      <c r="F878" s="27">
        <f t="shared" si="36"/>
        <v>0</v>
      </c>
      <c r="H878" s="29"/>
    </row>
    <row r="879" spans="1:8" s="28" customFormat="1" ht="12">
      <c r="A879" s="30">
        <v>20050000405</v>
      </c>
      <c r="B879" s="127"/>
      <c r="C879" s="117" t="s">
        <v>143</v>
      </c>
      <c r="D879" s="26"/>
      <c r="E879" s="26"/>
      <c r="F879" s="27">
        <f t="shared" si="36"/>
        <v>0</v>
      </c>
      <c r="H879" s="29"/>
    </row>
    <row r="880" spans="1:8" s="28" customFormat="1" ht="12">
      <c r="A880" s="30">
        <v>20050000406</v>
      </c>
      <c r="B880" s="127"/>
      <c r="C880" s="117" t="s">
        <v>144</v>
      </c>
      <c r="D880" s="26"/>
      <c r="E880" s="26"/>
      <c r="F880" s="27">
        <f t="shared" si="36"/>
        <v>0</v>
      </c>
      <c r="H880" s="29"/>
    </row>
    <row r="881" spans="1:8" s="28" customFormat="1" ht="12.75" thickBot="1">
      <c r="A881" s="146">
        <v>2005</v>
      </c>
      <c r="B881" s="147"/>
      <c r="C881" s="151" t="s">
        <v>145</v>
      </c>
      <c r="D881" s="43">
        <f>SUM(D873:D880)</f>
        <v>0</v>
      </c>
      <c r="E881" s="43">
        <f>SUM(E873:E880)</f>
        <v>0</v>
      </c>
      <c r="F881" s="43">
        <f>SUM(F873:F880)</f>
        <v>0</v>
      </c>
      <c r="H881" s="29"/>
    </row>
    <row r="882" spans="1:8" s="28" customFormat="1" ht="12.75" thickTop="1">
      <c r="A882" s="145"/>
      <c r="B882" s="73"/>
      <c r="C882" s="130"/>
      <c r="D882" s="46"/>
      <c r="E882" s="46"/>
      <c r="F882" s="152"/>
      <c r="H882" s="29"/>
    </row>
    <row r="883" spans="1:8" s="28" customFormat="1" ht="12.75" outlineLevel="1" thickBot="1">
      <c r="A883" s="30"/>
      <c r="B883" s="31"/>
      <c r="C883" s="118"/>
      <c r="D883" s="26"/>
      <c r="E883" s="26"/>
      <c r="F883" s="27"/>
      <c r="H883" s="29"/>
    </row>
    <row r="884" spans="1:8" s="28" customFormat="1" ht="48" outlineLevel="1" thickBot="1">
      <c r="A884" s="23">
        <v>2006</v>
      </c>
      <c r="B884" s="33"/>
      <c r="C884" s="62" t="s">
        <v>146</v>
      </c>
      <c r="D884" s="35"/>
      <c r="E884" s="26"/>
      <c r="F884" s="27"/>
      <c r="H884" s="29"/>
    </row>
    <row r="885" spans="1:8" s="28" customFormat="1" ht="12" outlineLevel="1">
      <c r="A885" s="23"/>
      <c r="B885" s="24"/>
      <c r="C885" s="81"/>
      <c r="D885" s="26"/>
      <c r="E885" s="26"/>
      <c r="F885" s="27"/>
      <c r="H885" s="29"/>
    </row>
    <row r="886" spans="1:8" s="28" customFormat="1" ht="12" outlineLevel="1">
      <c r="A886" s="23">
        <v>20061</v>
      </c>
      <c r="B886" s="24"/>
      <c r="C886" s="37" t="s">
        <v>1270</v>
      </c>
      <c r="D886" s="26"/>
      <c r="E886" s="26"/>
      <c r="F886" s="27"/>
      <c r="H886" s="29"/>
    </row>
    <row r="887" spans="1:8" s="28" customFormat="1" ht="12" outlineLevel="1">
      <c r="A887" s="23"/>
      <c r="B887" s="24"/>
      <c r="C887" s="37"/>
      <c r="D887" s="26"/>
      <c r="E887" s="26"/>
      <c r="F887" s="27"/>
      <c r="H887" s="29"/>
    </row>
    <row r="888" spans="1:8" s="28" customFormat="1" ht="12" outlineLevel="1">
      <c r="A888" s="30">
        <v>20061000410</v>
      </c>
      <c r="B888" s="31" t="s">
        <v>1271</v>
      </c>
      <c r="C888" s="117" t="s">
        <v>147</v>
      </c>
      <c r="D888" s="26">
        <f>F80</f>
        <v>156155000</v>
      </c>
      <c r="E888" s="26"/>
      <c r="F888" s="27">
        <f>D888+E888</f>
        <v>156155000</v>
      </c>
      <c r="H888" s="29"/>
    </row>
    <row r="889" spans="1:8" s="28" customFormat="1" ht="12.75" outlineLevel="1" thickBot="1">
      <c r="A889" s="23">
        <v>20061</v>
      </c>
      <c r="B889" s="24"/>
      <c r="C889" s="153" t="s">
        <v>1273</v>
      </c>
      <c r="D889" s="111">
        <f>SUM(D888:D888)</f>
        <v>156155000</v>
      </c>
      <c r="E889" s="111">
        <f>SUM(E888:E888)</f>
        <v>0</v>
      </c>
      <c r="F889" s="111">
        <f>SUM(F888:F888)</f>
        <v>156155000</v>
      </c>
      <c r="G889" s="29">
        <f>D80</f>
        <v>156155000</v>
      </c>
      <c r="H889" s="29">
        <f>F889-G889</f>
        <v>0</v>
      </c>
    </row>
    <row r="890" spans="1:8" s="28" customFormat="1" ht="12.75" outlineLevel="1" thickTop="1">
      <c r="A890" s="23"/>
      <c r="B890" s="24"/>
      <c r="C890" s="154"/>
      <c r="D890" s="45"/>
      <c r="E890" s="45"/>
      <c r="F890" s="46"/>
      <c r="H890" s="29"/>
    </row>
    <row r="891" spans="1:8" s="28" customFormat="1" ht="12" outlineLevel="1">
      <c r="A891" s="23">
        <v>20062</v>
      </c>
      <c r="B891" s="24"/>
      <c r="C891" s="37" t="s">
        <v>148</v>
      </c>
      <c r="D891" s="26"/>
      <c r="E891" s="26"/>
      <c r="F891" s="27"/>
      <c r="H891" s="29"/>
    </row>
    <row r="892" spans="1:8" s="28" customFormat="1" ht="12" outlineLevel="1">
      <c r="A892" s="30"/>
      <c r="B892" s="31"/>
      <c r="C892" s="117"/>
      <c r="D892" s="26"/>
      <c r="E892" s="26"/>
      <c r="F892" s="27"/>
      <c r="H892" s="29"/>
    </row>
    <row r="893" spans="1:8" s="28" customFormat="1" ht="12" outlineLevel="1">
      <c r="A893" s="23">
        <v>200621</v>
      </c>
      <c r="B893" s="31"/>
      <c r="C893" s="150" t="s">
        <v>149</v>
      </c>
      <c r="D893" s="26"/>
      <c r="E893" s="26"/>
      <c r="F893" s="27"/>
      <c r="H893" s="29"/>
    </row>
    <row r="894" spans="1:8" s="28" customFormat="1" ht="12" outlineLevel="1">
      <c r="A894" s="30"/>
      <c r="B894" s="31"/>
      <c r="C894" s="117"/>
      <c r="D894" s="26"/>
      <c r="E894" s="26"/>
      <c r="F894" s="27"/>
      <c r="G894" s="29">
        <f>D83+D84</f>
        <v>26956710000</v>
      </c>
      <c r="H894" s="29"/>
    </row>
    <row r="895" spans="1:8" s="28" customFormat="1" ht="12" outlineLevel="1">
      <c r="A895" s="23">
        <v>2006211</v>
      </c>
      <c r="B895" s="24"/>
      <c r="C895" s="136" t="s">
        <v>150</v>
      </c>
      <c r="D895" s="26"/>
      <c r="E895" s="26"/>
      <c r="F895" s="27"/>
      <c r="H895" s="29"/>
    </row>
    <row r="896" spans="1:8" s="28" customFormat="1" ht="12" outlineLevel="1">
      <c r="A896" s="23">
        <v>20062111</v>
      </c>
      <c r="B896" s="31"/>
      <c r="C896" s="136" t="s">
        <v>151</v>
      </c>
      <c r="D896" s="26"/>
      <c r="E896" s="26"/>
      <c r="F896" s="27"/>
      <c r="H896" s="29"/>
    </row>
    <row r="897" spans="1:9" s="28" customFormat="1" ht="12" outlineLevel="1">
      <c r="A897" s="30">
        <v>20062111414</v>
      </c>
      <c r="B897" s="31" t="s">
        <v>152</v>
      </c>
      <c r="C897" s="117" t="s">
        <v>153</v>
      </c>
      <c r="D897" s="26">
        <v>15168527000</v>
      </c>
      <c r="E897" s="26"/>
      <c r="F897" s="27">
        <f aca="true" t="shared" si="37" ref="F897:F911">D897+E897</f>
        <v>15168527000</v>
      </c>
      <c r="H897" s="29"/>
      <c r="I897" s="29"/>
    </row>
    <row r="898" spans="1:8" s="28" customFormat="1" ht="12" outlineLevel="1">
      <c r="A898" s="30">
        <v>20062111415</v>
      </c>
      <c r="B898" s="31" t="s">
        <v>152</v>
      </c>
      <c r="C898" s="117" t="s">
        <v>154</v>
      </c>
      <c r="D898" s="26">
        <v>23791000</v>
      </c>
      <c r="E898" s="26"/>
      <c r="F898" s="27">
        <f t="shared" si="37"/>
        <v>23791000</v>
      </c>
      <c r="H898" s="29"/>
    </row>
    <row r="899" spans="1:8" s="28" customFormat="1" ht="12" outlineLevel="1">
      <c r="A899" s="30">
        <v>20062111416</v>
      </c>
      <c r="B899" s="31" t="s">
        <v>152</v>
      </c>
      <c r="C899" s="117" t="s">
        <v>155</v>
      </c>
      <c r="D899" s="26">
        <v>1338404000</v>
      </c>
      <c r="E899" s="26"/>
      <c r="F899" s="27">
        <f t="shared" si="37"/>
        <v>1338404000</v>
      </c>
      <c r="H899" s="29"/>
    </row>
    <row r="900" spans="1:8" s="28" customFormat="1" ht="12" outlineLevel="1">
      <c r="A900" s="30">
        <v>20062111417</v>
      </c>
      <c r="B900" s="31" t="s">
        <v>152</v>
      </c>
      <c r="C900" s="117" t="s">
        <v>156</v>
      </c>
      <c r="D900" s="26">
        <v>1870000</v>
      </c>
      <c r="E900" s="26"/>
      <c r="F900" s="27">
        <f t="shared" si="37"/>
        <v>1870000</v>
      </c>
      <c r="H900" s="29"/>
    </row>
    <row r="901" spans="1:8" s="28" customFormat="1" ht="12" outlineLevel="1">
      <c r="A901" s="30">
        <v>20062111418</v>
      </c>
      <c r="B901" s="31" t="s">
        <v>152</v>
      </c>
      <c r="C901" s="117" t="s">
        <v>157</v>
      </c>
      <c r="D901" s="26">
        <v>58560000</v>
      </c>
      <c r="E901" s="26"/>
      <c r="F901" s="27">
        <f t="shared" si="37"/>
        <v>58560000</v>
      </c>
      <c r="H901" s="29"/>
    </row>
    <row r="902" spans="1:8" s="28" customFormat="1" ht="12" outlineLevel="1">
      <c r="A902" s="30">
        <v>20062111419</v>
      </c>
      <c r="B902" s="31" t="s">
        <v>152</v>
      </c>
      <c r="C902" s="117" t="s">
        <v>991</v>
      </c>
      <c r="D902" s="26">
        <v>0</v>
      </c>
      <c r="E902" s="26"/>
      <c r="F902" s="27">
        <f t="shared" si="37"/>
        <v>0</v>
      </c>
      <c r="H902" s="29"/>
    </row>
    <row r="903" spans="1:8" s="28" customFormat="1" ht="12" outlineLevel="1">
      <c r="A903" s="30">
        <v>20062111420</v>
      </c>
      <c r="B903" s="31" t="s">
        <v>152</v>
      </c>
      <c r="C903" s="117" t="s">
        <v>158</v>
      </c>
      <c r="D903" s="26">
        <v>149858000</v>
      </c>
      <c r="E903" s="26"/>
      <c r="F903" s="27">
        <f t="shared" si="37"/>
        <v>149858000</v>
      </c>
      <c r="H903" s="29"/>
    </row>
    <row r="904" spans="1:8" s="28" customFormat="1" ht="12" outlineLevel="1">
      <c r="A904" s="30">
        <v>20062111421</v>
      </c>
      <c r="B904" s="31" t="s">
        <v>152</v>
      </c>
      <c r="C904" s="117" t="s">
        <v>159</v>
      </c>
      <c r="D904" s="26">
        <v>22527000</v>
      </c>
      <c r="E904" s="26"/>
      <c r="F904" s="27">
        <f t="shared" si="37"/>
        <v>22527000</v>
      </c>
      <c r="H904" s="29"/>
    </row>
    <row r="905" spans="1:8" s="28" customFormat="1" ht="12" outlineLevel="1">
      <c r="A905" s="30">
        <v>20062111422</v>
      </c>
      <c r="B905" s="31" t="s">
        <v>152</v>
      </c>
      <c r="C905" s="117" t="s">
        <v>160</v>
      </c>
      <c r="D905" s="26">
        <v>0</v>
      </c>
      <c r="E905" s="26"/>
      <c r="F905" s="27">
        <f t="shared" si="37"/>
        <v>0</v>
      </c>
      <c r="H905" s="29"/>
    </row>
    <row r="906" spans="1:8" s="28" customFormat="1" ht="12" outlineLevel="1">
      <c r="A906" s="30">
        <v>20062111423</v>
      </c>
      <c r="B906" s="31" t="s">
        <v>152</v>
      </c>
      <c r="C906" s="117" t="s">
        <v>986</v>
      </c>
      <c r="D906" s="26">
        <v>0</v>
      </c>
      <c r="E906" s="26"/>
      <c r="F906" s="27">
        <f t="shared" si="37"/>
        <v>0</v>
      </c>
      <c r="H906" s="29"/>
    </row>
    <row r="907" spans="1:8" s="28" customFormat="1" ht="12" outlineLevel="1">
      <c r="A907" s="30">
        <v>20062111424</v>
      </c>
      <c r="B907" s="31" t="s">
        <v>152</v>
      </c>
      <c r="C907" s="117" t="s">
        <v>161</v>
      </c>
      <c r="D907" s="26">
        <v>29000</v>
      </c>
      <c r="E907" s="26"/>
      <c r="F907" s="27">
        <f t="shared" si="37"/>
        <v>29000</v>
      </c>
      <c r="H907" s="29"/>
    </row>
    <row r="908" spans="1:8" s="28" customFormat="1" ht="12" outlineLevel="1">
      <c r="A908" s="30">
        <v>20062111425</v>
      </c>
      <c r="B908" s="31" t="s">
        <v>152</v>
      </c>
      <c r="C908" s="117" t="s">
        <v>162</v>
      </c>
      <c r="D908" s="26">
        <v>26500000</v>
      </c>
      <c r="E908" s="26"/>
      <c r="F908" s="27">
        <f t="shared" si="37"/>
        <v>26500000</v>
      </c>
      <c r="H908" s="29"/>
    </row>
    <row r="909" spans="1:8" s="28" customFormat="1" ht="12" outlineLevel="1">
      <c r="A909" s="30">
        <v>20062111426</v>
      </c>
      <c r="B909" s="31" t="s">
        <v>152</v>
      </c>
      <c r="C909" s="117" t="s">
        <v>163</v>
      </c>
      <c r="D909" s="26">
        <v>20000000</v>
      </c>
      <c r="E909" s="26"/>
      <c r="F909" s="27">
        <f t="shared" si="37"/>
        <v>20000000</v>
      </c>
      <c r="H909" s="29"/>
    </row>
    <row r="910" spans="1:8" s="28" customFormat="1" ht="12" outlineLevel="1">
      <c r="A910" s="30">
        <v>20062111427</v>
      </c>
      <c r="B910" s="31" t="s">
        <v>152</v>
      </c>
      <c r="C910" s="117" t="s">
        <v>1005</v>
      </c>
      <c r="D910" s="26">
        <v>5000000</v>
      </c>
      <c r="E910" s="26"/>
      <c r="F910" s="27">
        <f t="shared" si="37"/>
        <v>5000000</v>
      </c>
      <c r="H910" s="29"/>
    </row>
    <row r="911" spans="1:8" s="28" customFormat="1" ht="12" outlineLevel="1">
      <c r="A911" s="30">
        <v>20062111428</v>
      </c>
      <c r="B911" s="31" t="s">
        <v>164</v>
      </c>
      <c r="C911" s="117" t="s">
        <v>165</v>
      </c>
      <c r="D911" s="26">
        <v>200000000</v>
      </c>
      <c r="E911" s="26"/>
      <c r="F911" s="27">
        <f t="shared" si="37"/>
        <v>200000000</v>
      </c>
      <c r="H911" s="29"/>
    </row>
    <row r="912" spans="1:8" s="28" customFormat="1" ht="12.75" outlineLevel="1" thickBot="1">
      <c r="A912" s="30"/>
      <c r="B912" s="31"/>
      <c r="C912" s="153" t="s">
        <v>166</v>
      </c>
      <c r="D912" s="111">
        <f>SUM(D896:D911)</f>
        <v>17015066000</v>
      </c>
      <c r="E912" s="111">
        <f>SUM(E896:E911)</f>
        <v>0</v>
      </c>
      <c r="F912" s="111">
        <f>SUM(F896:F911)</f>
        <v>17015066000</v>
      </c>
      <c r="H912" s="29"/>
    </row>
    <row r="913" spans="1:8" s="28" customFormat="1" ht="12.75" outlineLevel="1" thickTop="1">
      <c r="A913" s="30"/>
      <c r="B913" s="31"/>
      <c r="C913" s="121"/>
      <c r="D913" s="122"/>
      <c r="E913" s="122"/>
      <c r="F913" s="122"/>
      <c r="H913" s="29"/>
    </row>
    <row r="914" spans="1:8" s="28" customFormat="1" ht="12" outlineLevel="1">
      <c r="A914" s="23">
        <v>20062112</v>
      </c>
      <c r="B914" s="31"/>
      <c r="C914" s="136" t="s">
        <v>167</v>
      </c>
      <c r="D914" s="95"/>
      <c r="E914" s="95"/>
      <c r="F914" s="95"/>
      <c r="H914" s="29"/>
    </row>
    <row r="915" spans="1:8" s="28" customFormat="1" ht="12" outlineLevel="1">
      <c r="A915" s="30">
        <v>20062112432</v>
      </c>
      <c r="B915" s="31" t="s">
        <v>168</v>
      </c>
      <c r="C915" s="117" t="s">
        <v>153</v>
      </c>
      <c r="D915" s="26">
        <v>1207674000</v>
      </c>
      <c r="E915" s="26"/>
      <c r="F915" s="27">
        <f aca="true" t="shared" si="38" ref="F915:F929">D915+E915</f>
        <v>1207674000</v>
      </c>
      <c r="H915" s="29"/>
    </row>
    <row r="916" spans="1:8" s="28" customFormat="1" ht="12" outlineLevel="1">
      <c r="A916" s="30">
        <v>20062112433</v>
      </c>
      <c r="B916" s="31" t="s">
        <v>168</v>
      </c>
      <c r="C916" s="117" t="s">
        <v>154</v>
      </c>
      <c r="D916" s="26">
        <v>371048000</v>
      </c>
      <c r="E916" s="26"/>
      <c r="F916" s="27">
        <f t="shared" si="38"/>
        <v>371048000</v>
      </c>
      <c r="H916" s="29"/>
    </row>
    <row r="917" spans="1:8" s="28" customFormat="1" ht="12" outlineLevel="1">
      <c r="A917" s="30">
        <v>20062112434</v>
      </c>
      <c r="B917" s="31" t="s">
        <v>168</v>
      </c>
      <c r="C917" s="117" t="s">
        <v>155</v>
      </c>
      <c r="D917" s="26">
        <v>105039000</v>
      </c>
      <c r="E917" s="26"/>
      <c r="F917" s="27">
        <f t="shared" si="38"/>
        <v>105039000</v>
      </c>
      <c r="H917" s="29"/>
    </row>
    <row r="918" spans="1:8" s="28" customFormat="1" ht="12" outlineLevel="1">
      <c r="A918" s="30">
        <v>20062112435</v>
      </c>
      <c r="B918" s="31" t="s">
        <v>168</v>
      </c>
      <c r="C918" s="117" t="s">
        <v>156</v>
      </c>
      <c r="D918" s="26">
        <v>32237000</v>
      </c>
      <c r="E918" s="26"/>
      <c r="F918" s="27">
        <f t="shared" si="38"/>
        <v>32237000</v>
      </c>
      <c r="H918" s="29"/>
    </row>
    <row r="919" spans="1:8" s="28" customFormat="1" ht="12" outlineLevel="1">
      <c r="A919" s="30">
        <v>20062112436</v>
      </c>
      <c r="B919" s="31" t="s">
        <v>168</v>
      </c>
      <c r="C919" s="117" t="s">
        <v>157</v>
      </c>
      <c r="D919" s="26">
        <v>0</v>
      </c>
      <c r="E919" s="26"/>
      <c r="F919" s="27">
        <f t="shared" si="38"/>
        <v>0</v>
      </c>
      <c r="H919" s="29"/>
    </row>
    <row r="920" spans="1:8" s="28" customFormat="1" ht="12" outlineLevel="1">
      <c r="A920" s="30">
        <v>20062112437</v>
      </c>
      <c r="B920" s="31" t="s">
        <v>168</v>
      </c>
      <c r="C920" s="117" t="s">
        <v>991</v>
      </c>
      <c r="D920" s="26">
        <v>0</v>
      </c>
      <c r="E920" s="26"/>
      <c r="F920" s="27">
        <f t="shared" si="38"/>
        <v>0</v>
      </c>
      <c r="H920" s="29"/>
    </row>
    <row r="921" spans="1:8" s="28" customFormat="1" ht="12" outlineLevel="1">
      <c r="A921" s="30">
        <v>20062112438</v>
      </c>
      <c r="B921" s="31" t="s">
        <v>168</v>
      </c>
      <c r="C921" s="117" t="s">
        <v>158</v>
      </c>
      <c r="D921" s="26">
        <v>3010000</v>
      </c>
      <c r="E921" s="26"/>
      <c r="F921" s="27">
        <f t="shared" si="38"/>
        <v>3010000</v>
      </c>
      <c r="H921" s="29"/>
    </row>
    <row r="922" spans="1:8" s="28" customFormat="1" ht="12" outlineLevel="1">
      <c r="A922" s="30">
        <v>20062112439</v>
      </c>
      <c r="B922" s="31" t="s">
        <v>168</v>
      </c>
      <c r="C922" s="117" t="s">
        <v>159</v>
      </c>
      <c r="D922" s="26">
        <v>0</v>
      </c>
      <c r="E922" s="26"/>
      <c r="F922" s="27">
        <f t="shared" si="38"/>
        <v>0</v>
      </c>
      <c r="H922" s="29"/>
    </row>
    <row r="923" spans="1:8" s="28" customFormat="1" ht="12" outlineLevel="1">
      <c r="A923" s="30">
        <v>20062112440</v>
      </c>
      <c r="B923" s="31" t="s">
        <v>168</v>
      </c>
      <c r="C923" s="117" t="s">
        <v>160</v>
      </c>
      <c r="D923" s="26">
        <v>125825000</v>
      </c>
      <c r="E923" s="26"/>
      <c r="F923" s="27">
        <f t="shared" si="38"/>
        <v>125825000</v>
      </c>
      <c r="H923" s="29"/>
    </row>
    <row r="924" spans="1:8" s="28" customFormat="1" ht="12" outlineLevel="1">
      <c r="A924" s="30">
        <v>20062112441</v>
      </c>
      <c r="B924" s="31" t="s">
        <v>168</v>
      </c>
      <c r="C924" s="117" t="s">
        <v>986</v>
      </c>
      <c r="D924" s="26">
        <v>150000000</v>
      </c>
      <c r="E924" s="26"/>
      <c r="F924" s="27">
        <f t="shared" si="38"/>
        <v>150000000</v>
      </c>
      <c r="H924" s="29"/>
    </row>
    <row r="925" spans="1:8" s="28" customFormat="1" ht="12" outlineLevel="1">
      <c r="A925" s="30">
        <v>20062112442</v>
      </c>
      <c r="B925" s="31" t="s">
        <v>168</v>
      </c>
      <c r="C925" s="117" t="s">
        <v>161</v>
      </c>
      <c r="D925" s="26">
        <v>3000</v>
      </c>
      <c r="E925" s="26"/>
      <c r="F925" s="27">
        <f t="shared" si="38"/>
        <v>3000</v>
      </c>
      <c r="H925" s="29"/>
    </row>
    <row r="926" spans="1:8" s="28" customFormat="1" ht="12" outlineLevel="1">
      <c r="A926" s="30">
        <v>20062112443</v>
      </c>
      <c r="B926" s="31" t="s">
        <v>168</v>
      </c>
      <c r="C926" s="117" t="s">
        <v>162</v>
      </c>
      <c r="D926" s="26">
        <v>0</v>
      </c>
      <c r="E926" s="26"/>
      <c r="F926" s="27">
        <f t="shared" si="38"/>
        <v>0</v>
      </c>
      <c r="H926" s="29"/>
    </row>
    <row r="927" spans="1:8" s="28" customFormat="1" ht="12" outlineLevel="1">
      <c r="A927" s="30">
        <v>20062112444</v>
      </c>
      <c r="B927" s="31" t="s">
        <v>168</v>
      </c>
      <c r="C927" s="117" t="s">
        <v>163</v>
      </c>
      <c r="D927" s="26">
        <v>10350000</v>
      </c>
      <c r="E927" s="26"/>
      <c r="F927" s="27">
        <f t="shared" si="38"/>
        <v>10350000</v>
      </c>
      <c r="H927" s="29"/>
    </row>
    <row r="928" spans="1:8" s="28" customFormat="1" ht="12" outlineLevel="1">
      <c r="A928" s="30">
        <v>20062112445</v>
      </c>
      <c r="B928" s="31" t="s">
        <v>168</v>
      </c>
      <c r="C928" s="117" t="s">
        <v>1005</v>
      </c>
      <c r="D928" s="26">
        <v>1000000</v>
      </c>
      <c r="E928" s="26"/>
      <c r="F928" s="27">
        <f t="shared" si="38"/>
        <v>1000000</v>
      </c>
      <c r="H928" s="29"/>
    </row>
    <row r="929" spans="1:8" s="28" customFormat="1" ht="12" outlineLevel="1">
      <c r="A929" s="30">
        <v>20062112446</v>
      </c>
      <c r="B929" s="31" t="s">
        <v>164</v>
      </c>
      <c r="C929" s="117" t="s">
        <v>165</v>
      </c>
      <c r="D929" s="26">
        <v>62406000</v>
      </c>
      <c r="E929" s="26"/>
      <c r="F929" s="27">
        <f t="shared" si="38"/>
        <v>62406000</v>
      </c>
      <c r="H929" s="29"/>
    </row>
    <row r="930" spans="1:8" s="28" customFormat="1" ht="12.75" outlineLevel="1" thickBot="1">
      <c r="A930" s="30"/>
      <c r="B930" s="31"/>
      <c r="C930" s="153" t="s">
        <v>169</v>
      </c>
      <c r="D930" s="111">
        <f>SUM(D914:D929)</f>
        <v>2068592000</v>
      </c>
      <c r="E930" s="111">
        <f>SUM(E914:E929)</f>
        <v>0</v>
      </c>
      <c r="F930" s="111">
        <f>SUM(F914:F929)</f>
        <v>2068592000</v>
      </c>
      <c r="H930" s="29"/>
    </row>
    <row r="931" spans="1:8" s="28" customFormat="1" ht="12.75" outlineLevel="1" thickTop="1">
      <c r="A931" s="30"/>
      <c r="B931" s="31"/>
      <c r="C931" s="128"/>
      <c r="D931" s="45"/>
      <c r="E931" s="45"/>
      <c r="F931" s="46"/>
      <c r="H931" s="29"/>
    </row>
    <row r="932" spans="1:8" s="28" customFormat="1" ht="12" outlineLevel="1">
      <c r="A932" s="23">
        <v>20062113</v>
      </c>
      <c r="B932" s="31"/>
      <c r="C932" s="136" t="s">
        <v>170</v>
      </c>
      <c r="D932" s="26"/>
      <c r="E932" s="26"/>
      <c r="F932" s="27"/>
      <c r="H932" s="29"/>
    </row>
    <row r="933" spans="1:8" s="28" customFormat="1" ht="12" outlineLevel="1">
      <c r="A933" s="30">
        <v>20062113450</v>
      </c>
      <c r="B933" s="31" t="s">
        <v>171</v>
      </c>
      <c r="C933" s="117" t="s">
        <v>172</v>
      </c>
      <c r="D933" s="26">
        <v>1109654000</v>
      </c>
      <c r="E933" s="26"/>
      <c r="F933" s="27">
        <f aca="true" t="shared" si="39" ref="F933:F946">D933+E933</f>
        <v>1109654000</v>
      </c>
      <c r="H933" s="29"/>
    </row>
    <row r="934" spans="1:8" s="28" customFormat="1" ht="12" outlineLevel="1">
      <c r="A934" s="30">
        <v>20062113451</v>
      </c>
      <c r="B934" s="31" t="s">
        <v>171</v>
      </c>
      <c r="C934" s="117" t="s">
        <v>173</v>
      </c>
      <c r="D934" s="26">
        <v>4711000</v>
      </c>
      <c r="E934" s="26"/>
      <c r="F934" s="27">
        <f t="shared" si="39"/>
        <v>4711000</v>
      </c>
      <c r="H934" s="29"/>
    </row>
    <row r="935" spans="1:8" s="28" customFormat="1" ht="12" outlineLevel="1">
      <c r="A935" s="30">
        <v>20062113452</v>
      </c>
      <c r="B935" s="31" t="s">
        <v>171</v>
      </c>
      <c r="C935" s="117" t="s">
        <v>157</v>
      </c>
      <c r="D935" s="26">
        <v>819000</v>
      </c>
      <c r="E935" s="26"/>
      <c r="F935" s="27">
        <f t="shared" si="39"/>
        <v>819000</v>
      </c>
      <c r="H935" s="29"/>
    </row>
    <row r="936" spans="1:8" s="28" customFormat="1" ht="12" outlineLevel="1">
      <c r="A936" s="30">
        <v>20062113453</v>
      </c>
      <c r="B936" s="31" t="s">
        <v>171</v>
      </c>
      <c r="C936" s="117" t="s">
        <v>174</v>
      </c>
      <c r="D936" s="26">
        <v>41000</v>
      </c>
      <c r="E936" s="26"/>
      <c r="F936" s="27">
        <f t="shared" si="39"/>
        <v>41000</v>
      </c>
      <c r="H936" s="29"/>
    </row>
    <row r="937" spans="1:8" s="28" customFormat="1" ht="12" outlineLevel="1">
      <c r="A937" s="30">
        <v>20062113454</v>
      </c>
      <c r="B937" s="31" t="s">
        <v>171</v>
      </c>
      <c r="C937" s="117" t="s">
        <v>999</v>
      </c>
      <c r="D937" s="26">
        <v>178772000</v>
      </c>
      <c r="E937" s="26"/>
      <c r="F937" s="27">
        <f t="shared" si="39"/>
        <v>178772000</v>
      </c>
      <c r="H937" s="29"/>
    </row>
    <row r="938" spans="1:8" s="28" customFormat="1" ht="12" outlineLevel="1">
      <c r="A938" s="30">
        <v>20062113455</v>
      </c>
      <c r="B938" s="31" t="s">
        <v>171</v>
      </c>
      <c r="C938" s="117" t="s">
        <v>175</v>
      </c>
      <c r="D938" s="26">
        <v>21475000</v>
      </c>
      <c r="E938" s="26"/>
      <c r="F938" s="27">
        <f t="shared" si="39"/>
        <v>21475000</v>
      </c>
      <c r="H938" s="29"/>
    </row>
    <row r="939" spans="1:8" s="28" customFormat="1" ht="12" outlineLevel="1">
      <c r="A939" s="30">
        <v>20062113456</v>
      </c>
      <c r="B939" s="31" t="s">
        <v>171</v>
      </c>
      <c r="C939" s="117" t="s">
        <v>159</v>
      </c>
      <c r="D939" s="26">
        <v>15764000</v>
      </c>
      <c r="E939" s="26"/>
      <c r="F939" s="27">
        <f t="shared" si="39"/>
        <v>15764000</v>
      </c>
      <c r="H939" s="29"/>
    </row>
    <row r="940" spans="1:8" s="28" customFormat="1" ht="12" outlineLevel="1">
      <c r="A940" s="30">
        <v>20062113457</v>
      </c>
      <c r="B940" s="31" t="s">
        <v>171</v>
      </c>
      <c r="C940" s="117" t="s">
        <v>176</v>
      </c>
      <c r="D940" s="26">
        <v>43901000</v>
      </c>
      <c r="E940" s="26"/>
      <c r="F940" s="27">
        <f t="shared" si="39"/>
        <v>43901000</v>
      </c>
      <c r="H940" s="29"/>
    </row>
    <row r="941" spans="1:8" s="28" customFormat="1" ht="12" outlineLevel="1">
      <c r="A941" s="30">
        <v>20062113458</v>
      </c>
      <c r="B941" s="31" t="s">
        <v>171</v>
      </c>
      <c r="C941" s="117" t="s">
        <v>988</v>
      </c>
      <c r="D941" s="26">
        <v>47351000</v>
      </c>
      <c r="E941" s="26"/>
      <c r="F941" s="27">
        <f t="shared" si="39"/>
        <v>47351000</v>
      </c>
      <c r="H941" s="29"/>
    </row>
    <row r="942" spans="1:8" s="28" customFormat="1" ht="12" outlineLevel="1">
      <c r="A942" s="30">
        <v>20062113459</v>
      </c>
      <c r="B942" s="31" t="s">
        <v>171</v>
      </c>
      <c r="C942" s="117" t="s">
        <v>989</v>
      </c>
      <c r="D942" s="26">
        <v>0</v>
      </c>
      <c r="E942" s="26"/>
      <c r="F942" s="27">
        <f t="shared" si="39"/>
        <v>0</v>
      </c>
      <c r="H942" s="29"/>
    </row>
    <row r="943" spans="1:8" s="28" customFormat="1" ht="12" outlineLevel="1">
      <c r="A943" s="30">
        <v>20062113460</v>
      </c>
      <c r="B943" s="31" t="s">
        <v>171</v>
      </c>
      <c r="C943" s="117" t="s">
        <v>177</v>
      </c>
      <c r="D943" s="26">
        <v>0</v>
      </c>
      <c r="E943" s="26"/>
      <c r="F943" s="27">
        <f t="shared" si="39"/>
        <v>0</v>
      </c>
      <c r="H943" s="29"/>
    </row>
    <row r="944" spans="1:8" s="28" customFormat="1" ht="12" outlineLevel="1">
      <c r="A944" s="30">
        <v>20062113461</v>
      </c>
      <c r="B944" s="31" t="s">
        <v>171</v>
      </c>
      <c r="C944" s="117" t="s">
        <v>178</v>
      </c>
      <c r="D944" s="26">
        <v>1024000</v>
      </c>
      <c r="E944" s="26"/>
      <c r="F944" s="27">
        <f t="shared" si="39"/>
        <v>1024000</v>
      </c>
      <c r="H944" s="29"/>
    </row>
    <row r="945" spans="1:8" s="28" customFormat="1" ht="12" outlineLevel="1">
      <c r="A945" s="30">
        <v>20062113462</v>
      </c>
      <c r="B945" s="31" t="s">
        <v>171</v>
      </c>
      <c r="C945" s="117" t="s">
        <v>179</v>
      </c>
      <c r="D945" s="26">
        <v>10100000</v>
      </c>
      <c r="E945" s="26"/>
      <c r="F945" s="27">
        <f t="shared" si="39"/>
        <v>10100000</v>
      </c>
      <c r="H945" s="29"/>
    </row>
    <row r="946" spans="1:8" s="28" customFormat="1" ht="12" outlineLevel="1">
      <c r="A946" s="30">
        <v>20062113463</v>
      </c>
      <c r="B946" s="31" t="s">
        <v>171</v>
      </c>
      <c r="C946" s="117" t="s">
        <v>180</v>
      </c>
      <c r="D946" s="26">
        <v>40000000</v>
      </c>
      <c r="E946" s="26"/>
      <c r="F946" s="27">
        <f t="shared" si="39"/>
        <v>40000000</v>
      </c>
      <c r="H946" s="29"/>
    </row>
    <row r="947" spans="1:8" s="28" customFormat="1" ht="12.75" outlineLevel="1" thickBot="1">
      <c r="A947" s="30"/>
      <c r="B947" s="31"/>
      <c r="C947" s="153" t="s">
        <v>181</v>
      </c>
      <c r="D947" s="111">
        <f>SUM(D933:D946)</f>
        <v>1473612000</v>
      </c>
      <c r="E947" s="111">
        <f>SUM(E933:E946)</f>
        <v>0</v>
      </c>
      <c r="F947" s="111">
        <f>SUM(F933:F946)</f>
        <v>1473612000</v>
      </c>
      <c r="H947" s="29"/>
    </row>
    <row r="948" spans="1:8" s="28" customFormat="1" ht="13.5" outlineLevel="1" thickBot="1" thickTop="1">
      <c r="A948" s="30"/>
      <c r="B948" s="31"/>
      <c r="C948" s="119" t="s">
        <v>182</v>
      </c>
      <c r="D948" s="110">
        <f>D912+D930+D947</f>
        <v>20557270000</v>
      </c>
      <c r="E948" s="110">
        <f>E912+E930+E947</f>
        <v>0</v>
      </c>
      <c r="F948" s="110">
        <f>F912+F930+F947</f>
        <v>20557270000</v>
      </c>
      <c r="H948" s="29"/>
    </row>
    <row r="949" spans="1:8" s="28" customFormat="1" ht="12.75" outlineLevel="1" thickTop="1">
      <c r="A949" s="30"/>
      <c r="B949" s="31"/>
      <c r="C949" s="128"/>
      <c r="D949" s="45"/>
      <c r="E949" s="45"/>
      <c r="F949" s="46"/>
      <c r="H949" s="29"/>
    </row>
    <row r="950" spans="1:8" s="28" customFormat="1" ht="24" outlineLevel="1">
      <c r="A950" s="23">
        <v>2006212</v>
      </c>
      <c r="B950" s="24"/>
      <c r="C950" s="136" t="s">
        <v>183</v>
      </c>
      <c r="D950" s="26"/>
      <c r="E950" s="26"/>
      <c r="F950" s="27"/>
      <c r="H950" s="29"/>
    </row>
    <row r="951" spans="1:8" s="28" customFormat="1" ht="12" outlineLevel="1">
      <c r="A951" s="30">
        <v>20062120467</v>
      </c>
      <c r="B951" s="31" t="s">
        <v>184</v>
      </c>
      <c r="C951" s="117" t="s">
        <v>185</v>
      </c>
      <c r="D951" s="26">
        <v>546780238</v>
      </c>
      <c r="E951" s="26"/>
      <c r="F951" s="27">
        <f>D951+E951</f>
        <v>546780238</v>
      </c>
      <c r="H951" s="29"/>
    </row>
    <row r="952" spans="1:8" s="28" customFormat="1" ht="12" outlineLevel="1">
      <c r="A952" s="30">
        <v>20062120468</v>
      </c>
      <c r="B952" s="31" t="s">
        <v>186</v>
      </c>
      <c r="C952" s="117" t="s">
        <v>187</v>
      </c>
      <c r="D952" s="26">
        <v>670769000</v>
      </c>
      <c r="E952" s="26"/>
      <c r="F952" s="27">
        <f>D952+E952</f>
        <v>670769000</v>
      </c>
      <c r="H952" s="29"/>
    </row>
    <row r="953" spans="1:8" s="28" customFormat="1" ht="12" outlineLevel="1">
      <c r="A953" s="30">
        <v>20062120469</v>
      </c>
      <c r="B953" s="31" t="s">
        <v>188</v>
      </c>
      <c r="C953" s="117" t="s">
        <v>189</v>
      </c>
      <c r="D953" s="26">
        <v>639747000</v>
      </c>
      <c r="E953" s="26"/>
      <c r="F953" s="27">
        <f>D953+E953</f>
        <v>639747000</v>
      </c>
      <c r="H953" s="29"/>
    </row>
    <row r="954" spans="1:8" s="28" customFormat="1" ht="12.75" outlineLevel="1" thickBot="1">
      <c r="A954" s="30"/>
      <c r="B954" s="31"/>
      <c r="C954" s="153" t="s">
        <v>190</v>
      </c>
      <c r="D954" s="111">
        <f>SUM(D951:D953)</f>
        <v>1857296238</v>
      </c>
      <c r="E954" s="111">
        <f>SUM(E951:E953)</f>
        <v>0</v>
      </c>
      <c r="F954" s="111">
        <f>SUM(F951:F953)</f>
        <v>1857296238</v>
      </c>
      <c r="H954" s="29"/>
    </row>
    <row r="955" spans="1:8" s="28" customFormat="1" ht="12.75" outlineLevel="1" thickTop="1">
      <c r="A955" s="30"/>
      <c r="B955" s="31" t="s">
        <v>191</v>
      </c>
      <c r="C955" s="128"/>
      <c r="D955" s="45"/>
      <c r="E955" s="45"/>
      <c r="F955" s="46"/>
      <c r="H955" s="29"/>
    </row>
    <row r="956" spans="1:8" s="28" customFormat="1" ht="22.5" outlineLevel="1">
      <c r="A956" s="23">
        <v>2006213</v>
      </c>
      <c r="B956" s="24"/>
      <c r="C956" s="155" t="s">
        <v>192</v>
      </c>
      <c r="D956" s="26"/>
      <c r="E956" s="26"/>
      <c r="F956" s="27"/>
      <c r="H956" s="29"/>
    </row>
    <row r="957" spans="1:8" s="28" customFormat="1" ht="12" outlineLevel="1">
      <c r="A957" s="30">
        <v>20062130473</v>
      </c>
      <c r="B957" s="31" t="s">
        <v>193</v>
      </c>
      <c r="C957" s="117" t="s">
        <v>194</v>
      </c>
      <c r="D957" s="26">
        <v>84724000</v>
      </c>
      <c r="E957" s="26"/>
      <c r="F957" s="27">
        <f>D957+E957</f>
        <v>84724000</v>
      </c>
      <c r="H957" s="29"/>
    </row>
    <row r="958" spans="1:8" s="28" customFormat="1" ht="12" outlineLevel="1">
      <c r="A958" s="30">
        <v>20062130474</v>
      </c>
      <c r="B958" s="31" t="s">
        <v>195</v>
      </c>
      <c r="C958" s="117" t="s">
        <v>196</v>
      </c>
      <c r="D958" s="26">
        <v>508476000</v>
      </c>
      <c r="E958" s="26"/>
      <c r="F958" s="27">
        <f>D958+E958</f>
        <v>508476000</v>
      </c>
      <c r="H958" s="29"/>
    </row>
    <row r="959" spans="1:8" s="28" customFormat="1" ht="12" outlineLevel="1">
      <c r="A959" s="30">
        <v>20062130475</v>
      </c>
      <c r="B959" s="31" t="s">
        <v>197</v>
      </c>
      <c r="C959" s="117" t="s">
        <v>198</v>
      </c>
      <c r="D959" s="26">
        <v>84724000</v>
      </c>
      <c r="E959" s="26"/>
      <c r="F959" s="27">
        <f>D959+E959</f>
        <v>84724000</v>
      </c>
      <c r="H959" s="29"/>
    </row>
    <row r="960" spans="1:8" s="28" customFormat="1" ht="12" outlineLevel="1">
      <c r="A960" s="30">
        <v>20062130476</v>
      </c>
      <c r="B960" s="31" t="s">
        <v>199</v>
      </c>
      <c r="C960" s="117" t="s">
        <v>200</v>
      </c>
      <c r="D960" s="26">
        <v>678030000</v>
      </c>
      <c r="E960" s="26"/>
      <c r="F960" s="27">
        <f>D960+E960</f>
        <v>678030000</v>
      </c>
      <c r="H960" s="29"/>
    </row>
    <row r="961" spans="1:8" s="28" customFormat="1" ht="12" outlineLevel="1">
      <c r="A961" s="30">
        <v>20062130477</v>
      </c>
      <c r="B961" s="31" t="s">
        <v>201</v>
      </c>
      <c r="C961" s="117" t="s">
        <v>202</v>
      </c>
      <c r="D961" s="26">
        <v>169577000</v>
      </c>
      <c r="E961" s="26"/>
      <c r="F961" s="27">
        <f>D961+E961</f>
        <v>169577000</v>
      </c>
      <c r="H961" s="29"/>
    </row>
    <row r="962" spans="1:8" s="28" customFormat="1" ht="12.75" outlineLevel="1" thickBot="1">
      <c r="A962" s="30"/>
      <c r="B962" s="31"/>
      <c r="C962" s="153" t="s">
        <v>203</v>
      </c>
      <c r="D962" s="111">
        <f>SUM(D957:D961)</f>
        <v>1525531000</v>
      </c>
      <c r="E962" s="111">
        <f>SUM(E957:E961)</f>
        <v>0</v>
      </c>
      <c r="F962" s="111">
        <f>SUM(F957:F961)</f>
        <v>1525531000</v>
      </c>
      <c r="H962" s="29"/>
    </row>
    <row r="963" spans="1:8" s="28" customFormat="1" ht="12.75" outlineLevel="1" thickTop="1">
      <c r="A963" s="30"/>
      <c r="B963" s="31" t="s">
        <v>191</v>
      </c>
      <c r="C963" s="128"/>
      <c r="D963" s="45"/>
      <c r="E963" s="45"/>
      <c r="F963" s="46"/>
      <c r="H963" s="29"/>
    </row>
    <row r="964" spans="1:8" s="28" customFormat="1" ht="22.5" outlineLevel="1">
      <c r="A964" s="23">
        <v>2006214</v>
      </c>
      <c r="B964" s="24"/>
      <c r="C964" s="155" t="s">
        <v>204</v>
      </c>
      <c r="D964" s="26"/>
      <c r="E964" s="26"/>
      <c r="F964" s="27"/>
      <c r="H964" s="29"/>
    </row>
    <row r="965" spans="1:8" s="28" customFormat="1" ht="12" outlineLevel="1">
      <c r="A965" s="30">
        <v>20062140481</v>
      </c>
      <c r="B965" s="31" t="s">
        <v>205</v>
      </c>
      <c r="C965" s="117" t="s">
        <v>185</v>
      </c>
      <c r="D965" s="26">
        <v>85958000</v>
      </c>
      <c r="E965" s="26"/>
      <c r="F965" s="27">
        <f>D965+E965</f>
        <v>85958000</v>
      </c>
      <c r="H965" s="29"/>
    </row>
    <row r="966" spans="1:8" s="28" customFormat="1" ht="12" outlineLevel="1">
      <c r="A966" s="30">
        <v>20062140482</v>
      </c>
      <c r="B966" s="31" t="s">
        <v>206</v>
      </c>
      <c r="C966" s="117" t="s">
        <v>187</v>
      </c>
      <c r="D966" s="26">
        <v>68924000</v>
      </c>
      <c r="E966" s="26"/>
      <c r="F966" s="27">
        <f>D966+E966</f>
        <v>68924000</v>
      </c>
      <c r="H966" s="29"/>
    </row>
    <row r="967" spans="1:8" s="28" customFormat="1" ht="12" outlineLevel="1">
      <c r="A967" s="30">
        <v>20062140483</v>
      </c>
      <c r="B967" s="31" t="s">
        <v>207</v>
      </c>
      <c r="C967" s="117" t="s">
        <v>189</v>
      </c>
      <c r="D967" s="26">
        <v>166600000</v>
      </c>
      <c r="E967" s="26"/>
      <c r="F967" s="27">
        <f>D967+E967</f>
        <v>166600000</v>
      </c>
      <c r="H967" s="29"/>
    </row>
    <row r="968" spans="1:8" s="28" customFormat="1" ht="12.75" outlineLevel="1" thickBot="1">
      <c r="A968" s="30"/>
      <c r="B968" s="31" t="s">
        <v>191</v>
      </c>
      <c r="C968" s="153" t="s">
        <v>203</v>
      </c>
      <c r="D968" s="111">
        <f>SUM(D965:D967)</f>
        <v>321482000</v>
      </c>
      <c r="E968" s="111">
        <f>SUM(E965:E967)</f>
        <v>0</v>
      </c>
      <c r="F968" s="111">
        <f>SUM(F965:F967)</f>
        <v>321482000</v>
      </c>
      <c r="H968" s="29"/>
    </row>
    <row r="969" spans="1:8" s="28" customFormat="1" ht="12.75" outlineLevel="1" thickTop="1">
      <c r="A969" s="30"/>
      <c r="B969" s="31"/>
      <c r="C969" s="128"/>
      <c r="D969" s="45"/>
      <c r="E969" s="45"/>
      <c r="F969" s="46"/>
      <c r="H969" s="29"/>
    </row>
    <row r="970" spans="1:8" s="28" customFormat="1" ht="22.5" outlineLevel="1">
      <c r="A970" s="23">
        <v>2006215</v>
      </c>
      <c r="B970" s="24"/>
      <c r="C970" s="155" t="s">
        <v>208</v>
      </c>
      <c r="D970" s="26"/>
      <c r="E970" s="26"/>
      <c r="F970" s="27"/>
      <c r="H970" s="29"/>
    </row>
    <row r="971" spans="1:8" s="28" customFormat="1" ht="12" outlineLevel="1">
      <c r="A971" s="30">
        <v>20062150487</v>
      </c>
      <c r="B971" s="31" t="s">
        <v>209</v>
      </c>
      <c r="C971" s="117" t="s">
        <v>194</v>
      </c>
      <c r="D971" s="26">
        <v>8601000</v>
      </c>
      <c r="E971" s="26"/>
      <c r="F971" s="27">
        <f>D971+E971</f>
        <v>8601000</v>
      </c>
      <c r="H971" s="29"/>
    </row>
    <row r="972" spans="1:8" s="28" customFormat="1" ht="12" outlineLevel="1">
      <c r="A972" s="30">
        <v>20062150488</v>
      </c>
      <c r="B972" s="31" t="s">
        <v>210</v>
      </c>
      <c r="C972" s="117" t="s">
        <v>196</v>
      </c>
      <c r="D972" s="26">
        <v>51627000</v>
      </c>
      <c r="E972" s="26"/>
      <c r="F972" s="27">
        <f>D972+E972</f>
        <v>51627000</v>
      </c>
      <c r="H972" s="29"/>
    </row>
    <row r="973" spans="1:8" s="28" customFormat="1" ht="12" outlineLevel="1">
      <c r="A973" s="30">
        <v>20062150489</v>
      </c>
      <c r="B973" s="31" t="s">
        <v>211</v>
      </c>
      <c r="C973" s="117" t="s">
        <v>198</v>
      </c>
      <c r="D973" s="26">
        <v>8601000</v>
      </c>
      <c r="E973" s="26"/>
      <c r="F973" s="27">
        <f>D973+E973</f>
        <v>8601000</v>
      </c>
      <c r="H973" s="29"/>
    </row>
    <row r="974" spans="1:8" s="28" customFormat="1" ht="12" outlineLevel="1">
      <c r="A974" s="30">
        <v>20062150490</v>
      </c>
      <c r="B974" s="31" t="s">
        <v>212</v>
      </c>
      <c r="C974" s="117" t="s">
        <v>200</v>
      </c>
      <c r="D974" s="26">
        <v>68834000</v>
      </c>
      <c r="E974" s="26"/>
      <c r="F974" s="27">
        <f>D974+E974</f>
        <v>68834000</v>
      </c>
      <c r="H974" s="29"/>
    </row>
    <row r="975" spans="1:8" s="28" customFormat="1" ht="12" outlineLevel="1">
      <c r="A975" s="30">
        <v>20062150491</v>
      </c>
      <c r="B975" s="31" t="s">
        <v>213</v>
      </c>
      <c r="C975" s="117" t="s">
        <v>202</v>
      </c>
      <c r="D975" s="26">
        <v>17213000</v>
      </c>
      <c r="E975" s="26"/>
      <c r="F975" s="27">
        <f>D975+E975</f>
        <v>17213000</v>
      </c>
      <c r="H975" s="29"/>
    </row>
    <row r="976" spans="1:8" s="28" customFormat="1" ht="12.75" outlineLevel="1" thickBot="1">
      <c r="A976" s="30"/>
      <c r="B976" s="31"/>
      <c r="C976" s="153" t="s">
        <v>203</v>
      </c>
      <c r="D976" s="111">
        <f>SUM(D971:D975)</f>
        <v>154876000</v>
      </c>
      <c r="E976" s="111">
        <f>SUM(E971:E975)</f>
        <v>0</v>
      </c>
      <c r="F976" s="111">
        <f>SUM(F971:F975)</f>
        <v>154876000</v>
      </c>
      <c r="H976" s="29"/>
    </row>
    <row r="977" spans="1:8" s="28" customFormat="1" ht="12.75" outlineLevel="1" thickTop="1">
      <c r="A977" s="30"/>
      <c r="B977" s="31" t="s">
        <v>191</v>
      </c>
      <c r="C977" s="128"/>
      <c r="D977" s="45"/>
      <c r="E977" s="45"/>
      <c r="F977" s="46"/>
      <c r="H977" s="29"/>
    </row>
    <row r="978" spans="1:8" s="28" customFormat="1" ht="24" outlineLevel="1">
      <c r="A978" s="23">
        <v>2006216</v>
      </c>
      <c r="B978" s="24"/>
      <c r="C978" s="136" t="s">
        <v>214</v>
      </c>
      <c r="D978" s="26"/>
      <c r="E978" s="26"/>
      <c r="F978" s="27"/>
      <c r="H978" s="29"/>
    </row>
    <row r="979" spans="1:8" s="28" customFormat="1" ht="12" outlineLevel="1">
      <c r="A979" s="30">
        <v>20062160495</v>
      </c>
      <c r="B979" s="156" t="s">
        <v>215</v>
      </c>
      <c r="C979" s="117" t="s">
        <v>185</v>
      </c>
      <c r="D979" s="26">
        <v>100000000</v>
      </c>
      <c r="E979" s="26"/>
      <c r="F979" s="27">
        <f>D979+E979</f>
        <v>100000000</v>
      </c>
      <c r="H979" s="29"/>
    </row>
    <row r="980" spans="1:8" s="28" customFormat="1" ht="12" outlineLevel="1">
      <c r="A980" s="30">
        <v>20062160496</v>
      </c>
      <c r="B980" s="156" t="s">
        <v>216</v>
      </c>
      <c r="C980" s="117" t="s">
        <v>187</v>
      </c>
      <c r="D980" s="26">
        <v>141030000</v>
      </c>
      <c r="E980" s="26"/>
      <c r="F980" s="27">
        <f>D980+E980</f>
        <v>141030000</v>
      </c>
      <c r="H980" s="29"/>
    </row>
    <row r="981" spans="1:8" s="28" customFormat="1" ht="12" outlineLevel="1">
      <c r="A981" s="30">
        <v>20062160497</v>
      </c>
      <c r="B981" s="156" t="s">
        <v>217</v>
      </c>
      <c r="C981" s="117" t="s">
        <v>218</v>
      </c>
      <c r="D981" s="26">
        <v>5971000</v>
      </c>
      <c r="E981" s="26"/>
      <c r="F981" s="27">
        <f>D981+E981</f>
        <v>5971000</v>
      </c>
      <c r="H981" s="29"/>
    </row>
    <row r="982" spans="1:8" s="28" customFormat="1" ht="12" outlineLevel="1">
      <c r="A982" s="30">
        <v>20062160498</v>
      </c>
      <c r="B982" s="156" t="s">
        <v>219</v>
      </c>
      <c r="C982" s="117" t="s">
        <v>189</v>
      </c>
      <c r="D982" s="26">
        <v>104085000</v>
      </c>
      <c r="E982" s="26"/>
      <c r="F982" s="27">
        <f>D982+E982</f>
        <v>104085000</v>
      </c>
      <c r="H982" s="29"/>
    </row>
    <row r="983" spans="1:8" s="28" customFormat="1" ht="12.75" outlineLevel="1" thickBot="1">
      <c r="A983" s="30"/>
      <c r="B983" s="156"/>
      <c r="C983" s="153" t="s">
        <v>203</v>
      </c>
      <c r="D983" s="111">
        <f>SUM(D979:D982)</f>
        <v>351086000</v>
      </c>
      <c r="E983" s="111">
        <f>SUM(E979:E982)</f>
        <v>0</v>
      </c>
      <c r="F983" s="111">
        <f>SUM(F979:F982)</f>
        <v>351086000</v>
      </c>
      <c r="H983" s="29"/>
    </row>
    <row r="984" spans="1:8" s="28" customFormat="1" ht="12.75" outlineLevel="1" thickTop="1">
      <c r="A984" s="30"/>
      <c r="B984" s="31" t="s">
        <v>191</v>
      </c>
      <c r="C984" s="128"/>
      <c r="D984" s="45"/>
      <c r="E984" s="45"/>
      <c r="F984" s="46"/>
      <c r="H984" s="29"/>
    </row>
    <row r="985" spans="1:8" s="28" customFormat="1" ht="12" outlineLevel="1">
      <c r="A985" s="23">
        <v>2006217</v>
      </c>
      <c r="B985" s="157"/>
      <c r="C985" s="136" t="s">
        <v>220</v>
      </c>
      <c r="D985" s="26"/>
      <c r="E985" s="26"/>
      <c r="F985" s="27"/>
      <c r="H985" s="29"/>
    </row>
    <row r="986" spans="1:8" s="28" customFormat="1" ht="12" outlineLevel="1">
      <c r="A986" s="30">
        <v>20062170502</v>
      </c>
      <c r="B986" s="156" t="s">
        <v>221</v>
      </c>
      <c r="C986" s="117" t="s">
        <v>194</v>
      </c>
      <c r="D986" s="26">
        <v>6374000</v>
      </c>
      <c r="E986" s="26"/>
      <c r="F986" s="27">
        <f>D986+E986</f>
        <v>6374000</v>
      </c>
      <c r="H986" s="29"/>
    </row>
    <row r="987" spans="1:8" s="28" customFormat="1" ht="12" outlineLevel="1">
      <c r="A987" s="30">
        <v>20062170503</v>
      </c>
      <c r="B987" s="156" t="s">
        <v>222</v>
      </c>
      <c r="C987" s="117" t="s">
        <v>196</v>
      </c>
      <c r="D987" s="26">
        <v>38288000</v>
      </c>
      <c r="E987" s="26"/>
      <c r="F987" s="27">
        <f>D987+E987</f>
        <v>38288000</v>
      </c>
      <c r="H987" s="29"/>
    </row>
    <row r="988" spans="1:8" s="28" customFormat="1" ht="12" outlineLevel="1">
      <c r="A988" s="30">
        <v>20062170504</v>
      </c>
      <c r="B988" s="156" t="s">
        <v>223</v>
      </c>
      <c r="C988" s="117" t="s">
        <v>198</v>
      </c>
      <c r="D988" s="26">
        <v>6374000</v>
      </c>
      <c r="E988" s="26"/>
      <c r="F988" s="27">
        <f>D988+E988</f>
        <v>6374000</v>
      </c>
      <c r="H988" s="29"/>
    </row>
    <row r="989" spans="1:8" s="28" customFormat="1" ht="12" outlineLevel="1">
      <c r="A989" s="30">
        <v>20062170505</v>
      </c>
      <c r="B989" s="156" t="s">
        <v>224</v>
      </c>
      <c r="C989" s="117" t="s">
        <v>200</v>
      </c>
      <c r="D989" s="26">
        <v>51067000</v>
      </c>
      <c r="E989" s="26"/>
      <c r="F989" s="27">
        <f>D989+E989</f>
        <v>51067000</v>
      </c>
      <c r="H989" s="29"/>
    </row>
    <row r="990" spans="1:8" s="28" customFormat="1" ht="12" outlineLevel="1">
      <c r="A990" s="30">
        <v>20062170506</v>
      </c>
      <c r="B990" s="156" t="s">
        <v>225</v>
      </c>
      <c r="C990" s="117" t="s">
        <v>202</v>
      </c>
      <c r="D990" s="26">
        <v>12758000</v>
      </c>
      <c r="E990" s="26"/>
      <c r="F990" s="27">
        <f>D990+E990</f>
        <v>12758000</v>
      </c>
      <c r="H990" s="29"/>
    </row>
    <row r="991" spans="1:8" s="28" customFormat="1" ht="12.75" outlineLevel="1" thickBot="1">
      <c r="A991" s="30"/>
      <c r="B991" s="156"/>
      <c r="C991" s="153" t="s">
        <v>203</v>
      </c>
      <c r="D991" s="111">
        <f>SUM(D986:D990)</f>
        <v>114861000</v>
      </c>
      <c r="E991" s="111">
        <f>SUM(E986:E990)</f>
        <v>0</v>
      </c>
      <c r="F991" s="111">
        <f>SUM(F986:F990)</f>
        <v>114861000</v>
      </c>
      <c r="H991" s="29"/>
    </row>
    <row r="992" spans="1:8" s="28" customFormat="1" ht="12.75" outlineLevel="1" thickTop="1">
      <c r="A992" s="30"/>
      <c r="B992" s="31"/>
      <c r="C992" s="128"/>
      <c r="D992" s="45"/>
      <c r="E992" s="45"/>
      <c r="F992" s="46"/>
      <c r="H992" s="29"/>
    </row>
    <row r="993" spans="1:8" s="28" customFormat="1" ht="12" outlineLevel="1">
      <c r="A993" s="23">
        <v>2006218</v>
      </c>
      <c r="B993" s="31"/>
      <c r="C993" s="136" t="s">
        <v>226</v>
      </c>
      <c r="D993" s="26"/>
      <c r="E993" s="26"/>
      <c r="F993" s="27"/>
      <c r="H993" s="29"/>
    </row>
    <row r="994" spans="1:8" s="28" customFormat="1" ht="24" outlineLevel="1">
      <c r="A994" s="30">
        <v>20062180510</v>
      </c>
      <c r="B994" s="31" t="s">
        <v>227</v>
      </c>
      <c r="C994" s="117" t="s">
        <v>228</v>
      </c>
      <c r="D994" s="26">
        <v>652308000</v>
      </c>
      <c r="E994" s="26"/>
      <c r="F994" s="27">
        <f>D994+E994</f>
        <v>652308000</v>
      </c>
      <c r="H994" s="29"/>
    </row>
    <row r="995" spans="1:8" s="28" customFormat="1" ht="12" outlineLevel="1">
      <c r="A995" s="30">
        <v>20062180511</v>
      </c>
      <c r="B995" s="31" t="s">
        <v>1275</v>
      </c>
      <c r="C995" s="117" t="s">
        <v>1276</v>
      </c>
      <c r="D995" s="26">
        <v>355000000</v>
      </c>
      <c r="E995" s="26"/>
      <c r="F995" s="27">
        <f>D995+E995</f>
        <v>355000000</v>
      </c>
      <c r="H995" s="29"/>
    </row>
    <row r="996" spans="1:8" s="28" customFormat="1" ht="12" outlineLevel="1">
      <c r="A996" s="30">
        <v>20062180512</v>
      </c>
      <c r="B996" s="31" t="s">
        <v>1277</v>
      </c>
      <c r="C996" s="117" t="s">
        <v>1278</v>
      </c>
      <c r="D996" s="26">
        <v>618000000</v>
      </c>
      <c r="E996" s="26"/>
      <c r="F996" s="27">
        <f>D996+E996</f>
        <v>618000000</v>
      </c>
      <c r="H996" s="29"/>
    </row>
    <row r="997" spans="1:8" s="28" customFormat="1" ht="12" outlineLevel="1">
      <c r="A997" s="30">
        <v>20062180513</v>
      </c>
      <c r="B997" s="31" t="s">
        <v>229</v>
      </c>
      <c r="C997" s="117" t="s">
        <v>230</v>
      </c>
      <c r="D997" s="26">
        <v>41268000</v>
      </c>
      <c r="E997" s="26"/>
      <c r="F997" s="27">
        <f>D997+E997</f>
        <v>41268000</v>
      </c>
      <c r="H997" s="29"/>
    </row>
    <row r="998" spans="1:8" s="28" customFormat="1" ht="12.75" outlineLevel="1" thickBot="1">
      <c r="A998" s="30"/>
      <c r="B998" s="31"/>
      <c r="C998" s="142" t="s">
        <v>231</v>
      </c>
      <c r="D998" s="111">
        <f>SUM(D994:D997)</f>
        <v>1666576000</v>
      </c>
      <c r="E998" s="111">
        <f>SUM(E994:E997)</f>
        <v>0</v>
      </c>
      <c r="F998" s="111">
        <f>SUM(F994:F997)</f>
        <v>1666576000</v>
      </c>
      <c r="H998" s="29"/>
    </row>
    <row r="999" spans="1:8" s="28" customFormat="1" ht="13.5" outlineLevel="1" thickBot="1" thickTop="1">
      <c r="A999" s="30"/>
      <c r="B999" s="31"/>
      <c r="C999" s="153" t="s">
        <v>232</v>
      </c>
      <c r="D999" s="110">
        <f>D948+D954+D962+D968+D976+D983+D991+D998</f>
        <v>26548978238</v>
      </c>
      <c r="E999" s="110">
        <f>E948+E954+E962+E968+E976+E983+E991+E998</f>
        <v>0</v>
      </c>
      <c r="F999" s="110">
        <f>F948+F954+F962+F968+F976+F983+F991+F998</f>
        <v>26548978238</v>
      </c>
      <c r="H999" s="29"/>
    </row>
    <row r="1000" spans="1:8" s="28" customFormat="1" ht="12.75" outlineLevel="1" thickTop="1">
      <c r="A1000" s="30"/>
      <c r="B1000" s="31"/>
      <c r="C1000" s="128"/>
      <c r="D1000" s="45"/>
      <c r="E1000" s="45"/>
      <c r="F1000" s="46"/>
      <c r="H1000" s="29"/>
    </row>
    <row r="1001" spans="1:8" s="28" customFormat="1" ht="12" outlineLevel="1">
      <c r="A1001" s="23">
        <v>200622</v>
      </c>
      <c r="B1001" s="31"/>
      <c r="C1001" s="64" t="s">
        <v>233</v>
      </c>
      <c r="D1001" s="45"/>
      <c r="E1001" s="45"/>
      <c r="F1001" s="46"/>
      <c r="H1001" s="158"/>
    </row>
    <row r="1002" spans="1:8" s="28" customFormat="1" ht="12" outlineLevel="1">
      <c r="A1002" s="23">
        <v>2006221</v>
      </c>
      <c r="B1002" s="31"/>
      <c r="C1002" s="121" t="s">
        <v>234</v>
      </c>
      <c r="D1002" s="45"/>
      <c r="E1002" s="45"/>
      <c r="F1002" s="46"/>
      <c r="H1002" s="29"/>
    </row>
    <row r="1003" spans="1:8" s="28" customFormat="1" ht="12" outlineLevel="1">
      <c r="A1003" s="30">
        <v>20062210517</v>
      </c>
      <c r="B1003" s="31" t="s">
        <v>235</v>
      </c>
      <c r="C1003" s="117" t="s">
        <v>172</v>
      </c>
      <c r="D1003" s="26">
        <v>214770000</v>
      </c>
      <c r="E1003" s="26"/>
      <c r="F1003" s="27">
        <f aca="true" t="shared" si="40" ref="F1003:F1018">D1003+E1003</f>
        <v>214770000</v>
      </c>
      <c r="H1003" s="29"/>
    </row>
    <row r="1004" spans="1:8" s="28" customFormat="1" ht="12" outlineLevel="1">
      <c r="A1004" s="30">
        <v>20062210518</v>
      </c>
      <c r="B1004" s="31" t="s">
        <v>235</v>
      </c>
      <c r="C1004" s="117" t="s">
        <v>174</v>
      </c>
      <c r="D1004" s="26">
        <v>0</v>
      </c>
      <c r="E1004" s="26"/>
      <c r="F1004" s="27">
        <f t="shared" si="40"/>
        <v>0</v>
      </c>
      <c r="H1004" s="29"/>
    </row>
    <row r="1005" spans="1:8" s="28" customFormat="1" ht="12" outlineLevel="1">
      <c r="A1005" s="30">
        <v>20062210519</v>
      </c>
      <c r="B1005" s="31" t="s">
        <v>235</v>
      </c>
      <c r="C1005" s="117" t="s">
        <v>236</v>
      </c>
      <c r="D1005" s="26">
        <v>8600000</v>
      </c>
      <c r="E1005" s="26"/>
      <c r="F1005" s="27">
        <f t="shared" si="40"/>
        <v>8600000</v>
      </c>
      <c r="H1005" s="29"/>
    </row>
    <row r="1006" spans="1:8" s="28" customFormat="1" ht="12" outlineLevel="1">
      <c r="A1006" s="30">
        <v>20062210520</v>
      </c>
      <c r="B1006" s="31" t="s">
        <v>235</v>
      </c>
      <c r="C1006" s="117" t="s">
        <v>160</v>
      </c>
      <c r="D1006" s="26">
        <v>6425000</v>
      </c>
      <c r="E1006" s="26"/>
      <c r="F1006" s="27">
        <f t="shared" si="40"/>
        <v>6425000</v>
      </c>
      <c r="H1006" s="29"/>
    </row>
    <row r="1007" spans="1:8" s="28" customFormat="1" ht="12" outlineLevel="1">
      <c r="A1007" s="30">
        <v>20062210521</v>
      </c>
      <c r="B1007" s="31" t="s">
        <v>235</v>
      </c>
      <c r="C1007" s="117" t="s">
        <v>986</v>
      </c>
      <c r="D1007" s="26">
        <v>17247000</v>
      </c>
      <c r="E1007" s="26"/>
      <c r="F1007" s="27">
        <f t="shared" si="40"/>
        <v>17247000</v>
      </c>
      <c r="H1007" s="29"/>
    </row>
    <row r="1008" spans="1:8" s="28" customFormat="1" ht="12" outlineLevel="1">
      <c r="A1008" s="30">
        <v>20062210522</v>
      </c>
      <c r="B1008" s="31" t="s">
        <v>235</v>
      </c>
      <c r="C1008" s="117" t="s">
        <v>237</v>
      </c>
      <c r="D1008" s="26">
        <v>1100000</v>
      </c>
      <c r="E1008" s="26"/>
      <c r="F1008" s="27">
        <f t="shared" si="40"/>
        <v>1100000</v>
      </c>
      <c r="H1008" s="29"/>
    </row>
    <row r="1009" spans="1:8" s="28" customFormat="1" ht="12" outlineLevel="1">
      <c r="A1009" s="30">
        <v>20062210523</v>
      </c>
      <c r="B1009" s="31" t="s">
        <v>235</v>
      </c>
      <c r="C1009" s="31" t="s">
        <v>1013</v>
      </c>
      <c r="D1009" s="26">
        <v>18300000</v>
      </c>
      <c r="E1009" s="26"/>
      <c r="F1009" s="27">
        <f t="shared" si="40"/>
        <v>18300000</v>
      </c>
      <c r="H1009" s="29"/>
    </row>
    <row r="1010" spans="1:8" s="28" customFormat="1" ht="12" outlineLevel="1">
      <c r="A1010" s="30">
        <v>20062210524</v>
      </c>
      <c r="B1010" s="31" t="s">
        <v>235</v>
      </c>
      <c r="C1010" s="31" t="s">
        <v>1015</v>
      </c>
      <c r="D1010" s="26">
        <v>25800000</v>
      </c>
      <c r="E1010" s="26"/>
      <c r="F1010" s="27">
        <f t="shared" si="40"/>
        <v>25800000</v>
      </c>
      <c r="H1010" s="29"/>
    </row>
    <row r="1011" spans="1:8" s="28" customFormat="1" ht="12" outlineLevel="1">
      <c r="A1011" s="30">
        <v>20062210525</v>
      </c>
      <c r="B1011" s="31" t="s">
        <v>235</v>
      </c>
      <c r="C1011" s="117" t="s">
        <v>1017</v>
      </c>
      <c r="D1011" s="26">
        <v>1073000</v>
      </c>
      <c r="E1011" s="26"/>
      <c r="F1011" s="27">
        <f t="shared" si="40"/>
        <v>1073000</v>
      </c>
      <c r="H1011" s="29"/>
    </row>
    <row r="1012" spans="1:8" s="28" customFormat="1" ht="12" outlineLevel="1">
      <c r="A1012" s="30">
        <v>20062210526</v>
      </c>
      <c r="B1012" s="31" t="s">
        <v>235</v>
      </c>
      <c r="C1012" s="117" t="s">
        <v>1019</v>
      </c>
      <c r="D1012" s="26">
        <v>20091000</v>
      </c>
      <c r="E1012" s="26"/>
      <c r="F1012" s="27">
        <f t="shared" si="40"/>
        <v>20091000</v>
      </c>
      <c r="H1012" s="29"/>
    </row>
    <row r="1013" spans="1:8" s="28" customFormat="1" ht="12" outlineLevel="1">
      <c r="A1013" s="30">
        <v>20062210527</v>
      </c>
      <c r="B1013" s="31" t="s">
        <v>235</v>
      </c>
      <c r="C1013" s="117" t="s">
        <v>1023</v>
      </c>
      <c r="D1013" s="26">
        <v>9200000</v>
      </c>
      <c r="E1013" s="26"/>
      <c r="F1013" s="27">
        <f t="shared" si="40"/>
        <v>9200000</v>
      </c>
      <c r="H1013" s="29"/>
    </row>
    <row r="1014" spans="1:8" s="28" customFormat="1" ht="12" outlineLevel="1">
      <c r="A1014" s="30">
        <v>20062210528</v>
      </c>
      <c r="B1014" s="31" t="s">
        <v>235</v>
      </c>
      <c r="C1014" s="117" t="s">
        <v>1025</v>
      </c>
      <c r="D1014" s="26">
        <v>1200000</v>
      </c>
      <c r="E1014" s="26"/>
      <c r="F1014" s="27">
        <f t="shared" si="40"/>
        <v>1200000</v>
      </c>
      <c r="H1014" s="29"/>
    </row>
    <row r="1015" spans="1:8" s="28" customFormat="1" ht="12" outlineLevel="1">
      <c r="A1015" s="30">
        <v>20062210529</v>
      </c>
      <c r="B1015" s="31" t="s">
        <v>235</v>
      </c>
      <c r="C1015" s="117" t="s">
        <v>1027</v>
      </c>
      <c r="D1015" s="26">
        <v>1200000</v>
      </c>
      <c r="E1015" s="26"/>
      <c r="F1015" s="27">
        <f t="shared" si="40"/>
        <v>1200000</v>
      </c>
      <c r="H1015" s="29"/>
    </row>
    <row r="1016" spans="1:8" s="28" customFormat="1" ht="12" outlineLevel="1">
      <c r="A1016" s="30">
        <v>20062210530</v>
      </c>
      <c r="B1016" s="31" t="s">
        <v>235</v>
      </c>
      <c r="C1016" s="117" t="s">
        <v>1029</v>
      </c>
      <c r="D1016" s="26">
        <v>2300000</v>
      </c>
      <c r="E1016" s="26"/>
      <c r="F1016" s="27">
        <f t="shared" si="40"/>
        <v>2300000</v>
      </c>
      <c r="H1016" s="29"/>
    </row>
    <row r="1017" spans="1:8" s="28" customFormat="1" ht="12" outlineLevel="1">
      <c r="A1017" s="30">
        <v>20062210531</v>
      </c>
      <c r="B1017" s="31" t="s">
        <v>235</v>
      </c>
      <c r="C1017" s="117" t="s">
        <v>1031</v>
      </c>
      <c r="D1017" s="26">
        <v>6900000</v>
      </c>
      <c r="E1017" s="26"/>
      <c r="F1017" s="27">
        <f t="shared" si="40"/>
        <v>6900000</v>
      </c>
      <c r="H1017" s="29"/>
    </row>
    <row r="1018" spans="1:8" s="28" customFormat="1" ht="12" outlineLevel="1">
      <c r="A1018" s="30">
        <v>20062210532</v>
      </c>
      <c r="B1018" s="31" t="s">
        <v>235</v>
      </c>
      <c r="C1018" s="117" t="s">
        <v>238</v>
      </c>
      <c r="D1018" s="75">
        <v>0</v>
      </c>
      <c r="E1018" s="75"/>
      <c r="F1018" s="159">
        <f t="shared" si="40"/>
        <v>0</v>
      </c>
      <c r="H1018" s="29"/>
    </row>
    <row r="1019" spans="1:8" s="28" customFormat="1" ht="12.75" outlineLevel="1" thickBot="1">
      <c r="A1019" s="30"/>
      <c r="B1019" s="31"/>
      <c r="C1019" s="136" t="s">
        <v>203</v>
      </c>
      <c r="D1019" s="111">
        <f>SUM(D1002:D1018)</f>
        <v>334206000</v>
      </c>
      <c r="E1019" s="111">
        <f>SUM(E1002:E1018)</f>
        <v>0</v>
      </c>
      <c r="F1019" s="111">
        <f>SUM(F1002:F1018)</f>
        <v>334206000</v>
      </c>
      <c r="H1019" s="29"/>
    </row>
    <row r="1020" spans="1:8" s="28" customFormat="1" ht="12.75" outlineLevel="1" thickTop="1">
      <c r="A1020" s="30"/>
      <c r="B1020" s="31"/>
      <c r="C1020" s="117"/>
      <c r="D1020" s="45"/>
      <c r="E1020" s="45"/>
      <c r="F1020" s="46"/>
      <c r="H1020" s="29"/>
    </row>
    <row r="1021" spans="1:8" s="28" customFormat="1" ht="12" outlineLevel="1">
      <c r="A1021" s="23">
        <v>2006222</v>
      </c>
      <c r="B1021" s="31"/>
      <c r="C1021" s="121" t="s">
        <v>239</v>
      </c>
      <c r="D1021" s="26"/>
      <c r="E1021" s="26"/>
      <c r="F1021" s="27"/>
      <c r="H1021" s="29"/>
    </row>
    <row r="1022" spans="1:8" s="28" customFormat="1" ht="12" outlineLevel="1">
      <c r="A1022" s="30">
        <v>20062220536</v>
      </c>
      <c r="B1022" s="31" t="s">
        <v>107</v>
      </c>
      <c r="C1022" s="117" t="s">
        <v>240</v>
      </c>
      <c r="D1022" s="26"/>
      <c r="E1022" s="26"/>
      <c r="F1022" s="27">
        <f aca="true" t="shared" si="41" ref="F1022:F1027">D1022+E1022</f>
        <v>0</v>
      </c>
      <c r="H1022" s="29"/>
    </row>
    <row r="1023" spans="1:8" s="28" customFormat="1" ht="12" outlineLevel="1">
      <c r="A1023" s="30">
        <v>20062220537</v>
      </c>
      <c r="B1023" s="31" t="s">
        <v>241</v>
      </c>
      <c r="C1023" s="117" t="s">
        <v>242</v>
      </c>
      <c r="D1023" s="26">
        <v>73525762</v>
      </c>
      <c r="E1023" s="26"/>
      <c r="F1023" s="27">
        <f t="shared" si="41"/>
        <v>73525762</v>
      </c>
      <c r="H1023" s="29"/>
    </row>
    <row r="1024" spans="1:8" s="28" customFormat="1" ht="12" outlineLevel="1">
      <c r="A1024" s="30">
        <v>20062220538</v>
      </c>
      <c r="B1024" s="31" t="s">
        <v>241</v>
      </c>
      <c r="C1024" s="117" t="s">
        <v>243</v>
      </c>
      <c r="D1024" s="26"/>
      <c r="E1024" s="26"/>
      <c r="F1024" s="27">
        <f t="shared" si="41"/>
        <v>0</v>
      </c>
      <c r="H1024" s="29"/>
    </row>
    <row r="1025" spans="1:8" s="28" customFormat="1" ht="24" outlineLevel="1">
      <c r="A1025" s="30">
        <v>20062220539</v>
      </c>
      <c r="B1025" s="31" t="s">
        <v>244</v>
      </c>
      <c r="C1025" s="117" t="s">
        <v>245</v>
      </c>
      <c r="D1025" s="26"/>
      <c r="E1025" s="26"/>
      <c r="F1025" s="27">
        <f t="shared" si="41"/>
        <v>0</v>
      </c>
      <c r="H1025" s="29"/>
    </row>
    <row r="1026" spans="1:8" s="28" customFormat="1" ht="12" outlineLevel="1">
      <c r="A1026" s="30">
        <v>20062220540</v>
      </c>
      <c r="B1026" s="31" t="s">
        <v>1296</v>
      </c>
      <c r="C1026" s="117" t="s">
        <v>246</v>
      </c>
      <c r="D1026" s="26"/>
      <c r="E1026" s="26"/>
      <c r="F1026" s="27">
        <f t="shared" si="41"/>
        <v>0</v>
      </c>
      <c r="H1026" s="29"/>
    </row>
    <row r="1027" spans="1:8" s="28" customFormat="1" ht="12" outlineLevel="1">
      <c r="A1027" s="30">
        <v>20062220541</v>
      </c>
      <c r="B1027" s="127"/>
      <c r="C1027" s="117" t="s">
        <v>247</v>
      </c>
      <c r="D1027" s="26"/>
      <c r="E1027" s="26"/>
      <c r="F1027" s="27">
        <f t="shared" si="41"/>
        <v>0</v>
      </c>
      <c r="H1027" s="29"/>
    </row>
    <row r="1028" spans="1:8" s="28" customFormat="1" ht="12.75" outlineLevel="1" thickBot="1">
      <c r="A1028" s="30"/>
      <c r="B1028" s="31"/>
      <c r="C1028" s="136" t="s">
        <v>248</v>
      </c>
      <c r="D1028" s="111">
        <f>SUM(D1022:D1027)</f>
        <v>73525762</v>
      </c>
      <c r="E1028" s="111">
        <f>SUM(E1022:E1027)</f>
        <v>0</v>
      </c>
      <c r="F1028" s="111">
        <f>SUM(F1022:F1027)</f>
        <v>73525762</v>
      </c>
      <c r="H1028" s="29"/>
    </row>
    <row r="1029" spans="1:8" s="28" customFormat="1" ht="13.5" outlineLevel="1" thickBot="1" thickTop="1">
      <c r="A1029" s="30"/>
      <c r="B1029" s="31"/>
      <c r="C1029" s="136" t="s">
        <v>249</v>
      </c>
      <c r="D1029" s="110">
        <f>D1019+D1028</f>
        <v>407731762</v>
      </c>
      <c r="E1029" s="110">
        <f>E1019+E1028</f>
        <v>0</v>
      </c>
      <c r="F1029" s="110">
        <f>F1019+F1028</f>
        <v>407731762</v>
      </c>
      <c r="H1029" s="29"/>
    </row>
    <row r="1030" spans="1:8" s="28" customFormat="1" ht="13.5" outlineLevel="1" thickBot="1" thickTop="1">
      <c r="A1030" s="30"/>
      <c r="B1030" s="31"/>
      <c r="C1030" s="136" t="s">
        <v>250</v>
      </c>
      <c r="D1030" s="110">
        <f>D999+D1029</f>
        <v>26956710000</v>
      </c>
      <c r="E1030" s="110">
        <f>E999+E1029</f>
        <v>0</v>
      </c>
      <c r="F1030" s="110">
        <f>F999+F1029</f>
        <v>26956710000</v>
      </c>
      <c r="H1030" s="29"/>
    </row>
    <row r="1031" spans="1:8" s="28" customFormat="1" ht="12.75" outlineLevel="1" thickTop="1">
      <c r="A1031" s="30"/>
      <c r="B1031" s="31"/>
      <c r="C1031" s="117"/>
      <c r="D1031" s="45"/>
      <c r="E1031" s="45"/>
      <c r="F1031" s="46"/>
      <c r="H1031" s="29"/>
    </row>
    <row r="1032" spans="1:8" s="28" customFormat="1" ht="12" outlineLevel="1">
      <c r="A1032" s="23">
        <v>200623</v>
      </c>
      <c r="B1032" s="31"/>
      <c r="C1032" s="64" t="s">
        <v>251</v>
      </c>
      <c r="D1032" s="26"/>
      <c r="E1032" s="26"/>
      <c r="F1032" s="27"/>
      <c r="H1032" s="29"/>
    </row>
    <row r="1033" spans="1:8" s="28" customFormat="1" ht="12" outlineLevel="1">
      <c r="A1033" s="30"/>
      <c r="B1033" s="31"/>
      <c r="C1033" s="117"/>
      <c r="D1033" s="26"/>
      <c r="E1033" s="26"/>
      <c r="F1033" s="27"/>
      <c r="H1033" s="29"/>
    </row>
    <row r="1034" spans="1:9" s="28" customFormat="1" ht="12" outlineLevel="1">
      <c r="A1034" s="30">
        <v>20062300545</v>
      </c>
      <c r="B1034" s="31" t="s">
        <v>252</v>
      </c>
      <c r="C1034" s="117" t="s">
        <v>253</v>
      </c>
      <c r="D1034" s="26">
        <v>0</v>
      </c>
      <c r="E1034" s="26"/>
      <c r="F1034" s="27">
        <f aca="true" t="shared" si="42" ref="F1034:F1046">D1034+E1034</f>
        <v>0</v>
      </c>
      <c r="H1034" s="29"/>
      <c r="I1034" s="132">
        <v>1347801000</v>
      </c>
    </row>
    <row r="1035" spans="1:8" s="28" customFormat="1" ht="12" outlineLevel="1">
      <c r="A1035" s="30">
        <v>20062300546</v>
      </c>
      <c r="B1035" s="31" t="s">
        <v>1279</v>
      </c>
      <c r="C1035" s="117" t="s">
        <v>254</v>
      </c>
      <c r="D1035" s="26">
        <v>0</v>
      </c>
      <c r="E1035" s="26"/>
      <c r="F1035" s="27">
        <f t="shared" si="42"/>
        <v>0</v>
      </c>
      <c r="H1035" s="29"/>
    </row>
    <row r="1036" spans="1:8" s="28" customFormat="1" ht="12" outlineLevel="1">
      <c r="A1036" s="30">
        <v>20062300547</v>
      </c>
      <c r="B1036" s="31" t="s">
        <v>1282</v>
      </c>
      <c r="C1036" s="117" t="s">
        <v>1283</v>
      </c>
      <c r="D1036" s="26">
        <v>0</v>
      </c>
      <c r="E1036" s="26"/>
      <c r="F1036" s="27">
        <f t="shared" si="42"/>
        <v>0</v>
      </c>
      <c r="H1036" s="29"/>
    </row>
    <row r="1037" spans="1:8" s="28" customFormat="1" ht="36" outlineLevel="1">
      <c r="A1037" s="30">
        <v>20062300548</v>
      </c>
      <c r="B1037" s="31" t="s">
        <v>1284</v>
      </c>
      <c r="C1037" s="117" t="s">
        <v>1285</v>
      </c>
      <c r="D1037" s="26">
        <v>0</v>
      </c>
      <c r="E1037" s="26"/>
      <c r="F1037" s="27">
        <f t="shared" si="42"/>
        <v>0</v>
      </c>
      <c r="H1037" s="29"/>
    </row>
    <row r="1038" spans="1:8" s="28" customFormat="1" ht="24" outlineLevel="1">
      <c r="A1038" s="30">
        <v>20062300549</v>
      </c>
      <c r="B1038" s="31" t="s">
        <v>1286</v>
      </c>
      <c r="C1038" s="117" t="s">
        <v>255</v>
      </c>
      <c r="D1038" s="26">
        <v>70000000</v>
      </c>
      <c r="E1038" s="26"/>
      <c r="F1038" s="27">
        <f t="shared" si="42"/>
        <v>70000000</v>
      </c>
      <c r="H1038" s="29"/>
    </row>
    <row r="1039" spans="1:8" s="28" customFormat="1" ht="12" outlineLevel="1">
      <c r="A1039" s="30">
        <v>20062300550</v>
      </c>
      <c r="B1039" s="31" t="s">
        <v>256</v>
      </c>
      <c r="C1039" s="117" t="s">
        <v>257</v>
      </c>
      <c r="D1039" s="26">
        <v>100000000</v>
      </c>
      <c r="E1039" s="26"/>
      <c r="F1039" s="27">
        <f t="shared" si="42"/>
        <v>100000000</v>
      </c>
      <c r="H1039" s="29"/>
    </row>
    <row r="1040" spans="1:8" s="28" customFormat="1" ht="12" outlineLevel="1">
      <c r="A1040" s="30">
        <v>20062300551</v>
      </c>
      <c r="B1040" s="31" t="s">
        <v>258</v>
      </c>
      <c r="C1040" s="117" t="s">
        <v>259</v>
      </c>
      <c r="D1040" s="26">
        <v>200000000</v>
      </c>
      <c r="E1040" s="26"/>
      <c r="F1040" s="27">
        <f t="shared" si="42"/>
        <v>200000000</v>
      </c>
      <c r="H1040" s="29"/>
    </row>
    <row r="1041" spans="1:8" s="28" customFormat="1" ht="12" outlineLevel="1">
      <c r="A1041" s="30">
        <v>20062300552</v>
      </c>
      <c r="B1041" s="31" t="s">
        <v>1288</v>
      </c>
      <c r="C1041" s="117" t="s">
        <v>1289</v>
      </c>
      <c r="D1041" s="26">
        <v>400000000</v>
      </c>
      <c r="E1041" s="26"/>
      <c r="F1041" s="27">
        <f t="shared" si="42"/>
        <v>400000000</v>
      </c>
      <c r="H1041" s="29"/>
    </row>
    <row r="1042" spans="1:8" s="28" customFormat="1" ht="24" outlineLevel="1">
      <c r="A1042" s="30">
        <v>20062300553</v>
      </c>
      <c r="B1042" s="31" t="s">
        <v>1290</v>
      </c>
      <c r="C1042" s="117" t="s">
        <v>260</v>
      </c>
      <c r="D1042" s="26">
        <v>177801000</v>
      </c>
      <c r="E1042" s="26"/>
      <c r="F1042" s="27">
        <f t="shared" si="42"/>
        <v>177801000</v>
      </c>
      <c r="H1042" s="29"/>
    </row>
    <row r="1043" spans="1:8" s="28" customFormat="1" ht="12" outlineLevel="1">
      <c r="A1043" s="30">
        <v>20062300554</v>
      </c>
      <c r="B1043" s="31" t="s">
        <v>261</v>
      </c>
      <c r="C1043" s="117" t="s">
        <v>262</v>
      </c>
      <c r="D1043" s="26">
        <v>0</v>
      </c>
      <c r="E1043" s="26"/>
      <c r="F1043" s="27">
        <f t="shared" si="42"/>
        <v>0</v>
      </c>
      <c r="H1043" s="29"/>
    </row>
    <row r="1044" spans="1:8" s="28" customFormat="1" ht="12" outlineLevel="1">
      <c r="A1044" s="30">
        <v>20062300555</v>
      </c>
      <c r="B1044" s="31" t="s">
        <v>1271</v>
      </c>
      <c r="C1044" s="117" t="s">
        <v>1272</v>
      </c>
      <c r="D1044" s="26">
        <v>400000000</v>
      </c>
      <c r="E1044" s="26"/>
      <c r="F1044" s="27">
        <f t="shared" si="42"/>
        <v>400000000</v>
      </c>
      <c r="H1044" s="29"/>
    </row>
    <row r="1045" spans="1:8" s="28" customFormat="1" ht="24" outlineLevel="1">
      <c r="A1045" s="30">
        <v>20062300556</v>
      </c>
      <c r="B1045" s="31" t="s">
        <v>263</v>
      </c>
      <c r="C1045" s="117" t="s">
        <v>264</v>
      </c>
      <c r="D1045" s="26">
        <v>1349716000</v>
      </c>
      <c r="E1045" s="26"/>
      <c r="F1045" s="27">
        <f t="shared" si="42"/>
        <v>1349716000</v>
      </c>
      <c r="G1045" s="52" t="s">
        <v>908</v>
      </c>
      <c r="H1045" s="29"/>
    </row>
    <row r="1046" spans="1:8" s="28" customFormat="1" ht="12" outlineLevel="1">
      <c r="A1046" s="30">
        <v>20062300557</v>
      </c>
      <c r="B1046" s="127"/>
      <c r="C1046" s="117" t="s">
        <v>265</v>
      </c>
      <c r="D1046" s="26"/>
      <c r="E1046" s="26"/>
      <c r="F1046" s="27">
        <f t="shared" si="42"/>
        <v>0</v>
      </c>
      <c r="H1046" s="29"/>
    </row>
    <row r="1047" spans="1:8" s="28" customFormat="1" ht="12.75" outlineLevel="1" thickBot="1">
      <c r="A1047" s="30"/>
      <c r="B1047" s="31"/>
      <c r="C1047" s="153" t="s">
        <v>266</v>
      </c>
      <c r="D1047" s="111">
        <f>SUM(D1034:D1046)</f>
        <v>2697517000</v>
      </c>
      <c r="E1047" s="111">
        <f>SUM(E1034:E1046)</f>
        <v>0</v>
      </c>
      <c r="F1047" s="111">
        <f>SUM(F1034:F1046)</f>
        <v>2697517000</v>
      </c>
      <c r="H1047" s="29"/>
    </row>
    <row r="1048" spans="1:8" s="28" customFormat="1" ht="13.5" outlineLevel="1" thickBot="1" thickTop="1">
      <c r="A1048" s="23">
        <v>20062</v>
      </c>
      <c r="B1048" s="24"/>
      <c r="C1048" s="119" t="s">
        <v>1298</v>
      </c>
      <c r="D1048" s="43">
        <f>D1030+D1047</f>
        <v>29654227000</v>
      </c>
      <c r="E1048" s="43">
        <f>E1030+E1047</f>
        <v>0</v>
      </c>
      <c r="F1048" s="43">
        <f>F1030+F1047</f>
        <v>29654227000</v>
      </c>
      <c r="G1048" s="29">
        <f>D81+D82+D83+D84</f>
        <v>29654227000</v>
      </c>
      <c r="H1048" s="29">
        <f>F1048-G1048</f>
        <v>0</v>
      </c>
    </row>
    <row r="1049" spans="1:8" s="28" customFormat="1" ht="12.75" outlineLevel="1" thickTop="1">
      <c r="A1049" s="30"/>
      <c r="B1049" s="31"/>
      <c r="C1049" s="121"/>
      <c r="D1049" s="54"/>
      <c r="E1049" s="54"/>
      <c r="F1049" s="54"/>
      <c r="H1049" s="29"/>
    </row>
    <row r="1050" spans="1:8" s="28" customFormat="1" ht="12" outlineLevel="1">
      <c r="A1050" s="23">
        <v>20063</v>
      </c>
      <c r="B1050" s="24"/>
      <c r="C1050" s="37" t="s">
        <v>267</v>
      </c>
      <c r="D1050" s="26"/>
      <c r="E1050" s="26"/>
      <c r="F1050" s="27"/>
      <c r="H1050" s="29"/>
    </row>
    <row r="1051" spans="1:8" s="28" customFormat="1" ht="12" outlineLevel="1">
      <c r="A1051" s="30"/>
      <c r="B1051" s="31"/>
      <c r="C1051" s="117"/>
      <c r="D1051" s="26"/>
      <c r="E1051" s="26"/>
      <c r="F1051" s="27"/>
      <c r="H1051" s="29"/>
    </row>
    <row r="1052" spans="1:8" s="28" customFormat="1" ht="24" outlineLevel="1">
      <c r="A1052" s="30">
        <v>20063000561</v>
      </c>
      <c r="B1052" s="31" t="s">
        <v>104</v>
      </c>
      <c r="C1052" s="117" t="s">
        <v>268</v>
      </c>
      <c r="D1052" s="26"/>
      <c r="E1052" s="26"/>
      <c r="F1052" s="27">
        <f aca="true" t="shared" si="43" ref="F1052:F1066">D1052+E1052</f>
        <v>0</v>
      </c>
      <c r="H1052" s="29"/>
    </row>
    <row r="1053" spans="1:9" s="28" customFormat="1" ht="48" outlineLevel="1">
      <c r="A1053" s="30">
        <v>20063000562</v>
      </c>
      <c r="B1053" s="31" t="s">
        <v>104</v>
      </c>
      <c r="C1053" s="117" t="s">
        <v>269</v>
      </c>
      <c r="D1053" s="26">
        <f>1080000000-F630</f>
        <v>1035000000</v>
      </c>
      <c r="E1053" s="26"/>
      <c r="F1053" s="27">
        <f t="shared" si="43"/>
        <v>1035000000</v>
      </c>
      <c r="G1053" s="52" t="s">
        <v>270</v>
      </c>
      <c r="H1053" s="29"/>
      <c r="I1053" s="29"/>
    </row>
    <row r="1054" spans="1:9" s="28" customFormat="1" ht="36" outlineLevel="1">
      <c r="A1054" s="30">
        <v>20063000563</v>
      </c>
      <c r="B1054" s="31" t="s">
        <v>104</v>
      </c>
      <c r="C1054" s="123" t="s">
        <v>1224</v>
      </c>
      <c r="D1054" s="26"/>
      <c r="E1054" s="26"/>
      <c r="F1054" s="27">
        <f t="shared" si="43"/>
        <v>0</v>
      </c>
      <c r="H1054" s="29"/>
      <c r="I1054" s="29"/>
    </row>
    <row r="1055" spans="1:9" s="28" customFormat="1" ht="24" outlineLevel="1">
      <c r="A1055" s="30">
        <v>20063000564</v>
      </c>
      <c r="B1055" s="31" t="s">
        <v>1223</v>
      </c>
      <c r="C1055" s="123" t="s">
        <v>271</v>
      </c>
      <c r="D1055" s="26"/>
      <c r="E1055" s="26"/>
      <c r="F1055" s="27">
        <f t="shared" si="43"/>
        <v>0</v>
      </c>
      <c r="H1055" s="29"/>
      <c r="I1055" s="29"/>
    </row>
    <row r="1056" spans="1:9" s="28" customFormat="1" ht="24" outlineLevel="1">
      <c r="A1056" s="30">
        <v>20063000565</v>
      </c>
      <c r="B1056" s="31" t="s">
        <v>272</v>
      </c>
      <c r="C1056" s="123" t="s">
        <v>273</v>
      </c>
      <c r="D1056" s="26"/>
      <c r="E1056" s="26"/>
      <c r="F1056" s="27">
        <f t="shared" si="43"/>
        <v>0</v>
      </c>
      <c r="H1056" s="29"/>
      <c r="I1056" s="29"/>
    </row>
    <row r="1057" spans="1:9" s="28" customFormat="1" ht="12" outlineLevel="1">
      <c r="A1057" s="30">
        <v>20063000566</v>
      </c>
      <c r="B1057" s="31" t="s">
        <v>274</v>
      </c>
      <c r="C1057" s="123" t="s">
        <v>275</v>
      </c>
      <c r="D1057" s="26"/>
      <c r="E1057" s="26"/>
      <c r="F1057" s="27">
        <f t="shared" si="43"/>
        <v>0</v>
      </c>
      <c r="H1057" s="29"/>
      <c r="I1057" s="29"/>
    </row>
    <row r="1058" spans="1:9" s="28" customFormat="1" ht="24" outlineLevel="1">
      <c r="A1058" s="30">
        <v>20063000567</v>
      </c>
      <c r="B1058" s="31" t="s">
        <v>276</v>
      </c>
      <c r="C1058" s="123" t="s">
        <v>277</v>
      </c>
      <c r="D1058" s="26"/>
      <c r="E1058" s="26"/>
      <c r="F1058" s="27">
        <f t="shared" si="43"/>
        <v>0</v>
      </c>
      <c r="H1058" s="29"/>
      <c r="I1058" s="29"/>
    </row>
    <row r="1059" spans="1:9" s="28" customFormat="1" ht="24" outlineLevel="1">
      <c r="A1059" s="30">
        <v>20063000568</v>
      </c>
      <c r="B1059" s="31" t="s">
        <v>278</v>
      </c>
      <c r="C1059" s="123" t="s">
        <v>279</v>
      </c>
      <c r="D1059" s="26">
        <v>225000000</v>
      </c>
      <c r="E1059" s="26"/>
      <c r="F1059" s="27">
        <f t="shared" si="43"/>
        <v>225000000</v>
      </c>
      <c r="H1059" s="29"/>
      <c r="I1059" s="29"/>
    </row>
    <row r="1060" spans="1:9" s="28" customFormat="1" ht="12" outlineLevel="1">
      <c r="A1060" s="30">
        <v>20063000569</v>
      </c>
      <c r="B1060" s="31" t="s">
        <v>280</v>
      </c>
      <c r="C1060" s="123" t="s">
        <v>281</v>
      </c>
      <c r="D1060" s="26"/>
      <c r="E1060" s="26"/>
      <c r="F1060" s="27">
        <f t="shared" si="43"/>
        <v>0</v>
      </c>
      <c r="H1060" s="29"/>
      <c r="I1060" s="29"/>
    </row>
    <row r="1061" spans="1:9" s="28" customFormat="1" ht="24" outlineLevel="1">
      <c r="A1061" s="30">
        <v>20063000570</v>
      </c>
      <c r="B1061" s="31" t="s">
        <v>282</v>
      </c>
      <c r="C1061" s="123" t="s">
        <v>283</v>
      </c>
      <c r="D1061" s="26"/>
      <c r="E1061" s="26"/>
      <c r="F1061" s="27">
        <f t="shared" si="43"/>
        <v>0</v>
      </c>
      <c r="H1061" s="29"/>
      <c r="I1061" s="29"/>
    </row>
    <row r="1062" spans="1:8" s="28" customFormat="1" ht="12" outlineLevel="1">
      <c r="A1062" s="30">
        <v>20063000571</v>
      </c>
      <c r="B1062" s="31" t="s">
        <v>284</v>
      </c>
      <c r="C1062" s="117" t="s">
        <v>285</v>
      </c>
      <c r="D1062" s="26"/>
      <c r="E1062" s="26"/>
      <c r="F1062" s="27">
        <f t="shared" si="43"/>
        <v>0</v>
      </c>
      <c r="H1062" s="29"/>
    </row>
    <row r="1063" spans="1:8" s="28" customFormat="1" ht="12" outlineLevel="1">
      <c r="A1063" s="30">
        <v>20063000572</v>
      </c>
      <c r="B1063" s="31" t="s">
        <v>286</v>
      </c>
      <c r="C1063" s="117" t="s">
        <v>287</v>
      </c>
      <c r="D1063" s="26"/>
      <c r="E1063" s="26"/>
      <c r="F1063" s="27">
        <f t="shared" si="43"/>
        <v>0</v>
      </c>
      <c r="H1063" s="29"/>
    </row>
    <row r="1064" spans="1:8" s="28" customFormat="1" ht="36" outlineLevel="1">
      <c r="A1064" s="30">
        <v>20063000573</v>
      </c>
      <c r="B1064" s="31" t="s">
        <v>50</v>
      </c>
      <c r="C1064" s="123" t="s">
        <v>288</v>
      </c>
      <c r="D1064" s="26"/>
      <c r="E1064" s="26"/>
      <c r="F1064" s="27">
        <f t="shared" si="43"/>
        <v>0</v>
      </c>
      <c r="H1064" s="29"/>
    </row>
    <row r="1065" spans="1:8" s="28" customFormat="1" ht="24" outlineLevel="1">
      <c r="A1065" s="30">
        <v>20063000574</v>
      </c>
      <c r="B1065" s="31" t="s">
        <v>50</v>
      </c>
      <c r="C1065" s="117" t="s">
        <v>51</v>
      </c>
      <c r="D1065" s="26"/>
      <c r="E1065" s="26"/>
      <c r="F1065" s="27">
        <f t="shared" si="43"/>
        <v>0</v>
      </c>
      <c r="H1065" s="29"/>
    </row>
    <row r="1066" spans="1:8" s="28" customFormat="1" ht="24" outlineLevel="1">
      <c r="A1066" s="30">
        <v>20063000575</v>
      </c>
      <c r="B1066" s="31" t="s">
        <v>104</v>
      </c>
      <c r="C1066" s="31" t="s">
        <v>289</v>
      </c>
      <c r="D1066" s="144"/>
      <c r="E1066" s="26"/>
      <c r="F1066" s="27">
        <f t="shared" si="43"/>
        <v>0</v>
      </c>
      <c r="H1066" s="29"/>
    </row>
    <row r="1067" spans="1:9" s="28" customFormat="1" ht="13.5" outlineLevel="1" thickBot="1">
      <c r="A1067" s="23">
        <v>20063</v>
      </c>
      <c r="B1067" s="24"/>
      <c r="C1067" s="119" t="s">
        <v>1225</v>
      </c>
      <c r="D1067" s="43">
        <f>SUM(D1052:D1066)</f>
        <v>1260000000</v>
      </c>
      <c r="E1067" s="43">
        <f>SUM(E1052:E1066)</f>
        <v>0</v>
      </c>
      <c r="F1067" s="43">
        <f>SUM(F1052:F1066)</f>
        <v>1260000000</v>
      </c>
      <c r="G1067" s="160">
        <f>F1067+F630</f>
        <v>1305000000</v>
      </c>
      <c r="H1067" s="29">
        <f>F85</f>
        <v>1305000000</v>
      </c>
      <c r="I1067" s="29">
        <f>G1067-H1067</f>
        <v>0</v>
      </c>
    </row>
    <row r="1068" spans="1:8" s="28" customFormat="1" ht="12.75" outlineLevel="1" thickTop="1">
      <c r="A1068" s="30"/>
      <c r="B1068" s="31"/>
      <c r="C1068" s="128"/>
      <c r="D1068" s="45"/>
      <c r="E1068" s="45"/>
      <c r="F1068" s="46"/>
      <c r="H1068" s="29"/>
    </row>
    <row r="1069" spans="1:8" s="28" customFormat="1" ht="12" outlineLevel="1">
      <c r="A1069" s="23">
        <v>20064</v>
      </c>
      <c r="B1069" s="24"/>
      <c r="C1069" s="37" t="s">
        <v>290</v>
      </c>
      <c r="D1069" s="26"/>
      <c r="E1069" s="26"/>
      <c r="F1069" s="27"/>
      <c r="H1069" s="29"/>
    </row>
    <row r="1070" spans="1:8" s="28" customFormat="1" ht="12" outlineLevel="1">
      <c r="A1070" s="30"/>
      <c r="B1070" s="31"/>
      <c r="C1070" s="117"/>
      <c r="D1070" s="26"/>
      <c r="E1070" s="26"/>
      <c r="F1070" s="27"/>
      <c r="H1070" s="29"/>
    </row>
    <row r="1071" spans="1:8" s="28" customFormat="1" ht="24" outlineLevel="1">
      <c r="A1071" s="30">
        <v>20064000579</v>
      </c>
      <c r="B1071" s="31" t="s">
        <v>15</v>
      </c>
      <c r="C1071" s="123" t="s">
        <v>23</v>
      </c>
      <c r="D1071" s="26">
        <v>66971000</v>
      </c>
      <c r="E1071" s="26"/>
      <c r="F1071" s="27">
        <f>D1071+E1071</f>
        <v>66971000</v>
      </c>
      <c r="H1071" s="29"/>
    </row>
    <row r="1072" spans="1:8" s="28" customFormat="1" ht="24" outlineLevel="1">
      <c r="A1072" s="30">
        <v>20064000580</v>
      </c>
      <c r="B1072" s="31" t="s">
        <v>1249</v>
      </c>
      <c r="C1072" s="123" t="s">
        <v>291</v>
      </c>
      <c r="D1072" s="26">
        <v>30000000</v>
      </c>
      <c r="E1072" s="26"/>
      <c r="F1072" s="27">
        <f>D1072+E1072</f>
        <v>30000000</v>
      </c>
      <c r="H1072" s="29"/>
    </row>
    <row r="1073" spans="1:8" s="28" customFormat="1" ht="24" outlineLevel="1">
      <c r="A1073" s="30">
        <v>20064000581</v>
      </c>
      <c r="B1073" s="31" t="s">
        <v>26</v>
      </c>
      <c r="C1073" s="123" t="s">
        <v>27</v>
      </c>
      <c r="D1073" s="26">
        <v>30000000</v>
      </c>
      <c r="E1073" s="26"/>
      <c r="F1073" s="27">
        <f>D1073+E1073</f>
        <v>30000000</v>
      </c>
      <c r="H1073" s="29"/>
    </row>
    <row r="1074" spans="1:8" s="28" customFormat="1" ht="24" outlineLevel="1">
      <c r="A1074" s="30">
        <v>20064000582</v>
      </c>
      <c r="B1074" s="31" t="s">
        <v>28</v>
      </c>
      <c r="C1074" s="123" t="s">
        <v>29</v>
      </c>
      <c r="D1074" s="26">
        <v>120000000</v>
      </c>
      <c r="E1074" s="26"/>
      <c r="F1074" s="27">
        <f>D1074+E1074</f>
        <v>120000000</v>
      </c>
      <c r="H1074" s="29"/>
    </row>
    <row r="1075" spans="1:8" s="28" customFormat="1" ht="12" outlineLevel="1">
      <c r="A1075" s="30">
        <v>20064000583</v>
      </c>
      <c r="B1075" s="127"/>
      <c r="C1075" s="123" t="s">
        <v>292</v>
      </c>
      <c r="D1075" s="26"/>
      <c r="E1075" s="26"/>
      <c r="F1075" s="27">
        <f>D1075+E1075</f>
        <v>0</v>
      </c>
      <c r="H1075" s="29"/>
    </row>
    <row r="1076" spans="1:8" s="28" customFormat="1" ht="12.75" outlineLevel="1" thickBot="1">
      <c r="A1076" s="23">
        <v>20064</v>
      </c>
      <c r="B1076" s="24"/>
      <c r="C1076" s="119" t="s">
        <v>33</v>
      </c>
      <c r="D1076" s="43">
        <f>SUM(D1071:D1075)</f>
        <v>246971000</v>
      </c>
      <c r="E1076" s="43">
        <f>SUM(E1071:E1075)</f>
        <v>0</v>
      </c>
      <c r="F1076" s="43">
        <f>SUM(F1071:F1075)</f>
        <v>246971000</v>
      </c>
      <c r="G1076" s="29">
        <f>D86</f>
        <v>246971000</v>
      </c>
      <c r="H1076" s="29">
        <f>F1076-G1076</f>
        <v>0</v>
      </c>
    </row>
    <row r="1077" spans="1:8" s="28" customFormat="1" ht="12.75" outlineLevel="1" thickTop="1">
      <c r="A1077" s="30"/>
      <c r="B1077" s="31"/>
      <c r="C1077" s="128"/>
      <c r="D1077" s="45"/>
      <c r="E1077" s="45"/>
      <c r="F1077" s="46"/>
      <c r="H1077" s="29"/>
    </row>
    <row r="1078" spans="1:8" s="28" customFormat="1" ht="12" outlineLevel="1">
      <c r="A1078" s="23">
        <v>20065</v>
      </c>
      <c r="B1078" s="24"/>
      <c r="C1078" s="37" t="s">
        <v>1299</v>
      </c>
      <c r="D1078" s="26"/>
      <c r="E1078" s="26"/>
      <c r="F1078" s="27"/>
      <c r="H1078" s="29"/>
    </row>
    <row r="1079" spans="1:8" s="28" customFormat="1" ht="12" outlineLevel="1">
      <c r="A1079" s="30"/>
      <c r="B1079" s="31"/>
      <c r="C1079" s="117"/>
      <c r="D1079" s="26"/>
      <c r="E1079" s="26"/>
      <c r="F1079" s="27"/>
      <c r="H1079" s="29"/>
    </row>
    <row r="1080" spans="1:8" s="28" customFormat="1" ht="24" outlineLevel="1">
      <c r="A1080" s="30">
        <v>20065000587</v>
      </c>
      <c r="B1080" s="31" t="s">
        <v>1300</v>
      </c>
      <c r="C1080" s="31" t="s">
        <v>293</v>
      </c>
      <c r="D1080" s="26">
        <v>17000000</v>
      </c>
      <c r="E1080" s="144"/>
      <c r="F1080" s="26">
        <f aca="true" t="shared" si="44" ref="F1080:F1090">D1080+E1080</f>
        <v>17000000</v>
      </c>
      <c r="H1080" s="29"/>
    </row>
    <row r="1081" spans="1:8" s="28" customFormat="1" ht="12" outlineLevel="1">
      <c r="A1081" s="30">
        <v>20065000588</v>
      </c>
      <c r="B1081" s="31" t="s">
        <v>1302</v>
      </c>
      <c r="C1081" s="31" t="s">
        <v>294</v>
      </c>
      <c r="D1081" s="26">
        <v>5000000</v>
      </c>
      <c r="E1081" s="144"/>
      <c r="F1081" s="26">
        <f t="shared" si="44"/>
        <v>5000000</v>
      </c>
      <c r="H1081" s="29"/>
    </row>
    <row r="1082" spans="1:8" s="28" customFormat="1" ht="12" outlineLevel="1">
      <c r="A1082" s="30">
        <v>20065000589</v>
      </c>
      <c r="B1082" s="31" t="s">
        <v>1302</v>
      </c>
      <c r="C1082" s="31" t="s">
        <v>1304</v>
      </c>
      <c r="D1082" s="26">
        <v>2500000</v>
      </c>
      <c r="E1082" s="144"/>
      <c r="F1082" s="26">
        <f t="shared" si="44"/>
        <v>2500000</v>
      </c>
      <c r="H1082" s="29"/>
    </row>
    <row r="1083" spans="1:8" s="28" customFormat="1" ht="12" outlineLevel="1">
      <c r="A1083" s="30">
        <v>20065000590</v>
      </c>
      <c r="B1083" s="31" t="s">
        <v>1305</v>
      </c>
      <c r="C1083" s="31" t="s">
        <v>295</v>
      </c>
      <c r="D1083" s="26">
        <v>2500000</v>
      </c>
      <c r="E1083" s="144"/>
      <c r="F1083" s="26">
        <f t="shared" si="44"/>
        <v>2500000</v>
      </c>
      <c r="H1083" s="29"/>
    </row>
    <row r="1084" spans="1:8" s="28" customFormat="1" ht="12" outlineLevel="1">
      <c r="A1084" s="30">
        <v>20065000591</v>
      </c>
      <c r="B1084" s="31" t="s">
        <v>296</v>
      </c>
      <c r="C1084" s="31" t="s">
        <v>297</v>
      </c>
      <c r="D1084" s="26"/>
      <c r="E1084" s="144"/>
      <c r="F1084" s="26">
        <f t="shared" si="44"/>
        <v>0</v>
      </c>
      <c r="H1084" s="29"/>
    </row>
    <row r="1085" spans="1:8" s="28" customFormat="1" ht="24" outlineLevel="1">
      <c r="A1085" s="30">
        <v>20065000592</v>
      </c>
      <c r="B1085" s="31" t="s">
        <v>1308</v>
      </c>
      <c r="C1085" s="31" t="s">
        <v>298</v>
      </c>
      <c r="D1085" s="26">
        <v>2891000</v>
      </c>
      <c r="E1085" s="144"/>
      <c r="F1085" s="26">
        <f t="shared" si="44"/>
        <v>2891000</v>
      </c>
      <c r="H1085" s="29"/>
    </row>
    <row r="1086" spans="1:8" s="28" customFormat="1" ht="12" outlineLevel="1">
      <c r="A1086" s="30">
        <v>20065000593</v>
      </c>
      <c r="B1086" s="31" t="s">
        <v>1310</v>
      </c>
      <c r="C1086" s="31" t="s">
        <v>299</v>
      </c>
      <c r="D1086" s="26">
        <v>5000000</v>
      </c>
      <c r="E1086" s="144"/>
      <c r="F1086" s="26">
        <f t="shared" si="44"/>
        <v>5000000</v>
      </c>
      <c r="H1086" s="29"/>
    </row>
    <row r="1087" spans="1:8" s="28" customFormat="1" ht="12" outlineLevel="1">
      <c r="A1087" s="30">
        <v>20065000594</v>
      </c>
      <c r="B1087" s="31" t="s">
        <v>1312</v>
      </c>
      <c r="C1087" s="31" t="s">
        <v>300</v>
      </c>
      <c r="D1087" s="26">
        <v>10000000</v>
      </c>
      <c r="E1087" s="144"/>
      <c r="F1087" s="26">
        <f t="shared" si="44"/>
        <v>10000000</v>
      </c>
      <c r="H1087" s="29"/>
    </row>
    <row r="1088" spans="1:8" s="28" customFormat="1" ht="12" outlineLevel="1">
      <c r="A1088" s="30">
        <v>20065000595</v>
      </c>
      <c r="B1088" s="31" t="s">
        <v>301</v>
      </c>
      <c r="C1088" s="31" t="s">
        <v>302</v>
      </c>
      <c r="D1088" s="26">
        <v>10000000</v>
      </c>
      <c r="E1088" s="144"/>
      <c r="F1088" s="26">
        <f t="shared" si="44"/>
        <v>10000000</v>
      </c>
      <c r="H1088" s="29"/>
    </row>
    <row r="1089" spans="1:8" s="28" customFormat="1" ht="24" outlineLevel="1">
      <c r="A1089" s="30">
        <v>20065000596</v>
      </c>
      <c r="B1089" s="31" t="s">
        <v>1314</v>
      </c>
      <c r="C1089" s="31" t="s">
        <v>1315</v>
      </c>
      <c r="D1089" s="26">
        <v>130000000</v>
      </c>
      <c r="E1089" s="144"/>
      <c r="F1089" s="26">
        <f t="shared" si="44"/>
        <v>130000000</v>
      </c>
      <c r="H1089" s="29"/>
    </row>
    <row r="1090" spans="1:8" s="28" customFormat="1" ht="12" outlineLevel="1">
      <c r="A1090" s="30">
        <v>20065000597</v>
      </c>
      <c r="B1090" s="127"/>
      <c r="C1090" s="31" t="s">
        <v>303</v>
      </c>
      <c r="D1090" s="26"/>
      <c r="E1090" s="144"/>
      <c r="F1090" s="26">
        <f t="shared" si="44"/>
        <v>0</v>
      </c>
      <c r="H1090" s="29"/>
    </row>
    <row r="1091" spans="1:8" s="28" customFormat="1" ht="12.75" outlineLevel="1" thickBot="1">
      <c r="A1091" s="23">
        <v>20065</v>
      </c>
      <c r="B1091" s="24"/>
      <c r="C1091" s="119" t="s">
        <v>1320</v>
      </c>
      <c r="D1091" s="43">
        <f>SUM(D1080:D1090)</f>
        <v>184891000</v>
      </c>
      <c r="E1091" s="43">
        <f>SUM(E1080:E1090)</f>
        <v>0</v>
      </c>
      <c r="F1091" s="43">
        <f>SUM(F1080:F1090)</f>
        <v>184891000</v>
      </c>
      <c r="G1091" s="29">
        <f>D87</f>
        <v>184891000</v>
      </c>
      <c r="H1091" s="29">
        <f>F1091-G1091</f>
        <v>0</v>
      </c>
    </row>
    <row r="1092" spans="1:8" s="28" customFormat="1" ht="12.75" outlineLevel="1" thickTop="1">
      <c r="A1092" s="30"/>
      <c r="B1092" s="31"/>
      <c r="C1092" s="128"/>
      <c r="D1092" s="45"/>
      <c r="E1092" s="45"/>
      <c r="F1092" s="46"/>
      <c r="H1092" s="29"/>
    </row>
    <row r="1093" spans="1:8" s="28" customFormat="1" ht="12" outlineLevel="1">
      <c r="A1093" s="23">
        <v>20066</v>
      </c>
      <c r="B1093" s="24"/>
      <c r="C1093" s="37" t="s">
        <v>304</v>
      </c>
      <c r="D1093" s="26"/>
      <c r="E1093" s="26"/>
      <c r="F1093" s="27"/>
      <c r="H1093" s="29"/>
    </row>
    <row r="1094" spans="1:8" s="28" customFormat="1" ht="12" outlineLevel="1">
      <c r="A1094" s="30"/>
      <c r="B1094" s="31"/>
      <c r="C1094" s="117"/>
      <c r="D1094" s="26"/>
      <c r="E1094" s="26"/>
      <c r="F1094" s="27"/>
      <c r="H1094" s="29"/>
    </row>
    <row r="1095" spans="1:8" s="28" customFormat="1" ht="12" outlineLevel="1">
      <c r="A1095" s="30">
        <v>20066000601</v>
      </c>
      <c r="B1095" s="127"/>
      <c r="C1095" s="123" t="s">
        <v>305</v>
      </c>
      <c r="D1095" s="26">
        <v>96678000</v>
      </c>
      <c r="E1095" s="26"/>
      <c r="F1095" s="27">
        <f aca="true" t="shared" si="45" ref="F1095:F1106">D1095+E1095</f>
        <v>96678000</v>
      </c>
      <c r="H1095" s="29"/>
    </row>
    <row r="1096" spans="1:8" s="28" customFormat="1" ht="12" outlineLevel="1">
      <c r="A1096" s="30">
        <v>20066000602</v>
      </c>
      <c r="B1096" s="31" t="s">
        <v>1210</v>
      </c>
      <c r="C1096" s="123" t="s">
        <v>306</v>
      </c>
      <c r="D1096" s="26">
        <v>50000000</v>
      </c>
      <c r="E1096" s="26"/>
      <c r="F1096" s="27">
        <f t="shared" si="45"/>
        <v>50000000</v>
      </c>
      <c r="H1096" s="29"/>
    </row>
    <row r="1097" spans="1:8" s="28" customFormat="1" ht="12" outlineLevel="1">
      <c r="A1097" s="30">
        <v>20066000603</v>
      </c>
      <c r="B1097" s="31" t="s">
        <v>1210</v>
      </c>
      <c r="C1097" s="123" t="s">
        <v>307</v>
      </c>
      <c r="D1097" s="26">
        <v>50000000</v>
      </c>
      <c r="E1097" s="26"/>
      <c r="F1097" s="27">
        <f t="shared" si="45"/>
        <v>50000000</v>
      </c>
      <c r="H1097" s="29"/>
    </row>
    <row r="1098" spans="1:8" s="28" customFormat="1" ht="12" outlineLevel="1">
      <c r="A1098" s="30">
        <v>20066000604</v>
      </c>
      <c r="B1098" s="31" t="s">
        <v>1227</v>
      </c>
      <c r="C1098" s="120" t="s">
        <v>1232</v>
      </c>
      <c r="D1098" s="26"/>
      <c r="E1098" s="26"/>
      <c r="F1098" s="27">
        <f t="shared" si="45"/>
        <v>0</v>
      </c>
      <c r="H1098" s="29"/>
    </row>
    <row r="1099" spans="1:8" s="28" customFormat="1" ht="12" outlineLevel="1">
      <c r="A1099" s="30">
        <v>20066000605</v>
      </c>
      <c r="B1099" s="31" t="s">
        <v>1194</v>
      </c>
      <c r="C1099" s="31" t="s">
        <v>308</v>
      </c>
      <c r="D1099" s="26">
        <v>400000000</v>
      </c>
      <c r="E1099" s="26"/>
      <c r="F1099" s="27">
        <f t="shared" si="45"/>
        <v>400000000</v>
      </c>
      <c r="H1099" s="29"/>
    </row>
    <row r="1100" spans="1:8" s="28" customFormat="1" ht="24" outlineLevel="1">
      <c r="A1100" s="30">
        <v>20066000606</v>
      </c>
      <c r="B1100" s="31" t="s">
        <v>1254</v>
      </c>
      <c r="C1100" s="31" t="s">
        <v>309</v>
      </c>
      <c r="D1100" s="26">
        <v>100000000</v>
      </c>
      <c r="E1100" s="26"/>
      <c r="F1100" s="27">
        <f t="shared" si="45"/>
        <v>100000000</v>
      </c>
      <c r="H1100" s="29"/>
    </row>
    <row r="1101" spans="1:8" s="28" customFormat="1" ht="12" outlineLevel="1">
      <c r="A1101" s="30">
        <v>20066000607</v>
      </c>
      <c r="B1101" s="31" t="s">
        <v>35</v>
      </c>
      <c r="C1101" s="123" t="s">
        <v>310</v>
      </c>
      <c r="D1101" s="26"/>
      <c r="E1101" s="26"/>
      <c r="F1101" s="27">
        <f t="shared" si="45"/>
        <v>0</v>
      </c>
      <c r="H1101" s="29"/>
    </row>
    <row r="1102" spans="1:8" s="28" customFormat="1" ht="36" outlineLevel="1">
      <c r="A1102" s="30">
        <v>20066000608</v>
      </c>
      <c r="B1102" s="31" t="s">
        <v>1336</v>
      </c>
      <c r="C1102" s="31" t="s">
        <v>311</v>
      </c>
      <c r="D1102" s="26">
        <v>100000000</v>
      </c>
      <c r="E1102" s="26"/>
      <c r="F1102" s="27">
        <f t="shared" si="45"/>
        <v>100000000</v>
      </c>
      <c r="H1102" s="29"/>
    </row>
    <row r="1103" spans="1:8" s="28" customFormat="1" ht="12" outlineLevel="1">
      <c r="A1103" s="30">
        <v>20066000609</v>
      </c>
      <c r="B1103" s="31" t="s">
        <v>1322</v>
      </c>
      <c r="C1103" s="117" t="s">
        <v>1323</v>
      </c>
      <c r="D1103" s="26">
        <v>50000000</v>
      </c>
      <c r="E1103" s="26"/>
      <c r="F1103" s="27">
        <f t="shared" si="45"/>
        <v>50000000</v>
      </c>
      <c r="H1103" s="29"/>
    </row>
    <row r="1104" spans="1:8" s="28" customFormat="1" ht="12" outlineLevel="1">
      <c r="A1104" s="30">
        <v>20066000610</v>
      </c>
      <c r="B1104" s="31" t="s">
        <v>1256</v>
      </c>
      <c r="C1104" s="123" t="s">
        <v>312</v>
      </c>
      <c r="D1104" s="26"/>
      <c r="E1104" s="26"/>
      <c r="F1104" s="27">
        <f t="shared" si="45"/>
        <v>0</v>
      </c>
      <c r="H1104" s="29"/>
    </row>
    <row r="1105" spans="1:8" s="28" customFormat="1" ht="12" outlineLevel="1">
      <c r="A1105" s="30">
        <v>20066000611</v>
      </c>
      <c r="B1105" s="31" t="s">
        <v>61</v>
      </c>
      <c r="C1105" s="123" t="s">
        <v>313</v>
      </c>
      <c r="D1105" s="26">
        <f>250000000-12500000</f>
        <v>237500000</v>
      </c>
      <c r="E1105" s="26"/>
      <c r="F1105" s="27">
        <f t="shared" si="45"/>
        <v>237500000</v>
      </c>
      <c r="H1105" s="29"/>
    </row>
    <row r="1106" spans="1:8" s="28" customFormat="1" ht="12" outlineLevel="1">
      <c r="A1106" s="30">
        <v>20066000612</v>
      </c>
      <c r="B1106" s="127"/>
      <c r="C1106" s="124" t="s">
        <v>314</v>
      </c>
      <c r="D1106" s="26"/>
      <c r="E1106" s="26"/>
      <c r="F1106" s="27">
        <f t="shared" si="45"/>
        <v>0</v>
      </c>
      <c r="H1106" s="29"/>
    </row>
    <row r="1107" spans="1:9" s="28" customFormat="1" ht="12.75" outlineLevel="1" thickBot="1">
      <c r="A1107" s="23">
        <v>20066</v>
      </c>
      <c r="B1107" s="24"/>
      <c r="C1107" s="129" t="s">
        <v>315</v>
      </c>
      <c r="D1107" s="161">
        <f>SUM(D1095:D1106)</f>
        <v>1084178000</v>
      </c>
      <c r="E1107" s="161">
        <f>SUM(E1095:E1106)</f>
        <v>0</v>
      </c>
      <c r="F1107" s="161">
        <f>SUM(F1095:F1106)</f>
        <v>1084178000</v>
      </c>
      <c r="G1107" s="29">
        <f>D88</f>
        <v>1084178000</v>
      </c>
      <c r="H1107" s="29">
        <f>F1107-G1107</f>
        <v>0</v>
      </c>
      <c r="I1107" s="162" t="s">
        <v>316</v>
      </c>
    </row>
    <row r="1108" spans="1:8" s="28" customFormat="1" ht="12.75" outlineLevel="1" thickTop="1">
      <c r="A1108" s="30"/>
      <c r="B1108" s="31"/>
      <c r="C1108" s="128"/>
      <c r="D1108" s="45"/>
      <c r="E1108" s="45"/>
      <c r="F1108" s="46"/>
      <c r="H1108" s="29"/>
    </row>
    <row r="1109" spans="1:8" s="28" customFormat="1" ht="12" outlineLevel="1">
      <c r="A1109" s="30"/>
      <c r="B1109" s="31"/>
      <c r="C1109" s="128"/>
      <c r="D1109" s="45"/>
      <c r="E1109" s="45"/>
      <c r="F1109" s="46"/>
      <c r="H1109" s="29"/>
    </row>
    <row r="1110" spans="1:8" s="28" customFormat="1" ht="24" outlineLevel="1">
      <c r="A1110" s="23"/>
      <c r="B1110" s="24"/>
      <c r="C1110" s="38" t="s">
        <v>317</v>
      </c>
      <c r="D1110" s="26"/>
      <c r="E1110" s="26"/>
      <c r="F1110" s="27"/>
      <c r="H1110" s="29"/>
    </row>
    <row r="1111" spans="1:8" s="28" customFormat="1" ht="12" outlineLevel="1">
      <c r="A1111" s="23"/>
      <c r="B1111" s="24"/>
      <c r="C1111" s="117"/>
      <c r="D1111" s="26"/>
      <c r="E1111" s="26"/>
      <c r="F1111" s="27"/>
      <c r="H1111" s="29"/>
    </row>
    <row r="1112" spans="1:8" s="28" customFormat="1" ht="12" outlineLevel="1">
      <c r="A1112" s="163">
        <f>A889</f>
        <v>20061</v>
      </c>
      <c r="B1112" s="138"/>
      <c r="C1112" s="136" t="str">
        <f>C889</f>
        <v>Subtotal Alimentación Escolar</v>
      </c>
      <c r="D1112" s="164">
        <f>D889</f>
        <v>156155000</v>
      </c>
      <c r="E1112" s="164">
        <f>E889</f>
        <v>0</v>
      </c>
      <c r="F1112" s="164">
        <f>F889</f>
        <v>156155000</v>
      </c>
      <c r="H1112" s="29"/>
    </row>
    <row r="1113" spans="1:8" s="28" customFormat="1" ht="12" outlineLevel="1">
      <c r="A1113" s="163">
        <f>A1048</f>
        <v>20062</v>
      </c>
      <c r="B1113" s="138"/>
      <c r="C1113" s="136" t="str">
        <f>C1048</f>
        <v>Subtotal Educación</v>
      </c>
      <c r="D1113" s="164">
        <f>D1048</f>
        <v>29654227000</v>
      </c>
      <c r="E1113" s="164">
        <f>E1048</f>
        <v>0</v>
      </c>
      <c r="F1113" s="164">
        <f>F1048</f>
        <v>29654227000</v>
      </c>
      <c r="H1113" s="29"/>
    </row>
    <row r="1114" spans="1:8" s="28" customFormat="1" ht="12" outlineLevel="1">
      <c r="A1114" s="163">
        <f>A1067</f>
        <v>20063</v>
      </c>
      <c r="B1114" s="138"/>
      <c r="C1114" s="136" t="str">
        <f>C1067</f>
        <v>Subtotal Agua Potable y Saneamiento Básico</v>
      </c>
      <c r="D1114" s="164">
        <f>D1067</f>
        <v>1260000000</v>
      </c>
      <c r="E1114" s="164">
        <f>E1067</f>
        <v>0</v>
      </c>
      <c r="F1114" s="164">
        <f>F1067</f>
        <v>1260000000</v>
      </c>
      <c r="H1114" s="29"/>
    </row>
    <row r="1115" spans="1:8" s="28" customFormat="1" ht="12" outlineLevel="1">
      <c r="A1115" s="163">
        <f>A1076</f>
        <v>20064</v>
      </c>
      <c r="B1115" s="138"/>
      <c r="C1115" s="24" t="str">
        <f>C1076</f>
        <v>Subtotal Deporte y Recreación</v>
      </c>
      <c r="D1115" s="164">
        <f>D1076</f>
        <v>246971000</v>
      </c>
      <c r="E1115" s="164">
        <f>E1076</f>
        <v>0</v>
      </c>
      <c r="F1115" s="164">
        <f>F1076</f>
        <v>246971000</v>
      </c>
      <c r="H1115" s="29"/>
    </row>
    <row r="1116" spans="1:8" s="28" customFormat="1" ht="12" outlineLevel="1">
      <c r="A1116" s="163">
        <f>A1091</f>
        <v>20065</v>
      </c>
      <c r="B1116" s="138"/>
      <c r="C1116" s="24" t="str">
        <f>C1091</f>
        <v>Subtotal Cultura</v>
      </c>
      <c r="D1116" s="164">
        <f>D1091</f>
        <v>184891000</v>
      </c>
      <c r="E1116" s="164">
        <f>E1091</f>
        <v>0</v>
      </c>
      <c r="F1116" s="164">
        <f>F1091</f>
        <v>184891000</v>
      </c>
      <c r="H1116" s="29"/>
    </row>
    <row r="1117" spans="1:8" s="28" customFormat="1" ht="12.75" outlineLevel="1" thickBot="1">
      <c r="A1117" s="163">
        <f>A1107</f>
        <v>20066</v>
      </c>
      <c r="B1117" s="138"/>
      <c r="C1117" s="77" t="str">
        <f>C1107</f>
        <v>Subtotal Propósito General - Libre Inversión</v>
      </c>
      <c r="D1117" s="165">
        <f>D1107</f>
        <v>1084178000</v>
      </c>
      <c r="E1117" s="165">
        <f>E1107</f>
        <v>0</v>
      </c>
      <c r="F1117" s="165">
        <f>F1107</f>
        <v>1084178000</v>
      </c>
      <c r="H1117" s="29"/>
    </row>
    <row r="1118" spans="1:8" s="28" customFormat="1" ht="13.5" thickBot="1" thickTop="1">
      <c r="A1118" s="163">
        <v>2006</v>
      </c>
      <c r="B1118" s="138"/>
      <c r="C1118" s="42" t="s">
        <v>318</v>
      </c>
      <c r="D1118" s="43">
        <f>SUM(D1112:D1117)</f>
        <v>32586422000</v>
      </c>
      <c r="E1118" s="43">
        <f>SUM(E1112:E1117)</f>
        <v>0</v>
      </c>
      <c r="F1118" s="43">
        <f>SUM(F1112:F1117)</f>
        <v>32586422000</v>
      </c>
      <c r="H1118" s="29">
        <f>1800000*11</f>
        <v>19800000</v>
      </c>
    </row>
    <row r="1119" spans="1:8" s="28" customFormat="1" ht="12.75" thickTop="1">
      <c r="A1119" s="145"/>
      <c r="B1119" s="73"/>
      <c r="C1119" s="134"/>
      <c r="D1119" s="46"/>
      <c r="E1119" s="46"/>
      <c r="F1119" s="135"/>
      <c r="H1119" s="29">
        <f>1300000*6*10</f>
        <v>78000000</v>
      </c>
    </row>
    <row r="1120" spans="1:8" s="28" customFormat="1" ht="12">
      <c r="A1120" s="145"/>
      <c r="B1120" s="73"/>
      <c r="C1120" s="123"/>
      <c r="D1120" s="27"/>
      <c r="E1120" s="27"/>
      <c r="F1120" s="144"/>
      <c r="H1120" s="29"/>
    </row>
    <row r="1121" spans="1:8" s="28" customFormat="1" ht="15.75" outlineLevel="1">
      <c r="A1121" s="23">
        <v>2007</v>
      </c>
      <c r="B1121" s="24"/>
      <c r="C1121" s="166" t="s">
        <v>319</v>
      </c>
      <c r="D1121" s="26"/>
      <c r="E1121" s="26"/>
      <c r="F1121" s="27"/>
      <c r="H1121" s="29"/>
    </row>
    <row r="1122" spans="1:8" s="28" customFormat="1" ht="12" outlineLevel="1">
      <c r="A1122" s="23"/>
      <c r="B1122" s="24"/>
      <c r="C1122" s="38"/>
      <c r="D1122" s="26"/>
      <c r="E1122" s="26"/>
      <c r="F1122" s="27"/>
      <c r="H1122" s="29"/>
    </row>
    <row r="1123" spans="1:8" s="28" customFormat="1" ht="12" outlineLevel="1">
      <c r="A1123" s="23">
        <v>20071</v>
      </c>
      <c r="B1123" s="24"/>
      <c r="C1123" s="24" t="s">
        <v>838</v>
      </c>
      <c r="D1123" s="26"/>
      <c r="E1123" s="26"/>
      <c r="F1123" s="27"/>
      <c r="H1123" s="29"/>
    </row>
    <row r="1124" spans="1:8" s="28" customFormat="1" ht="12" outlineLevel="1">
      <c r="A1124" s="30">
        <v>20071000616</v>
      </c>
      <c r="B1124" s="31" t="s">
        <v>320</v>
      </c>
      <c r="C1124" s="123" t="s">
        <v>321</v>
      </c>
      <c r="D1124" s="26"/>
      <c r="E1124" s="26"/>
      <c r="F1124" s="27">
        <f aca="true" t="shared" si="46" ref="F1124:F1133">D1124+E1124</f>
        <v>0</v>
      </c>
      <c r="H1124" s="29"/>
    </row>
    <row r="1125" spans="1:8" s="28" customFormat="1" ht="12" outlineLevel="1">
      <c r="A1125" s="30">
        <v>20071000617</v>
      </c>
      <c r="B1125" s="31" t="s">
        <v>322</v>
      </c>
      <c r="C1125" s="123" t="s">
        <v>323</v>
      </c>
      <c r="D1125" s="26"/>
      <c r="E1125" s="26"/>
      <c r="F1125" s="27">
        <f t="shared" si="46"/>
        <v>0</v>
      </c>
      <c r="H1125" s="29"/>
    </row>
    <row r="1126" spans="1:8" s="28" customFormat="1" ht="12" outlineLevel="1">
      <c r="A1126" s="30">
        <v>20071000618</v>
      </c>
      <c r="B1126" s="31" t="s">
        <v>320</v>
      </c>
      <c r="C1126" s="123" t="s">
        <v>324</v>
      </c>
      <c r="D1126" s="26"/>
      <c r="E1126" s="26">
        <f>E209</f>
        <v>256158000</v>
      </c>
      <c r="F1126" s="27">
        <f t="shared" si="46"/>
        <v>256158000</v>
      </c>
      <c r="G1126" s="52" t="s">
        <v>908</v>
      </c>
      <c r="H1126" s="29"/>
    </row>
    <row r="1127" spans="1:8" s="28" customFormat="1" ht="12" outlineLevel="1">
      <c r="A1127" s="30">
        <v>20071000619</v>
      </c>
      <c r="B1127" s="31" t="s">
        <v>320</v>
      </c>
      <c r="C1127" s="123" t="s">
        <v>325</v>
      </c>
      <c r="D1127" s="26"/>
      <c r="E1127" s="26">
        <f>E207</f>
        <v>0</v>
      </c>
      <c r="F1127" s="27">
        <f t="shared" si="46"/>
        <v>0</v>
      </c>
      <c r="H1127" s="29"/>
    </row>
    <row r="1128" spans="1:8" s="28" customFormat="1" ht="12" outlineLevel="1">
      <c r="A1128" s="30">
        <v>20071000620</v>
      </c>
      <c r="B1128" s="31" t="s">
        <v>322</v>
      </c>
      <c r="C1128" s="123" t="s">
        <v>326</v>
      </c>
      <c r="D1128" s="144"/>
      <c r="E1128" s="26">
        <f>E208</f>
        <v>0</v>
      </c>
      <c r="F1128" s="27">
        <f t="shared" si="46"/>
        <v>0</v>
      </c>
      <c r="H1128" s="29"/>
    </row>
    <row r="1129" spans="1:8" s="28" customFormat="1" ht="12" outlineLevel="1">
      <c r="A1129" s="30">
        <v>20071000621</v>
      </c>
      <c r="B1129" s="31" t="s">
        <v>320</v>
      </c>
      <c r="C1129" s="123" t="s">
        <v>327</v>
      </c>
      <c r="D1129" s="144"/>
      <c r="E1129" s="26">
        <f>E210</f>
        <v>0</v>
      </c>
      <c r="F1129" s="27">
        <f t="shared" si="46"/>
        <v>0</v>
      </c>
      <c r="G1129" s="52" t="s">
        <v>908</v>
      </c>
      <c r="H1129" s="29"/>
    </row>
    <row r="1130" spans="1:8" s="28" customFormat="1" ht="24" outlineLevel="1">
      <c r="A1130" s="30">
        <v>20071000622</v>
      </c>
      <c r="B1130" s="31" t="s">
        <v>320</v>
      </c>
      <c r="C1130" s="123" t="s">
        <v>328</v>
      </c>
      <c r="D1130" s="144"/>
      <c r="E1130" s="26">
        <f>E211</f>
        <v>0</v>
      </c>
      <c r="F1130" s="27">
        <f t="shared" si="46"/>
        <v>0</v>
      </c>
      <c r="H1130" s="29"/>
    </row>
    <row r="1131" spans="1:8" s="28" customFormat="1" ht="24" outlineLevel="1">
      <c r="A1131" s="30">
        <v>20071000623</v>
      </c>
      <c r="B1131" s="49"/>
      <c r="C1131" s="123" t="s">
        <v>329</v>
      </c>
      <c r="D1131" s="144">
        <f>D206</f>
        <v>3783729000</v>
      </c>
      <c r="E1131" s="26"/>
      <c r="F1131" s="27">
        <f t="shared" si="46"/>
        <v>3783729000</v>
      </c>
      <c r="G1131" s="52" t="s">
        <v>908</v>
      </c>
      <c r="H1131" s="29"/>
    </row>
    <row r="1132" spans="1:8" s="28" customFormat="1" ht="12" outlineLevel="1">
      <c r="A1132" s="30">
        <v>20071000624</v>
      </c>
      <c r="B1132" s="31" t="s">
        <v>320</v>
      </c>
      <c r="C1132" s="123" t="s">
        <v>853</v>
      </c>
      <c r="D1132" s="144"/>
      <c r="E1132" s="26"/>
      <c r="F1132" s="27">
        <f t="shared" si="46"/>
        <v>0</v>
      </c>
      <c r="H1132" s="29"/>
    </row>
    <row r="1133" spans="1:8" s="28" customFormat="1" ht="12" outlineLevel="1">
      <c r="A1133" s="30">
        <v>20071000625</v>
      </c>
      <c r="B1133" s="31" t="s">
        <v>330</v>
      </c>
      <c r="C1133" s="123" t="s">
        <v>331</v>
      </c>
      <c r="D1133" s="144"/>
      <c r="E1133" s="26"/>
      <c r="F1133" s="27">
        <f t="shared" si="46"/>
        <v>0</v>
      </c>
      <c r="H1133" s="29"/>
    </row>
    <row r="1134" spans="1:8" s="28" customFormat="1" ht="12.75" outlineLevel="1" thickBot="1">
      <c r="A1134" s="30"/>
      <c r="B1134" s="31"/>
      <c r="C1134" s="129" t="s">
        <v>332</v>
      </c>
      <c r="D1134" s="161">
        <f>SUM(D1124:D1133)</f>
        <v>3783729000</v>
      </c>
      <c r="E1134" s="161">
        <f>SUM(E1124:E1133)</f>
        <v>256158000</v>
      </c>
      <c r="F1134" s="161">
        <f>SUM(F1124:F1133)</f>
        <v>4039887000</v>
      </c>
      <c r="H1134" s="29"/>
    </row>
    <row r="1135" spans="1:8" s="28" customFormat="1" ht="12.75" outlineLevel="1" thickTop="1">
      <c r="A1135" s="30"/>
      <c r="B1135" s="31"/>
      <c r="C1135" s="130"/>
      <c r="D1135" s="152"/>
      <c r="E1135" s="45"/>
      <c r="F1135" s="46"/>
      <c r="H1135" s="29"/>
    </row>
    <row r="1136" spans="1:8" s="28" customFormat="1" ht="12" outlineLevel="1">
      <c r="A1136" s="23">
        <v>20072</v>
      </c>
      <c r="B1136" s="24"/>
      <c r="C1136" s="167" t="s">
        <v>855</v>
      </c>
      <c r="D1136" s="144"/>
      <c r="E1136" s="26"/>
      <c r="F1136" s="27"/>
      <c r="H1136" s="29"/>
    </row>
    <row r="1137" spans="1:8" s="28" customFormat="1" ht="12" outlineLevel="1">
      <c r="A1137" s="23">
        <v>2007201</v>
      </c>
      <c r="B1137" s="24"/>
      <c r="C1137" s="167" t="s">
        <v>333</v>
      </c>
      <c r="D1137" s="144"/>
      <c r="E1137" s="26"/>
      <c r="F1137" s="27"/>
      <c r="H1137" s="29"/>
    </row>
    <row r="1138" spans="1:8" s="28" customFormat="1" ht="24" outlineLevel="1">
      <c r="A1138" s="30">
        <v>20072010629</v>
      </c>
      <c r="B1138" s="31" t="s">
        <v>334</v>
      </c>
      <c r="C1138" s="123" t="s">
        <v>335</v>
      </c>
      <c r="D1138" s="144"/>
      <c r="E1138" s="26"/>
      <c r="F1138" s="27">
        <f aca="true" t="shared" si="47" ref="F1138:F1143">D1138+E1138</f>
        <v>0</v>
      </c>
      <c r="H1138" s="29"/>
    </row>
    <row r="1139" spans="1:8" s="28" customFormat="1" ht="24" outlineLevel="1">
      <c r="A1139" s="30">
        <v>20072010630</v>
      </c>
      <c r="B1139" s="31" t="s">
        <v>336</v>
      </c>
      <c r="C1139" s="123" t="s">
        <v>337</v>
      </c>
      <c r="D1139" s="144">
        <f>9900000+78000000</f>
        <v>87900000</v>
      </c>
      <c r="E1139" s="26"/>
      <c r="F1139" s="27">
        <f t="shared" si="47"/>
        <v>87900000</v>
      </c>
      <c r="H1139" s="29"/>
    </row>
    <row r="1140" spans="1:8" s="28" customFormat="1" ht="36" outlineLevel="1">
      <c r="A1140" s="30">
        <v>20072010631</v>
      </c>
      <c r="B1140" s="31" t="s">
        <v>338</v>
      </c>
      <c r="C1140" s="123" t="s">
        <v>339</v>
      </c>
      <c r="D1140" s="144"/>
      <c r="E1140" s="26"/>
      <c r="F1140" s="27">
        <f t="shared" si="47"/>
        <v>0</v>
      </c>
      <c r="H1140" s="29"/>
    </row>
    <row r="1141" spans="1:8" s="28" customFormat="1" ht="24" outlineLevel="1">
      <c r="A1141" s="30">
        <v>20072010632</v>
      </c>
      <c r="B1141" s="31" t="s">
        <v>340</v>
      </c>
      <c r="C1141" s="123" t="s">
        <v>341</v>
      </c>
      <c r="D1141" s="144">
        <v>9900000</v>
      </c>
      <c r="E1141" s="26"/>
      <c r="F1141" s="27">
        <f t="shared" si="47"/>
        <v>9900000</v>
      </c>
      <c r="H1141" s="29"/>
    </row>
    <row r="1142" spans="1:8" s="28" customFormat="1" ht="36" outlineLevel="1">
      <c r="A1142" s="30">
        <v>20072010633</v>
      </c>
      <c r="B1142" s="31" t="s">
        <v>342</v>
      </c>
      <c r="C1142" s="123" t="s">
        <v>343</v>
      </c>
      <c r="D1142" s="144"/>
      <c r="E1142" s="26"/>
      <c r="F1142" s="27">
        <f t="shared" si="47"/>
        <v>0</v>
      </c>
      <c r="H1142" s="29"/>
    </row>
    <row r="1143" spans="1:8" s="28" customFormat="1" ht="24" outlineLevel="1">
      <c r="A1143" s="30">
        <v>20072010634</v>
      </c>
      <c r="B1143" s="31" t="s">
        <v>344</v>
      </c>
      <c r="C1143" s="123" t="s">
        <v>345</v>
      </c>
      <c r="D1143" s="144">
        <f>198000000+22000000+17800000+17110000</f>
        <v>254910000</v>
      </c>
      <c r="E1143" s="26"/>
      <c r="F1143" s="27">
        <f t="shared" si="47"/>
        <v>254910000</v>
      </c>
      <c r="H1143" s="29"/>
    </row>
    <row r="1144" spans="1:8" s="28" customFormat="1" ht="12.75" outlineLevel="1" thickBot="1">
      <c r="A1144" s="30"/>
      <c r="B1144" s="31"/>
      <c r="C1144" s="129" t="s">
        <v>346</v>
      </c>
      <c r="D1144" s="161">
        <f>SUM(D1138:D1143)</f>
        <v>352710000</v>
      </c>
      <c r="E1144" s="161">
        <f>SUM(E1138:E1143)</f>
        <v>0</v>
      </c>
      <c r="F1144" s="161">
        <f>SUM(F1138:F1143)</f>
        <v>352710000</v>
      </c>
      <c r="H1144" s="29"/>
    </row>
    <row r="1145" spans="1:8" s="28" customFormat="1" ht="12.75" outlineLevel="1" thickTop="1">
      <c r="A1145" s="30"/>
      <c r="B1145" s="31"/>
      <c r="C1145" s="130"/>
      <c r="D1145" s="152"/>
      <c r="E1145" s="45"/>
      <c r="F1145" s="46"/>
      <c r="H1145" s="29"/>
    </row>
    <row r="1146" spans="1:8" s="28" customFormat="1" ht="12" outlineLevel="1">
      <c r="A1146" s="23">
        <v>2007202</v>
      </c>
      <c r="B1146" s="24"/>
      <c r="C1146" s="167" t="s">
        <v>347</v>
      </c>
      <c r="D1146" s="144"/>
      <c r="E1146" s="26"/>
      <c r="F1146" s="27"/>
      <c r="H1146" s="29"/>
    </row>
    <row r="1147" spans="1:8" s="28" customFormat="1" ht="12" outlineLevel="1">
      <c r="A1147" s="30">
        <v>20072020638</v>
      </c>
      <c r="B1147" s="31" t="s">
        <v>348</v>
      </c>
      <c r="C1147" s="123" t="s">
        <v>349</v>
      </c>
      <c r="D1147" s="144">
        <f>33000000+24200000+15400000+11000000</f>
        <v>83600000</v>
      </c>
      <c r="E1147" s="26"/>
      <c r="F1147" s="27">
        <f>D1147+E1147</f>
        <v>83600000</v>
      </c>
      <c r="H1147" s="29"/>
    </row>
    <row r="1148" spans="1:8" s="28" customFormat="1" ht="24" outlineLevel="1">
      <c r="A1148" s="30">
        <v>20072020639</v>
      </c>
      <c r="B1148" s="31" t="s">
        <v>350</v>
      </c>
      <c r="C1148" s="123" t="s">
        <v>351</v>
      </c>
      <c r="D1148" s="144"/>
      <c r="E1148" s="26"/>
      <c r="F1148" s="27">
        <f>D1148+E1148</f>
        <v>0</v>
      </c>
      <c r="H1148" s="29"/>
    </row>
    <row r="1149" spans="1:8" s="28" customFormat="1" ht="12.75" outlineLevel="1" thickBot="1">
      <c r="A1149" s="30"/>
      <c r="B1149" s="31"/>
      <c r="C1149" s="129" t="s">
        <v>352</v>
      </c>
      <c r="D1149" s="161">
        <f>SUM(D1147:D1148)</f>
        <v>83600000</v>
      </c>
      <c r="E1149" s="161">
        <f>SUM(E1147:E1148)</f>
        <v>0</v>
      </c>
      <c r="F1149" s="161">
        <f>SUM(F1147:F1148)</f>
        <v>83600000</v>
      </c>
      <c r="H1149" s="29"/>
    </row>
    <row r="1150" spans="1:8" s="28" customFormat="1" ht="12.75" outlineLevel="1" thickTop="1">
      <c r="A1150" s="30"/>
      <c r="B1150" s="31"/>
      <c r="C1150" s="130"/>
      <c r="D1150" s="152"/>
      <c r="E1150" s="45"/>
      <c r="F1150" s="46"/>
      <c r="H1150" s="29"/>
    </row>
    <row r="1151" spans="1:8" s="28" customFormat="1" ht="12" outlineLevel="1">
      <c r="A1151" s="23">
        <v>2007203</v>
      </c>
      <c r="B1151" s="24"/>
      <c r="C1151" s="167" t="s">
        <v>353</v>
      </c>
      <c r="D1151" s="144"/>
      <c r="E1151" s="26"/>
      <c r="F1151" s="27"/>
      <c r="H1151" s="29"/>
    </row>
    <row r="1152" spans="1:8" s="28" customFormat="1" ht="24" outlineLevel="1">
      <c r="A1152" s="30">
        <v>20072030643</v>
      </c>
      <c r="B1152" s="31" t="s">
        <v>354</v>
      </c>
      <c r="C1152" s="123" t="s">
        <v>355</v>
      </c>
      <c r="D1152" s="144"/>
      <c r="E1152" s="26"/>
      <c r="F1152" s="27">
        <f aca="true" t="shared" si="48" ref="F1152:F1157">D1152+E1152</f>
        <v>0</v>
      </c>
      <c r="G1152" s="132">
        <f>1800000*11</f>
        <v>19800000</v>
      </c>
      <c r="H1152" s="29">
        <f>G1152/3</f>
        <v>6600000</v>
      </c>
    </row>
    <row r="1153" spans="1:8" s="28" customFormat="1" ht="24" outlineLevel="1">
      <c r="A1153" s="30">
        <v>20072030644</v>
      </c>
      <c r="B1153" s="31" t="s">
        <v>356</v>
      </c>
      <c r="C1153" s="123" t="s">
        <v>357</v>
      </c>
      <c r="D1153" s="144">
        <v>6600000</v>
      </c>
      <c r="E1153" s="26"/>
      <c r="F1153" s="27">
        <f t="shared" si="48"/>
        <v>6600000</v>
      </c>
      <c r="G1153" s="132">
        <f>1100000*10</f>
        <v>11000000</v>
      </c>
      <c r="H1153" s="29"/>
    </row>
    <row r="1154" spans="1:8" s="28" customFormat="1" ht="36" outlineLevel="1">
      <c r="A1154" s="30">
        <v>20072030645</v>
      </c>
      <c r="B1154" s="31" t="s">
        <v>358</v>
      </c>
      <c r="C1154" s="123" t="s">
        <v>359</v>
      </c>
      <c r="D1154" s="144"/>
      <c r="E1154" s="26"/>
      <c r="F1154" s="27">
        <f t="shared" si="48"/>
        <v>0</v>
      </c>
      <c r="G1154" s="132">
        <f>SUM(G1152:G1153)</f>
        <v>30800000</v>
      </c>
      <c r="H1154" s="29"/>
    </row>
    <row r="1155" spans="1:8" s="28" customFormat="1" ht="24" outlineLevel="1">
      <c r="A1155" s="30">
        <v>20072030646</v>
      </c>
      <c r="B1155" s="31" t="s">
        <v>360</v>
      </c>
      <c r="C1155" s="123" t="s">
        <v>361</v>
      </c>
      <c r="D1155" s="144">
        <v>6600000</v>
      </c>
      <c r="E1155" s="26"/>
      <c r="F1155" s="27">
        <f t="shared" si="48"/>
        <v>6600000</v>
      </c>
      <c r="H1155" s="29"/>
    </row>
    <row r="1156" spans="1:8" s="28" customFormat="1" ht="24" outlineLevel="1">
      <c r="A1156" s="30">
        <v>20072030647</v>
      </c>
      <c r="B1156" s="31" t="s">
        <v>362</v>
      </c>
      <c r="C1156" s="123" t="s">
        <v>363</v>
      </c>
      <c r="D1156" s="144">
        <v>6600000</v>
      </c>
      <c r="E1156" s="26"/>
      <c r="F1156" s="27">
        <f t="shared" si="48"/>
        <v>6600000</v>
      </c>
      <c r="H1156" s="29"/>
    </row>
    <row r="1157" spans="1:8" s="28" customFormat="1" ht="24" outlineLevel="1">
      <c r="A1157" s="30">
        <v>20072030648</v>
      </c>
      <c r="B1157" s="31" t="s">
        <v>364</v>
      </c>
      <c r="C1157" s="123" t="s">
        <v>365</v>
      </c>
      <c r="D1157" s="144">
        <v>11000000</v>
      </c>
      <c r="E1157" s="26"/>
      <c r="F1157" s="27">
        <f t="shared" si="48"/>
        <v>11000000</v>
      </c>
      <c r="H1157" s="29"/>
    </row>
    <row r="1158" spans="1:8" s="28" customFormat="1" ht="12.75" outlineLevel="1" thickBot="1">
      <c r="A1158" s="30"/>
      <c r="B1158" s="31"/>
      <c r="C1158" s="129" t="s">
        <v>366</v>
      </c>
      <c r="D1158" s="161">
        <f>SUM(D1152:D1157)</f>
        <v>30800000</v>
      </c>
      <c r="E1158" s="161">
        <f>SUM(E1152:E1157)</f>
        <v>0</v>
      </c>
      <c r="F1158" s="161">
        <f>SUM(F1152:F1157)</f>
        <v>30800000</v>
      </c>
      <c r="H1158" s="29"/>
    </row>
    <row r="1159" spans="1:8" s="28" customFormat="1" ht="12.75" outlineLevel="1" thickTop="1">
      <c r="A1159" s="30"/>
      <c r="B1159" s="31"/>
      <c r="C1159" s="130"/>
      <c r="D1159" s="152"/>
      <c r="E1159" s="45"/>
      <c r="F1159" s="46"/>
      <c r="H1159" s="29"/>
    </row>
    <row r="1160" spans="1:8" s="28" customFormat="1" ht="12" outlineLevel="1">
      <c r="A1160" s="23">
        <v>2007204</v>
      </c>
      <c r="B1160" s="24"/>
      <c r="C1160" s="167" t="s">
        <v>367</v>
      </c>
      <c r="D1160" s="144"/>
      <c r="E1160" s="26"/>
      <c r="F1160" s="27"/>
      <c r="H1160" s="29"/>
    </row>
    <row r="1161" spans="1:8" s="28" customFormat="1" ht="12" outlineLevel="1">
      <c r="A1161" s="30">
        <v>20072040652</v>
      </c>
      <c r="B1161" s="31" t="s">
        <v>368</v>
      </c>
      <c r="C1161" s="123" t="s">
        <v>369</v>
      </c>
      <c r="D1161" s="144">
        <v>18000000</v>
      </c>
      <c r="E1161" s="26"/>
      <c r="F1161" s="27">
        <f>D1161+E1161</f>
        <v>18000000</v>
      </c>
      <c r="H1161" s="29"/>
    </row>
    <row r="1162" spans="1:8" s="28" customFormat="1" ht="12.75" outlineLevel="1" thickBot="1">
      <c r="A1162" s="30"/>
      <c r="B1162" s="31"/>
      <c r="C1162" s="129" t="s">
        <v>370</v>
      </c>
      <c r="D1162" s="161">
        <f>SUM(D1161:D1161)</f>
        <v>18000000</v>
      </c>
      <c r="E1162" s="161">
        <f>SUM(E1161:E1161)</f>
        <v>0</v>
      </c>
      <c r="F1162" s="161">
        <f>SUM(F1161:F1161)</f>
        <v>18000000</v>
      </c>
      <c r="H1162" s="29"/>
    </row>
    <row r="1163" spans="1:8" s="28" customFormat="1" ht="12.75" outlineLevel="1" thickTop="1">
      <c r="A1163" s="30"/>
      <c r="B1163" s="31"/>
      <c r="C1163" s="130"/>
      <c r="D1163" s="152"/>
      <c r="E1163" s="45"/>
      <c r="F1163" s="46"/>
      <c r="H1163" s="29"/>
    </row>
    <row r="1164" spans="1:8" s="28" customFormat="1" ht="12" outlineLevel="1">
      <c r="A1164" s="23">
        <v>2007205</v>
      </c>
      <c r="B1164" s="24"/>
      <c r="C1164" s="167" t="s">
        <v>371</v>
      </c>
      <c r="D1164" s="144"/>
      <c r="E1164" s="26"/>
      <c r="F1164" s="27"/>
      <c r="H1164" s="29"/>
    </row>
    <row r="1165" spans="1:8" s="28" customFormat="1" ht="24" outlineLevel="1">
      <c r="A1165" s="30">
        <v>20072050656</v>
      </c>
      <c r="B1165" s="31" t="s">
        <v>372</v>
      </c>
      <c r="C1165" s="123" t="s">
        <v>373</v>
      </c>
      <c r="D1165" s="144">
        <v>9900000</v>
      </c>
      <c r="E1165" s="26"/>
      <c r="F1165" s="27">
        <f>D1165+E1165</f>
        <v>9900000</v>
      </c>
      <c r="H1165" s="29"/>
    </row>
    <row r="1166" spans="1:8" s="28" customFormat="1" ht="36.75" outlineLevel="1" thickBot="1">
      <c r="A1166" s="30">
        <v>20072050657</v>
      </c>
      <c r="B1166" s="31" t="s">
        <v>374</v>
      </c>
      <c r="C1166" s="168" t="s">
        <v>375</v>
      </c>
      <c r="D1166" s="169">
        <v>9900000</v>
      </c>
      <c r="E1166" s="40"/>
      <c r="F1166" s="41">
        <f>D1166+E1166</f>
        <v>9900000</v>
      </c>
      <c r="H1166" s="29"/>
    </row>
    <row r="1167" spans="1:8" s="28" customFormat="1" ht="13.5" outlineLevel="1" thickBot="1" thickTop="1">
      <c r="A1167" s="30"/>
      <c r="B1167" s="31"/>
      <c r="C1167" s="129" t="s">
        <v>376</v>
      </c>
      <c r="D1167" s="161">
        <f>SUM(D1165:D1166)</f>
        <v>19800000</v>
      </c>
      <c r="E1167" s="161">
        <f>SUM(E1165:E1166)</f>
        <v>0</v>
      </c>
      <c r="F1167" s="161">
        <f>SUM(F1165:F1166)</f>
        <v>19800000</v>
      </c>
      <c r="H1167" s="29"/>
    </row>
    <row r="1168" spans="1:8" s="28" customFormat="1" ht="12.75" outlineLevel="1" thickTop="1">
      <c r="A1168" s="30"/>
      <c r="B1168" s="31"/>
      <c r="C1168" s="130"/>
      <c r="D1168" s="152"/>
      <c r="E1168" s="45"/>
      <c r="F1168" s="46"/>
      <c r="H1168" s="29"/>
    </row>
    <row r="1169" spans="1:8" s="28" customFormat="1" ht="12" outlineLevel="1">
      <c r="A1169" s="23">
        <v>2007206</v>
      </c>
      <c r="B1169" s="24"/>
      <c r="C1169" s="167" t="s">
        <v>377</v>
      </c>
      <c r="D1169" s="144"/>
      <c r="E1169" s="26"/>
      <c r="F1169" s="27"/>
      <c r="H1169" s="29"/>
    </row>
    <row r="1170" spans="1:8" s="28" customFormat="1" ht="24" outlineLevel="1">
      <c r="A1170" s="30">
        <v>20072060661</v>
      </c>
      <c r="B1170" s="31" t="s">
        <v>378</v>
      </c>
      <c r="C1170" s="123" t="s">
        <v>379</v>
      </c>
      <c r="D1170" s="144">
        <v>1000000</v>
      </c>
      <c r="E1170" s="26"/>
      <c r="F1170" s="27">
        <f>D1170+E1170</f>
        <v>1000000</v>
      </c>
      <c r="H1170" s="29"/>
    </row>
    <row r="1171" spans="1:8" s="28" customFormat="1" ht="24" outlineLevel="1">
      <c r="A1171" s="30">
        <v>20072060662</v>
      </c>
      <c r="B1171" s="31" t="s">
        <v>380</v>
      </c>
      <c r="C1171" s="123" t="s">
        <v>381</v>
      </c>
      <c r="D1171" s="144">
        <v>1000000</v>
      </c>
      <c r="E1171" s="26"/>
      <c r="F1171" s="27">
        <f>D1171+E1171</f>
        <v>1000000</v>
      </c>
      <c r="H1171" s="29"/>
    </row>
    <row r="1172" spans="1:8" s="28" customFormat="1" ht="24" outlineLevel="1">
      <c r="A1172" s="30">
        <v>20072060663</v>
      </c>
      <c r="B1172" s="31" t="s">
        <v>382</v>
      </c>
      <c r="C1172" s="123" t="s">
        <v>383</v>
      </c>
      <c r="D1172" s="170"/>
      <c r="E1172" s="171"/>
      <c r="F1172" s="27">
        <f>D1172+E1172</f>
        <v>0</v>
      </c>
      <c r="H1172" s="29"/>
    </row>
    <row r="1173" spans="1:8" s="28" customFormat="1" ht="24" outlineLevel="1">
      <c r="A1173" s="30">
        <v>20072060664</v>
      </c>
      <c r="B1173" s="31" t="s">
        <v>384</v>
      </c>
      <c r="C1173" s="123" t="s">
        <v>385</v>
      </c>
      <c r="D1173" s="144">
        <v>19800000</v>
      </c>
      <c r="E1173" s="26"/>
      <c r="F1173" s="27">
        <f>D1173+E1173</f>
        <v>19800000</v>
      </c>
      <c r="H1173" s="29"/>
    </row>
    <row r="1174" spans="1:8" s="28" customFormat="1" ht="12.75" outlineLevel="1" thickBot="1">
      <c r="A1174" s="30"/>
      <c r="B1174" s="31"/>
      <c r="C1174" s="129" t="s">
        <v>386</v>
      </c>
      <c r="D1174" s="161">
        <f>SUM(D1170:D1173)</f>
        <v>21800000</v>
      </c>
      <c r="E1174" s="161">
        <f>SUM(E1170:E1173)</f>
        <v>0</v>
      </c>
      <c r="F1174" s="161">
        <f>SUM(F1170:F1173)</f>
        <v>21800000</v>
      </c>
      <c r="H1174" s="29"/>
    </row>
    <row r="1175" spans="1:8" s="28" customFormat="1" ht="12.75" outlineLevel="1" thickTop="1">
      <c r="A1175" s="30"/>
      <c r="B1175" s="31"/>
      <c r="C1175" s="130"/>
      <c r="D1175" s="152"/>
      <c r="E1175" s="45"/>
      <c r="F1175" s="46"/>
      <c r="H1175" s="29"/>
    </row>
    <row r="1176" spans="1:8" s="28" customFormat="1" ht="12" outlineLevel="1">
      <c r="A1176" s="23">
        <v>2007207</v>
      </c>
      <c r="B1176" s="24"/>
      <c r="C1176" s="167" t="s">
        <v>387</v>
      </c>
      <c r="D1176" s="144"/>
      <c r="E1176" s="26"/>
      <c r="F1176" s="27"/>
      <c r="H1176" s="29"/>
    </row>
    <row r="1177" spans="1:8" s="28" customFormat="1" ht="12" outlineLevel="1">
      <c r="A1177" s="30">
        <v>20072070668</v>
      </c>
      <c r="B1177" s="31" t="s">
        <v>388</v>
      </c>
      <c r="C1177" s="123" t="s">
        <v>389</v>
      </c>
      <c r="D1177" s="144">
        <v>19800000</v>
      </c>
      <c r="E1177" s="26"/>
      <c r="F1177" s="27">
        <f>D1177+E1177</f>
        <v>19800000</v>
      </c>
      <c r="H1177" s="29"/>
    </row>
    <row r="1178" spans="1:8" s="28" customFormat="1" ht="12.75" outlineLevel="1" thickBot="1">
      <c r="A1178" s="30"/>
      <c r="B1178" s="31"/>
      <c r="C1178" s="129" t="s">
        <v>390</v>
      </c>
      <c r="D1178" s="161">
        <f>SUM(D1177:D1177)</f>
        <v>19800000</v>
      </c>
      <c r="E1178" s="161">
        <f>SUM(E1177:E1177)</f>
        <v>0</v>
      </c>
      <c r="F1178" s="161">
        <f>SUM(F1177:F1177)</f>
        <v>19800000</v>
      </c>
      <c r="H1178" s="29"/>
    </row>
    <row r="1179" spans="1:8" s="28" customFormat="1" ht="12.75" outlineLevel="1" thickTop="1">
      <c r="A1179" s="30"/>
      <c r="B1179" s="31"/>
      <c r="C1179" s="130"/>
      <c r="D1179" s="152"/>
      <c r="E1179" s="45"/>
      <c r="F1179" s="46"/>
      <c r="H1179" s="29"/>
    </row>
    <row r="1180" spans="1:8" s="28" customFormat="1" ht="12" outlineLevel="1">
      <c r="A1180" s="23">
        <v>2007208</v>
      </c>
      <c r="B1180" s="24"/>
      <c r="C1180" s="167" t="s">
        <v>391</v>
      </c>
      <c r="D1180" s="144"/>
      <c r="E1180" s="26"/>
      <c r="F1180" s="27"/>
      <c r="H1180" s="29"/>
    </row>
    <row r="1181" spans="1:8" s="28" customFormat="1" ht="24" outlineLevel="1">
      <c r="A1181" s="30">
        <v>20072080672</v>
      </c>
      <c r="B1181" s="31" t="s">
        <v>392</v>
      </c>
      <c r="C1181" s="123" t="s">
        <v>393</v>
      </c>
      <c r="D1181" s="144"/>
      <c r="E1181" s="26"/>
      <c r="F1181" s="27">
        <f>D1181+E1181</f>
        <v>0</v>
      </c>
      <c r="H1181" s="29"/>
    </row>
    <row r="1182" spans="1:8" s="28" customFormat="1" ht="24" outlineLevel="1">
      <c r="A1182" s="30">
        <v>20072080673</v>
      </c>
      <c r="B1182" s="31" t="s">
        <v>394</v>
      </c>
      <c r="C1182" s="123" t="s">
        <v>395</v>
      </c>
      <c r="D1182" s="144">
        <v>39600000</v>
      </c>
      <c r="E1182" s="26"/>
      <c r="F1182" s="27">
        <f>D1182+E1182</f>
        <v>39600000</v>
      </c>
      <c r="H1182" s="29"/>
    </row>
    <row r="1183" spans="1:8" s="28" customFormat="1" ht="12.75" outlineLevel="1" thickBot="1">
      <c r="A1183" s="30"/>
      <c r="B1183" s="31"/>
      <c r="C1183" s="129" t="s">
        <v>396</v>
      </c>
      <c r="D1183" s="161">
        <f>SUM(D1181:D1182)</f>
        <v>39600000</v>
      </c>
      <c r="E1183" s="161">
        <f>SUM(E1181:E1182)</f>
        <v>0</v>
      </c>
      <c r="F1183" s="161">
        <f>SUM(F1181:F1182)</f>
        <v>39600000</v>
      </c>
      <c r="H1183" s="29"/>
    </row>
    <row r="1184" spans="1:8" s="28" customFormat="1" ht="12.75" outlineLevel="1" thickTop="1">
      <c r="A1184" s="30"/>
      <c r="B1184" s="31"/>
      <c r="C1184" s="130"/>
      <c r="D1184" s="152"/>
      <c r="E1184" s="45"/>
      <c r="F1184" s="46"/>
      <c r="H1184" s="29"/>
    </row>
    <row r="1185" spans="1:8" s="28" customFormat="1" ht="12" outlineLevel="1">
      <c r="A1185" s="23">
        <v>2007209</v>
      </c>
      <c r="B1185" s="24"/>
      <c r="C1185" s="167" t="s">
        <v>397</v>
      </c>
      <c r="D1185" s="144"/>
      <c r="E1185" s="26"/>
      <c r="F1185" s="27"/>
      <c r="H1185" s="29"/>
    </row>
    <row r="1186" spans="1:8" s="28" customFormat="1" ht="12" outlineLevel="1">
      <c r="A1186" s="30">
        <v>20072090677</v>
      </c>
      <c r="B1186" s="31" t="s">
        <v>398</v>
      </c>
      <c r="C1186" s="123" t="s">
        <v>389</v>
      </c>
      <c r="D1186" s="144">
        <f>33000000+82500000</f>
        <v>115500000</v>
      </c>
      <c r="E1186" s="26"/>
      <c r="F1186" s="27">
        <f>D1186+E1186</f>
        <v>115500000</v>
      </c>
      <c r="H1186" s="29"/>
    </row>
    <row r="1187" spans="1:8" s="28" customFormat="1" ht="12.75" outlineLevel="1" thickBot="1">
      <c r="A1187" s="30"/>
      <c r="B1187" s="31"/>
      <c r="C1187" s="129" t="s">
        <v>399</v>
      </c>
      <c r="D1187" s="161">
        <f>SUM(D1186:D1186)</f>
        <v>115500000</v>
      </c>
      <c r="E1187" s="161">
        <f>SUM(E1186:E1186)</f>
        <v>0</v>
      </c>
      <c r="F1187" s="161">
        <f>SUM(F1186:F1186)</f>
        <v>115500000</v>
      </c>
      <c r="H1187" s="29"/>
    </row>
    <row r="1188" spans="1:8" s="28" customFormat="1" ht="12.75" outlineLevel="1" thickTop="1">
      <c r="A1188" s="30"/>
      <c r="B1188" s="31"/>
      <c r="C1188" s="130"/>
      <c r="D1188" s="152"/>
      <c r="E1188" s="45"/>
      <c r="F1188" s="46"/>
      <c r="H1188" s="29"/>
    </row>
    <row r="1189" spans="1:8" s="28" customFormat="1" ht="12" outlineLevel="1">
      <c r="A1189" s="23">
        <v>2007210</v>
      </c>
      <c r="B1189" s="24"/>
      <c r="C1189" s="167" t="s">
        <v>400</v>
      </c>
      <c r="D1189" s="144"/>
      <c r="E1189" s="26"/>
      <c r="F1189" s="27"/>
      <c r="H1189" s="29"/>
    </row>
    <row r="1190" spans="1:8" s="28" customFormat="1" ht="36" outlineLevel="1">
      <c r="A1190" s="30">
        <v>20072100681</v>
      </c>
      <c r="B1190" s="31" t="s">
        <v>401</v>
      </c>
      <c r="C1190" s="123" t="s">
        <v>402</v>
      </c>
      <c r="D1190" s="144">
        <v>0</v>
      </c>
      <c r="E1190" s="26"/>
      <c r="F1190" s="27">
        <f>D1190+E1190</f>
        <v>0</v>
      </c>
      <c r="H1190" s="29"/>
    </row>
    <row r="1191" spans="1:8" s="28" customFormat="1" ht="12" outlineLevel="1">
      <c r="A1191" s="30">
        <v>20072100682</v>
      </c>
      <c r="B1191" s="31" t="s">
        <v>403</v>
      </c>
      <c r="C1191" s="123" t="s">
        <v>389</v>
      </c>
      <c r="D1191" s="144"/>
      <c r="E1191" s="26"/>
      <c r="F1191" s="27">
        <f>D1191+E1191</f>
        <v>0</v>
      </c>
      <c r="H1191" s="29"/>
    </row>
    <row r="1192" spans="1:8" s="28" customFormat="1" ht="12.75" outlineLevel="1" thickBot="1">
      <c r="A1192" s="30"/>
      <c r="B1192" s="31"/>
      <c r="C1192" s="129" t="s">
        <v>404</v>
      </c>
      <c r="D1192" s="161">
        <f>SUM(D1190:D1191)</f>
        <v>0</v>
      </c>
      <c r="E1192" s="161">
        <f>SUM(E1190:E1191)</f>
        <v>0</v>
      </c>
      <c r="F1192" s="161">
        <f>SUM(F1190:F1191)</f>
        <v>0</v>
      </c>
      <c r="H1192" s="29"/>
    </row>
    <row r="1193" spans="1:8" s="28" customFormat="1" ht="13.5" outlineLevel="1" thickBot="1" thickTop="1">
      <c r="A1193" s="30"/>
      <c r="B1193" s="31"/>
      <c r="C1193" s="172" t="s">
        <v>405</v>
      </c>
      <c r="D1193" s="173">
        <f>D1144+D1149+D1158+D1162+D1167+D1174+D1178+D1183+D1187+D1192</f>
        <v>701610000</v>
      </c>
      <c r="E1193" s="173">
        <f>E1144+E1149+E1158+E1162+E1167+E1174+E1178+E1183+E1187+E1192</f>
        <v>0</v>
      </c>
      <c r="F1193" s="173">
        <f>F1144+F1149+F1158+F1162+F1167+F1174+F1178+F1183+F1187+F1192</f>
        <v>701610000</v>
      </c>
      <c r="G1193" s="29">
        <f>F216</f>
        <v>701610000</v>
      </c>
      <c r="H1193" s="29">
        <f>F1193-G1193</f>
        <v>0</v>
      </c>
    </row>
    <row r="1194" spans="1:8" s="28" customFormat="1" ht="12.75" outlineLevel="1" thickTop="1">
      <c r="A1194" s="30"/>
      <c r="B1194" s="31"/>
      <c r="C1194" s="130"/>
      <c r="D1194" s="152"/>
      <c r="E1194" s="45"/>
      <c r="F1194" s="46"/>
      <c r="G1194" s="29">
        <f>F1193-G1193</f>
        <v>0</v>
      </c>
      <c r="H1194" s="29"/>
    </row>
    <row r="1195" spans="1:8" s="28" customFormat="1" ht="12" outlineLevel="1">
      <c r="A1195" s="23">
        <v>20073</v>
      </c>
      <c r="B1195" s="31"/>
      <c r="C1195" s="167" t="s">
        <v>406</v>
      </c>
      <c r="D1195" s="144"/>
      <c r="E1195" s="26"/>
      <c r="F1195" s="27"/>
      <c r="H1195" s="29"/>
    </row>
    <row r="1196" spans="1:8" s="28" customFormat="1" ht="12" outlineLevel="1">
      <c r="A1196" s="30">
        <v>20073000683</v>
      </c>
      <c r="B1196" s="31" t="s">
        <v>1263</v>
      </c>
      <c r="C1196" s="123" t="s">
        <v>407</v>
      </c>
      <c r="D1196" s="144"/>
      <c r="E1196" s="26">
        <f>E220</f>
        <v>85386000</v>
      </c>
      <c r="F1196" s="27">
        <f>D1196+E1196</f>
        <v>85386000</v>
      </c>
      <c r="G1196" s="52" t="s">
        <v>908</v>
      </c>
      <c r="H1196" s="29"/>
    </row>
    <row r="1197" spans="1:8" s="28" customFormat="1" ht="12" outlineLevel="1">
      <c r="A1197" s="30">
        <v>20073000684</v>
      </c>
      <c r="B1197" s="31" t="s">
        <v>320</v>
      </c>
      <c r="C1197" s="123" t="s">
        <v>408</v>
      </c>
      <c r="D1197" s="144"/>
      <c r="E1197" s="26">
        <f>E221</f>
        <v>171000</v>
      </c>
      <c r="F1197" s="27">
        <f>D1197+E1197</f>
        <v>171000</v>
      </c>
      <c r="G1197" s="52" t="s">
        <v>908</v>
      </c>
      <c r="H1197" s="29"/>
    </row>
    <row r="1198" spans="1:8" s="28" customFormat="1" ht="12.75" outlineLevel="1" thickBot="1">
      <c r="A1198" s="30"/>
      <c r="B1198" s="31"/>
      <c r="C1198" s="174" t="s">
        <v>409</v>
      </c>
      <c r="D1198" s="111">
        <f>SUM(D1196:D1197)</f>
        <v>0</v>
      </c>
      <c r="E1198" s="111">
        <f>SUM(E1196:E1197)</f>
        <v>85557000</v>
      </c>
      <c r="F1198" s="111">
        <f>SUM(F1196:F1197)</f>
        <v>85557000</v>
      </c>
      <c r="H1198" s="29"/>
    </row>
    <row r="1199" spans="1:8" s="28" customFormat="1" ht="12.75" outlineLevel="1" thickTop="1">
      <c r="A1199" s="30"/>
      <c r="B1199" s="31"/>
      <c r="C1199" s="130"/>
      <c r="D1199" s="152"/>
      <c r="E1199" s="45"/>
      <c r="F1199" s="46"/>
      <c r="H1199" s="29"/>
    </row>
    <row r="1200" spans="1:8" s="28" customFormat="1" ht="12" outlineLevel="1">
      <c r="A1200" s="23">
        <v>20074</v>
      </c>
      <c r="B1200" s="31"/>
      <c r="C1200" s="167" t="s">
        <v>410</v>
      </c>
      <c r="D1200" s="144"/>
      <c r="E1200" s="26"/>
      <c r="F1200" s="27"/>
      <c r="H1200" s="29"/>
    </row>
    <row r="1201" spans="1:8" s="28" customFormat="1" ht="12" outlineLevel="1">
      <c r="A1201" s="30">
        <v>20074000686</v>
      </c>
      <c r="B1201" s="31" t="s">
        <v>411</v>
      </c>
      <c r="C1201" s="123" t="s">
        <v>412</v>
      </c>
      <c r="D1201" s="144"/>
      <c r="E1201" s="26">
        <f>E237</f>
        <v>2611000</v>
      </c>
      <c r="F1201" s="27">
        <f>D1201+E1201</f>
        <v>2611000</v>
      </c>
      <c r="G1201" s="52" t="s">
        <v>908</v>
      </c>
      <c r="H1201" s="29"/>
    </row>
    <row r="1202" spans="1:8" s="28" customFormat="1" ht="24" outlineLevel="1">
      <c r="A1202" s="30">
        <v>20074000687</v>
      </c>
      <c r="B1202" s="31" t="s">
        <v>320</v>
      </c>
      <c r="C1202" s="123" t="s">
        <v>413</v>
      </c>
      <c r="D1202" s="144"/>
      <c r="E1202" s="26">
        <f>E238</f>
        <v>153294000</v>
      </c>
      <c r="F1202" s="27">
        <f>D1202+E1202</f>
        <v>153294000</v>
      </c>
      <c r="G1202" s="52" t="s">
        <v>908</v>
      </c>
      <c r="H1202" s="175"/>
    </row>
    <row r="1203" spans="1:8" s="28" customFormat="1" ht="12" outlineLevel="1">
      <c r="A1203" s="30">
        <v>20074000688</v>
      </c>
      <c r="B1203" s="31" t="s">
        <v>320</v>
      </c>
      <c r="C1203" s="31" t="s">
        <v>414</v>
      </c>
      <c r="D1203" s="144"/>
      <c r="E1203" s="26">
        <f>E239</f>
        <v>3786000</v>
      </c>
      <c r="F1203" s="27">
        <f>D1203+E1203</f>
        <v>3786000</v>
      </c>
      <c r="G1203" s="52" t="s">
        <v>908</v>
      </c>
      <c r="H1203" s="29"/>
    </row>
    <row r="1204" spans="1:8" s="28" customFormat="1" ht="12.75" outlineLevel="1" thickBot="1">
      <c r="A1204" s="30"/>
      <c r="B1204" s="31"/>
      <c r="C1204" s="42" t="s">
        <v>415</v>
      </c>
      <c r="D1204" s="110">
        <f>SUM(D1201:D1203)</f>
        <v>0</v>
      </c>
      <c r="E1204" s="110">
        <f>SUM(E1201:E1203)</f>
        <v>159691000</v>
      </c>
      <c r="F1204" s="110">
        <f>SUM(F1201:F1203)</f>
        <v>159691000</v>
      </c>
      <c r="H1204" s="29"/>
    </row>
    <row r="1205" spans="1:8" s="28" customFormat="1" ht="13.5" outlineLevel="1" thickBot="1" thickTop="1">
      <c r="A1205" s="23">
        <v>2007</v>
      </c>
      <c r="B1205" s="24"/>
      <c r="C1205" s="42" t="s">
        <v>416</v>
      </c>
      <c r="D1205" s="43">
        <f>D1134+D1193+D1198+D1204</f>
        <v>4485339000</v>
      </c>
      <c r="E1205" s="43">
        <f>E1134+E1193+E1198+E1204</f>
        <v>501406000</v>
      </c>
      <c r="F1205" s="43">
        <f>F1134+F1193+F1198+F1204</f>
        <v>4986745000</v>
      </c>
      <c r="G1205" s="29">
        <f>F257</f>
        <v>4986745000</v>
      </c>
      <c r="H1205" s="29">
        <f>F1205-G1205</f>
        <v>0</v>
      </c>
    </row>
    <row r="1206" spans="1:8" s="28" customFormat="1" ht="12.75" outlineLevel="1" thickTop="1">
      <c r="A1206" s="30"/>
      <c r="B1206" s="31"/>
      <c r="C1206" s="53"/>
      <c r="D1206" s="45"/>
      <c r="E1206" s="45"/>
      <c r="F1206" s="54"/>
      <c r="H1206" s="29"/>
    </row>
    <row r="1207" spans="1:8" s="28" customFormat="1" ht="12.75" outlineLevel="1" thickBot="1">
      <c r="A1207" s="30"/>
      <c r="B1207" s="31"/>
      <c r="C1207" s="31"/>
      <c r="D1207" s="26"/>
      <c r="E1207" s="26"/>
      <c r="F1207" s="27"/>
      <c r="H1207" s="29"/>
    </row>
    <row r="1208" spans="1:8" s="28" customFormat="1" ht="32.25" outlineLevel="1" thickBot="1">
      <c r="A1208" s="23">
        <v>2008</v>
      </c>
      <c r="B1208" s="33"/>
      <c r="C1208" s="80" t="s">
        <v>417</v>
      </c>
      <c r="D1208" s="35"/>
      <c r="E1208" s="26"/>
      <c r="F1208" s="27"/>
      <c r="H1208" s="29"/>
    </row>
    <row r="1209" spans="1:8" s="28" customFormat="1" ht="12" outlineLevel="1">
      <c r="A1209" s="23"/>
      <c r="B1209" s="24"/>
      <c r="C1209" s="31"/>
      <c r="D1209" s="26"/>
      <c r="E1209" s="26"/>
      <c r="F1209" s="27"/>
      <c r="H1209" s="29"/>
    </row>
    <row r="1210" spans="1:8" s="28" customFormat="1" ht="12" outlineLevel="1">
      <c r="A1210" s="30">
        <v>20080000692</v>
      </c>
      <c r="B1210" s="31" t="s">
        <v>418</v>
      </c>
      <c r="C1210" s="31" t="s">
        <v>419</v>
      </c>
      <c r="D1210" s="26"/>
      <c r="E1210" s="26">
        <v>475000000</v>
      </c>
      <c r="F1210" s="27">
        <f>D1210+E1210</f>
        <v>475000000</v>
      </c>
      <c r="H1210" s="29"/>
    </row>
    <row r="1211" spans="1:8" s="28" customFormat="1" ht="12" outlineLevel="1">
      <c r="A1211" s="30">
        <v>20080000693</v>
      </c>
      <c r="B1211" s="31" t="s">
        <v>418</v>
      </c>
      <c r="C1211" s="31" t="s">
        <v>420</v>
      </c>
      <c r="D1211" s="26"/>
      <c r="E1211" s="26">
        <f>E264</f>
        <v>411967260</v>
      </c>
      <c r="F1211" s="27">
        <f>D1211+E1211</f>
        <v>411967260</v>
      </c>
      <c r="G1211" s="52" t="s">
        <v>908</v>
      </c>
      <c r="H1211" s="29"/>
    </row>
    <row r="1212" spans="1:8" s="28" customFormat="1" ht="24" outlineLevel="1">
      <c r="A1212" s="30">
        <v>20080000694</v>
      </c>
      <c r="B1212" s="31" t="s">
        <v>418</v>
      </c>
      <c r="C1212" s="31" t="s">
        <v>912</v>
      </c>
      <c r="D1212" s="26"/>
      <c r="E1212" s="26">
        <f>E265</f>
        <v>166201000</v>
      </c>
      <c r="F1212" s="27">
        <f>D1212+E1212</f>
        <v>166201000</v>
      </c>
      <c r="G1212" s="52" t="s">
        <v>908</v>
      </c>
      <c r="H1212" s="29"/>
    </row>
    <row r="1213" spans="1:8" s="28" customFormat="1" ht="12.75" outlineLevel="1" thickBot="1">
      <c r="A1213" s="30">
        <v>20080000695</v>
      </c>
      <c r="B1213" s="31" t="s">
        <v>418</v>
      </c>
      <c r="C1213" s="31" t="s">
        <v>421</v>
      </c>
      <c r="D1213" s="40"/>
      <c r="E1213" s="41">
        <v>5000000</v>
      </c>
      <c r="F1213" s="41">
        <f>D1213+E1213</f>
        <v>5000000</v>
      </c>
      <c r="H1213" s="29"/>
    </row>
    <row r="1214" spans="1:8" s="28" customFormat="1" ht="13.5" outlineLevel="1" thickBot="1" thickTop="1">
      <c r="A1214" s="23">
        <v>2008</v>
      </c>
      <c r="B1214" s="24"/>
      <c r="C1214" s="24" t="s">
        <v>422</v>
      </c>
      <c r="D1214" s="58">
        <f>SUM(D1210:D1213)</f>
        <v>0</v>
      </c>
      <c r="E1214" s="58">
        <f>SUM(E1210:E1213)</f>
        <v>1058168260</v>
      </c>
      <c r="F1214" s="58">
        <f>SUM(F1210:F1213)</f>
        <v>1058168260</v>
      </c>
      <c r="G1214" s="29">
        <f>F269</f>
        <v>1058168260</v>
      </c>
      <c r="H1214" s="29">
        <f>F1214-G1214</f>
        <v>0</v>
      </c>
    </row>
    <row r="1215" spans="1:8" s="28" customFormat="1" ht="12.75" outlineLevel="1" thickTop="1">
      <c r="A1215" s="30"/>
      <c r="B1215" s="31"/>
      <c r="C1215" s="31"/>
      <c r="D1215" s="45"/>
      <c r="E1215" s="45"/>
      <c r="F1215" s="54"/>
      <c r="H1215" s="29"/>
    </row>
    <row r="1216" spans="1:8" s="28" customFormat="1" ht="12.75" outlineLevel="1" thickBot="1">
      <c r="A1216" s="30"/>
      <c r="B1216" s="31"/>
      <c r="C1216" s="31"/>
      <c r="D1216" s="26"/>
      <c r="E1216" s="26"/>
      <c r="F1216" s="55"/>
      <c r="H1216" s="29"/>
    </row>
    <row r="1217" spans="1:8" s="28" customFormat="1" ht="48" thickBot="1">
      <c r="A1217" s="23">
        <v>2009</v>
      </c>
      <c r="B1217" s="33"/>
      <c r="C1217" s="80" t="s">
        <v>423</v>
      </c>
      <c r="D1217" s="35"/>
      <c r="E1217" s="27"/>
      <c r="F1217" s="55"/>
      <c r="H1217" s="29"/>
    </row>
    <row r="1218" spans="1:8" s="28" customFormat="1" ht="12">
      <c r="A1218" s="30"/>
      <c r="B1218" s="31"/>
      <c r="C1218" s="31"/>
      <c r="D1218" s="27"/>
      <c r="E1218" s="27"/>
      <c r="F1218" s="27"/>
      <c r="H1218" s="29"/>
    </row>
    <row r="1219" spans="1:8" s="28" customFormat="1" ht="24">
      <c r="A1219" s="30">
        <v>20090000699</v>
      </c>
      <c r="B1219" s="31" t="s">
        <v>89</v>
      </c>
      <c r="C1219" s="31" t="s">
        <v>424</v>
      </c>
      <c r="D1219" s="27"/>
      <c r="E1219" s="27">
        <v>250000000</v>
      </c>
      <c r="F1219" s="27">
        <f aca="true" t="shared" si="49" ref="F1219:F1226">D1219+E1219</f>
        <v>250000000</v>
      </c>
      <c r="H1219" s="29"/>
    </row>
    <row r="1220" spans="1:8" s="28" customFormat="1" ht="36">
      <c r="A1220" s="30">
        <v>20090000700</v>
      </c>
      <c r="B1220" s="31" t="s">
        <v>87</v>
      </c>
      <c r="C1220" s="31" t="s">
        <v>425</v>
      </c>
      <c r="D1220" s="27"/>
      <c r="E1220" s="27">
        <v>45086000</v>
      </c>
      <c r="F1220" s="27">
        <f t="shared" si="49"/>
        <v>45086000</v>
      </c>
      <c r="H1220" s="29"/>
    </row>
    <row r="1221" spans="1:8" s="28" customFormat="1" ht="12">
      <c r="A1221" s="30">
        <v>20090000701</v>
      </c>
      <c r="B1221" s="31" t="s">
        <v>89</v>
      </c>
      <c r="C1221" s="31" t="s">
        <v>426</v>
      </c>
      <c r="D1221" s="27"/>
      <c r="E1221" s="27">
        <v>5000000</v>
      </c>
      <c r="F1221" s="27">
        <f t="shared" si="49"/>
        <v>5000000</v>
      </c>
      <c r="H1221" s="29"/>
    </row>
    <row r="1222" spans="1:8" s="28" customFormat="1" ht="12">
      <c r="A1222" s="30">
        <v>20090000702</v>
      </c>
      <c r="B1222" s="31" t="s">
        <v>89</v>
      </c>
      <c r="C1222" s="31" t="s">
        <v>427</v>
      </c>
      <c r="D1222" s="27"/>
      <c r="E1222" s="27">
        <v>100000000</v>
      </c>
      <c r="F1222" s="27">
        <f t="shared" si="49"/>
        <v>100000000</v>
      </c>
      <c r="H1222" s="29"/>
    </row>
    <row r="1223" spans="1:8" s="28" customFormat="1" ht="24">
      <c r="A1223" s="30">
        <v>20090000703</v>
      </c>
      <c r="B1223" s="31" t="s">
        <v>428</v>
      </c>
      <c r="C1223" s="31" t="s">
        <v>429</v>
      </c>
      <c r="D1223" s="27"/>
      <c r="E1223" s="27">
        <v>110000000</v>
      </c>
      <c r="F1223" s="27">
        <f t="shared" si="49"/>
        <v>110000000</v>
      </c>
      <c r="H1223" s="29"/>
    </row>
    <row r="1224" spans="1:8" s="28" customFormat="1" ht="36">
      <c r="A1224" s="30">
        <v>20090000704</v>
      </c>
      <c r="B1224" s="31" t="s">
        <v>89</v>
      </c>
      <c r="C1224" s="31" t="s">
        <v>430</v>
      </c>
      <c r="D1224" s="27"/>
      <c r="E1224" s="27">
        <v>52000000</v>
      </c>
      <c r="F1224" s="27">
        <f t="shared" si="49"/>
        <v>52000000</v>
      </c>
      <c r="H1224" s="29"/>
    </row>
    <row r="1225" spans="1:8" s="28" customFormat="1" ht="24">
      <c r="A1225" s="30">
        <v>20090000705</v>
      </c>
      <c r="B1225" s="31" t="s">
        <v>431</v>
      </c>
      <c r="C1225" s="31" t="s">
        <v>432</v>
      </c>
      <c r="D1225" s="27"/>
      <c r="E1225" s="27">
        <v>20000000</v>
      </c>
      <c r="F1225" s="27">
        <f t="shared" si="49"/>
        <v>20000000</v>
      </c>
      <c r="H1225" s="29"/>
    </row>
    <row r="1226" spans="1:8" s="28" customFormat="1" ht="12">
      <c r="A1226" s="30">
        <v>20090000706</v>
      </c>
      <c r="B1226" s="31" t="s">
        <v>89</v>
      </c>
      <c r="C1226" s="31" t="s">
        <v>433</v>
      </c>
      <c r="D1226" s="27"/>
      <c r="E1226" s="27"/>
      <c r="F1226" s="27">
        <f t="shared" si="49"/>
        <v>0</v>
      </c>
      <c r="H1226" s="29"/>
    </row>
    <row r="1227" spans="1:8" s="28" customFormat="1" ht="12.75" thickBot="1">
      <c r="A1227" s="23">
        <v>2009</v>
      </c>
      <c r="B1227" s="24"/>
      <c r="C1227" s="24" t="s">
        <v>434</v>
      </c>
      <c r="D1227" s="110">
        <f>SUM(D1219:D1226)</f>
        <v>0</v>
      </c>
      <c r="E1227" s="110">
        <f>SUM(E1219:E1226)</f>
        <v>582086000</v>
      </c>
      <c r="F1227" s="110">
        <f>SUM(F1219:F1226)</f>
        <v>582086000</v>
      </c>
      <c r="G1227" s="29">
        <f>E280</f>
        <v>582086000</v>
      </c>
      <c r="H1227" s="29">
        <f>F1227-G1227</f>
        <v>0</v>
      </c>
    </row>
    <row r="1228" spans="1:8" s="28" customFormat="1" ht="12.75" thickTop="1">
      <c r="A1228" s="145"/>
      <c r="B1228" s="73"/>
      <c r="C1228" s="31"/>
      <c r="D1228" s="46"/>
      <c r="E1228" s="46"/>
      <c r="F1228" s="152"/>
      <c r="H1228" s="29"/>
    </row>
    <row r="1229" spans="1:8" s="28" customFormat="1" ht="12.75" thickBot="1">
      <c r="A1229" s="145"/>
      <c r="B1229" s="73"/>
      <c r="C1229" s="31"/>
      <c r="D1229" s="27"/>
      <c r="E1229" s="27"/>
      <c r="F1229" s="144"/>
      <c r="H1229" s="29"/>
    </row>
    <row r="1230" spans="1:8" s="28" customFormat="1" ht="16.5" thickBot="1">
      <c r="A1230" s="23">
        <v>2010</v>
      </c>
      <c r="B1230" s="33"/>
      <c r="C1230" s="80" t="s">
        <v>435</v>
      </c>
      <c r="D1230" s="143"/>
      <c r="E1230" s="27"/>
      <c r="F1230" s="144"/>
      <c r="H1230" s="29"/>
    </row>
    <row r="1231" spans="1:8" s="28" customFormat="1" ht="12">
      <c r="A1231" s="145"/>
      <c r="B1231" s="73"/>
      <c r="C1231" s="31"/>
      <c r="D1231" s="27"/>
      <c r="E1231" s="27"/>
      <c r="F1231" s="144"/>
      <c r="H1231" s="29"/>
    </row>
    <row r="1232" spans="1:8" s="28" customFormat="1" ht="12">
      <c r="A1232" s="30">
        <v>20100000710</v>
      </c>
      <c r="B1232" s="31" t="s">
        <v>1191</v>
      </c>
      <c r="C1232" s="31" t="s">
        <v>436</v>
      </c>
      <c r="D1232" s="27"/>
      <c r="E1232" s="27">
        <f>F289</f>
        <v>800000</v>
      </c>
      <c r="F1232" s="27">
        <f>D1232+E1232</f>
        <v>800000</v>
      </c>
      <c r="G1232" s="52" t="s">
        <v>908</v>
      </c>
      <c r="H1232" s="29"/>
    </row>
    <row r="1233" spans="1:8" s="28" customFormat="1" ht="12">
      <c r="A1233" s="30">
        <v>20100000711</v>
      </c>
      <c r="B1233" s="31" t="s">
        <v>1191</v>
      </c>
      <c r="C1233" s="31" t="s">
        <v>437</v>
      </c>
      <c r="D1233" s="27"/>
      <c r="E1233" s="27"/>
      <c r="F1233" s="27">
        <f>D1233+E1233</f>
        <v>0</v>
      </c>
      <c r="H1233" s="29"/>
    </row>
    <row r="1234" spans="1:8" s="28" customFormat="1" ht="12">
      <c r="A1234" s="30">
        <v>20100000712</v>
      </c>
      <c r="B1234" s="31" t="s">
        <v>438</v>
      </c>
      <c r="C1234" s="31" t="s">
        <v>439</v>
      </c>
      <c r="D1234" s="27"/>
      <c r="E1234" s="27"/>
      <c r="F1234" s="27">
        <f>D1234+E1234</f>
        <v>0</v>
      </c>
      <c r="H1234" s="29"/>
    </row>
    <row r="1235" spans="1:8" s="28" customFormat="1" ht="12">
      <c r="A1235" s="30">
        <v>20100000713</v>
      </c>
      <c r="B1235" s="31" t="s">
        <v>1191</v>
      </c>
      <c r="C1235" s="31" t="s">
        <v>440</v>
      </c>
      <c r="D1235" s="27"/>
      <c r="E1235" s="27"/>
      <c r="F1235" s="27">
        <f>D1235+E1235</f>
        <v>0</v>
      </c>
      <c r="H1235" s="29"/>
    </row>
    <row r="1236" spans="1:8" s="28" customFormat="1" ht="12.75" thickBot="1">
      <c r="A1236" s="30">
        <v>20100000714</v>
      </c>
      <c r="B1236" s="31" t="s">
        <v>1191</v>
      </c>
      <c r="C1236" s="31" t="s">
        <v>441</v>
      </c>
      <c r="D1236" s="41"/>
      <c r="E1236" s="41"/>
      <c r="F1236" s="41">
        <f>D1236+E1236</f>
        <v>0</v>
      </c>
      <c r="H1236" s="29"/>
    </row>
    <row r="1237" spans="1:8" s="28" customFormat="1" ht="13.5" thickBot="1" thickTop="1">
      <c r="A1237" s="23">
        <v>2010</v>
      </c>
      <c r="B1237" s="24"/>
      <c r="C1237" s="24" t="s">
        <v>442</v>
      </c>
      <c r="D1237" s="161">
        <f>SUM(D1231:D1236)</f>
        <v>0</v>
      </c>
      <c r="E1237" s="161">
        <f>SUM(E1231:E1236)</f>
        <v>800000</v>
      </c>
      <c r="F1237" s="161">
        <f>SUM(F1231:F1236)</f>
        <v>800000</v>
      </c>
      <c r="G1237" s="29">
        <f>F289</f>
        <v>800000</v>
      </c>
      <c r="H1237" s="29">
        <f>F1237-G1237</f>
        <v>0</v>
      </c>
    </row>
    <row r="1238" spans="1:8" s="28" customFormat="1" ht="12.75" thickTop="1">
      <c r="A1238" s="30"/>
      <c r="B1238" s="31"/>
      <c r="C1238" s="31"/>
      <c r="D1238" s="46"/>
      <c r="E1238" s="46"/>
      <c r="F1238" s="152"/>
      <c r="H1238" s="29"/>
    </row>
    <row r="1239" spans="1:8" s="28" customFormat="1" ht="12.75" thickBot="1">
      <c r="A1239" s="30"/>
      <c r="B1239" s="31"/>
      <c r="C1239" s="31"/>
      <c r="D1239" s="27"/>
      <c r="E1239" s="27"/>
      <c r="F1239" s="144"/>
      <c r="H1239" s="29"/>
    </row>
    <row r="1240" spans="1:8" s="28" customFormat="1" ht="32.25" thickBot="1">
      <c r="A1240" s="146">
        <v>2011</v>
      </c>
      <c r="B1240" s="176"/>
      <c r="C1240" s="80" t="s">
        <v>443</v>
      </c>
      <c r="D1240" s="143"/>
      <c r="E1240" s="27"/>
      <c r="F1240" s="144"/>
      <c r="H1240" s="29"/>
    </row>
    <row r="1241" spans="1:8" s="28" customFormat="1" ht="12">
      <c r="A1241" s="145"/>
      <c r="B1241" s="73"/>
      <c r="C1241" s="31"/>
      <c r="D1241" s="27"/>
      <c r="E1241" s="27"/>
      <c r="F1241" s="144"/>
      <c r="H1241" s="29"/>
    </row>
    <row r="1242" spans="1:8" s="28" customFormat="1" ht="12">
      <c r="A1242" s="30">
        <v>20110000718</v>
      </c>
      <c r="B1242" s="31" t="s">
        <v>48</v>
      </c>
      <c r="C1242" s="84" t="s">
        <v>444</v>
      </c>
      <c r="D1242" s="27"/>
      <c r="E1242" s="27">
        <v>15861000</v>
      </c>
      <c r="F1242" s="27">
        <f>D1242+E1242</f>
        <v>15861000</v>
      </c>
      <c r="H1242" s="29"/>
    </row>
    <row r="1243" spans="1:8" s="28" customFormat="1" ht="12">
      <c r="A1243" s="30">
        <v>20110000719</v>
      </c>
      <c r="B1243" s="31" t="s">
        <v>48</v>
      </c>
      <c r="C1243" s="31" t="s">
        <v>445</v>
      </c>
      <c r="D1243" s="27"/>
      <c r="E1243" s="27"/>
      <c r="F1243" s="27">
        <f>D1243+E1243</f>
        <v>0</v>
      </c>
      <c r="H1243" s="29"/>
    </row>
    <row r="1244" spans="1:8" s="28" customFormat="1" ht="12.75" thickBot="1">
      <c r="A1244" s="146">
        <v>2011</v>
      </c>
      <c r="B1244" s="147"/>
      <c r="C1244" s="177" t="s">
        <v>446</v>
      </c>
      <c r="D1244" s="111">
        <f>SUM(D1242:D1243)</f>
        <v>0</v>
      </c>
      <c r="E1244" s="111">
        <f>SUM(E1242:E1243)</f>
        <v>15861000</v>
      </c>
      <c r="F1244" s="111">
        <f>SUM(F1242:F1243)</f>
        <v>15861000</v>
      </c>
      <c r="G1244" s="29">
        <f>F298</f>
        <v>15861000</v>
      </c>
      <c r="H1244" s="29">
        <f>F1244-G1244</f>
        <v>0</v>
      </c>
    </row>
    <row r="1245" spans="1:8" s="28" customFormat="1" ht="12.75" thickTop="1">
      <c r="A1245" s="145"/>
      <c r="B1245" s="73"/>
      <c r="C1245" s="178"/>
      <c r="D1245" s="46"/>
      <c r="E1245" s="46"/>
      <c r="F1245" s="152"/>
      <c r="H1245" s="29"/>
    </row>
    <row r="1246" spans="1:8" s="28" customFormat="1" ht="12.75" thickBot="1">
      <c r="A1246" s="145"/>
      <c r="B1246" s="73"/>
      <c r="C1246" s="179"/>
      <c r="D1246" s="27"/>
      <c r="E1246" s="27"/>
      <c r="F1246" s="144"/>
      <c r="H1246" s="29"/>
    </row>
    <row r="1247" spans="1:8" s="28" customFormat="1" ht="48" thickBot="1">
      <c r="A1247" s="23">
        <v>2012</v>
      </c>
      <c r="B1247" s="33"/>
      <c r="C1247" s="80" t="s">
        <v>447</v>
      </c>
      <c r="D1247" s="143"/>
      <c r="E1247" s="27"/>
      <c r="F1247" s="144"/>
      <c r="H1247" s="29"/>
    </row>
    <row r="1248" spans="1:8" s="28" customFormat="1" ht="12">
      <c r="A1248" s="30"/>
      <c r="B1248" s="31"/>
      <c r="C1248" s="31"/>
      <c r="D1248" s="27"/>
      <c r="E1248" s="27"/>
      <c r="F1248" s="27"/>
      <c r="H1248" s="29"/>
    </row>
    <row r="1249" spans="1:8" s="28" customFormat="1" ht="36">
      <c r="A1249" s="30">
        <v>20120000723</v>
      </c>
      <c r="B1249" s="31" t="s">
        <v>448</v>
      </c>
      <c r="C1249" s="31" t="s">
        <v>449</v>
      </c>
      <c r="D1249" s="27"/>
      <c r="E1249" s="27"/>
      <c r="F1249" s="27">
        <f aca="true" t="shared" si="50" ref="F1249:F1255">D1249+E1249</f>
        <v>0</v>
      </c>
      <c r="H1249" s="29"/>
    </row>
    <row r="1250" spans="1:8" s="28" customFormat="1" ht="24">
      <c r="A1250" s="30">
        <v>20120000724</v>
      </c>
      <c r="B1250" s="31" t="s">
        <v>113</v>
      </c>
      <c r="C1250" s="31" t="s">
        <v>450</v>
      </c>
      <c r="E1250" s="27"/>
      <c r="F1250" s="27">
        <f t="shared" si="50"/>
        <v>0</v>
      </c>
      <c r="H1250" s="29"/>
    </row>
    <row r="1251" spans="1:8" s="28" customFormat="1" ht="12">
      <c r="A1251" s="30">
        <v>20120000725</v>
      </c>
      <c r="B1251" s="31" t="s">
        <v>451</v>
      </c>
      <c r="C1251" s="31" t="s">
        <v>452</v>
      </c>
      <c r="D1251" s="27">
        <v>800000000</v>
      </c>
      <c r="E1251" s="27"/>
      <c r="F1251" s="27">
        <f t="shared" si="50"/>
        <v>800000000</v>
      </c>
      <c r="H1251" s="29"/>
    </row>
    <row r="1252" spans="1:8" s="28" customFormat="1" ht="36">
      <c r="A1252" s="30">
        <v>20120000726</v>
      </c>
      <c r="B1252" s="31" t="s">
        <v>113</v>
      </c>
      <c r="C1252" s="31" t="s">
        <v>453</v>
      </c>
      <c r="D1252" s="27">
        <f>210676000+12500000</f>
        <v>223176000</v>
      </c>
      <c r="E1252" s="26">
        <f>E304</f>
        <v>3924000</v>
      </c>
      <c r="F1252" s="27">
        <f t="shared" si="50"/>
        <v>227100000</v>
      </c>
      <c r="G1252" s="52" t="s">
        <v>454</v>
      </c>
      <c r="H1252" s="29"/>
    </row>
    <row r="1253" spans="1:8" s="28" customFormat="1" ht="12">
      <c r="A1253" s="30">
        <v>20120000727</v>
      </c>
      <c r="B1253" s="31" t="s">
        <v>455</v>
      </c>
      <c r="C1253" s="31" t="s">
        <v>456</v>
      </c>
      <c r="D1253" s="27"/>
      <c r="E1253" s="27"/>
      <c r="F1253" s="27">
        <f t="shared" si="50"/>
        <v>0</v>
      </c>
      <c r="H1253" s="29"/>
    </row>
    <row r="1254" spans="1:8" s="28" customFormat="1" ht="12">
      <c r="A1254" s="30">
        <v>20120000728</v>
      </c>
      <c r="B1254" s="31" t="s">
        <v>113</v>
      </c>
      <c r="C1254" s="31" t="s">
        <v>457</v>
      </c>
      <c r="D1254" s="27"/>
      <c r="E1254" s="27"/>
      <c r="F1254" s="27">
        <f t="shared" si="50"/>
        <v>0</v>
      </c>
      <c r="H1254" s="29"/>
    </row>
    <row r="1255" spans="1:8" s="28" customFormat="1" ht="12">
      <c r="A1255" s="30">
        <v>20120000729</v>
      </c>
      <c r="B1255" s="31" t="s">
        <v>113</v>
      </c>
      <c r="C1255" s="31" t="s">
        <v>458</v>
      </c>
      <c r="D1255" s="27"/>
      <c r="E1255" s="27"/>
      <c r="F1255" s="27">
        <f t="shared" si="50"/>
        <v>0</v>
      </c>
      <c r="H1255" s="29"/>
    </row>
    <row r="1256" spans="1:9" s="28" customFormat="1" ht="12.75" thickBot="1">
      <c r="A1256" s="23">
        <v>2012</v>
      </c>
      <c r="B1256" s="24"/>
      <c r="C1256" s="180" t="s">
        <v>459</v>
      </c>
      <c r="D1256" s="181">
        <f>SUM(D1251:D1255)</f>
        <v>1023176000</v>
      </c>
      <c r="E1256" s="181">
        <f>SUM(E1249:E1255)</f>
        <v>3924000</v>
      </c>
      <c r="F1256" s="181">
        <f>SUM(F1249:F1255)</f>
        <v>1027100000</v>
      </c>
      <c r="G1256" s="182">
        <f>F636+F1256</f>
        <v>1410100000</v>
      </c>
      <c r="H1256" s="182">
        <f>F309</f>
        <v>1410100000</v>
      </c>
      <c r="I1256" s="182">
        <f>G1256-H1256</f>
        <v>0</v>
      </c>
    </row>
    <row r="1257" spans="1:8" s="28" customFormat="1" ht="12.75" thickTop="1">
      <c r="A1257" s="30"/>
      <c r="B1257" s="31"/>
      <c r="C1257" s="121"/>
      <c r="D1257" s="183"/>
      <c r="E1257" s="183"/>
      <c r="F1257" s="183"/>
      <c r="H1257" s="29"/>
    </row>
    <row r="1258" spans="1:8" s="28" customFormat="1" ht="12.75" thickBot="1">
      <c r="A1258" s="145"/>
      <c r="B1258" s="73"/>
      <c r="C1258" s="179"/>
      <c r="D1258" s="27"/>
      <c r="E1258" s="27"/>
      <c r="F1258" s="144"/>
      <c r="H1258" s="29"/>
    </row>
    <row r="1259" spans="1:8" s="28" customFormat="1" ht="79.5" thickBot="1">
      <c r="A1259" s="23">
        <v>2013</v>
      </c>
      <c r="B1259" s="33"/>
      <c r="C1259" s="80" t="s">
        <v>460</v>
      </c>
      <c r="D1259" s="143"/>
      <c r="E1259" s="27"/>
      <c r="F1259" s="144"/>
      <c r="H1259" s="29"/>
    </row>
    <row r="1260" spans="1:8" s="28" customFormat="1" ht="12">
      <c r="A1260" s="30"/>
      <c r="B1260" s="31"/>
      <c r="C1260" s="117"/>
      <c r="D1260" s="27"/>
      <c r="E1260" s="27"/>
      <c r="F1260" s="27"/>
      <c r="H1260" s="29"/>
    </row>
    <row r="1261" spans="1:8" s="28" customFormat="1" ht="24">
      <c r="A1261" s="30">
        <v>20130000733</v>
      </c>
      <c r="B1261" s="31" t="s">
        <v>461</v>
      </c>
      <c r="C1261" s="117" t="s">
        <v>462</v>
      </c>
      <c r="D1261" s="27"/>
      <c r="E1261" s="27">
        <v>6000000</v>
      </c>
      <c r="F1261" s="27">
        <f aca="true" t="shared" si="51" ref="F1261:F1266">D1261+E1261</f>
        <v>6000000</v>
      </c>
      <c r="H1261" s="29"/>
    </row>
    <row r="1262" spans="1:8" s="28" customFormat="1" ht="12">
      <c r="A1262" s="30">
        <v>20130000734</v>
      </c>
      <c r="B1262" s="31" t="s">
        <v>1340</v>
      </c>
      <c r="C1262" s="117" t="s">
        <v>463</v>
      </c>
      <c r="D1262" s="27"/>
      <c r="E1262" s="27">
        <v>250089000</v>
      </c>
      <c r="F1262" s="27">
        <f t="shared" si="51"/>
        <v>250089000</v>
      </c>
      <c r="H1262" s="29"/>
    </row>
    <row r="1263" spans="1:8" s="28" customFormat="1" ht="24">
      <c r="A1263" s="30">
        <v>20130000735</v>
      </c>
      <c r="B1263" s="31" t="s">
        <v>1342</v>
      </c>
      <c r="C1263" s="117" t="s">
        <v>464</v>
      </c>
      <c r="D1263" s="27"/>
      <c r="E1263" s="27">
        <v>168300000</v>
      </c>
      <c r="F1263" s="27">
        <f t="shared" si="51"/>
        <v>168300000</v>
      </c>
      <c r="H1263" s="29"/>
    </row>
    <row r="1264" spans="1:8" s="28" customFormat="1" ht="24">
      <c r="A1264" s="30">
        <v>20130000736</v>
      </c>
      <c r="B1264" s="31" t="s">
        <v>1344</v>
      </c>
      <c r="C1264" s="31" t="s">
        <v>465</v>
      </c>
      <c r="D1264" s="27"/>
      <c r="E1264" s="27">
        <v>90000000</v>
      </c>
      <c r="F1264" s="27">
        <f t="shared" si="51"/>
        <v>90000000</v>
      </c>
      <c r="H1264" s="29"/>
    </row>
    <row r="1265" spans="1:8" s="28" customFormat="1" ht="12">
      <c r="A1265" s="30">
        <v>20130000737</v>
      </c>
      <c r="B1265" s="31" t="s">
        <v>18</v>
      </c>
      <c r="C1265" s="124" t="s">
        <v>19</v>
      </c>
      <c r="D1265" s="27"/>
      <c r="E1265" s="27">
        <v>128598000</v>
      </c>
      <c r="F1265" s="27">
        <f t="shared" si="51"/>
        <v>128598000</v>
      </c>
      <c r="G1265" s="52" t="s">
        <v>466</v>
      </c>
      <c r="H1265" s="29"/>
    </row>
    <row r="1266" spans="1:8" s="28" customFormat="1" ht="12">
      <c r="A1266" s="30">
        <v>20130000738</v>
      </c>
      <c r="B1266" s="127"/>
      <c r="C1266" s="31" t="s">
        <v>467</v>
      </c>
      <c r="D1266" s="27"/>
      <c r="E1266" s="27"/>
      <c r="F1266" s="27">
        <f t="shared" si="51"/>
        <v>0</v>
      </c>
      <c r="G1266" s="52"/>
      <c r="H1266" s="29"/>
    </row>
    <row r="1267" spans="1:8" s="28" customFormat="1" ht="12.75" thickBot="1">
      <c r="A1267" s="23">
        <v>2013</v>
      </c>
      <c r="B1267" s="24"/>
      <c r="C1267" s="87" t="s">
        <v>468</v>
      </c>
      <c r="D1267" s="43">
        <f>SUM(D1261:D1266)</f>
        <v>0</v>
      </c>
      <c r="E1267" s="43">
        <f>SUM(E1261:E1266)</f>
        <v>642987000</v>
      </c>
      <c r="F1267" s="43">
        <f>SUM(F1261:F1266)</f>
        <v>642987000</v>
      </c>
      <c r="G1267" s="29">
        <f>F318</f>
        <v>642987000</v>
      </c>
      <c r="H1267" s="29">
        <f>F1267-G1267</f>
        <v>0</v>
      </c>
    </row>
    <row r="1268" spans="1:8" s="28" customFormat="1" ht="12.75" thickTop="1">
      <c r="A1268" s="145"/>
      <c r="B1268" s="73"/>
      <c r="C1268" s="178"/>
      <c r="D1268" s="46"/>
      <c r="E1268" s="46"/>
      <c r="F1268" s="152"/>
      <c r="H1268" s="29"/>
    </row>
    <row r="1269" spans="1:8" s="28" customFormat="1" ht="12.75" thickBot="1">
      <c r="A1269" s="145"/>
      <c r="B1269" s="73"/>
      <c r="C1269" s="179"/>
      <c r="D1269" s="27"/>
      <c r="E1269" s="27"/>
      <c r="F1269" s="144"/>
      <c r="H1269" s="29"/>
    </row>
    <row r="1270" spans="1:8" s="28" customFormat="1" ht="32.25" thickBot="1">
      <c r="A1270" s="23">
        <v>2014</v>
      </c>
      <c r="B1270" s="33"/>
      <c r="C1270" s="80" t="s">
        <v>469</v>
      </c>
      <c r="D1270" s="35"/>
      <c r="E1270" s="27"/>
      <c r="F1270" s="27"/>
      <c r="H1270" s="29"/>
    </row>
    <row r="1271" spans="1:8" s="28" customFormat="1" ht="12">
      <c r="A1271" s="30"/>
      <c r="B1271" s="31"/>
      <c r="C1271" s="31"/>
      <c r="D1271" s="27"/>
      <c r="E1271" s="27"/>
      <c r="F1271" s="27"/>
      <c r="H1271" s="29"/>
    </row>
    <row r="1272" spans="1:8" s="28" customFormat="1" ht="36">
      <c r="A1272" s="30">
        <v>20140000742</v>
      </c>
      <c r="B1272" s="31" t="s">
        <v>1300</v>
      </c>
      <c r="C1272" s="31" t="s">
        <v>470</v>
      </c>
      <c r="D1272" s="27"/>
      <c r="E1272" s="27">
        <v>48000000</v>
      </c>
      <c r="F1272" s="27">
        <f aca="true" t="shared" si="52" ref="F1272:F1283">D1272+E1272</f>
        <v>48000000</v>
      </c>
      <c r="H1272" s="29"/>
    </row>
    <row r="1273" spans="1:8" s="28" customFormat="1" ht="36">
      <c r="A1273" s="30">
        <v>20140000743</v>
      </c>
      <c r="B1273" s="31" t="s">
        <v>1302</v>
      </c>
      <c r="C1273" s="31" t="s">
        <v>471</v>
      </c>
      <c r="D1273" s="27"/>
      <c r="E1273" s="27">
        <v>2731000</v>
      </c>
      <c r="F1273" s="27">
        <f t="shared" si="52"/>
        <v>2731000</v>
      </c>
      <c r="H1273" s="29"/>
    </row>
    <row r="1274" spans="1:8" s="28" customFormat="1" ht="12">
      <c r="A1274" s="30">
        <v>20140000744</v>
      </c>
      <c r="B1274" s="31" t="s">
        <v>1302</v>
      </c>
      <c r="C1274" s="31" t="s">
        <v>1304</v>
      </c>
      <c r="D1274" s="27"/>
      <c r="E1274" s="27">
        <v>2500000</v>
      </c>
      <c r="F1274" s="27">
        <f t="shared" si="52"/>
        <v>2500000</v>
      </c>
      <c r="H1274" s="29"/>
    </row>
    <row r="1275" spans="1:8" s="28" customFormat="1" ht="36">
      <c r="A1275" s="30">
        <v>20140000745</v>
      </c>
      <c r="B1275" s="31" t="s">
        <v>1305</v>
      </c>
      <c r="C1275" s="31" t="s">
        <v>472</v>
      </c>
      <c r="D1275" s="27"/>
      <c r="E1275" s="27">
        <v>2500000</v>
      </c>
      <c r="F1275" s="27">
        <f t="shared" si="52"/>
        <v>2500000</v>
      </c>
      <c r="H1275" s="29"/>
    </row>
    <row r="1276" spans="1:8" s="28" customFormat="1" ht="12">
      <c r="A1276" s="30">
        <v>20140000746</v>
      </c>
      <c r="B1276" s="31" t="s">
        <v>296</v>
      </c>
      <c r="C1276" s="31" t="s">
        <v>297</v>
      </c>
      <c r="D1276" s="27"/>
      <c r="E1276" s="27"/>
      <c r="F1276" s="27">
        <f t="shared" si="52"/>
        <v>0</v>
      </c>
      <c r="H1276" s="29"/>
    </row>
    <row r="1277" spans="1:8" s="28" customFormat="1" ht="24">
      <c r="A1277" s="30">
        <v>20140000747</v>
      </c>
      <c r="B1277" s="31" t="s">
        <v>1308</v>
      </c>
      <c r="C1277" s="31" t="s">
        <v>298</v>
      </c>
      <c r="D1277" s="27"/>
      <c r="E1277" s="27"/>
      <c r="F1277" s="27">
        <f t="shared" si="52"/>
        <v>0</v>
      </c>
      <c r="H1277" s="29"/>
    </row>
    <row r="1278" spans="1:8" s="28" customFormat="1" ht="12">
      <c r="A1278" s="30">
        <v>20140000748</v>
      </c>
      <c r="B1278" s="31" t="s">
        <v>1310</v>
      </c>
      <c r="C1278" s="31" t="s">
        <v>299</v>
      </c>
      <c r="D1278" s="27"/>
      <c r="E1278" s="27">
        <v>5000000</v>
      </c>
      <c r="F1278" s="27">
        <f t="shared" si="52"/>
        <v>5000000</v>
      </c>
      <c r="H1278" s="29"/>
    </row>
    <row r="1279" spans="1:8" s="28" customFormat="1" ht="36">
      <c r="A1279" s="30">
        <v>20140000749</v>
      </c>
      <c r="B1279" s="31" t="s">
        <v>1312</v>
      </c>
      <c r="C1279" s="31" t="s">
        <v>1313</v>
      </c>
      <c r="D1279" s="27"/>
      <c r="E1279" s="27">
        <v>5000000</v>
      </c>
      <c r="F1279" s="27">
        <f t="shared" si="52"/>
        <v>5000000</v>
      </c>
      <c r="H1279" s="29"/>
    </row>
    <row r="1280" spans="1:8" s="28" customFormat="1" ht="12">
      <c r="A1280" s="30">
        <v>20140000750</v>
      </c>
      <c r="B1280" s="31" t="s">
        <v>301</v>
      </c>
      <c r="C1280" s="31" t="s">
        <v>302</v>
      </c>
      <c r="D1280" s="27"/>
      <c r="E1280" s="27">
        <v>10000000</v>
      </c>
      <c r="F1280" s="27">
        <f t="shared" si="52"/>
        <v>10000000</v>
      </c>
      <c r="H1280" s="29"/>
    </row>
    <row r="1281" spans="1:8" s="28" customFormat="1" ht="24">
      <c r="A1281" s="30">
        <v>20140000751</v>
      </c>
      <c r="B1281" s="31" t="s">
        <v>1314</v>
      </c>
      <c r="C1281" s="31" t="s">
        <v>1315</v>
      </c>
      <c r="D1281" s="27"/>
      <c r="E1281" s="27">
        <v>30000000</v>
      </c>
      <c r="F1281" s="27">
        <f t="shared" si="52"/>
        <v>30000000</v>
      </c>
      <c r="H1281" s="29"/>
    </row>
    <row r="1282" spans="1:8" s="28" customFormat="1" ht="12">
      <c r="A1282" s="30">
        <v>20140000752</v>
      </c>
      <c r="B1282" s="31" t="s">
        <v>18</v>
      </c>
      <c r="C1282" s="124" t="s">
        <v>19</v>
      </c>
      <c r="D1282" s="27"/>
      <c r="E1282" s="27">
        <v>27000000</v>
      </c>
      <c r="F1282" s="27">
        <f t="shared" si="52"/>
        <v>27000000</v>
      </c>
      <c r="G1282" s="52" t="s">
        <v>466</v>
      </c>
      <c r="H1282" s="29"/>
    </row>
    <row r="1283" spans="1:8" s="28" customFormat="1" ht="12">
      <c r="A1283" s="30">
        <v>20140000753</v>
      </c>
      <c r="B1283" s="127"/>
      <c r="C1283" s="31" t="s">
        <v>247</v>
      </c>
      <c r="D1283" s="27"/>
      <c r="E1283" s="27"/>
      <c r="F1283" s="27">
        <f t="shared" si="52"/>
        <v>0</v>
      </c>
      <c r="H1283" s="29"/>
    </row>
    <row r="1284" spans="1:8" s="28" customFormat="1" ht="12.75" thickBot="1">
      <c r="A1284" s="23">
        <v>2014</v>
      </c>
      <c r="B1284" s="31"/>
      <c r="C1284" s="87" t="s">
        <v>473</v>
      </c>
      <c r="D1284" s="43">
        <f>SUM(D1272:D1283)</f>
        <v>0</v>
      </c>
      <c r="E1284" s="43">
        <f>SUM(E1272:E1283)</f>
        <v>132731000</v>
      </c>
      <c r="F1284" s="43">
        <f>SUM(F1272:F1283)</f>
        <v>132731000</v>
      </c>
      <c r="G1284" s="29">
        <f>F328</f>
        <v>132731000</v>
      </c>
      <c r="H1284" s="29">
        <f>F1284-G1284</f>
        <v>0</v>
      </c>
    </row>
    <row r="1285" spans="1:8" s="28" customFormat="1" ht="12.75" thickTop="1">
      <c r="A1285" s="145"/>
      <c r="B1285" s="73"/>
      <c r="C1285" s="178"/>
      <c r="D1285" s="46"/>
      <c r="E1285" s="46"/>
      <c r="F1285" s="152"/>
      <c r="H1285" s="29"/>
    </row>
    <row r="1286" spans="1:8" s="28" customFormat="1" ht="12.75" thickBot="1">
      <c r="A1286" s="145"/>
      <c r="B1286" s="73"/>
      <c r="C1286" s="178"/>
      <c r="D1286" s="46"/>
      <c r="E1286" s="46"/>
      <c r="F1286" s="152"/>
      <c r="H1286" s="29"/>
    </row>
    <row r="1287" spans="1:8" s="28" customFormat="1" ht="32.25" thickBot="1">
      <c r="A1287" s="23">
        <v>2015</v>
      </c>
      <c r="B1287" s="33"/>
      <c r="C1287" s="80" t="s">
        <v>474</v>
      </c>
      <c r="D1287" s="35"/>
      <c r="E1287" s="26"/>
      <c r="F1287" s="27"/>
      <c r="H1287" s="29"/>
    </row>
    <row r="1288" spans="1:8" s="28" customFormat="1" ht="12">
      <c r="A1288" s="30"/>
      <c r="B1288" s="73"/>
      <c r="C1288" s="31"/>
      <c r="D1288" s="46"/>
      <c r="E1288" s="46"/>
      <c r="F1288" s="27"/>
      <c r="H1288" s="29"/>
    </row>
    <row r="1289" spans="1:8" s="28" customFormat="1" ht="24">
      <c r="A1289" s="30">
        <v>20150000757</v>
      </c>
      <c r="B1289" s="73" t="s">
        <v>475</v>
      </c>
      <c r="C1289" s="31" t="s">
        <v>476</v>
      </c>
      <c r="D1289" s="46"/>
      <c r="E1289" s="46">
        <v>100000000</v>
      </c>
      <c r="F1289" s="27">
        <f>D1289+E1289</f>
        <v>100000000</v>
      </c>
      <c r="H1289" s="29"/>
    </row>
    <row r="1290" spans="1:8" s="28" customFormat="1" ht="24">
      <c r="A1290" s="30">
        <v>20150000758</v>
      </c>
      <c r="B1290" s="73" t="s">
        <v>477</v>
      </c>
      <c r="C1290" s="31" t="s">
        <v>478</v>
      </c>
      <c r="D1290" s="46"/>
      <c r="E1290" s="46">
        <v>70856000</v>
      </c>
      <c r="F1290" s="27">
        <f>D1290+E1290</f>
        <v>70856000</v>
      </c>
      <c r="H1290" s="29"/>
    </row>
    <row r="1291" spans="1:8" s="28" customFormat="1" ht="12">
      <c r="A1291" s="30">
        <v>20150000759</v>
      </c>
      <c r="B1291" s="73" t="s">
        <v>477</v>
      </c>
      <c r="C1291" s="31" t="s">
        <v>479</v>
      </c>
      <c r="D1291" s="46"/>
      <c r="E1291" s="46"/>
      <c r="F1291" s="27">
        <f>D1291+E1291</f>
        <v>0</v>
      </c>
      <c r="H1291" s="29"/>
    </row>
    <row r="1292" spans="1:8" s="28" customFormat="1" ht="12.75" thickBot="1">
      <c r="A1292" s="23">
        <v>2015</v>
      </c>
      <c r="B1292" s="31"/>
      <c r="C1292" s="87" t="s">
        <v>480</v>
      </c>
      <c r="D1292" s="43">
        <f>SUM(D1289:D1291)</f>
        <v>0</v>
      </c>
      <c r="E1292" s="43">
        <f>SUM(E1289:E1291)</f>
        <v>170856000</v>
      </c>
      <c r="F1292" s="43">
        <f>SUM(F1289:F1291)</f>
        <v>170856000</v>
      </c>
      <c r="G1292" s="29">
        <f>F337</f>
        <v>170856000</v>
      </c>
      <c r="H1292" s="29">
        <f>F1292-G1292</f>
        <v>0</v>
      </c>
    </row>
    <row r="1293" spans="1:8" s="28" customFormat="1" ht="12.75" thickTop="1">
      <c r="A1293" s="145"/>
      <c r="B1293" s="73"/>
      <c r="C1293" s="31"/>
      <c r="D1293" s="46"/>
      <c r="E1293" s="46"/>
      <c r="F1293" s="152"/>
      <c r="H1293" s="29"/>
    </row>
    <row r="1294" spans="1:8" s="28" customFormat="1" ht="12.75" thickBot="1">
      <c r="A1294" s="145"/>
      <c r="B1294" s="73"/>
      <c r="C1294" s="178"/>
      <c r="D1294" s="46"/>
      <c r="E1294" s="46"/>
      <c r="F1294" s="152"/>
      <c r="H1294" s="29"/>
    </row>
    <row r="1295" spans="1:8" s="28" customFormat="1" ht="48" thickBot="1">
      <c r="A1295" s="23">
        <v>2016</v>
      </c>
      <c r="B1295" s="33"/>
      <c r="C1295" s="80" t="s">
        <v>481</v>
      </c>
      <c r="D1295" s="35"/>
      <c r="E1295" s="26"/>
      <c r="F1295" s="27"/>
      <c r="H1295" s="29"/>
    </row>
    <row r="1296" spans="1:8" s="28" customFormat="1" ht="12">
      <c r="A1296" s="30"/>
      <c r="B1296" s="73"/>
      <c r="C1296" s="31"/>
      <c r="D1296" s="46"/>
      <c r="E1296" s="46"/>
      <c r="F1296" s="27"/>
      <c r="H1296" s="29"/>
    </row>
    <row r="1297" spans="1:8" s="28" customFormat="1" ht="24">
      <c r="A1297" s="30">
        <v>20160000763</v>
      </c>
      <c r="B1297" s="73" t="s">
        <v>475</v>
      </c>
      <c r="C1297" s="31" t="s">
        <v>482</v>
      </c>
      <c r="D1297" s="46"/>
      <c r="E1297" s="46">
        <f>E347</f>
        <v>120000000</v>
      </c>
      <c r="F1297" s="27">
        <f>D1297+E1297</f>
        <v>120000000</v>
      </c>
      <c r="G1297" s="52" t="s">
        <v>22</v>
      </c>
      <c r="H1297" s="29"/>
    </row>
    <row r="1298" spans="1:8" s="28" customFormat="1" ht="12.75" thickBot="1">
      <c r="A1298" s="23">
        <v>2016</v>
      </c>
      <c r="B1298" s="31"/>
      <c r="C1298" s="87" t="s">
        <v>483</v>
      </c>
      <c r="D1298" s="43">
        <f>SUM(D1297:D1297)</f>
        <v>0</v>
      </c>
      <c r="E1298" s="43">
        <f>SUM(E1297:E1297)</f>
        <v>120000000</v>
      </c>
      <c r="F1298" s="43">
        <f>SUM(F1297:F1297)</f>
        <v>120000000</v>
      </c>
      <c r="G1298" s="29">
        <f>F346</f>
        <v>0</v>
      </c>
      <c r="H1298" s="29">
        <f>F1298-G1298</f>
        <v>120000000</v>
      </c>
    </row>
    <row r="1299" spans="1:8" s="28" customFormat="1" ht="12.75" thickTop="1">
      <c r="A1299" s="145"/>
      <c r="B1299" s="73"/>
      <c r="C1299" s="31"/>
      <c r="D1299" s="46"/>
      <c r="E1299" s="46"/>
      <c r="F1299" s="152"/>
      <c r="H1299" s="29"/>
    </row>
    <row r="1300" spans="1:8" s="28" customFormat="1" ht="12.75" thickBot="1">
      <c r="A1300" s="145"/>
      <c r="B1300" s="73"/>
      <c r="C1300" s="31"/>
      <c r="D1300" s="46"/>
      <c r="E1300" s="46"/>
      <c r="F1300" s="152"/>
      <c r="H1300" s="29"/>
    </row>
    <row r="1301" spans="1:8" s="28" customFormat="1" ht="48" thickBot="1">
      <c r="A1301" s="23">
        <v>2017</v>
      </c>
      <c r="B1301" s="33"/>
      <c r="C1301" s="80" t="s">
        <v>484</v>
      </c>
      <c r="D1301" s="35"/>
      <c r="E1301" s="26"/>
      <c r="F1301" s="27"/>
      <c r="H1301" s="29"/>
    </row>
    <row r="1302" spans="1:8" s="28" customFormat="1" ht="12">
      <c r="A1302" s="30"/>
      <c r="B1302" s="73"/>
      <c r="C1302" s="31"/>
      <c r="D1302" s="46"/>
      <c r="E1302" s="46"/>
      <c r="F1302" s="27"/>
      <c r="H1302" s="29"/>
    </row>
    <row r="1303" spans="1:8" s="28" customFormat="1" ht="24">
      <c r="A1303" s="30">
        <v>20170000767</v>
      </c>
      <c r="B1303" s="73" t="s">
        <v>475</v>
      </c>
      <c r="C1303" s="31" t="s">
        <v>485</v>
      </c>
      <c r="D1303" s="46"/>
      <c r="E1303" s="46">
        <f>E357</f>
        <v>11750000</v>
      </c>
      <c r="F1303" s="27">
        <f>D1303+E1303</f>
        <v>11750000</v>
      </c>
      <c r="G1303" s="52" t="s">
        <v>22</v>
      </c>
      <c r="H1303" s="29"/>
    </row>
    <row r="1304" spans="1:8" s="28" customFormat="1" ht="12.75" thickBot="1">
      <c r="A1304" s="23">
        <v>2017</v>
      </c>
      <c r="B1304" s="31"/>
      <c r="C1304" s="87" t="s">
        <v>486</v>
      </c>
      <c r="D1304" s="43">
        <f>SUM(D1303:D1303)</f>
        <v>0</v>
      </c>
      <c r="E1304" s="43">
        <f>SUM(E1303:E1303)</f>
        <v>11750000</v>
      </c>
      <c r="F1304" s="43">
        <f>SUM(F1303:F1303)</f>
        <v>11750000</v>
      </c>
      <c r="G1304" s="29">
        <f>F353</f>
        <v>0</v>
      </c>
      <c r="H1304" s="29">
        <f>F1304-G1304</f>
        <v>11750000</v>
      </c>
    </row>
    <row r="1305" spans="1:8" s="28" customFormat="1" ht="12.75" thickTop="1">
      <c r="A1305" s="145"/>
      <c r="B1305" s="73"/>
      <c r="C1305" s="31"/>
      <c r="D1305" s="46"/>
      <c r="E1305" s="46"/>
      <c r="F1305" s="152"/>
      <c r="H1305" s="29"/>
    </row>
    <row r="1306" spans="1:8" s="28" customFormat="1" ht="12">
      <c r="A1306" s="145"/>
      <c r="B1306" s="73"/>
      <c r="C1306" s="178"/>
      <c r="D1306" s="46"/>
      <c r="E1306" s="46"/>
      <c r="F1306" s="152"/>
      <c r="H1306" s="29"/>
    </row>
    <row r="1307" spans="1:8" s="28" customFormat="1" ht="12" outlineLevel="1">
      <c r="A1307" s="30"/>
      <c r="B1307" s="31"/>
      <c r="C1307" s="38" t="s">
        <v>487</v>
      </c>
      <c r="D1307" s="26"/>
      <c r="E1307" s="26"/>
      <c r="F1307" s="27"/>
      <c r="H1307" s="29"/>
    </row>
    <row r="1308" spans="1:8" s="28" customFormat="1" ht="12.75" outlineLevel="1">
      <c r="A1308" s="30"/>
      <c r="B1308" s="31"/>
      <c r="C1308" s="38"/>
      <c r="D1308" s="184"/>
      <c r="E1308" s="184"/>
      <c r="F1308" s="27"/>
      <c r="H1308" s="29"/>
    </row>
    <row r="1309" spans="1:11" s="28" customFormat="1" ht="12.75" outlineLevel="1">
      <c r="A1309" s="185">
        <f>A602</f>
        <v>2001</v>
      </c>
      <c r="B1309" s="94"/>
      <c r="C1309" s="186" t="str">
        <f>C602</f>
        <v>TOTAL CAPITULO I - FUNCIONAMIENTO</v>
      </c>
      <c r="D1309" s="187">
        <f>D602</f>
        <v>0</v>
      </c>
      <c r="E1309" s="187">
        <f>E602</f>
        <v>18299303113.36</v>
      </c>
      <c r="F1309" s="187">
        <f>F602</f>
        <v>18299303113.36</v>
      </c>
      <c r="G1309" s="29">
        <f>F1309+F1311+F1312+F1313+F1314+E1310+F631</f>
        <v>63169134000</v>
      </c>
      <c r="H1309" s="29">
        <f>F362+F363</f>
        <v>63169134000</v>
      </c>
      <c r="I1309" s="29"/>
      <c r="J1309" s="106"/>
      <c r="K1309" s="158"/>
    </row>
    <row r="1310" spans="1:11" s="28" customFormat="1" ht="12.75" outlineLevel="1">
      <c r="A1310" s="185">
        <f>A637</f>
        <v>2002</v>
      </c>
      <c r="B1310" s="94"/>
      <c r="C1310" s="186" t="str">
        <f>C637</f>
        <v>TOTAL CAPITULO II - SERVICIO DE LA DEUDA</v>
      </c>
      <c r="D1310" s="187">
        <f>D637</f>
        <v>428000000</v>
      </c>
      <c r="E1310" s="187">
        <f>E637</f>
        <v>3802000000</v>
      </c>
      <c r="F1310" s="187">
        <f>F637</f>
        <v>4230000000</v>
      </c>
      <c r="H1310" s="29">
        <f>G1309-H1309</f>
        <v>0</v>
      </c>
      <c r="I1310" s="29" t="s">
        <v>488</v>
      </c>
      <c r="J1310" s="106"/>
      <c r="K1310" s="158"/>
    </row>
    <row r="1311" spans="1:11" s="28" customFormat="1" ht="12.75" outlineLevel="1">
      <c r="A1311" s="185">
        <f>A827</f>
        <v>2003</v>
      </c>
      <c r="B1311" s="94"/>
      <c r="C1311" s="186" t="str">
        <f>C827</f>
        <v>TOTAL CAPITULO III INVERSIÓN CON RECURSOS PROPIOS</v>
      </c>
      <c r="D1311" s="187">
        <f>D827</f>
        <v>0</v>
      </c>
      <c r="E1311" s="187">
        <f>E827</f>
        <v>8311263886.64</v>
      </c>
      <c r="F1311" s="187">
        <f>F827</f>
        <v>8311263886.64</v>
      </c>
      <c r="H1311" s="29"/>
      <c r="I1311" s="29"/>
      <c r="J1311" s="106"/>
      <c r="K1311" s="158"/>
    </row>
    <row r="1312" spans="1:11" s="28" customFormat="1" ht="22.5" outlineLevel="1">
      <c r="A1312" s="185">
        <f>A868</f>
        <v>2004</v>
      </c>
      <c r="B1312" s="94"/>
      <c r="C1312" s="186" t="str">
        <f>C868</f>
        <v>TOTAL CAPITULO IV - GTOS INVER. CONVEN Y APORTES DPTALES. Y NLES.</v>
      </c>
      <c r="D1312" s="187">
        <f>D868</f>
        <v>0</v>
      </c>
      <c r="E1312" s="187">
        <f>E868</f>
        <v>125145000</v>
      </c>
      <c r="F1312" s="187">
        <f>F868</f>
        <v>125145000</v>
      </c>
      <c r="H1312" s="29"/>
      <c r="J1312" s="106"/>
      <c r="K1312" s="158"/>
    </row>
    <row r="1313" spans="1:11" s="28" customFormat="1" ht="12.75" outlineLevel="1">
      <c r="A1313" s="185">
        <f>A881</f>
        <v>2005</v>
      </c>
      <c r="B1313" s="94"/>
      <c r="C1313" s="188" t="str">
        <f>C881</f>
        <v>TOTAL CAPITULO V - GTOS INVER. CON RECURSOS DEL CRÉDITO.</v>
      </c>
      <c r="D1313" s="187">
        <f>D881</f>
        <v>0</v>
      </c>
      <c r="E1313" s="187">
        <f>E881</f>
        <v>0</v>
      </c>
      <c r="F1313" s="187">
        <f>F881</f>
        <v>0</v>
      </c>
      <c r="H1313" s="29"/>
      <c r="J1313" s="106"/>
      <c r="K1313" s="158"/>
    </row>
    <row r="1314" spans="1:11" s="28" customFormat="1" ht="12.75" outlineLevel="1">
      <c r="A1314" s="185">
        <f>A1118</f>
        <v>2006</v>
      </c>
      <c r="B1314" s="94"/>
      <c r="C1314" s="186" t="str">
        <f>C1118</f>
        <v>TOTAL CAPITULO VI - GASTOS DE INVERSIÓN CON S.G.P.</v>
      </c>
      <c r="D1314" s="187">
        <f>D1118</f>
        <v>32586422000</v>
      </c>
      <c r="E1314" s="187">
        <f>E1118</f>
        <v>0</v>
      </c>
      <c r="F1314" s="187">
        <f>F1118</f>
        <v>32586422000</v>
      </c>
      <c r="H1314" s="29"/>
      <c r="J1314" s="106"/>
      <c r="K1314" s="158"/>
    </row>
    <row r="1315" spans="1:11" s="28" customFormat="1" ht="12.75" outlineLevel="1">
      <c r="A1315" s="185">
        <f>A1205</f>
        <v>2007</v>
      </c>
      <c r="B1315" s="94"/>
      <c r="C1315" s="186" t="str">
        <f>C1205</f>
        <v>TOTAL CAPITULO VII - FONDO LOCAL DE SALUD</v>
      </c>
      <c r="D1315" s="187">
        <f>D1205</f>
        <v>4485339000</v>
      </c>
      <c r="E1315" s="187">
        <f>E1205</f>
        <v>501406000</v>
      </c>
      <c r="F1315" s="187">
        <f>F1205</f>
        <v>4986745000</v>
      </c>
      <c r="G1315" s="29">
        <f>F257</f>
        <v>4986745000</v>
      </c>
      <c r="H1315" s="29">
        <f aca="true" t="shared" si="53" ref="H1315:H1323">F1315-G1315</f>
        <v>0</v>
      </c>
      <c r="J1315" s="106"/>
      <c r="K1315" s="158"/>
    </row>
    <row r="1316" spans="1:11" s="28" customFormat="1" ht="12.75">
      <c r="A1316" s="189">
        <f>A1214</f>
        <v>2008</v>
      </c>
      <c r="B1316" s="190"/>
      <c r="C1316" s="191" t="str">
        <f>C1214</f>
        <v>TOTAL CAPITULO VIII - FDO. TERRITORIAL DE PENSIONES</v>
      </c>
      <c r="D1316" s="187">
        <f>D1214</f>
        <v>0</v>
      </c>
      <c r="E1316" s="192">
        <f>E1214</f>
        <v>1058168260</v>
      </c>
      <c r="F1316" s="192">
        <f>F1214</f>
        <v>1058168260</v>
      </c>
      <c r="G1316" s="29">
        <f>F269</f>
        <v>1058168260</v>
      </c>
      <c r="H1316" s="29">
        <f t="shared" si="53"/>
        <v>0</v>
      </c>
      <c r="J1316" s="106"/>
      <c r="K1316" s="158"/>
    </row>
    <row r="1317" spans="1:11" s="28" customFormat="1" ht="12.75">
      <c r="A1317" s="189">
        <f>A1227</f>
        <v>2009</v>
      </c>
      <c r="B1317" s="190"/>
      <c r="C1317" s="191" t="str">
        <f>C1227</f>
        <v>TOTAL CAPITULO IX  - FONSET</v>
      </c>
      <c r="D1317" s="187">
        <f>D1227</f>
        <v>0</v>
      </c>
      <c r="E1317" s="192">
        <f>E1227</f>
        <v>582086000</v>
      </c>
      <c r="F1317" s="192">
        <f>F1227</f>
        <v>582086000</v>
      </c>
      <c r="G1317" s="29">
        <f>F280</f>
        <v>582086000</v>
      </c>
      <c r="H1317" s="29">
        <f t="shared" si="53"/>
        <v>0</v>
      </c>
      <c r="J1317" s="106"/>
      <c r="K1317" s="158"/>
    </row>
    <row r="1318" spans="1:11" s="28" customFormat="1" ht="12.75">
      <c r="A1318" s="189">
        <f>A1237</f>
        <v>2010</v>
      </c>
      <c r="B1318" s="190"/>
      <c r="C1318" s="191" t="str">
        <f>C1237</f>
        <v>TOTAL CAPITULO X - CAJA DE VALORIZACIÓN</v>
      </c>
      <c r="D1318" s="187">
        <f>D1237</f>
        <v>0</v>
      </c>
      <c r="E1318" s="192">
        <f>E1237</f>
        <v>800000</v>
      </c>
      <c r="F1318" s="192">
        <f>F1237</f>
        <v>800000</v>
      </c>
      <c r="G1318" s="29">
        <f>F289</f>
        <v>800000</v>
      </c>
      <c r="H1318" s="29">
        <f t="shared" si="53"/>
        <v>0</v>
      </c>
      <c r="J1318" s="106"/>
      <c r="K1318" s="158"/>
    </row>
    <row r="1319" spans="1:11" s="28" customFormat="1" ht="12.75">
      <c r="A1319" s="189">
        <f>A1244</f>
        <v>2011</v>
      </c>
      <c r="B1319" s="190"/>
      <c r="C1319" s="191" t="str">
        <f>C1244</f>
        <v>TOTAL CAPITULO XI - FONDO AGROPECUARIO DE FACAT.</v>
      </c>
      <c r="D1319" s="187">
        <f>D1244</f>
        <v>0</v>
      </c>
      <c r="E1319" s="192">
        <f>E1244</f>
        <v>15861000</v>
      </c>
      <c r="F1319" s="192">
        <f>F1244</f>
        <v>15861000</v>
      </c>
      <c r="G1319" s="29">
        <f>F298</f>
        <v>15861000</v>
      </c>
      <c r="H1319" s="29">
        <f t="shared" si="53"/>
        <v>0</v>
      </c>
      <c r="J1319" s="106"/>
      <c r="K1319" s="158"/>
    </row>
    <row r="1320" spans="1:11" s="28" customFormat="1" ht="12.75">
      <c r="A1320" s="189">
        <f>A1256</f>
        <v>2012</v>
      </c>
      <c r="B1320" s="190"/>
      <c r="C1320" s="191" t="str">
        <f>C1256</f>
        <v>TOTAL CAPITULO XII- FDO. DE VIVIENDA DE INT. SOC. Y REF. URB. MPIO.</v>
      </c>
      <c r="D1320" s="187">
        <f>D1256</f>
        <v>1023176000</v>
      </c>
      <c r="E1320" s="192">
        <f>E1256</f>
        <v>3924000</v>
      </c>
      <c r="F1320" s="192">
        <f>F1256</f>
        <v>1027100000</v>
      </c>
      <c r="G1320" s="29">
        <f>F309-F636</f>
        <v>1027100000</v>
      </c>
      <c r="H1320" s="29">
        <f t="shared" si="53"/>
        <v>0</v>
      </c>
      <c r="J1320" s="106"/>
      <c r="K1320" s="158"/>
    </row>
    <row r="1321" spans="1:11" s="28" customFormat="1" ht="12.75">
      <c r="A1321" s="189">
        <f>A1267</f>
        <v>2013</v>
      </c>
      <c r="B1321" s="190"/>
      <c r="C1321" s="191" t="str">
        <f>C1267</f>
        <v>TOTAL CAPITULO XIII - FONDO PRO-DOTACIÓN CENTROS ANCIANOS</v>
      </c>
      <c r="D1321" s="192">
        <f>D1267</f>
        <v>0</v>
      </c>
      <c r="E1321" s="192">
        <f>E1267</f>
        <v>642987000</v>
      </c>
      <c r="F1321" s="192">
        <f>F1267</f>
        <v>642987000</v>
      </c>
      <c r="G1321" s="29">
        <f>F318</f>
        <v>642987000</v>
      </c>
      <c r="H1321" s="29">
        <f t="shared" si="53"/>
        <v>0</v>
      </c>
      <c r="J1321" s="106"/>
      <c r="K1321" s="158"/>
    </row>
    <row r="1322" spans="1:11" s="28" customFormat="1" ht="12.75">
      <c r="A1322" s="189">
        <f>A1284</f>
        <v>2014</v>
      </c>
      <c r="B1322" s="190"/>
      <c r="C1322" s="191" t="str">
        <f>C1284</f>
        <v>TOTAL CAPITULO XIV - FONDO ESTAMPILLA PRO CULTURA</v>
      </c>
      <c r="D1322" s="187">
        <f>D1284</f>
        <v>0</v>
      </c>
      <c r="E1322" s="192">
        <f>E1284</f>
        <v>132731000</v>
      </c>
      <c r="F1322" s="192">
        <f>F1284</f>
        <v>132731000</v>
      </c>
      <c r="G1322" s="29">
        <f>F328</f>
        <v>132731000</v>
      </c>
      <c r="H1322" s="29">
        <f t="shared" si="53"/>
        <v>0</v>
      </c>
      <c r="J1322" s="106"/>
      <c r="K1322" s="158"/>
    </row>
    <row r="1323" spans="1:11" s="28" customFormat="1" ht="12.75">
      <c r="A1323" s="189">
        <f>A1292</f>
        <v>2015</v>
      </c>
      <c r="B1323" s="190"/>
      <c r="C1323" s="191" t="str">
        <f>C1292</f>
        <v>TOTAL CAPITULO XV - FDO. DE BOMBER. VOLUNTAR. DE FACAT.</v>
      </c>
      <c r="D1323" s="187">
        <f>D1292</f>
        <v>0</v>
      </c>
      <c r="E1323" s="192">
        <f>E1292</f>
        <v>170856000</v>
      </c>
      <c r="F1323" s="192">
        <f>F1292</f>
        <v>170856000</v>
      </c>
      <c r="G1323" s="29">
        <f>F337</f>
        <v>170856000</v>
      </c>
      <c r="H1323" s="29">
        <f t="shared" si="53"/>
        <v>0</v>
      </c>
      <c r="J1323" s="106"/>
      <c r="K1323" s="158"/>
    </row>
    <row r="1324" spans="1:11" s="28" customFormat="1" ht="12.75">
      <c r="A1324" s="189">
        <f>A1298</f>
        <v>2016</v>
      </c>
      <c r="B1324" s="190"/>
      <c r="C1324" s="191" t="str">
        <f>C1298</f>
        <v>TOTAL CAPITULO XVI - FDO. EDUCATIVO PARA LA EDUCACION SUPERIOR</v>
      </c>
      <c r="D1324" s="187">
        <f>D1298</f>
        <v>0</v>
      </c>
      <c r="E1324" s="192">
        <f>E1298</f>
        <v>120000000</v>
      </c>
      <c r="F1324" s="192">
        <f>F1298</f>
        <v>120000000</v>
      </c>
      <c r="G1324" s="29"/>
      <c r="H1324" s="29"/>
      <c r="J1324" s="106"/>
      <c r="K1324" s="106"/>
    </row>
    <row r="1325" spans="1:11" s="28" customFormat="1" ht="12.75">
      <c r="A1325" s="189">
        <f>A1304</f>
        <v>2017</v>
      </c>
      <c r="B1325" s="190"/>
      <c r="C1325" s="191" t="str">
        <f>C1304</f>
        <v>TOTAL CAPITULO XVII - FDO. DE GESTION DEL RIESGO DE DESASTRES</v>
      </c>
      <c r="D1325" s="187">
        <f>D1304</f>
        <v>0</v>
      </c>
      <c r="E1325" s="192">
        <f>E1304</f>
        <v>11750000</v>
      </c>
      <c r="F1325" s="192">
        <f>F1304</f>
        <v>11750000</v>
      </c>
      <c r="G1325" s="29"/>
      <c r="H1325" s="29"/>
      <c r="J1325" s="106"/>
      <c r="K1325" s="106"/>
    </row>
    <row r="1326" spans="1:11" s="28" customFormat="1" ht="12.75" outlineLevel="1" thickBot="1">
      <c r="A1326" s="193"/>
      <c r="B1326" s="193"/>
      <c r="C1326" s="119" t="s">
        <v>489</v>
      </c>
      <c r="D1326" s="194">
        <f>SUM(D1309:D1325)</f>
        <v>38522937000</v>
      </c>
      <c r="E1326" s="194">
        <f>SUM(E1309:E1325)</f>
        <v>33778281260</v>
      </c>
      <c r="F1326" s="194">
        <f>SUM(F1309:F1325)</f>
        <v>72301218260</v>
      </c>
      <c r="H1326" s="29"/>
      <c r="J1326" s="106"/>
      <c r="K1326" s="106"/>
    </row>
    <row r="1327" spans="1:11" s="28" customFormat="1" ht="12.75" outlineLevel="1" thickTop="1">
      <c r="A1327" s="23"/>
      <c r="B1327" s="24"/>
      <c r="C1327" s="99"/>
      <c r="D1327" s="26"/>
      <c r="E1327" s="26"/>
      <c r="F1327" s="26"/>
      <c r="G1327" s="29"/>
      <c r="H1327" s="29"/>
      <c r="J1327" s="106"/>
      <c r="K1327" s="106"/>
    </row>
    <row r="1328" spans="1:11" ht="24.75" outlineLevel="1">
      <c r="A1328" s="23"/>
      <c r="B1328" s="24"/>
      <c r="C1328" s="195" t="s">
        <v>490</v>
      </c>
      <c r="D1328" s="26"/>
      <c r="E1328" s="26"/>
      <c r="F1328" s="27"/>
      <c r="G1328" s="29"/>
      <c r="J1328" s="196"/>
      <c r="K1328" s="158"/>
    </row>
    <row r="1329" spans="1:11" ht="12.75" outlineLevel="1">
      <c r="A1329" s="23"/>
      <c r="B1329" s="24"/>
      <c r="C1329" s="100"/>
      <c r="D1329" s="26"/>
      <c r="E1329" s="26"/>
      <c r="F1329" s="27"/>
      <c r="G1329" s="29"/>
      <c r="J1329" s="196"/>
      <c r="K1329" s="158"/>
    </row>
    <row r="1330" spans="1:11" s="28" customFormat="1" ht="24" outlineLevel="1">
      <c r="A1330" s="23">
        <v>21</v>
      </c>
      <c r="B1330" s="24"/>
      <c r="C1330" s="100" t="s">
        <v>491</v>
      </c>
      <c r="D1330" s="26"/>
      <c r="E1330" s="26"/>
      <c r="F1330" s="27"/>
      <c r="G1330" s="29"/>
      <c r="H1330" s="29">
        <f>H1310</f>
        <v>0</v>
      </c>
      <c r="J1330" s="106"/>
      <c r="K1330" s="158"/>
    </row>
    <row r="1331" spans="1:11" s="28" customFormat="1" ht="12" outlineLevel="1">
      <c r="A1331" s="23"/>
      <c r="B1331" s="24"/>
      <c r="C1331" s="117"/>
      <c r="D1331" s="26"/>
      <c r="E1331" s="26"/>
      <c r="F1331" s="27"/>
      <c r="G1331" s="29"/>
      <c r="H1331" s="29">
        <v>2651531000</v>
      </c>
      <c r="J1331" s="106"/>
      <c r="K1331" s="158"/>
    </row>
    <row r="1332" spans="1:11" s="28" customFormat="1" ht="12" outlineLevel="1">
      <c r="A1332" s="23">
        <v>2101</v>
      </c>
      <c r="B1332" s="33"/>
      <c r="C1332" s="136" t="s">
        <v>979</v>
      </c>
      <c r="D1332" s="35"/>
      <c r="E1332" s="26"/>
      <c r="F1332" s="27"/>
      <c r="G1332" s="29"/>
      <c r="H1332" s="47">
        <f>SUM(H1330:H1331)</f>
        <v>2651531000</v>
      </c>
      <c r="J1332" s="106"/>
      <c r="K1332" s="158"/>
    </row>
    <row r="1333" spans="1:11" s="28" customFormat="1" ht="12" outlineLevel="1">
      <c r="A1333" s="23"/>
      <c r="B1333" s="24"/>
      <c r="C1333" s="117"/>
      <c r="D1333" s="26"/>
      <c r="E1333" s="26"/>
      <c r="F1333" s="27"/>
      <c r="H1333" s="29">
        <v>1060687680</v>
      </c>
      <c r="J1333" s="106"/>
      <c r="K1333" s="158"/>
    </row>
    <row r="1334" spans="1:11" s="28" customFormat="1" ht="12" outlineLevel="1">
      <c r="A1334" s="23">
        <v>21011</v>
      </c>
      <c r="B1334" s="24"/>
      <c r="C1334" s="104" t="s">
        <v>980</v>
      </c>
      <c r="D1334" s="26"/>
      <c r="E1334" s="26"/>
      <c r="F1334" s="27"/>
      <c r="H1334" s="47">
        <f>SUM(H1332:H1333)</f>
        <v>3712218680</v>
      </c>
      <c r="J1334" s="106"/>
      <c r="K1334" s="158"/>
    </row>
    <row r="1335" spans="1:11" s="28" customFormat="1" ht="12" outlineLevel="1">
      <c r="A1335" s="23"/>
      <c r="B1335" s="24"/>
      <c r="C1335" s="104"/>
      <c r="D1335" s="26"/>
      <c r="E1335" s="26"/>
      <c r="F1335" s="27"/>
      <c r="H1335" s="29"/>
      <c r="J1335" s="106"/>
      <c r="K1335" s="158"/>
    </row>
    <row r="1336" spans="1:11" s="28" customFormat="1" ht="12" outlineLevel="1">
      <c r="A1336" s="30">
        <v>21011000771</v>
      </c>
      <c r="B1336" s="31" t="s">
        <v>492</v>
      </c>
      <c r="C1336" s="31" t="s">
        <v>493</v>
      </c>
      <c r="D1336" s="26"/>
      <c r="E1336" s="26"/>
      <c r="F1336" s="27">
        <f>D1336+E1336</f>
        <v>0</v>
      </c>
      <c r="H1336" s="29"/>
      <c r="K1336" s="29"/>
    </row>
    <row r="1337" spans="1:8" s="28" customFormat="1" ht="12" outlineLevel="1">
      <c r="A1337" s="30">
        <v>21011000772</v>
      </c>
      <c r="B1337" s="31" t="s">
        <v>494</v>
      </c>
      <c r="C1337" s="31" t="s">
        <v>495</v>
      </c>
      <c r="D1337" s="26"/>
      <c r="E1337" s="26"/>
      <c r="F1337" s="27">
        <f>D1337+E1337</f>
        <v>0</v>
      </c>
      <c r="H1337" s="29"/>
    </row>
    <row r="1338" spans="1:8" s="28" customFormat="1" ht="12.75" outlineLevel="1" thickBot="1">
      <c r="A1338" s="23">
        <v>2101</v>
      </c>
      <c r="B1338" s="31"/>
      <c r="C1338" s="42" t="s">
        <v>1146</v>
      </c>
      <c r="D1338" s="43">
        <f>SUM(D1336:D1337)</f>
        <v>0</v>
      </c>
      <c r="E1338" s="43">
        <f>SUM(E1336:E1337)</f>
        <v>0</v>
      </c>
      <c r="F1338" s="43">
        <f>SUM(F1336:F1337)</f>
        <v>0</v>
      </c>
      <c r="H1338" s="29"/>
    </row>
    <row r="1339" spans="1:8" s="28" customFormat="1" ht="13.5" outlineLevel="1" thickBot="1" thickTop="1">
      <c r="A1339" s="30"/>
      <c r="B1339" s="31"/>
      <c r="C1339" s="44"/>
      <c r="D1339" s="45"/>
      <c r="E1339" s="45"/>
      <c r="F1339" s="46"/>
      <c r="H1339" s="29"/>
    </row>
    <row r="1340" spans="1:8" s="28" customFormat="1" ht="32.25" outlineLevel="1" thickBot="1">
      <c r="A1340" s="23">
        <v>2103</v>
      </c>
      <c r="B1340" s="33"/>
      <c r="C1340" s="62" t="s">
        <v>1189</v>
      </c>
      <c r="D1340" s="35"/>
      <c r="E1340" s="26"/>
      <c r="F1340" s="27"/>
      <c r="H1340" s="29"/>
    </row>
    <row r="1341" spans="1:8" s="28" customFormat="1" ht="12" outlineLevel="1">
      <c r="A1341" s="23"/>
      <c r="B1341" s="24"/>
      <c r="C1341" s="81"/>
      <c r="D1341" s="26"/>
      <c r="E1341" s="26"/>
      <c r="F1341" s="27"/>
      <c r="H1341" s="29"/>
    </row>
    <row r="1342" spans="1:8" s="28" customFormat="1" ht="12" outlineLevel="1">
      <c r="A1342" s="30">
        <v>21030000776</v>
      </c>
      <c r="B1342" s="49"/>
      <c r="C1342" s="31" t="s">
        <v>496</v>
      </c>
      <c r="D1342" s="26"/>
      <c r="E1342" s="26"/>
      <c r="F1342" s="27">
        <f aca="true" t="shared" si="54" ref="F1342:F1355">D1342+E1342</f>
        <v>0</v>
      </c>
      <c r="H1342" s="29"/>
    </row>
    <row r="1343" spans="1:8" s="28" customFormat="1" ht="12" outlineLevel="1">
      <c r="A1343" s="30">
        <v>21030000777</v>
      </c>
      <c r="B1343" s="49"/>
      <c r="C1343" s="31" t="s">
        <v>497</v>
      </c>
      <c r="D1343" s="26"/>
      <c r="E1343" s="26"/>
      <c r="F1343" s="27">
        <f t="shared" si="54"/>
        <v>0</v>
      </c>
      <c r="H1343" s="29"/>
    </row>
    <row r="1344" spans="1:8" s="28" customFormat="1" ht="12" outlineLevel="1">
      <c r="A1344" s="30">
        <v>21030000778</v>
      </c>
      <c r="B1344" s="49"/>
      <c r="C1344" s="31" t="s">
        <v>498</v>
      </c>
      <c r="D1344" s="26"/>
      <c r="E1344" s="26"/>
      <c r="F1344" s="27">
        <f t="shared" si="54"/>
        <v>0</v>
      </c>
      <c r="H1344" s="29"/>
    </row>
    <row r="1345" spans="1:8" s="28" customFormat="1" ht="12" outlineLevel="1">
      <c r="A1345" s="30">
        <v>21030000779</v>
      </c>
      <c r="B1345" s="49"/>
      <c r="C1345" s="31" t="s">
        <v>499</v>
      </c>
      <c r="D1345" s="26"/>
      <c r="E1345" s="26"/>
      <c r="F1345" s="27">
        <f t="shared" si="54"/>
        <v>0</v>
      </c>
      <c r="H1345" s="29"/>
    </row>
    <row r="1346" spans="1:8" s="28" customFormat="1" ht="12" outlineLevel="1">
      <c r="A1346" s="30">
        <v>21030000780</v>
      </c>
      <c r="B1346" s="49"/>
      <c r="C1346" s="31" t="s">
        <v>500</v>
      </c>
      <c r="D1346" s="26"/>
      <c r="E1346" s="26"/>
      <c r="F1346" s="27">
        <f t="shared" si="54"/>
        <v>0</v>
      </c>
      <c r="H1346" s="29"/>
    </row>
    <row r="1347" spans="1:8" s="28" customFormat="1" ht="12" outlineLevel="1">
      <c r="A1347" s="30">
        <v>21030000781</v>
      </c>
      <c r="B1347" s="49"/>
      <c r="C1347" s="31" t="s">
        <v>501</v>
      </c>
      <c r="D1347" s="26"/>
      <c r="E1347" s="26"/>
      <c r="F1347" s="27">
        <f t="shared" si="54"/>
        <v>0</v>
      </c>
      <c r="H1347" s="29"/>
    </row>
    <row r="1348" spans="1:8" s="28" customFormat="1" ht="12" outlineLevel="1">
      <c r="A1348" s="30">
        <v>21030000782</v>
      </c>
      <c r="B1348" s="49"/>
      <c r="C1348" s="31" t="s">
        <v>502</v>
      </c>
      <c r="D1348" s="26"/>
      <c r="E1348" s="26"/>
      <c r="F1348" s="27">
        <f t="shared" si="54"/>
        <v>0</v>
      </c>
      <c r="H1348" s="29"/>
    </row>
    <row r="1349" spans="1:8" s="28" customFormat="1" ht="12" outlineLevel="1">
      <c r="A1349" s="30">
        <v>21030000783</v>
      </c>
      <c r="B1349" s="49"/>
      <c r="C1349" s="31" t="s">
        <v>503</v>
      </c>
      <c r="D1349" s="26"/>
      <c r="E1349" s="26"/>
      <c r="F1349" s="27">
        <f t="shared" si="54"/>
        <v>0</v>
      </c>
      <c r="H1349" s="29"/>
    </row>
    <row r="1350" spans="1:8" s="28" customFormat="1" ht="12" outlineLevel="1">
      <c r="A1350" s="30">
        <v>21030000784</v>
      </c>
      <c r="B1350" s="49"/>
      <c r="C1350" s="31" t="s">
        <v>504</v>
      </c>
      <c r="D1350" s="26"/>
      <c r="E1350" s="26"/>
      <c r="F1350" s="27">
        <f t="shared" si="54"/>
        <v>0</v>
      </c>
      <c r="H1350" s="29"/>
    </row>
    <row r="1351" spans="1:8" s="28" customFormat="1" ht="12" outlineLevel="1">
      <c r="A1351" s="30">
        <v>21030000785</v>
      </c>
      <c r="B1351" s="49"/>
      <c r="C1351" s="31" t="s">
        <v>505</v>
      </c>
      <c r="D1351" s="26"/>
      <c r="E1351" s="26"/>
      <c r="F1351" s="27">
        <f t="shared" si="54"/>
        <v>0</v>
      </c>
      <c r="H1351" s="29"/>
    </row>
    <row r="1352" spans="1:8" s="28" customFormat="1" ht="12" outlineLevel="1">
      <c r="A1352" s="30">
        <v>21030000786</v>
      </c>
      <c r="B1352" s="49"/>
      <c r="C1352" s="31" t="s">
        <v>506</v>
      </c>
      <c r="D1352" s="26"/>
      <c r="E1352" s="26"/>
      <c r="F1352" s="27">
        <f t="shared" si="54"/>
        <v>0</v>
      </c>
      <c r="H1352" s="29"/>
    </row>
    <row r="1353" spans="1:8" s="28" customFormat="1" ht="12" outlineLevel="1">
      <c r="A1353" s="30">
        <v>21030000787</v>
      </c>
      <c r="B1353" s="49"/>
      <c r="C1353" s="31" t="s">
        <v>507</v>
      </c>
      <c r="D1353" s="26"/>
      <c r="E1353" s="26"/>
      <c r="F1353" s="27">
        <f t="shared" si="54"/>
        <v>0</v>
      </c>
      <c r="H1353" s="29"/>
    </row>
    <row r="1354" spans="1:8" s="28" customFormat="1" ht="12" outlineLevel="1">
      <c r="A1354" s="30">
        <v>21030000788</v>
      </c>
      <c r="B1354" s="49"/>
      <c r="C1354" s="31" t="s">
        <v>508</v>
      </c>
      <c r="D1354" s="26"/>
      <c r="E1354" s="26"/>
      <c r="F1354" s="27">
        <f t="shared" si="54"/>
        <v>0</v>
      </c>
      <c r="H1354" s="29"/>
    </row>
    <row r="1355" spans="1:8" s="28" customFormat="1" ht="12" outlineLevel="1">
      <c r="A1355" s="30">
        <v>21030000789</v>
      </c>
      <c r="B1355" s="49"/>
      <c r="C1355" s="31" t="s">
        <v>509</v>
      </c>
      <c r="D1355" s="26"/>
      <c r="E1355" s="26"/>
      <c r="F1355" s="27">
        <f t="shared" si="54"/>
        <v>0</v>
      </c>
      <c r="H1355" s="29"/>
    </row>
    <row r="1356" spans="1:8" s="28" customFormat="1" ht="12.75" outlineLevel="1" thickBot="1">
      <c r="A1356" s="23">
        <v>2103</v>
      </c>
      <c r="B1356" s="24"/>
      <c r="C1356" s="119" t="s">
        <v>99</v>
      </c>
      <c r="D1356" s="141">
        <f>SUM(D1342:D1355)</f>
        <v>0</v>
      </c>
      <c r="E1356" s="141">
        <f>SUM(E1342:E1355)</f>
        <v>0</v>
      </c>
      <c r="F1356" s="141">
        <f>SUM(F1342:F1355)</f>
        <v>0</v>
      </c>
      <c r="H1356" s="29"/>
    </row>
    <row r="1357" spans="1:8" s="28" customFormat="1" ht="13.5" outlineLevel="1" thickBot="1" thickTop="1">
      <c r="A1357" s="30"/>
      <c r="B1357" s="31"/>
      <c r="C1357" s="121"/>
      <c r="D1357" s="122"/>
      <c r="E1357" s="122"/>
      <c r="F1357" s="122"/>
      <c r="H1357" s="29"/>
    </row>
    <row r="1358" spans="1:8" s="28" customFormat="1" ht="32.25" thickBot="1">
      <c r="A1358" s="23">
        <v>2104</v>
      </c>
      <c r="B1358" s="33"/>
      <c r="C1358" s="62" t="s">
        <v>100</v>
      </c>
      <c r="D1358" s="143"/>
      <c r="E1358" s="27"/>
      <c r="F1358" s="144"/>
      <c r="H1358" s="29"/>
    </row>
    <row r="1359" spans="1:8" s="28" customFormat="1" ht="12">
      <c r="A1359" s="145"/>
      <c r="B1359" s="73"/>
      <c r="C1359" s="130"/>
      <c r="D1359" s="27"/>
      <c r="E1359" s="27"/>
      <c r="F1359" s="144"/>
      <c r="H1359" s="29"/>
    </row>
    <row r="1360" spans="1:8" s="28" customFormat="1" ht="12" outlineLevel="1">
      <c r="A1360" s="30">
        <v>21040000793</v>
      </c>
      <c r="B1360" s="127"/>
      <c r="C1360" s="31" t="s">
        <v>510</v>
      </c>
      <c r="D1360" s="26"/>
      <c r="E1360" s="26"/>
      <c r="F1360" s="27">
        <f aca="true" t="shared" si="55" ref="F1360:F1375">D1360+E1360</f>
        <v>0</v>
      </c>
      <c r="H1360" s="29"/>
    </row>
    <row r="1361" spans="1:8" s="28" customFormat="1" ht="12" outlineLevel="1">
      <c r="A1361" s="30">
        <v>21040000794</v>
      </c>
      <c r="B1361" s="127"/>
      <c r="C1361" s="31" t="s">
        <v>511</v>
      </c>
      <c r="D1361" s="26"/>
      <c r="E1361" s="26"/>
      <c r="F1361" s="27">
        <f t="shared" si="55"/>
        <v>0</v>
      </c>
      <c r="H1361" s="29"/>
    </row>
    <row r="1362" spans="1:8" s="28" customFormat="1" ht="12" outlineLevel="1">
      <c r="A1362" s="30">
        <v>21040000795</v>
      </c>
      <c r="B1362" s="127"/>
      <c r="C1362" s="31" t="s">
        <v>498</v>
      </c>
      <c r="D1362" s="26"/>
      <c r="E1362" s="26"/>
      <c r="F1362" s="27">
        <f t="shared" si="55"/>
        <v>0</v>
      </c>
      <c r="H1362" s="29"/>
    </row>
    <row r="1363" spans="1:8" s="28" customFormat="1" ht="12" outlineLevel="1">
      <c r="A1363" s="30">
        <v>21040000796</v>
      </c>
      <c r="B1363" s="127"/>
      <c r="C1363" s="31" t="s">
        <v>512</v>
      </c>
      <c r="D1363" s="26"/>
      <c r="E1363" s="26"/>
      <c r="F1363" s="27">
        <f t="shared" si="55"/>
        <v>0</v>
      </c>
      <c r="H1363" s="29"/>
    </row>
    <row r="1364" spans="1:8" s="28" customFormat="1" ht="12" outlineLevel="1">
      <c r="A1364" s="30">
        <v>21040000797</v>
      </c>
      <c r="B1364" s="127"/>
      <c r="C1364" s="31" t="s">
        <v>502</v>
      </c>
      <c r="D1364" s="26"/>
      <c r="E1364" s="26"/>
      <c r="F1364" s="27">
        <f t="shared" si="55"/>
        <v>0</v>
      </c>
      <c r="H1364" s="29"/>
    </row>
    <row r="1365" spans="1:8" s="28" customFormat="1" ht="12" outlineLevel="1">
      <c r="A1365" s="30">
        <v>21040000798</v>
      </c>
      <c r="B1365" s="127"/>
      <c r="C1365" s="31" t="s">
        <v>513</v>
      </c>
      <c r="D1365" s="26"/>
      <c r="E1365" s="26"/>
      <c r="F1365" s="27">
        <f t="shared" si="55"/>
        <v>0</v>
      </c>
      <c r="H1365" s="29"/>
    </row>
    <row r="1366" spans="1:8" s="28" customFormat="1" ht="12" outlineLevel="1">
      <c r="A1366" s="30">
        <v>21040000799</v>
      </c>
      <c r="B1366" s="127"/>
      <c r="C1366" s="31" t="s">
        <v>514</v>
      </c>
      <c r="D1366" s="26"/>
      <c r="E1366" s="26"/>
      <c r="F1366" s="27">
        <f t="shared" si="55"/>
        <v>0</v>
      </c>
      <c r="H1366" s="29"/>
    </row>
    <row r="1367" spans="1:8" s="28" customFormat="1" ht="12" outlineLevel="1">
      <c r="A1367" s="30">
        <v>21040000800</v>
      </c>
      <c r="B1367" s="127"/>
      <c r="C1367" s="31" t="s">
        <v>515</v>
      </c>
      <c r="D1367" s="26"/>
      <c r="E1367" s="26"/>
      <c r="F1367" s="27">
        <f t="shared" si="55"/>
        <v>0</v>
      </c>
      <c r="H1367" s="29"/>
    </row>
    <row r="1368" spans="1:8" s="28" customFormat="1" ht="12" outlineLevel="1">
      <c r="A1368" s="30">
        <v>21040000801</v>
      </c>
      <c r="B1368" s="127"/>
      <c r="C1368" s="31" t="s">
        <v>516</v>
      </c>
      <c r="D1368" s="26"/>
      <c r="E1368" s="26"/>
      <c r="F1368" s="27">
        <f t="shared" si="55"/>
        <v>0</v>
      </c>
      <c r="H1368" s="29"/>
    </row>
    <row r="1369" spans="1:8" s="28" customFormat="1" ht="12" outlineLevel="1">
      <c r="A1369" s="30">
        <v>21040000802</v>
      </c>
      <c r="B1369" s="127"/>
      <c r="C1369" s="31" t="s">
        <v>517</v>
      </c>
      <c r="D1369" s="26"/>
      <c r="E1369" s="26"/>
      <c r="F1369" s="27">
        <f t="shared" si="55"/>
        <v>0</v>
      </c>
      <c r="H1369" s="29"/>
    </row>
    <row r="1370" spans="1:8" s="28" customFormat="1" ht="12" outlineLevel="1">
      <c r="A1370" s="30">
        <v>21040000803</v>
      </c>
      <c r="B1370" s="127"/>
      <c r="C1370" s="31" t="s">
        <v>518</v>
      </c>
      <c r="D1370" s="26"/>
      <c r="E1370" s="26"/>
      <c r="F1370" s="27">
        <f t="shared" si="55"/>
        <v>0</v>
      </c>
      <c r="H1370" s="29"/>
    </row>
    <row r="1371" spans="1:8" s="28" customFormat="1" ht="12" outlineLevel="1">
      <c r="A1371" s="30">
        <v>21040000804</v>
      </c>
      <c r="B1371" s="127"/>
      <c r="C1371" s="31" t="s">
        <v>507</v>
      </c>
      <c r="D1371" s="26"/>
      <c r="E1371" s="26"/>
      <c r="F1371" s="27">
        <f t="shared" si="55"/>
        <v>0</v>
      </c>
      <c r="H1371" s="29"/>
    </row>
    <row r="1372" spans="1:8" s="28" customFormat="1" ht="12" outlineLevel="1">
      <c r="A1372" s="30">
        <v>21040000805</v>
      </c>
      <c r="B1372" s="127"/>
      <c r="C1372" s="31" t="s">
        <v>506</v>
      </c>
      <c r="D1372" s="26"/>
      <c r="E1372" s="26"/>
      <c r="F1372" s="27">
        <f t="shared" si="55"/>
        <v>0</v>
      </c>
      <c r="H1372" s="29"/>
    </row>
    <row r="1373" spans="1:8" s="28" customFormat="1" ht="12" outlineLevel="1">
      <c r="A1373" s="30">
        <v>21040000806</v>
      </c>
      <c r="B1373" s="127"/>
      <c r="C1373" s="31" t="s">
        <v>519</v>
      </c>
      <c r="D1373" s="26"/>
      <c r="E1373" s="26"/>
      <c r="F1373" s="27">
        <f t="shared" si="55"/>
        <v>0</v>
      </c>
      <c r="H1373" s="29"/>
    </row>
    <row r="1374" spans="1:8" s="28" customFormat="1" ht="12" outlineLevel="1">
      <c r="A1374" s="30">
        <v>21040000807</v>
      </c>
      <c r="B1374" s="127"/>
      <c r="C1374" s="31" t="s">
        <v>520</v>
      </c>
      <c r="D1374" s="26"/>
      <c r="E1374" s="26"/>
      <c r="F1374" s="27">
        <f t="shared" si="55"/>
        <v>0</v>
      </c>
      <c r="H1374" s="29"/>
    </row>
    <row r="1375" spans="1:8" s="28" customFormat="1" ht="12" outlineLevel="1">
      <c r="A1375" s="30">
        <v>21040000808</v>
      </c>
      <c r="B1375" s="127"/>
      <c r="C1375" s="117" t="s">
        <v>126</v>
      </c>
      <c r="D1375" s="26"/>
      <c r="E1375" s="26"/>
      <c r="F1375" s="27">
        <f t="shared" si="55"/>
        <v>0</v>
      </c>
      <c r="H1375" s="29"/>
    </row>
    <row r="1376" spans="1:8" s="28" customFormat="1" ht="12.75" outlineLevel="1" thickBot="1">
      <c r="A1376" s="23">
        <v>2104</v>
      </c>
      <c r="B1376" s="24"/>
      <c r="C1376" s="197" t="s">
        <v>521</v>
      </c>
      <c r="D1376" s="110">
        <f>SUM(D1360:D1375)</f>
        <v>0</v>
      </c>
      <c r="E1376" s="110">
        <f>SUM(E1360:E1375)</f>
        <v>0</v>
      </c>
      <c r="F1376" s="110">
        <f>SUM(F1360:F1375)</f>
        <v>0</v>
      </c>
      <c r="H1376" s="29"/>
    </row>
    <row r="1377" spans="1:8" s="28" customFormat="1" ht="13.5" outlineLevel="1" thickBot="1" thickTop="1">
      <c r="A1377" s="30"/>
      <c r="B1377" s="31"/>
      <c r="C1377" s="142"/>
      <c r="D1377" s="95"/>
      <c r="E1377" s="95"/>
      <c r="F1377" s="95"/>
      <c r="H1377" s="29"/>
    </row>
    <row r="1378" spans="1:8" s="28" customFormat="1" ht="32.25" thickBot="1">
      <c r="A1378" s="23">
        <v>2105</v>
      </c>
      <c r="B1378" s="33"/>
      <c r="C1378" s="62" t="s">
        <v>136</v>
      </c>
      <c r="D1378" s="35"/>
      <c r="E1378" s="26"/>
      <c r="F1378" s="27"/>
      <c r="H1378" s="29"/>
    </row>
    <row r="1379" spans="1:8" s="28" customFormat="1" ht="12">
      <c r="A1379" s="30"/>
      <c r="B1379" s="31"/>
      <c r="C1379" s="117"/>
      <c r="D1379" s="26"/>
      <c r="E1379" s="26"/>
      <c r="F1379" s="27"/>
      <c r="H1379" s="29"/>
    </row>
    <row r="1380" spans="1:8" s="28" customFormat="1" ht="12">
      <c r="A1380" s="30">
        <v>21050000812</v>
      </c>
      <c r="B1380" s="127"/>
      <c r="C1380" s="31" t="s">
        <v>510</v>
      </c>
      <c r="D1380" s="26"/>
      <c r="E1380" s="26"/>
      <c r="F1380" s="27">
        <f aca="true" t="shared" si="56" ref="F1380:F1394">D1380+E1380</f>
        <v>0</v>
      </c>
      <c r="H1380" s="29"/>
    </row>
    <row r="1381" spans="1:8" s="28" customFormat="1" ht="12">
      <c r="A1381" s="30">
        <v>21050000813</v>
      </c>
      <c r="B1381" s="127"/>
      <c r="C1381" s="31" t="s">
        <v>511</v>
      </c>
      <c r="D1381" s="26"/>
      <c r="E1381" s="26"/>
      <c r="F1381" s="27">
        <f t="shared" si="56"/>
        <v>0</v>
      </c>
      <c r="H1381" s="29"/>
    </row>
    <row r="1382" spans="1:8" s="28" customFormat="1" ht="12">
      <c r="A1382" s="30">
        <v>21050000814</v>
      </c>
      <c r="B1382" s="127"/>
      <c r="C1382" s="31" t="s">
        <v>498</v>
      </c>
      <c r="D1382" s="26"/>
      <c r="E1382" s="26"/>
      <c r="F1382" s="27">
        <f t="shared" si="56"/>
        <v>0</v>
      </c>
      <c r="H1382" s="29"/>
    </row>
    <row r="1383" spans="1:8" s="28" customFormat="1" ht="12">
      <c r="A1383" s="30">
        <v>21050000815</v>
      </c>
      <c r="B1383" s="127"/>
      <c r="C1383" s="31" t="s">
        <v>512</v>
      </c>
      <c r="D1383" s="26"/>
      <c r="E1383" s="26"/>
      <c r="F1383" s="27">
        <f t="shared" si="56"/>
        <v>0</v>
      </c>
      <c r="H1383" s="29"/>
    </row>
    <row r="1384" spans="1:8" s="28" customFormat="1" ht="12">
      <c r="A1384" s="30">
        <v>21050000816</v>
      </c>
      <c r="B1384" s="127"/>
      <c r="C1384" s="31" t="s">
        <v>502</v>
      </c>
      <c r="D1384" s="26"/>
      <c r="E1384" s="26"/>
      <c r="F1384" s="27">
        <f t="shared" si="56"/>
        <v>0</v>
      </c>
      <c r="H1384" s="29"/>
    </row>
    <row r="1385" spans="1:8" s="28" customFormat="1" ht="12">
      <c r="A1385" s="30">
        <v>21050000817</v>
      </c>
      <c r="B1385" s="127"/>
      <c r="C1385" s="31" t="s">
        <v>513</v>
      </c>
      <c r="D1385" s="26"/>
      <c r="E1385" s="26"/>
      <c r="F1385" s="27">
        <f t="shared" si="56"/>
        <v>0</v>
      </c>
      <c r="H1385" s="29"/>
    </row>
    <row r="1386" spans="1:8" s="28" customFormat="1" ht="12">
      <c r="A1386" s="30">
        <v>21050000818</v>
      </c>
      <c r="B1386" s="127"/>
      <c r="C1386" s="31" t="s">
        <v>514</v>
      </c>
      <c r="D1386" s="26"/>
      <c r="E1386" s="26"/>
      <c r="F1386" s="27">
        <f t="shared" si="56"/>
        <v>0</v>
      </c>
      <c r="H1386" s="29"/>
    </row>
    <row r="1387" spans="1:8" s="28" customFormat="1" ht="12">
      <c r="A1387" s="30">
        <v>21050000819</v>
      </c>
      <c r="B1387" s="127"/>
      <c r="C1387" s="31" t="s">
        <v>515</v>
      </c>
      <c r="D1387" s="26"/>
      <c r="E1387" s="26"/>
      <c r="F1387" s="27">
        <f t="shared" si="56"/>
        <v>0</v>
      </c>
      <c r="H1387" s="29"/>
    </row>
    <row r="1388" spans="1:8" s="28" customFormat="1" ht="12">
      <c r="A1388" s="30">
        <v>21050000820</v>
      </c>
      <c r="B1388" s="127"/>
      <c r="C1388" s="31" t="s">
        <v>516</v>
      </c>
      <c r="D1388" s="26"/>
      <c r="E1388" s="26"/>
      <c r="F1388" s="27">
        <f t="shared" si="56"/>
        <v>0</v>
      </c>
      <c r="H1388" s="29"/>
    </row>
    <row r="1389" spans="1:8" s="28" customFormat="1" ht="12">
      <c r="A1389" s="30">
        <v>21050000821</v>
      </c>
      <c r="B1389" s="127"/>
      <c r="C1389" s="31" t="s">
        <v>517</v>
      </c>
      <c r="D1389" s="26"/>
      <c r="E1389" s="26"/>
      <c r="F1389" s="27">
        <f t="shared" si="56"/>
        <v>0</v>
      </c>
      <c r="H1389" s="29"/>
    </row>
    <row r="1390" spans="1:8" s="28" customFormat="1" ht="12">
      <c r="A1390" s="30">
        <v>21050000822</v>
      </c>
      <c r="B1390" s="127"/>
      <c r="C1390" s="31" t="s">
        <v>518</v>
      </c>
      <c r="D1390" s="26"/>
      <c r="E1390" s="26"/>
      <c r="F1390" s="27">
        <f t="shared" si="56"/>
        <v>0</v>
      </c>
      <c r="H1390" s="29"/>
    </row>
    <row r="1391" spans="1:8" s="28" customFormat="1" ht="12">
      <c r="A1391" s="30">
        <v>21050000823</v>
      </c>
      <c r="B1391" s="127"/>
      <c r="C1391" s="31" t="s">
        <v>507</v>
      </c>
      <c r="D1391" s="26"/>
      <c r="E1391" s="26"/>
      <c r="F1391" s="27">
        <f t="shared" si="56"/>
        <v>0</v>
      </c>
      <c r="H1391" s="29"/>
    </row>
    <row r="1392" spans="1:8" s="28" customFormat="1" ht="12">
      <c r="A1392" s="30">
        <v>21050000824</v>
      </c>
      <c r="B1392" s="127"/>
      <c r="C1392" s="31" t="s">
        <v>506</v>
      </c>
      <c r="D1392" s="26"/>
      <c r="E1392" s="26"/>
      <c r="F1392" s="27">
        <f t="shared" si="56"/>
        <v>0</v>
      </c>
      <c r="H1392" s="29"/>
    </row>
    <row r="1393" spans="1:8" s="28" customFormat="1" ht="12">
      <c r="A1393" s="30">
        <v>21050000825</v>
      </c>
      <c r="B1393" s="127"/>
      <c r="C1393" s="31" t="s">
        <v>519</v>
      </c>
      <c r="D1393" s="26"/>
      <c r="E1393" s="26"/>
      <c r="F1393" s="27">
        <f t="shared" si="56"/>
        <v>0</v>
      </c>
      <c r="H1393" s="29"/>
    </row>
    <row r="1394" spans="1:8" s="28" customFormat="1" ht="12">
      <c r="A1394" s="30">
        <v>21050000826</v>
      </c>
      <c r="B1394" s="127"/>
      <c r="C1394" s="31" t="s">
        <v>520</v>
      </c>
      <c r="D1394" s="26"/>
      <c r="E1394" s="26"/>
      <c r="F1394" s="27">
        <f t="shared" si="56"/>
        <v>0</v>
      </c>
      <c r="H1394" s="29"/>
    </row>
    <row r="1395" spans="1:8" s="28" customFormat="1" ht="12.75" thickBot="1">
      <c r="A1395" s="146">
        <v>2105</v>
      </c>
      <c r="B1395" s="147"/>
      <c r="C1395" s="198" t="s">
        <v>145</v>
      </c>
      <c r="D1395" s="43">
        <f>SUM(D1380:D1394)</f>
        <v>0</v>
      </c>
      <c r="E1395" s="43">
        <f>SUM(E1380:E1394)</f>
        <v>0</v>
      </c>
      <c r="F1395" s="43">
        <f>SUM(F1380:F1394)</f>
        <v>0</v>
      </c>
      <c r="H1395" s="29"/>
    </row>
    <row r="1396" spans="1:8" s="28" customFormat="1" ht="13.5" thickBot="1" thickTop="1">
      <c r="A1396" s="145"/>
      <c r="B1396" s="73"/>
      <c r="C1396" s="130"/>
      <c r="D1396" s="46"/>
      <c r="E1396" s="46"/>
      <c r="F1396" s="152"/>
      <c r="H1396" s="29"/>
    </row>
    <row r="1397" spans="1:8" s="28" customFormat="1" ht="30.75" customHeight="1" outlineLevel="1" thickBot="1">
      <c r="A1397" s="23">
        <v>2106</v>
      </c>
      <c r="B1397" s="33"/>
      <c r="C1397" s="62" t="s">
        <v>146</v>
      </c>
      <c r="D1397" s="35"/>
      <c r="E1397" s="26"/>
      <c r="F1397" s="27"/>
      <c r="H1397" s="29"/>
    </row>
    <row r="1398" spans="1:8" s="28" customFormat="1" ht="12" outlineLevel="1">
      <c r="A1398" s="23"/>
      <c r="B1398" s="24"/>
      <c r="C1398" s="81"/>
      <c r="D1398" s="26"/>
      <c r="E1398" s="26"/>
      <c r="F1398" s="27"/>
      <c r="H1398" s="29"/>
    </row>
    <row r="1399" spans="1:8" s="28" customFormat="1" ht="12" outlineLevel="1">
      <c r="A1399" s="30">
        <v>21060000830</v>
      </c>
      <c r="B1399" s="127"/>
      <c r="C1399" s="117" t="s">
        <v>501</v>
      </c>
      <c r="D1399" s="26"/>
      <c r="E1399" s="26"/>
      <c r="F1399" s="27">
        <f aca="true" t="shared" si="57" ref="F1399:F1406">D1399+E1399</f>
        <v>0</v>
      </c>
      <c r="H1399" s="29"/>
    </row>
    <row r="1400" spans="1:8" s="28" customFormat="1" ht="12" outlineLevel="1">
      <c r="A1400" s="30">
        <v>21060000831</v>
      </c>
      <c r="B1400" s="127"/>
      <c r="C1400" s="117" t="s">
        <v>522</v>
      </c>
      <c r="D1400" s="26"/>
      <c r="E1400" s="26"/>
      <c r="F1400" s="27">
        <f t="shared" si="57"/>
        <v>0</v>
      </c>
      <c r="H1400" s="29"/>
    </row>
    <row r="1401" spans="1:8" s="28" customFormat="1" ht="12" outlineLevel="1">
      <c r="A1401" s="30">
        <v>21060000832</v>
      </c>
      <c r="B1401" s="127"/>
      <c r="C1401" s="117" t="s">
        <v>523</v>
      </c>
      <c r="D1401" s="26"/>
      <c r="E1401" s="26"/>
      <c r="F1401" s="27">
        <f t="shared" si="57"/>
        <v>0</v>
      </c>
      <c r="H1401" s="29"/>
    </row>
    <row r="1402" spans="1:8" s="28" customFormat="1" ht="12" outlineLevel="1">
      <c r="A1402" s="30">
        <v>21060000833</v>
      </c>
      <c r="B1402" s="127"/>
      <c r="C1402" s="117" t="s">
        <v>524</v>
      </c>
      <c r="D1402" s="26"/>
      <c r="E1402" s="26"/>
      <c r="F1402" s="27">
        <f t="shared" si="57"/>
        <v>0</v>
      </c>
      <c r="H1402" s="29"/>
    </row>
    <row r="1403" spans="1:8" s="28" customFormat="1" ht="12" outlineLevel="1">
      <c r="A1403" s="30">
        <v>21060000834</v>
      </c>
      <c r="B1403" s="127"/>
      <c r="C1403" s="117" t="s">
        <v>498</v>
      </c>
      <c r="D1403" s="26"/>
      <c r="E1403" s="26"/>
      <c r="F1403" s="27">
        <f t="shared" si="57"/>
        <v>0</v>
      </c>
      <c r="H1403" s="29"/>
    </row>
    <row r="1404" spans="1:8" s="28" customFormat="1" ht="12" outlineLevel="1">
      <c r="A1404" s="30">
        <v>21060000835</v>
      </c>
      <c r="B1404" s="127"/>
      <c r="C1404" s="117" t="s">
        <v>515</v>
      </c>
      <c r="D1404" s="26"/>
      <c r="E1404" s="26"/>
      <c r="F1404" s="27">
        <f t="shared" si="57"/>
        <v>0</v>
      </c>
      <c r="H1404" s="29"/>
    </row>
    <row r="1405" spans="1:8" s="28" customFormat="1" ht="12" outlineLevel="1">
      <c r="A1405" s="30">
        <v>21060000836</v>
      </c>
      <c r="B1405" s="127"/>
      <c r="C1405" s="117" t="s">
        <v>503</v>
      </c>
      <c r="D1405" s="26"/>
      <c r="E1405" s="26"/>
      <c r="F1405" s="27">
        <f t="shared" si="57"/>
        <v>0</v>
      </c>
      <c r="H1405" s="29"/>
    </row>
    <row r="1406" spans="1:8" s="28" customFormat="1" ht="12" outlineLevel="1">
      <c r="A1406" s="30">
        <v>21060000837</v>
      </c>
      <c r="B1406" s="127"/>
      <c r="C1406" s="117" t="s">
        <v>525</v>
      </c>
      <c r="D1406" s="26"/>
      <c r="E1406" s="26"/>
      <c r="F1406" s="27">
        <f t="shared" si="57"/>
        <v>0</v>
      </c>
      <c r="H1406" s="29"/>
    </row>
    <row r="1407" spans="1:8" s="28" customFormat="1" ht="12.75" thickBot="1">
      <c r="A1407" s="163">
        <v>2106</v>
      </c>
      <c r="B1407" s="138"/>
      <c r="C1407" s="42" t="s">
        <v>318</v>
      </c>
      <c r="D1407" s="43">
        <f>SUM(D1399:D1406)</f>
        <v>0</v>
      </c>
      <c r="E1407" s="43">
        <f>SUM(E1399:E1406)</f>
        <v>0</v>
      </c>
      <c r="F1407" s="43">
        <f>SUM(F1399:F1406)</f>
        <v>0</v>
      </c>
      <c r="H1407" s="29"/>
    </row>
    <row r="1408" spans="1:8" s="28" customFormat="1" ht="12.75" thickTop="1">
      <c r="A1408" s="145"/>
      <c r="B1408" s="73"/>
      <c r="C1408" s="134"/>
      <c r="D1408" s="46"/>
      <c r="E1408" s="46"/>
      <c r="F1408" s="135"/>
      <c r="H1408" s="29"/>
    </row>
    <row r="1409" spans="1:8" s="28" customFormat="1" ht="15.75" outlineLevel="1">
      <c r="A1409" s="23">
        <v>2107</v>
      </c>
      <c r="B1409" s="24"/>
      <c r="C1409" s="166" t="s">
        <v>319</v>
      </c>
      <c r="D1409" s="26"/>
      <c r="E1409" s="26"/>
      <c r="F1409" s="27"/>
      <c r="H1409" s="29"/>
    </row>
    <row r="1410" spans="1:8" s="28" customFormat="1" ht="12" outlineLevel="1">
      <c r="A1410" s="23"/>
      <c r="B1410" s="24"/>
      <c r="C1410" s="38"/>
      <c r="D1410" s="26"/>
      <c r="E1410" s="26"/>
      <c r="F1410" s="27"/>
      <c r="H1410" s="29"/>
    </row>
    <row r="1411" spans="1:8" s="28" customFormat="1" ht="12" outlineLevel="1">
      <c r="A1411" s="30">
        <v>21070000841</v>
      </c>
      <c r="B1411" s="31" t="s">
        <v>526</v>
      </c>
      <c r="C1411" s="123" t="s">
        <v>527</v>
      </c>
      <c r="D1411" s="144"/>
      <c r="E1411" s="26"/>
      <c r="F1411" s="27">
        <f aca="true" t="shared" si="58" ref="F1411:F1422">D1411+E1411</f>
        <v>0</v>
      </c>
      <c r="H1411" s="29"/>
    </row>
    <row r="1412" spans="1:8" s="28" customFormat="1" ht="12" outlineLevel="1">
      <c r="A1412" s="30">
        <v>21070000842</v>
      </c>
      <c r="B1412" s="49"/>
      <c r="C1412" s="199" t="s">
        <v>528</v>
      </c>
      <c r="D1412" s="144"/>
      <c r="E1412" s="26"/>
      <c r="F1412" s="27">
        <f t="shared" si="58"/>
        <v>0</v>
      </c>
      <c r="H1412" s="29"/>
    </row>
    <row r="1413" spans="1:8" s="28" customFormat="1" ht="12" outlineLevel="1">
      <c r="A1413" s="30">
        <v>21070000843</v>
      </c>
      <c r="B1413" s="31" t="s">
        <v>526</v>
      </c>
      <c r="C1413" s="123" t="s">
        <v>529</v>
      </c>
      <c r="D1413" s="144"/>
      <c r="E1413" s="26"/>
      <c r="F1413" s="27">
        <f t="shared" si="58"/>
        <v>0</v>
      </c>
      <c r="H1413" s="29"/>
    </row>
    <row r="1414" spans="1:8" s="28" customFormat="1" ht="12" outlineLevel="1">
      <c r="A1414" s="30">
        <v>21070000844</v>
      </c>
      <c r="B1414" s="31" t="s">
        <v>526</v>
      </c>
      <c r="C1414" s="123" t="s">
        <v>530</v>
      </c>
      <c r="D1414" s="144"/>
      <c r="E1414" s="26"/>
      <c r="F1414" s="27">
        <f t="shared" si="58"/>
        <v>0</v>
      </c>
      <c r="H1414" s="29"/>
    </row>
    <row r="1415" spans="1:8" s="28" customFormat="1" ht="12" outlineLevel="1">
      <c r="A1415" s="30">
        <v>21070000845</v>
      </c>
      <c r="B1415" s="31" t="s">
        <v>531</v>
      </c>
      <c r="C1415" s="123" t="s">
        <v>532</v>
      </c>
      <c r="D1415" s="144"/>
      <c r="E1415" s="26"/>
      <c r="F1415" s="27">
        <f t="shared" si="58"/>
        <v>0</v>
      </c>
      <c r="H1415" s="29"/>
    </row>
    <row r="1416" spans="1:8" s="28" customFormat="1" ht="12" outlineLevel="1">
      <c r="A1416" s="30">
        <v>21070000846</v>
      </c>
      <c r="B1416" s="31" t="s">
        <v>526</v>
      </c>
      <c r="C1416" s="123" t="s">
        <v>533</v>
      </c>
      <c r="D1416" s="144"/>
      <c r="E1416" s="26"/>
      <c r="F1416" s="27">
        <f t="shared" si="58"/>
        <v>0</v>
      </c>
      <c r="H1416" s="29"/>
    </row>
    <row r="1417" spans="1:8" s="28" customFormat="1" ht="12" outlineLevel="1">
      <c r="A1417" s="30">
        <v>21070000847</v>
      </c>
      <c r="B1417" s="31" t="s">
        <v>526</v>
      </c>
      <c r="C1417" s="123" t="s">
        <v>534</v>
      </c>
      <c r="D1417" s="144"/>
      <c r="E1417" s="26"/>
      <c r="F1417" s="27">
        <f t="shared" si="58"/>
        <v>0</v>
      </c>
      <c r="H1417" s="29"/>
    </row>
    <row r="1418" spans="1:8" s="28" customFormat="1" ht="12" outlineLevel="1">
      <c r="A1418" s="30">
        <v>21070000848</v>
      </c>
      <c r="B1418" s="31" t="s">
        <v>526</v>
      </c>
      <c r="C1418" s="123" t="s">
        <v>535</v>
      </c>
      <c r="D1418" s="144"/>
      <c r="E1418" s="26"/>
      <c r="F1418" s="27">
        <f t="shared" si="58"/>
        <v>0</v>
      </c>
      <c r="H1418" s="29"/>
    </row>
    <row r="1419" spans="1:8" s="28" customFormat="1" ht="12" outlineLevel="1">
      <c r="A1419" s="30">
        <v>21070000849</v>
      </c>
      <c r="B1419" s="31" t="s">
        <v>526</v>
      </c>
      <c r="C1419" s="123" t="s">
        <v>536</v>
      </c>
      <c r="D1419" s="144"/>
      <c r="E1419" s="26"/>
      <c r="F1419" s="27">
        <f t="shared" si="58"/>
        <v>0</v>
      </c>
      <c r="H1419" s="29"/>
    </row>
    <row r="1420" spans="1:8" s="28" customFormat="1" ht="12" outlineLevel="1">
      <c r="A1420" s="30">
        <v>21070000850</v>
      </c>
      <c r="B1420" s="31" t="s">
        <v>526</v>
      </c>
      <c r="C1420" s="123" t="s">
        <v>537</v>
      </c>
      <c r="D1420" s="144"/>
      <c r="E1420" s="26"/>
      <c r="F1420" s="27">
        <f t="shared" si="58"/>
        <v>0</v>
      </c>
      <c r="H1420" s="29"/>
    </row>
    <row r="1421" spans="1:8" s="28" customFormat="1" ht="12" outlineLevel="1">
      <c r="A1421" s="30">
        <v>21070000851</v>
      </c>
      <c r="B1421" s="31" t="s">
        <v>538</v>
      </c>
      <c r="C1421" s="123" t="s">
        <v>539</v>
      </c>
      <c r="D1421" s="144"/>
      <c r="E1421" s="26"/>
      <c r="F1421" s="27">
        <f t="shared" si="58"/>
        <v>0</v>
      </c>
      <c r="H1421" s="29"/>
    </row>
    <row r="1422" spans="1:8" s="28" customFormat="1" ht="12" outlineLevel="1">
      <c r="A1422" s="30">
        <v>21070000852</v>
      </c>
      <c r="B1422" s="49"/>
      <c r="C1422" s="123" t="s">
        <v>331</v>
      </c>
      <c r="D1422" s="144"/>
      <c r="E1422" s="26"/>
      <c r="F1422" s="27">
        <f t="shared" si="58"/>
        <v>0</v>
      </c>
      <c r="H1422" s="29"/>
    </row>
    <row r="1423" spans="1:8" s="28" customFormat="1" ht="12.75" outlineLevel="1" thickBot="1">
      <c r="A1423" s="23">
        <v>2107</v>
      </c>
      <c r="B1423" s="24"/>
      <c r="C1423" s="42" t="s">
        <v>416</v>
      </c>
      <c r="D1423" s="43">
        <f>SUM(D1411:D1422)</f>
        <v>0</v>
      </c>
      <c r="E1423" s="43">
        <f>SUM(E1411:E1422)</f>
        <v>0</v>
      </c>
      <c r="F1423" s="43">
        <f>SUM(F1411:F1422)</f>
        <v>0</v>
      </c>
      <c r="G1423" s="29"/>
      <c r="H1423" s="29"/>
    </row>
    <row r="1424" spans="1:8" s="28" customFormat="1" ht="13.5" outlineLevel="1" thickBot="1" thickTop="1">
      <c r="A1424" s="30"/>
      <c r="B1424" s="31"/>
      <c r="C1424" s="53"/>
      <c r="D1424" s="45"/>
      <c r="E1424" s="45"/>
      <c r="F1424" s="54"/>
      <c r="H1424" s="29"/>
    </row>
    <row r="1425" spans="1:8" s="28" customFormat="1" ht="16.5" outlineLevel="1" thickBot="1">
      <c r="A1425" s="23">
        <v>2108</v>
      </c>
      <c r="B1425" s="33"/>
      <c r="C1425" s="62" t="s">
        <v>540</v>
      </c>
      <c r="D1425" s="35"/>
      <c r="E1425" s="26"/>
      <c r="F1425" s="27"/>
      <c r="H1425" s="29"/>
    </row>
    <row r="1426" spans="1:8" s="28" customFormat="1" ht="12" outlineLevel="1">
      <c r="A1426" s="23"/>
      <c r="B1426" s="24"/>
      <c r="C1426" s="81"/>
      <c r="D1426" s="26"/>
      <c r="E1426" s="26"/>
      <c r="F1426" s="27"/>
      <c r="H1426" s="29"/>
    </row>
    <row r="1427" spans="1:8" s="28" customFormat="1" ht="12" outlineLevel="1">
      <c r="A1427" s="30">
        <v>21080000856</v>
      </c>
      <c r="B1427" s="31" t="s">
        <v>418</v>
      </c>
      <c r="C1427" s="31" t="s">
        <v>541</v>
      </c>
      <c r="D1427" s="26"/>
      <c r="E1427" s="26"/>
      <c r="F1427" s="27">
        <f aca="true" t="shared" si="59" ref="F1427:F1434">D1427+E1427</f>
        <v>0</v>
      </c>
      <c r="H1427" s="29"/>
    </row>
    <row r="1428" spans="1:8" s="28" customFormat="1" ht="12" outlineLevel="1">
      <c r="A1428" s="30">
        <v>21080000857</v>
      </c>
      <c r="B1428" s="49"/>
      <c r="C1428" s="31" t="s">
        <v>542</v>
      </c>
      <c r="D1428" s="26"/>
      <c r="E1428" s="26"/>
      <c r="F1428" s="27">
        <f t="shared" si="59"/>
        <v>0</v>
      </c>
      <c r="H1428" s="29"/>
    </row>
    <row r="1429" spans="1:8" s="28" customFormat="1" ht="12" outlineLevel="1">
      <c r="A1429" s="30">
        <v>21080000858</v>
      </c>
      <c r="B1429" s="49"/>
      <c r="C1429" s="31" t="s">
        <v>543</v>
      </c>
      <c r="D1429" s="26"/>
      <c r="E1429" s="26"/>
      <c r="F1429" s="27">
        <f t="shared" si="59"/>
        <v>0</v>
      </c>
      <c r="H1429" s="29"/>
    </row>
    <row r="1430" spans="1:8" s="28" customFormat="1" ht="12" outlineLevel="1">
      <c r="A1430" s="30">
        <v>21080000859</v>
      </c>
      <c r="B1430" s="49"/>
      <c r="C1430" s="31" t="s">
        <v>544</v>
      </c>
      <c r="D1430" s="26"/>
      <c r="E1430" s="26"/>
      <c r="F1430" s="27">
        <f t="shared" si="59"/>
        <v>0</v>
      </c>
      <c r="H1430" s="29"/>
    </row>
    <row r="1431" spans="1:8" s="28" customFormat="1" ht="12" outlineLevel="1">
      <c r="A1431" s="30">
        <v>21080000860</v>
      </c>
      <c r="B1431" s="49"/>
      <c r="C1431" s="31" t="s">
        <v>545</v>
      </c>
      <c r="D1431" s="26"/>
      <c r="E1431" s="26"/>
      <c r="F1431" s="27">
        <f t="shared" si="59"/>
        <v>0</v>
      </c>
      <c r="H1431" s="29"/>
    </row>
    <row r="1432" spans="1:8" s="28" customFormat="1" ht="12" outlineLevel="1">
      <c r="A1432" s="30">
        <v>21080000861</v>
      </c>
      <c r="B1432" s="49"/>
      <c r="C1432" s="31" t="s">
        <v>546</v>
      </c>
      <c r="D1432" s="26"/>
      <c r="E1432" s="26"/>
      <c r="F1432" s="27">
        <f t="shared" si="59"/>
        <v>0</v>
      </c>
      <c r="H1432" s="29"/>
    </row>
    <row r="1433" spans="1:8" s="28" customFormat="1" ht="12" outlineLevel="1">
      <c r="A1433" s="30">
        <v>21080000862</v>
      </c>
      <c r="B1433" s="49"/>
      <c r="C1433" s="31" t="s">
        <v>547</v>
      </c>
      <c r="D1433" s="26"/>
      <c r="E1433" s="26"/>
      <c r="F1433" s="27">
        <f t="shared" si="59"/>
        <v>0</v>
      </c>
      <c r="H1433" s="29"/>
    </row>
    <row r="1434" spans="1:8" s="28" customFormat="1" ht="12.75" outlineLevel="1" thickBot="1">
      <c r="A1434" s="30">
        <v>21080000863</v>
      </c>
      <c r="B1434" s="49"/>
      <c r="C1434" s="31" t="s">
        <v>548</v>
      </c>
      <c r="D1434" s="26"/>
      <c r="E1434" s="26"/>
      <c r="F1434" s="27">
        <f t="shared" si="59"/>
        <v>0</v>
      </c>
      <c r="H1434" s="29"/>
    </row>
    <row r="1435" spans="1:8" s="28" customFormat="1" ht="13.5" outlineLevel="1" thickBot="1" thickTop="1">
      <c r="A1435" s="23">
        <v>2108</v>
      </c>
      <c r="B1435" s="24"/>
      <c r="C1435" s="57" t="s">
        <v>549</v>
      </c>
      <c r="D1435" s="58">
        <f>SUM(D1427:D1434)</f>
        <v>0</v>
      </c>
      <c r="E1435" s="58">
        <f>SUM(E1427:E1434)</f>
        <v>0</v>
      </c>
      <c r="F1435" s="58">
        <f>SUM(F1427:F1434)</f>
        <v>0</v>
      </c>
      <c r="G1435" s="29"/>
      <c r="H1435" s="29"/>
    </row>
    <row r="1436" spans="1:8" s="28" customFormat="1" ht="12.75" outlineLevel="1" thickTop="1">
      <c r="A1436" s="30"/>
      <c r="B1436" s="31"/>
      <c r="C1436" s="53"/>
      <c r="D1436" s="45"/>
      <c r="E1436" s="45"/>
      <c r="F1436" s="54"/>
      <c r="H1436" s="29"/>
    </row>
    <row r="1437" spans="1:8" s="28" customFormat="1" ht="12" outlineLevel="1">
      <c r="A1437" s="30"/>
      <c r="B1437" s="31"/>
      <c r="C1437" s="38" t="s">
        <v>550</v>
      </c>
      <c r="D1437" s="26"/>
      <c r="E1437" s="26"/>
      <c r="F1437" s="27"/>
      <c r="H1437" s="29"/>
    </row>
    <row r="1438" spans="1:8" s="28" customFormat="1" ht="12.75" outlineLevel="1">
      <c r="A1438" s="30"/>
      <c r="B1438" s="31"/>
      <c r="C1438" s="38"/>
      <c r="D1438" s="184"/>
      <c r="E1438" s="184"/>
      <c r="F1438" s="27"/>
      <c r="H1438" s="29"/>
    </row>
    <row r="1439" spans="1:9" s="28" customFormat="1" ht="12" outlineLevel="1">
      <c r="A1439" s="23">
        <f>A1338</f>
        <v>2101</v>
      </c>
      <c r="B1439" s="94"/>
      <c r="C1439" s="186" t="str">
        <f>C1338</f>
        <v>TOTAL CAPITULO I - FUNCIONAMIENTO</v>
      </c>
      <c r="D1439" s="55">
        <f>D1338</f>
        <v>0</v>
      </c>
      <c r="E1439" s="55">
        <f>E1338</f>
        <v>0</v>
      </c>
      <c r="F1439" s="55">
        <f>F1338</f>
        <v>0</v>
      </c>
      <c r="G1439" s="29"/>
      <c r="H1439" s="29"/>
      <c r="I1439" s="29"/>
    </row>
    <row r="1440" spans="1:9" s="28" customFormat="1" ht="12" outlineLevel="1">
      <c r="A1440" s="23">
        <f>A1356</f>
        <v>2103</v>
      </c>
      <c r="B1440" s="94"/>
      <c r="C1440" s="186" t="str">
        <f>C1356</f>
        <v>TOTAL CAPITULO III INVERSIÓN CON RECURSOS PROPIOS</v>
      </c>
      <c r="D1440" s="55">
        <f>D1356</f>
        <v>0</v>
      </c>
      <c r="E1440" s="55">
        <f>E1356</f>
        <v>0</v>
      </c>
      <c r="F1440" s="55">
        <f>F1356</f>
        <v>0</v>
      </c>
      <c r="H1440" s="29"/>
      <c r="I1440" s="29"/>
    </row>
    <row r="1441" spans="1:8" s="28" customFormat="1" ht="12" outlineLevel="1">
      <c r="A1441" s="23">
        <f>A1376</f>
        <v>2104</v>
      </c>
      <c r="B1441" s="94"/>
      <c r="C1441" s="186" t="str">
        <f>C1376</f>
        <v>TOTAL CAPITULO IV INVERSIÓN CON APORTES DPTLES. Y NLES.</v>
      </c>
      <c r="D1441" s="55">
        <f>D1376</f>
        <v>0</v>
      </c>
      <c r="E1441" s="55">
        <f>E1376</f>
        <v>0</v>
      </c>
      <c r="F1441" s="55">
        <f>F1376</f>
        <v>0</v>
      </c>
      <c r="H1441" s="29"/>
    </row>
    <row r="1442" spans="1:8" s="28" customFormat="1" ht="12" outlineLevel="1">
      <c r="A1442" s="23">
        <f>A1395</f>
        <v>2105</v>
      </c>
      <c r="B1442" s="94"/>
      <c r="C1442" s="188" t="str">
        <f>C1395</f>
        <v>TOTAL CAPITULO V - GTOS INVER. CON RECURSOS DEL CRÉDITO.</v>
      </c>
      <c r="D1442" s="55">
        <f>D1395</f>
        <v>0</v>
      </c>
      <c r="E1442" s="55">
        <f>E1395</f>
        <v>0</v>
      </c>
      <c r="F1442" s="55">
        <f>F1395</f>
        <v>0</v>
      </c>
      <c r="H1442" s="29"/>
    </row>
    <row r="1443" spans="1:8" s="28" customFormat="1" ht="12" outlineLevel="1">
      <c r="A1443" s="23">
        <f>A1407</f>
        <v>2106</v>
      </c>
      <c r="B1443" s="94"/>
      <c r="C1443" s="186" t="str">
        <f>C1407</f>
        <v>TOTAL CAPITULO VI - GASTOS DE INVERSIÓN CON S.G.P.</v>
      </c>
      <c r="D1443" s="55">
        <f>D1407</f>
        <v>0</v>
      </c>
      <c r="E1443" s="55">
        <f>E1407</f>
        <v>0</v>
      </c>
      <c r="F1443" s="55">
        <f>F1407</f>
        <v>0</v>
      </c>
      <c r="H1443" s="29"/>
    </row>
    <row r="1444" spans="1:8" s="28" customFormat="1" ht="12" outlineLevel="1">
      <c r="A1444" s="23">
        <f>A1423</f>
        <v>2107</v>
      </c>
      <c r="B1444" s="94"/>
      <c r="C1444" s="186" t="str">
        <f>C1423</f>
        <v>TOTAL CAPITULO VII - FONDO LOCAL DE SALUD</v>
      </c>
      <c r="D1444" s="55">
        <f>D1423</f>
        <v>0</v>
      </c>
      <c r="E1444" s="55">
        <f>E1423</f>
        <v>0</v>
      </c>
      <c r="F1444" s="55">
        <f>F1423</f>
        <v>0</v>
      </c>
      <c r="G1444" s="29"/>
      <c r="H1444" s="29"/>
    </row>
    <row r="1445" spans="1:8" s="28" customFormat="1" ht="12">
      <c r="A1445" s="23">
        <f>A1435</f>
        <v>2108</v>
      </c>
      <c r="B1445" s="190"/>
      <c r="C1445" s="191" t="str">
        <f>C1435</f>
        <v>TOTAL CAPITULO VIII - FDOS Y CAJAS ESPECIALES</v>
      </c>
      <c r="D1445" s="55">
        <f>D1435</f>
        <v>0</v>
      </c>
      <c r="E1445" s="55">
        <f>E1435</f>
        <v>0</v>
      </c>
      <c r="F1445" s="55">
        <f>F1435</f>
        <v>0</v>
      </c>
      <c r="G1445" s="29"/>
      <c r="H1445" s="29"/>
    </row>
    <row r="1446" spans="1:8" s="28" customFormat="1" ht="12.75" outlineLevel="1" thickBot="1">
      <c r="A1446" s="200"/>
      <c r="B1446" s="193"/>
      <c r="C1446" s="119" t="s">
        <v>551</v>
      </c>
      <c r="D1446" s="194">
        <f>SUM(D1439:D1445)</f>
        <v>0</v>
      </c>
      <c r="E1446" s="194">
        <f>SUM(E1439:E1445)</f>
        <v>0</v>
      </c>
      <c r="F1446" s="194">
        <f>SUM(F1439:F1445)</f>
        <v>0</v>
      </c>
      <c r="H1446" s="29"/>
    </row>
    <row r="1447" spans="1:8" s="28" customFormat="1" ht="12.75" outlineLevel="1" thickTop="1">
      <c r="A1447" s="23"/>
      <c r="B1447" s="24"/>
      <c r="C1447" s="99"/>
      <c r="D1447" s="26"/>
      <c r="E1447" s="26"/>
      <c r="F1447" s="26"/>
      <c r="G1447" s="29"/>
      <c r="H1447" s="29"/>
    </row>
    <row r="1448" spans="1:7" ht="27" outlineLevel="1">
      <c r="A1448" s="23"/>
      <c r="B1448" s="24"/>
      <c r="C1448" s="19" t="s">
        <v>811</v>
      </c>
      <c r="D1448" s="26"/>
      <c r="E1448" s="26"/>
      <c r="F1448" s="27"/>
      <c r="G1448" s="29"/>
    </row>
    <row r="1449" spans="1:7" ht="12.75" outlineLevel="1">
      <c r="A1449" s="23"/>
      <c r="B1449" s="24"/>
      <c r="C1449" s="100"/>
      <c r="D1449" s="26"/>
      <c r="E1449" s="26"/>
      <c r="F1449" s="27"/>
      <c r="G1449" s="29"/>
    </row>
    <row r="1450" spans="1:8" s="28" customFormat="1" ht="12" outlineLevel="1">
      <c r="A1450" s="23">
        <v>22</v>
      </c>
      <c r="B1450" s="24"/>
      <c r="C1450" s="100" t="s">
        <v>552</v>
      </c>
      <c r="D1450" s="26"/>
      <c r="E1450" s="26"/>
      <c r="F1450" s="27"/>
      <c r="G1450" s="29"/>
      <c r="H1450" s="29"/>
    </row>
    <row r="1451" spans="1:8" s="28" customFormat="1" ht="12" outlineLevel="1">
      <c r="A1451" s="23"/>
      <c r="B1451" s="24"/>
      <c r="C1451" s="81"/>
      <c r="D1451" s="26"/>
      <c r="E1451" s="26"/>
      <c r="F1451" s="27"/>
      <c r="G1451" s="29"/>
      <c r="H1451" s="29"/>
    </row>
    <row r="1452" spans="1:8" s="28" customFormat="1" ht="12" outlineLevel="1">
      <c r="A1452" s="23">
        <v>2201</v>
      </c>
      <c r="B1452" s="33"/>
      <c r="C1452" s="81" t="s">
        <v>979</v>
      </c>
      <c r="D1452" s="35"/>
      <c r="E1452" s="26"/>
      <c r="F1452" s="27"/>
      <c r="G1452" s="29"/>
      <c r="H1452" s="29"/>
    </row>
    <row r="1453" spans="1:8" s="28" customFormat="1" ht="12" outlineLevel="1">
      <c r="A1453" s="23"/>
      <c r="B1453" s="24"/>
      <c r="C1453" s="81"/>
      <c r="D1453" s="26"/>
      <c r="E1453" s="26"/>
      <c r="F1453" s="27"/>
      <c r="H1453" s="29"/>
    </row>
    <row r="1454" spans="1:8" s="28" customFormat="1" ht="12" outlineLevel="1">
      <c r="A1454" s="23">
        <v>22011</v>
      </c>
      <c r="B1454" s="24"/>
      <c r="C1454" s="104" t="s">
        <v>980</v>
      </c>
      <c r="D1454" s="26"/>
      <c r="E1454" s="26"/>
      <c r="F1454" s="27"/>
      <c r="H1454" s="29"/>
    </row>
    <row r="1455" spans="1:8" s="28" customFormat="1" ht="12" outlineLevel="1">
      <c r="A1455" s="23"/>
      <c r="B1455" s="24"/>
      <c r="C1455" s="104"/>
      <c r="D1455" s="26"/>
      <c r="E1455" s="26"/>
      <c r="F1455" s="27"/>
      <c r="H1455" s="29"/>
    </row>
    <row r="1456" spans="1:8" s="28" customFormat="1" ht="12" outlineLevel="1">
      <c r="A1456" s="30">
        <v>22011000867</v>
      </c>
      <c r="B1456" s="31" t="s">
        <v>492</v>
      </c>
      <c r="C1456" s="31" t="s">
        <v>493</v>
      </c>
      <c r="D1456" s="26"/>
      <c r="E1456" s="26"/>
      <c r="F1456" s="27">
        <f>D1456+E1456</f>
        <v>0</v>
      </c>
      <c r="H1456" s="29"/>
    </row>
    <row r="1457" spans="1:8" s="28" customFormat="1" ht="12" outlineLevel="1">
      <c r="A1457" s="30">
        <v>22011000868</v>
      </c>
      <c r="B1457" s="31" t="s">
        <v>494</v>
      </c>
      <c r="C1457" s="31" t="s">
        <v>495</v>
      </c>
      <c r="D1457" s="26"/>
      <c r="E1457" s="26"/>
      <c r="F1457" s="27">
        <f>D1457+E1457</f>
        <v>0</v>
      </c>
      <c r="H1457" s="29"/>
    </row>
    <row r="1458" spans="1:8" s="28" customFormat="1" ht="12.75" outlineLevel="1" thickBot="1">
      <c r="A1458" s="23">
        <v>2201</v>
      </c>
      <c r="B1458" s="31"/>
      <c r="C1458" s="42" t="s">
        <v>1146</v>
      </c>
      <c r="D1458" s="43">
        <f>SUM(D1456:D1457)</f>
        <v>0</v>
      </c>
      <c r="E1458" s="43">
        <f>SUM(E1456:E1457)</f>
        <v>0</v>
      </c>
      <c r="F1458" s="43">
        <f>SUM(F1456:F1457)</f>
        <v>0</v>
      </c>
      <c r="H1458" s="29"/>
    </row>
    <row r="1459" spans="1:8" s="28" customFormat="1" ht="13.5" outlineLevel="1" thickBot="1" thickTop="1">
      <c r="A1459" s="30"/>
      <c r="B1459" s="31"/>
      <c r="C1459" s="44"/>
      <c r="D1459" s="45"/>
      <c r="E1459" s="45"/>
      <c r="F1459" s="46"/>
      <c r="H1459" s="29"/>
    </row>
    <row r="1460" spans="1:8" s="28" customFormat="1" ht="32.25" outlineLevel="1" thickBot="1">
      <c r="A1460" s="23">
        <v>2203</v>
      </c>
      <c r="B1460" s="33"/>
      <c r="C1460" s="62" t="s">
        <v>1189</v>
      </c>
      <c r="D1460" s="35"/>
      <c r="E1460" s="26"/>
      <c r="F1460" s="27"/>
      <c r="H1460" s="29"/>
    </row>
    <row r="1461" spans="1:8" s="28" customFormat="1" ht="12" outlineLevel="1">
      <c r="A1461" s="23"/>
      <c r="B1461" s="24"/>
      <c r="C1461" s="81"/>
      <c r="D1461" s="26"/>
      <c r="E1461" s="26"/>
      <c r="F1461" s="27"/>
      <c r="H1461" s="29"/>
    </row>
    <row r="1462" spans="1:8" s="28" customFormat="1" ht="12" outlineLevel="1">
      <c r="A1462" s="30">
        <v>22030000872</v>
      </c>
      <c r="B1462" s="49"/>
      <c r="C1462" s="31" t="s">
        <v>496</v>
      </c>
      <c r="D1462" s="26"/>
      <c r="E1462" s="26"/>
      <c r="F1462" s="27">
        <f aca="true" t="shared" si="60" ref="F1462:F1475">D1462+E1462</f>
        <v>0</v>
      </c>
      <c r="H1462" s="29"/>
    </row>
    <row r="1463" spans="1:8" s="28" customFormat="1" ht="12" outlineLevel="1">
      <c r="A1463" s="30">
        <v>22030000873</v>
      </c>
      <c r="B1463" s="49"/>
      <c r="C1463" s="31" t="s">
        <v>497</v>
      </c>
      <c r="D1463" s="26"/>
      <c r="E1463" s="26"/>
      <c r="F1463" s="27">
        <f t="shared" si="60"/>
        <v>0</v>
      </c>
      <c r="H1463" s="29"/>
    </row>
    <row r="1464" spans="1:8" s="28" customFormat="1" ht="12" outlineLevel="1">
      <c r="A1464" s="30">
        <v>22030000874</v>
      </c>
      <c r="B1464" s="49"/>
      <c r="C1464" s="31" t="s">
        <v>498</v>
      </c>
      <c r="D1464" s="26"/>
      <c r="E1464" s="26"/>
      <c r="F1464" s="27">
        <f t="shared" si="60"/>
        <v>0</v>
      </c>
      <c r="H1464" s="29"/>
    </row>
    <row r="1465" spans="1:8" s="28" customFormat="1" ht="12" outlineLevel="1">
      <c r="A1465" s="30">
        <v>22030000875</v>
      </c>
      <c r="B1465" s="49"/>
      <c r="C1465" s="31" t="s">
        <v>499</v>
      </c>
      <c r="D1465" s="26"/>
      <c r="E1465" s="26"/>
      <c r="F1465" s="27">
        <f t="shared" si="60"/>
        <v>0</v>
      </c>
      <c r="H1465" s="29"/>
    </row>
    <row r="1466" spans="1:8" s="28" customFormat="1" ht="12" outlineLevel="1">
      <c r="A1466" s="30">
        <v>22030000876</v>
      </c>
      <c r="B1466" s="49"/>
      <c r="C1466" s="31" t="s">
        <v>500</v>
      </c>
      <c r="D1466" s="26"/>
      <c r="E1466" s="26"/>
      <c r="F1466" s="27">
        <f t="shared" si="60"/>
        <v>0</v>
      </c>
      <c r="H1466" s="29"/>
    </row>
    <row r="1467" spans="1:8" s="28" customFormat="1" ht="12" outlineLevel="1">
      <c r="A1467" s="30">
        <v>22030000877</v>
      </c>
      <c r="B1467" s="49"/>
      <c r="C1467" s="31" t="s">
        <v>501</v>
      </c>
      <c r="D1467" s="26"/>
      <c r="E1467" s="26"/>
      <c r="F1467" s="27">
        <f t="shared" si="60"/>
        <v>0</v>
      </c>
      <c r="H1467" s="29"/>
    </row>
    <row r="1468" spans="1:8" s="28" customFormat="1" ht="12" outlineLevel="1">
      <c r="A1468" s="30">
        <v>22030000878</v>
      </c>
      <c r="B1468" s="49"/>
      <c r="C1468" s="31" t="s">
        <v>502</v>
      </c>
      <c r="D1468" s="26"/>
      <c r="E1468" s="26"/>
      <c r="F1468" s="27">
        <f t="shared" si="60"/>
        <v>0</v>
      </c>
      <c r="H1468" s="29"/>
    </row>
    <row r="1469" spans="1:8" s="28" customFormat="1" ht="12" outlineLevel="1">
      <c r="A1469" s="30">
        <v>22030000879</v>
      </c>
      <c r="B1469" s="49"/>
      <c r="C1469" s="31" t="s">
        <v>503</v>
      </c>
      <c r="D1469" s="26"/>
      <c r="E1469" s="26"/>
      <c r="F1469" s="27">
        <f t="shared" si="60"/>
        <v>0</v>
      </c>
      <c r="H1469" s="29"/>
    </row>
    <row r="1470" spans="1:8" s="28" customFormat="1" ht="12" outlineLevel="1">
      <c r="A1470" s="30">
        <v>22030000880</v>
      </c>
      <c r="B1470" s="49"/>
      <c r="C1470" s="31" t="s">
        <v>504</v>
      </c>
      <c r="D1470" s="26"/>
      <c r="E1470" s="26"/>
      <c r="F1470" s="27">
        <f t="shared" si="60"/>
        <v>0</v>
      </c>
      <c r="H1470" s="29"/>
    </row>
    <row r="1471" spans="1:8" s="28" customFormat="1" ht="12" outlineLevel="1">
      <c r="A1471" s="30">
        <v>22030000881</v>
      </c>
      <c r="B1471" s="49"/>
      <c r="C1471" s="31" t="s">
        <v>505</v>
      </c>
      <c r="D1471" s="26"/>
      <c r="E1471" s="26"/>
      <c r="F1471" s="27">
        <f t="shared" si="60"/>
        <v>0</v>
      </c>
      <c r="H1471" s="29"/>
    </row>
    <row r="1472" spans="1:8" s="28" customFormat="1" ht="12" outlineLevel="1">
      <c r="A1472" s="30">
        <v>22030000882</v>
      </c>
      <c r="B1472" s="49"/>
      <c r="C1472" s="31" t="s">
        <v>506</v>
      </c>
      <c r="D1472" s="26"/>
      <c r="E1472" s="26"/>
      <c r="F1472" s="27">
        <f t="shared" si="60"/>
        <v>0</v>
      </c>
      <c r="H1472" s="29"/>
    </row>
    <row r="1473" spans="1:8" s="28" customFormat="1" ht="12" outlineLevel="1">
      <c r="A1473" s="30">
        <v>22030000883</v>
      </c>
      <c r="B1473" s="49"/>
      <c r="C1473" s="31" t="s">
        <v>507</v>
      </c>
      <c r="D1473" s="26"/>
      <c r="E1473" s="26"/>
      <c r="F1473" s="27">
        <f t="shared" si="60"/>
        <v>0</v>
      </c>
      <c r="H1473" s="29"/>
    </row>
    <row r="1474" spans="1:8" s="28" customFormat="1" ht="12" outlineLevel="1">
      <c r="A1474" s="30">
        <v>22030000884</v>
      </c>
      <c r="B1474" s="49"/>
      <c r="C1474" s="31" t="s">
        <v>508</v>
      </c>
      <c r="D1474" s="26"/>
      <c r="E1474" s="26"/>
      <c r="F1474" s="27">
        <f t="shared" si="60"/>
        <v>0</v>
      </c>
      <c r="H1474" s="29"/>
    </row>
    <row r="1475" spans="1:8" s="28" customFormat="1" ht="12" outlineLevel="1">
      <c r="A1475" s="30">
        <v>22030000885</v>
      </c>
      <c r="B1475" s="49"/>
      <c r="C1475" s="31" t="s">
        <v>509</v>
      </c>
      <c r="D1475" s="26"/>
      <c r="E1475" s="26"/>
      <c r="F1475" s="27">
        <f t="shared" si="60"/>
        <v>0</v>
      </c>
      <c r="H1475" s="29"/>
    </row>
    <row r="1476" spans="1:8" s="28" customFormat="1" ht="12.75" outlineLevel="1" thickBot="1">
      <c r="A1476" s="23">
        <v>2203</v>
      </c>
      <c r="B1476" s="24"/>
      <c r="C1476" s="119" t="s">
        <v>99</v>
      </c>
      <c r="D1476" s="141">
        <f>SUM(D1462:D1475)</f>
        <v>0</v>
      </c>
      <c r="E1476" s="141">
        <f>SUM(E1462:E1475)</f>
        <v>0</v>
      </c>
      <c r="F1476" s="141">
        <f>SUM(F1462:F1475)</f>
        <v>0</v>
      </c>
      <c r="H1476" s="29"/>
    </row>
    <row r="1477" spans="1:8" s="28" customFormat="1" ht="13.5" outlineLevel="1" thickBot="1" thickTop="1">
      <c r="A1477" s="30"/>
      <c r="B1477" s="31"/>
      <c r="C1477" s="121"/>
      <c r="D1477" s="122"/>
      <c r="E1477" s="122"/>
      <c r="F1477" s="122"/>
      <c r="H1477" s="29"/>
    </row>
    <row r="1478" spans="1:8" s="28" customFormat="1" ht="32.25" thickBot="1">
      <c r="A1478" s="23">
        <v>2204</v>
      </c>
      <c r="B1478" s="33"/>
      <c r="C1478" s="62" t="s">
        <v>100</v>
      </c>
      <c r="D1478" s="143"/>
      <c r="E1478" s="27"/>
      <c r="F1478" s="144"/>
      <c r="H1478" s="29"/>
    </row>
    <row r="1479" spans="1:8" s="28" customFormat="1" ht="12">
      <c r="A1479" s="145"/>
      <c r="B1479" s="73"/>
      <c r="C1479" s="130"/>
      <c r="D1479" s="27"/>
      <c r="E1479" s="27"/>
      <c r="F1479" s="144"/>
      <c r="H1479" s="29"/>
    </row>
    <row r="1480" spans="1:8" s="28" customFormat="1" ht="12" outlineLevel="1">
      <c r="A1480" s="30">
        <v>22040000889</v>
      </c>
      <c r="B1480" s="127"/>
      <c r="C1480" s="31" t="s">
        <v>510</v>
      </c>
      <c r="D1480" s="26"/>
      <c r="E1480" s="26"/>
      <c r="F1480" s="27">
        <f aca="true" t="shared" si="61" ref="F1480:F1495">D1480+E1480</f>
        <v>0</v>
      </c>
      <c r="H1480" s="29"/>
    </row>
    <row r="1481" spans="1:8" s="28" customFormat="1" ht="12" outlineLevel="1">
      <c r="A1481" s="30">
        <v>22040000890</v>
      </c>
      <c r="B1481" s="127"/>
      <c r="C1481" s="31" t="s">
        <v>511</v>
      </c>
      <c r="D1481" s="26"/>
      <c r="E1481" s="26"/>
      <c r="F1481" s="27">
        <f t="shared" si="61"/>
        <v>0</v>
      </c>
      <c r="H1481" s="29"/>
    </row>
    <row r="1482" spans="1:8" s="28" customFormat="1" ht="12" outlineLevel="1">
      <c r="A1482" s="30">
        <v>22040000891</v>
      </c>
      <c r="B1482" s="127"/>
      <c r="C1482" s="31" t="s">
        <v>498</v>
      </c>
      <c r="D1482" s="26"/>
      <c r="E1482" s="26"/>
      <c r="F1482" s="27">
        <f t="shared" si="61"/>
        <v>0</v>
      </c>
      <c r="H1482" s="29"/>
    </row>
    <row r="1483" spans="1:8" s="28" customFormat="1" ht="12" outlineLevel="1">
      <c r="A1483" s="30">
        <v>22040000892</v>
      </c>
      <c r="B1483" s="127"/>
      <c r="C1483" s="31" t="s">
        <v>512</v>
      </c>
      <c r="D1483" s="26"/>
      <c r="E1483" s="26"/>
      <c r="F1483" s="27">
        <f t="shared" si="61"/>
        <v>0</v>
      </c>
      <c r="H1483" s="29"/>
    </row>
    <row r="1484" spans="1:8" s="28" customFormat="1" ht="12" outlineLevel="1">
      <c r="A1484" s="30">
        <v>22040000893</v>
      </c>
      <c r="B1484" s="127"/>
      <c r="C1484" s="31" t="s">
        <v>502</v>
      </c>
      <c r="D1484" s="26"/>
      <c r="E1484" s="26"/>
      <c r="F1484" s="27">
        <f t="shared" si="61"/>
        <v>0</v>
      </c>
      <c r="H1484" s="29"/>
    </row>
    <row r="1485" spans="1:8" s="28" customFormat="1" ht="12" outlineLevel="1">
      <c r="A1485" s="30">
        <v>22040000894</v>
      </c>
      <c r="B1485" s="127"/>
      <c r="C1485" s="31" t="s">
        <v>513</v>
      </c>
      <c r="D1485" s="26"/>
      <c r="E1485" s="26"/>
      <c r="F1485" s="27">
        <f t="shared" si="61"/>
        <v>0</v>
      </c>
      <c r="H1485" s="29"/>
    </row>
    <row r="1486" spans="1:8" s="28" customFormat="1" ht="12" outlineLevel="1">
      <c r="A1486" s="30">
        <v>22040000895</v>
      </c>
      <c r="B1486" s="127"/>
      <c r="C1486" s="31" t="s">
        <v>514</v>
      </c>
      <c r="D1486" s="26"/>
      <c r="E1486" s="26"/>
      <c r="F1486" s="27">
        <f t="shared" si="61"/>
        <v>0</v>
      </c>
      <c r="H1486" s="29"/>
    </row>
    <row r="1487" spans="1:8" s="28" customFormat="1" ht="12" outlineLevel="1">
      <c r="A1487" s="30">
        <v>22040000896</v>
      </c>
      <c r="B1487" s="127"/>
      <c r="C1487" s="31" t="s">
        <v>515</v>
      </c>
      <c r="D1487" s="26"/>
      <c r="E1487" s="26"/>
      <c r="F1487" s="27">
        <f t="shared" si="61"/>
        <v>0</v>
      </c>
      <c r="H1487" s="29"/>
    </row>
    <row r="1488" spans="1:8" s="28" customFormat="1" ht="12" outlineLevel="1">
      <c r="A1488" s="30">
        <v>22040000897</v>
      </c>
      <c r="B1488" s="127"/>
      <c r="C1488" s="31" t="s">
        <v>516</v>
      </c>
      <c r="D1488" s="26"/>
      <c r="E1488" s="26"/>
      <c r="F1488" s="27">
        <f t="shared" si="61"/>
        <v>0</v>
      </c>
      <c r="H1488" s="29"/>
    </row>
    <row r="1489" spans="1:8" s="28" customFormat="1" ht="12" outlineLevel="1">
      <c r="A1489" s="30">
        <v>22040000898</v>
      </c>
      <c r="B1489" s="127"/>
      <c r="C1489" s="31" t="s">
        <v>517</v>
      </c>
      <c r="D1489" s="26"/>
      <c r="E1489" s="26"/>
      <c r="F1489" s="27">
        <f t="shared" si="61"/>
        <v>0</v>
      </c>
      <c r="H1489" s="29"/>
    </row>
    <row r="1490" spans="1:8" s="28" customFormat="1" ht="12" outlineLevel="1">
      <c r="A1490" s="30">
        <v>22040000899</v>
      </c>
      <c r="B1490" s="127"/>
      <c r="C1490" s="31" t="s">
        <v>518</v>
      </c>
      <c r="D1490" s="26"/>
      <c r="E1490" s="26"/>
      <c r="F1490" s="27">
        <f t="shared" si="61"/>
        <v>0</v>
      </c>
      <c r="H1490" s="29"/>
    </row>
    <row r="1491" spans="1:8" s="28" customFormat="1" ht="12" outlineLevel="1">
      <c r="A1491" s="30">
        <v>22040000900</v>
      </c>
      <c r="B1491" s="127"/>
      <c r="C1491" s="31" t="s">
        <v>507</v>
      </c>
      <c r="D1491" s="26"/>
      <c r="E1491" s="26"/>
      <c r="F1491" s="27">
        <f t="shared" si="61"/>
        <v>0</v>
      </c>
      <c r="H1491" s="29"/>
    </row>
    <row r="1492" spans="1:8" s="28" customFormat="1" ht="12" outlineLevel="1">
      <c r="A1492" s="30">
        <v>22040000901</v>
      </c>
      <c r="B1492" s="127"/>
      <c r="C1492" s="31" t="s">
        <v>506</v>
      </c>
      <c r="D1492" s="26"/>
      <c r="E1492" s="26"/>
      <c r="F1492" s="27">
        <f t="shared" si="61"/>
        <v>0</v>
      </c>
      <c r="H1492" s="29"/>
    </row>
    <row r="1493" spans="1:8" s="28" customFormat="1" ht="12" outlineLevel="1">
      <c r="A1493" s="30">
        <v>22040000902</v>
      </c>
      <c r="B1493" s="127"/>
      <c r="C1493" s="31" t="s">
        <v>519</v>
      </c>
      <c r="D1493" s="26"/>
      <c r="E1493" s="26"/>
      <c r="F1493" s="27">
        <f t="shared" si="61"/>
        <v>0</v>
      </c>
      <c r="H1493" s="29"/>
    </row>
    <row r="1494" spans="1:8" s="28" customFormat="1" ht="12" outlineLevel="1">
      <c r="A1494" s="30">
        <v>22040000903</v>
      </c>
      <c r="B1494" s="127"/>
      <c r="C1494" s="31" t="s">
        <v>520</v>
      </c>
      <c r="D1494" s="26"/>
      <c r="E1494" s="26"/>
      <c r="F1494" s="27">
        <f t="shared" si="61"/>
        <v>0</v>
      </c>
      <c r="H1494" s="29"/>
    </row>
    <row r="1495" spans="1:8" s="28" customFormat="1" ht="12" outlineLevel="1">
      <c r="A1495" s="30">
        <v>22040000904</v>
      </c>
      <c r="B1495" s="127"/>
      <c r="C1495" s="117" t="s">
        <v>126</v>
      </c>
      <c r="D1495" s="26"/>
      <c r="E1495" s="26"/>
      <c r="F1495" s="27">
        <f t="shared" si="61"/>
        <v>0</v>
      </c>
      <c r="H1495" s="29"/>
    </row>
    <row r="1496" spans="1:8" s="28" customFormat="1" ht="12.75" outlineLevel="1" thickBot="1">
      <c r="A1496" s="23">
        <v>2204</v>
      </c>
      <c r="B1496" s="24"/>
      <c r="C1496" s="197" t="s">
        <v>521</v>
      </c>
      <c r="D1496" s="110">
        <f>SUM(D1480:D1495)</f>
        <v>0</v>
      </c>
      <c r="E1496" s="110">
        <f>SUM(E1480:E1495)</f>
        <v>0</v>
      </c>
      <c r="F1496" s="110">
        <f>SUM(F1480:F1495)</f>
        <v>0</v>
      </c>
      <c r="H1496" s="29"/>
    </row>
    <row r="1497" spans="1:8" s="28" customFormat="1" ht="13.5" outlineLevel="1" thickBot="1" thickTop="1">
      <c r="A1497" s="30"/>
      <c r="B1497" s="31"/>
      <c r="C1497" s="142"/>
      <c r="D1497" s="95"/>
      <c r="E1497" s="95"/>
      <c r="F1497" s="95"/>
      <c r="H1497" s="29"/>
    </row>
    <row r="1498" spans="1:8" s="28" customFormat="1" ht="32.25" thickBot="1">
      <c r="A1498" s="23">
        <v>2205</v>
      </c>
      <c r="B1498" s="33"/>
      <c r="C1498" s="62" t="s">
        <v>136</v>
      </c>
      <c r="D1498" s="35"/>
      <c r="E1498" s="26"/>
      <c r="F1498" s="27"/>
      <c r="H1498" s="29"/>
    </row>
    <row r="1499" spans="1:8" s="28" customFormat="1" ht="12">
      <c r="A1499" s="30"/>
      <c r="B1499" s="31"/>
      <c r="C1499" s="117"/>
      <c r="D1499" s="26"/>
      <c r="E1499" s="26"/>
      <c r="F1499" s="27"/>
      <c r="H1499" s="29"/>
    </row>
    <row r="1500" spans="1:8" s="28" customFormat="1" ht="12">
      <c r="A1500" s="30">
        <v>22050000908</v>
      </c>
      <c r="B1500" s="127"/>
      <c r="C1500" s="31" t="s">
        <v>510</v>
      </c>
      <c r="D1500" s="26"/>
      <c r="E1500" s="26"/>
      <c r="F1500" s="27">
        <f aca="true" t="shared" si="62" ref="F1500:F1514">D1500+E1500</f>
        <v>0</v>
      </c>
      <c r="H1500" s="29"/>
    </row>
    <row r="1501" spans="1:8" s="28" customFormat="1" ht="12">
      <c r="A1501" s="30">
        <v>22050000909</v>
      </c>
      <c r="B1501" s="127"/>
      <c r="C1501" s="31" t="s">
        <v>511</v>
      </c>
      <c r="D1501" s="26"/>
      <c r="E1501" s="26"/>
      <c r="F1501" s="27">
        <f t="shared" si="62"/>
        <v>0</v>
      </c>
      <c r="H1501" s="29"/>
    </row>
    <row r="1502" spans="1:8" s="28" customFormat="1" ht="12">
      <c r="A1502" s="30">
        <v>22050000910</v>
      </c>
      <c r="B1502" s="127"/>
      <c r="C1502" s="31" t="s">
        <v>498</v>
      </c>
      <c r="D1502" s="26"/>
      <c r="E1502" s="26"/>
      <c r="F1502" s="27">
        <f t="shared" si="62"/>
        <v>0</v>
      </c>
      <c r="H1502" s="29"/>
    </row>
    <row r="1503" spans="1:8" s="28" customFormat="1" ht="12">
      <c r="A1503" s="30">
        <v>22050000911</v>
      </c>
      <c r="B1503" s="127"/>
      <c r="C1503" s="31" t="s">
        <v>512</v>
      </c>
      <c r="D1503" s="26"/>
      <c r="E1503" s="26"/>
      <c r="F1503" s="27">
        <f t="shared" si="62"/>
        <v>0</v>
      </c>
      <c r="H1503" s="29"/>
    </row>
    <row r="1504" spans="1:8" s="28" customFormat="1" ht="12">
      <c r="A1504" s="30">
        <v>22050000912</v>
      </c>
      <c r="B1504" s="127"/>
      <c r="C1504" s="31" t="s">
        <v>502</v>
      </c>
      <c r="D1504" s="26"/>
      <c r="E1504" s="26"/>
      <c r="F1504" s="27">
        <f t="shared" si="62"/>
        <v>0</v>
      </c>
      <c r="H1504" s="29"/>
    </row>
    <row r="1505" spans="1:8" s="28" customFormat="1" ht="12">
      <c r="A1505" s="30">
        <v>22050000913</v>
      </c>
      <c r="B1505" s="127"/>
      <c r="C1505" s="31" t="s">
        <v>513</v>
      </c>
      <c r="D1505" s="26"/>
      <c r="E1505" s="26"/>
      <c r="F1505" s="27">
        <f t="shared" si="62"/>
        <v>0</v>
      </c>
      <c r="H1505" s="29"/>
    </row>
    <row r="1506" spans="1:8" s="28" customFormat="1" ht="12">
      <c r="A1506" s="30">
        <v>22050000914</v>
      </c>
      <c r="B1506" s="127"/>
      <c r="C1506" s="31" t="s">
        <v>514</v>
      </c>
      <c r="D1506" s="26"/>
      <c r="E1506" s="26"/>
      <c r="F1506" s="27">
        <f t="shared" si="62"/>
        <v>0</v>
      </c>
      <c r="H1506" s="29"/>
    </row>
    <row r="1507" spans="1:8" s="28" customFormat="1" ht="12">
      <c r="A1507" s="30">
        <v>22050000915</v>
      </c>
      <c r="B1507" s="127"/>
      <c r="C1507" s="31" t="s">
        <v>515</v>
      </c>
      <c r="D1507" s="26"/>
      <c r="E1507" s="26"/>
      <c r="F1507" s="27">
        <f t="shared" si="62"/>
        <v>0</v>
      </c>
      <c r="H1507" s="29"/>
    </row>
    <row r="1508" spans="1:8" s="28" customFormat="1" ht="12">
      <c r="A1508" s="30">
        <v>22050000916</v>
      </c>
      <c r="B1508" s="127"/>
      <c r="C1508" s="31" t="s">
        <v>516</v>
      </c>
      <c r="D1508" s="26"/>
      <c r="E1508" s="26"/>
      <c r="F1508" s="27">
        <f t="shared" si="62"/>
        <v>0</v>
      </c>
      <c r="H1508" s="29"/>
    </row>
    <row r="1509" spans="1:8" s="28" customFormat="1" ht="12">
      <c r="A1509" s="30">
        <v>22050000917</v>
      </c>
      <c r="B1509" s="127"/>
      <c r="C1509" s="31" t="s">
        <v>517</v>
      </c>
      <c r="D1509" s="26"/>
      <c r="E1509" s="26"/>
      <c r="F1509" s="27">
        <f t="shared" si="62"/>
        <v>0</v>
      </c>
      <c r="H1509" s="29"/>
    </row>
    <row r="1510" spans="1:8" s="28" customFormat="1" ht="12">
      <c r="A1510" s="30">
        <v>22050000918</v>
      </c>
      <c r="B1510" s="127"/>
      <c r="C1510" s="31" t="s">
        <v>518</v>
      </c>
      <c r="D1510" s="26"/>
      <c r="E1510" s="26"/>
      <c r="F1510" s="27">
        <f t="shared" si="62"/>
        <v>0</v>
      </c>
      <c r="H1510" s="29"/>
    </row>
    <row r="1511" spans="1:8" s="28" customFormat="1" ht="12">
      <c r="A1511" s="30">
        <v>22050000919</v>
      </c>
      <c r="B1511" s="127"/>
      <c r="C1511" s="31" t="s">
        <v>507</v>
      </c>
      <c r="D1511" s="26"/>
      <c r="E1511" s="26"/>
      <c r="F1511" s="27">
        <f t="shared" si="62"/>
        <v>0</v>
      </c>
      <c r="H1511" s="29"/>
    </row>
    <row r="1512" spans="1:8" s="28" customFormat="1" ht="12">
      <c r="A1512" s="30">
        <v>22050000920</v>
      </c>
      <c r="B1512" s="127"/>
      <c r="C1512" s="31" t="s">
        <v>506</v>
      </c>
      <c r="D1512" s="26"/>
      <c r="E1512" s="26"/>
      <c r="F1512" s="27">
        <f t="shared" si="62"/>
        <v>0</v>
      </c>
      <c r="H1512" s="29"/>
    </row>
    <row r="1513" spans="1:8" s="28" customFormat="1" ht="12">
      <c r="A1513" s="30">
        <v>22050000921</v>
      </c>
      <c r="B1513" s="127"/>
      <c r="C1513" s="31" t="s">
        <v>519</v>
      </c>
      <c r="D1513" s="26"/>
      <c r="E1513" s="26"/>
      <c r="F1513" s="27">
        <f t="shared" si="62"/>
        <v>0</v>
      </c>
      <c r="H1513" s="29"/>
    </row>
    <row r="1514" spans="1:8" s="28" customFormat="1" ht="12">
      <c r="A1514" s="30">
        <v>22050000922</v>
      </c>
      <c r="B1514" s="127"/>
      <c r="C1514" s="31" t="s">
        <v>520</v>
      </c>
      <c r="D1514" s="26"/>
      <c r="E1514" s="26"/>
      <c r="F1514" s="27">
        <f t="shared" si="62"/>
        <v>0</v>
      </c>
      <c r="H1514" s="29"/>
    </row>
    <row r="1515" spans="1:8" s="28" customFormat="1" ht="12.75" thickBot="1">
      <c r="A1515" s="146">
        <v>2205</v>
      </c>
      <c r="B1515" s="147"/>
      <c r="C1515" s="198" t="s">
        <v>145</v>
      </c>
      <c r="D1515" s="43">
        <f>SUM(D1500:D1514)</f>
        <v>0</v>
      </c>
      <c r="E1515" s="43">
        <f>SUM(E1500:E1514)</f>
        <v>0</v>
      </c>
      <c r="F1515" s="43">
        <f>SUM(F1500:F1514)</f>
        <v>0</v>
      </c>
      <c r="H1515" s="29"/>
    </row>
    <row r="1516" spans="1:8" s="28" customFormat="1" ht="13.5" thickBot="1" thickTop="1">
      <c r="A1516" s="145"/>
      <c r="B1516" s="73"/>
      <c r="C1516" s="130"/>
      <c r="D1516" s="46"/>
      <c r="E1516" s="46"/>
      <c r="F1516" s="152"/>
      <c r="H1516" s="29"/>
    </row>
    <row r="1517" spans="1:8" s="28" customFormat="1" ht="48" outlineLevel="1" thickBot="1">
      <c r="A1517" s="201">
        <v>2206</v>
      </c>
      <c r="B1517" s="33"/>
      <c r="C1517" s="62" t="s">
        <v>146</v>
      </c>
      <c r="D1517" s="35"/>
      <c r="E1517" s="26"/>
      <c r="F1517" s="27"/>
      <c r="H1517" s="29"/>
    </row>
    <row r="1518" spans="1:8" s="28" customFormat="1" ht="12" outlineLevel="1">
      <c r="A1518" s="23"/>
      <c r="B1518" s="24"/>
      <c r="C1518" s="81"/>
      <c r="D1518" s="26"/>
      <c r="E1518" s="26"/>
      <c r="F1518" s="27"/>
      <c r="H1518" s="29"/>
    </row>
    <row r="1519" spans="1:8" s="28" customFormat="1" ht="12" outlineLevel="1">
      <c r="A1519" s="30">
        <v>22060000926</v>
      </c>
      <c r="B1519" s="127"/>
      <c r="C1519" s="117" t="s">
        <v>501</v>
      </c>
      <c r="D1519" s="26"/>
      <c r="E1519" s="26"/>
      <c r="F1519" s="27">
        <f aca="true" t="shared" si="63" ref="F1519:F1526">D1519+E1519</f>
        <v>0</v>
      </c>
      <c r="H1519" s="29"/>
    </row>
    <row r="1520" spans="1:8" s="28" customFormat="1" ht="12" outlineLevel="1">
      <c r="A1520" s="30">
        <v>22060000927</v>
      </c>
      <c r="B1520" s="127"/>
      <c r="C1520" s="117" t="s">
        <v>522</v>
      </c>
      <c r="D1520" s="26"/>
      <c r="E1520" s="26"/>
      <c r="F1520" s="27">
        <f t="shared" si="63"/>
        <v>0</v>
      </c>
      <c r="H1520" s="29"/>
    </row>
    <row r="1521" spans="1:8" s="28" customFormat="1" ht="12" outlineLevel="1">
      <c r="A1521" s="30">
        <v>22060000928</v>
      </c>
      <c r="B1521" s="127"/>
      <c r="C1521" s="117" t="s">
        <v>523</v>
      </c>
      <c r="D1521" s="26"/>
      <c r="E1521" s="26"/>
      <c r="F1521" s="27">
        <f t="shared" si="63"/>
        <v>0</v>
      </c>
      <c r="H1521" s="29"/>
    </row>
    <row r="1522" spans="1:8" s="28" customFormat="1" ht="12" outlineLevel="1">
      <c r="A1522" s="30">
        <v>22060000929</v>
      </c>
      <c r="B1522" s="127"/>
      <c r="C1522" s="117" t="s">
        <v>524</v>
      </c>
      <c r="D1522" s="26"/>
      <c r="E1522" s="26"/>
      <c r="F1522" s="27">
        <f t="shared" si="63"/>
        <v>0</v>
      </c>
      <c r="H1522" s="29"/>
    </row>
    <row r="1523" spans="1:8" s="28" customFormat="1" ht="12" outlineLevel="1">
      <c r="A1523" s="30">
        <v>22060000930</v>
      </c>
      <c r="B1523" s="127"/>
      <c r="C1523" s="117" t="s">
        <v>498</v>
      </c>
      <c r="D1523" s="26"/>
      <c r="E1523" s="26"/>
      <c r="F1523" s="27">
        <f t="shared" si="63"/>
        <v>0</v>
      </c>
      <c r="H1523" s="29"/>
    </row>
    <row r="1524" spans="1:8" s="28" customFormat="1" ht="12" outlineLevel="1">
      <c r="A1524" s="30">
        <v>22060000931</v>
      </c>
      <c r="B1524" s="127"/>
      <c r="C1524" s="117" t="s">
        <v>515</v>
      </c>
      <c r="D1524" s="26"/>
      <c r="E1524" s="26"/>
      <c r="F1524" s="27">
        <f t="shared" si="63"/>
        <v>0</v>
      </c>
      <c r="H1524" s="29"/>
    </row>
    <row r="1525" spans="1:8" s="28" customFormat="1" ht="12" outlineLevel="1">
      <c r="A1525" s="30">
        <v>22060000932</v>
      </c>
      <c r="B1525" s="127"/>
      <c r="C1525" s="117" t="s">
        <v>503</v>
      </c>
      <c r="D1525" s="26"/>
      <c r="E1525" s="26"/>
      <c r="F1525" s="27">
        <f t="shared" si="63"/>
        <v>0</v>
      </c>
      <c r="H1525" s="29"/>
    </row>
    <row r="1526" spans="1:8" s="28" customFormat="1" ht="12" outlineLevel="1">
      <c r="A1526" s="30">
        <v>22060000933</v>
      </c>
      <c r="B1526" s="127"/>
      <c r="C1526" s="117" t="s">
        <v>525</v>
      </c>
      <c r="D1526" s="26"/>
      <c r="E1526" s="26"/>
      <c r="F1526" s="27">
        <f t="shared" si="63"/>
        <v>0</v>
      </c>
      <c r="H1526" s="29"/>
    </row>
    <row r="1527" spans="1:8" s="28" customFormat="1" ht="12.75" thickBot="1">
      <c r="A1527" s="163">
        <v>2206</v>
      </c>
      <c r="B1527" s="138"/>
      <c r="C1527" s="42" t="s">
        <v>318</v>
      </c>
      <c r="D1527" s="43">
        <f>SUM(D1519:D1526)</f>
        <v>0</v>
      </c>
      <c r="E1527" s="43">
        <f>SUM(E1519:E1526)</f>
        <v>0</v>
      </c>
      <c r="F1527" s="43">
        <f>SUM(F1519:F1526)</f>
        <v>0</v>
      </c>
      <c r="H1527" s="29"/>
    </row>
    <row r="1528" spans="1:8" s="28" customFormat="1" ht="12.75" thickTop="1">
      <c r="A1528" s="145"/>
      <c r="B1528" s="73"/>
      <c r="C1528" s="134"/>
      <c r="D1528" s="46"/>
      <c r="E1528" s="46"/>
      <c r="F1528" s="135"/>
      <c r="H1528" s="29"/>
    </row>
    <row r="1529" spans="1:8" s="28" customFormat="1" ht="15.75" outlineLevel="1">
      <c r="A1529" s="23">
        <v>2207</v>
      </c>
      <c r="B1529" s="24"/>
      <c r="C1529" s="166" t="s">
        <v>319</v>
      </c>
      <c r="D1529" s="26"/>
      <c r="E1529" s="26"/>
      <c r="F1529" s="27"/>
      <c r="H1529" s="29"/>
    </row>
    <row r="1530" spans="1:8" s="28" customFormat="1" ht="12" outlineLevel="1">
      <c r="A1530" s="23"/>
      <c r="B1530" s="24"/>
      <c r="C1530" s="38"/>
      <c r="D1530" s="26"/>
      <c r="E1530" s="26"/>
      <c r="F1530" s="27"/>
      <c r="H1530" s="29"/>
    </row>
    <row r="1531" spans="1:8" s="28" customFormat="1" ht="12" outlineLevel="1">
      <c r="A1531" s="30">
        <v>22070000937</v>
      </c>
      <c r="B1531" s="31" t="s">
        <v>526</v>
      </c>
      <c r="C1531" s="123" t="s">
        <v>527</v>
      </c>
      <c r="D1531" s="144"/>
      <c r="E1531" s="26"/>
      <c r="F1531" s="27">
        <f aca="true" t="shared" si="64" ref="F1531:F1542">D1531+E1531</f>
        <v>0</v>
      </c>
      <c r="H1531" s="29"/>
    </row>
    <row r="1532" spans="1:8" s="28" customFormat="1" ht="12" outlineLevel="1">
      <c r="A1532" s="30">
        <v>22070000938</v>
      </c>
      <c r="B1532" s="49"/>
      <c r="C1532" s="199" t="s">
        <v>528</v>
      </c>
      <c r="D1532" s="144"/>
      <c r="E1532" s="26"/>
      <c r="F1532" s="27">
        <f t="shared" si="64"/>
        <v>0</v>
      </c>
      <c r="H1532" s="29"/>
    </row>
    <row r="1533" spans="1:8" s="28" customFormat="1" ht="12" outlineLevel="1">
      <c r="A1533" s="30">
        <v>22070000939</v>
      </c>
      <c r="B1533" s="31" t="s">
        <v>526</v>
      </c>
      <c r="C1533" s="123" t="s">
        <v>529</v>
      </c>
      <c r="D1533" s="144"/>
      <c r="E1533" s="26"/>
      <c r="F1533" s="27">
        <f t="shared" si="64"/>
        <v>0</v>
      </c>
      <c r="H1533" s="29"/>
    </row>
    <row r="1534" spans="1:8" s="28" customFormat="1" ht="12" outlineLevel="1">
      <c r="A1534" s="30">
        <v>22070000940</v>
      </c>
      <c r="B1534" s="31" t="s">
        <v>526</v>
      </c>
      <c r="C1534" s="123" t="s">
        <v>530</v>
      </c>
      <c r="D1534" s="144"/>
      <c r="E1534" s="26"/>
      <c r="F1534" s="27">
        <f t="shared" si="64"/>
        <v>0</v>
      </c>
      <c r="H1534" s="29"/>
    </row>
    <row r="1535" spans="1:8" s="28" customFormat="1" ht="12" outlineLevel="1">
      <c r="A1535" s="30">
        <v>22070000941</v>
      </c>
      <c r="B1535" s="31" t="s">
        <v>531</v>
      </c>
      <c r="C1535" s="123" t="s">
        <v>532</v>
      </c>
      <c r="D1535" s="144"/>
      <c r="E1535" s="26"/>
      <c r="F1535" s="27">
        <f t="shared" si="64"/>
        <v>0</v>
      </c>
      <c r="H1535" s="29"/>
    </row>
    <row r="1536" spans="1:8" s="28" customFormat="1" ht="12" outlineLevel="1">
      <c r="A1536" s="30">
        <v>22070000942</v>
      </c>
      <c r="B1536" s="31" t="s">
        <v>526</v>
      </c>
      <c r="C1536" s="123" t="s">
        <v>533</v>
      </c>
      <c r="D1536" s="144"/>
      <c r="E1536" s="26"/>
      <c r="F1536" s="27">
        <f t="shared" si="64"/>
        <v>0</v>
      </c>
      <c r="H1536" s="29"/>
    </row>
    <row r="1537" spans="1:8" s="28" customFormat="1" ht="12" outlineLevel="1">
      <c r="A1537" s="30">
        <v>22070000943</v>
      </c>
      <c r="B1537" s="31" t="s">
        <v>526</v>
      </c>
      <c r="C1537" s="123" t="s">
        <v>534</v>
      </c>
      <c r="D1537" s="144"/>
      <c r="E1537" s="26"/>
      <c r="F1537" s="27">
        <f t="shared" si="64"/>
        <v>0</v>
      </c>
      <c r="H1537" s="29"/>
    </row>
    <row r="1538" spans="1:8" s="28" customFormat="1" ht="12" outlineLevel="1">
      <c r="A1538" s="30">
        <v>22070000944</v>
      </c>
      <c r="B1538" s="31" t="s">
        <v>526</v>
      </c>
      <c r="C1538" s="123" t="s">
        <v>535</v>
      </c>
      <c r="D1538" s="144"/>
      <c r="E1538" s="26"/>
      <c r="F1538" s="27">
        <f t="shared" si="64"/>
        <v>0</v>
      </c>
      <c r="H1538" s="29"/>
    </row>
    <row r="1539" spans="1:8" s="28" customFormat="1" ht="12" outlineLevel="1">
      <c r="A1539" s="30">
        <v>22070000945</v>
      </c>
      <c r="B1539" s="31" t="s">
        <v>526</v>
      </c>
      <c r="C1539" s="123" t="s">
        <v>536</v>
      </c>
      <c r="D1539" s="144"/>
      <c r="E1539" s="26"/>
      <c r="F1539" s="27">
        <f t="shared" si="64"/>
        <v>0</v>
      </c>
      <c r="H1539" s="29"/>
    </row>
    <row r="1540" spans="1:8" s="28" customFormat="1" ht="12" outlineLevel="1">
      <c r="A1540" s="30">
        <v>22070000946</v>
      </c>
      <c r="B1540" s="31" t="s">
        <v>526</v>
      </c>
      <c r="C1540" s="123" t="s">
        <v>537</v>
      </c>
      <c r="D1540" s="144"/>
      <c r="E1540" s="26"/>
      <c r="F1540" s="27">
        <f t="shared" si="64"/>
        <v>0</v>
      </c>
      <c r="H1540" s="29"/>
    </row>
    <row r="1541" spans="1:8" s="28" customFormat="1" ht="12" outlineLevel="1">
      <c r="A1541" s="30">
        <v>22070000947</v>
      </c>
      <c r="B1541" s="31" t="s">
        <v>538</v>
      </c>
      <c r="C1541" s="123" t="s">
        <v>539</v>
      </c>
      <c r="D1541" s="144"/>
      <c r="E1541" s="26"/>
      <c r="F1541" s="27">
        <f t="shared" si="64"/>
        <v>0</v>
      </c>
      <c r="H1541" s="29"/>
    </row>
    <row r="1542" spans="1:8" s="28" customFormat="1" ht="12" outlineLevel="1">
      <c r="A1542" s="30">
        <v>22070000948</v>
      </c>
      <c r="B1542" s="49"/>
      <c r="C1542" s="123" t="s">
        <v>331</v>
      </c>
      <c r="D1542" s="144"/>
      <c r="E1542" s="26"/>
      <c r="F1542" s="27">
        <f t="shared" si="64"/>
        <v>0</v>
      </c>
      <c r="H1542" s="29"/>
    </row>
    <row r="1543" spans="1:8" s="28" customFormat="1" ht="12.75" outlineLevel="1" thickBot="1">
      <c r="A1543" s="23">
        <v>2207</v>
      </c>
      <c r="B1543" s="24"/>
      <c r="C1543" s="42" t="s">
        <v>416</v>
      </c>
      <c r="D1543" s="43">
        <f>SUM(D1531:D1542)</f>
        <v>0</v>
      </c>
      <c r="E1543" s="43">
        <f>SUM(E1531:E1542)</f>
        <v>0</v>
      </c>
      <c r="F1543" s="43">
        <f>SUM(F1531:F1542)</f>
        <v>0</v>
      </c>
      <c r="G1543" s="29"/>
      <c r="H1543" s="29"/>
    </row>
    <row r="1544" spans="1:8" s="28" customFormat="1" ht="13.5" outlineLevel="1" thickBot="1" thickTop="1">
      <c r="A1544" s="30"/>
      <c r="B1544" s="31"/>
      <c r="C1544" s="53"/>
      <c r="D1544" s="45"/>
      <c r="E1544" s="45"/>
      <c r="F1544" s="54"/>
      <c r="H1544" s="29"/>
    </row>
    <row r="1545" spans="1:8" s="28" customFormat="1" ht="16.5" outlineLevel="1" thickBot="1">
      <c r="A1545" s="23">
        <v>2208</v>
      </c>
      <c r="B1545" s="33"/>
      <c r="C1545" s="62" t="s">
        <v>540</v>
      </c>
      <c r="D1545" s="35"/>
      <c r="E1545" s="26"/>
      <c r="F1545" s="27"/>
      <c r="H1545" s="29"/>
    </row>
    <row r="1546" spans="1:8" s="28" customFormat="1" ht="12" outlineLevel="1">
      <c r="A1546" s="23"/>
      <c r="B1546" s="24"/>
      <c r="C1546" s="81"/>
      <c r="D1546" s="26"/>
      <c r="E1546" s="26"/>
      <c r="F1546" s="27"/>
      <c r="H1546" s="29"/>
    </row>
    <row r="1547" spans="1:8" s="28" customFormat="1" ht="12" outlineLevel="1">
      <c r="A1547" s="30">
        <v>22080000952</v>
      </c>
      <c r="B1547" s="31" t="s">
        <v>418</v>
      </c>
      <c r="C1547" s="31" t="s">
        <v>541</v>
      </c>
      <c r="D1547" s="26"/>
      <c r="E1547" s="26"/>
      <c r="F1547" s="27">
        <f aca="true" t="shared" si="65" ref="F1547:F1554">D1547+E1547</f>
        <v>0</v>
      </c>
      <c r="H1547" s="29"/>
    </row>
    <row r="1548" spans="1:8" s="28" customFormat="1" ht="12" outlineLevel="1">
      <c r="A1548" s="30">
        <v>22080000953</v>
      </c>
      <c r="B1548" s="49"/>
      <c r="C1548" s="31" t="s">
        <v>542</v>
      </c>
      <c r="D1548" s="26"/>
      <c r="E1548" s="26"/>
      <c r="F1548" s="27">
        <f t="shared" si="65"/>
        <v>0</v>
      </c>
      <c r="H1548" s="29"/>
    </row>
    <row r="1549" spans="1:8" s="28" customFormat="1" ht="12" outlineLevel="1">
      <c r="A1549" s="30">
        <v>22080000954</v>
      </c>
      <c r="B1549" s="49"/>
      <c r="C1549" s="31" t="s">
        <v>543</v>
      </c>
      <c r="D1549" s="26"/>
      <c r="E1549" s="26"/>
      <c r="F1549" s="27">
        <f t="shared" si="65"/>
        <v>0</v>
      </c>
      <c r="H1549" s="29"/>
    </row>
    <row r="1550" spans="1:8" s="28" customFormat="1" ht="12" outlineLevel="1">
      <c r="A1550" s="30">
        <v>22080000955</v>
      </c>
      <c r="B1550" s="49"/>
      <c r="C1550" s="31" t="s">
        <v>544</v>
      </c>
      <c r="D1550" s="26"/>
      <c r="E1550" s="26"/>
      <c r="F1550" s="27">
        <f t="shared" si="65"/>
        <v>0</v>
      </c>
      <c r="H1550" s="29"/>
    </row>
    <row r="1551" spans="1:8" s="28" customFormat="1" ht="12" outlineLevel="1">
      <c r="A1551" s="30">
        <v>22080000956</v>
      </c>
      <c r="B1551" s="49"/>
      <c r="C1551" s="31" t="s">
        <v>545</v>
      </c>
      <c r="D1551" s="26"/>
      <c r="E1551" s="26"/>
      <c r="F1551" s="27">
        <f t="shared" si="65"/>
        <v>0</v>
      </c>
      <c r="H1551" s="29"/>
    </row>
    <row r="1552" spans="1:8" s="28" customFormat="1" ht="12" outlineLevel="1">
      <c r="A1552" s="30">
        <v>22080000957</v>
      </c>
      <c r="B1552" s="49"/>
      <c r="C1552" s="31" t="s">
        <v>546</v>
      </c>
      <c r="D1552" s="26"/>
      <c r="E1552" s="26"/>
      <c r="F1552" s="27">
        <f t="shared" si="65"/>
        <v>0</v>
      </c>
      <c r="H1552" s="29"/>
    </row>
    <row r="1553" spans="1:8" s="28" customFormat="1" ht="12" outlineLevel="1">
      <c r="A1553" s="30">
        <v>22080000958</v>
      </c>
      <c r="B1553" s="49"/>
      <c r="C1553" s="31" t="s">
        <v>547</v>
      </c>
      <c r="D1553" s="26"/>
      <c r="E1553" s="26"/>
      <c r="F1553" s="27">
        <f t="shared" si="65"/>
        <v>0</v>
      </c>
      <c r="H1553" s="29"/>
    </row>
    <row r="1554" spans="1:8" s="28" customFormat="1" ht="12.75" outlineLevel="1" thickBot="1">
      <c r="A1554" s="30">
        <v>22080000959</v>
      </c>
      <c r="B1554" s="49"/>
      <c r="C1554" s="31" t="s">
        <v>548</v>
      </c>
      <c r="D1554" s="26"/>
      <c r="E1554" s="26"/>
      <c r="F1554" s="27">
        <f t="shared" si="65"/>
        <v>0</v>
      </c>
      <c r="H1554" s="29"/>
    </row>
    <row r="1555" spans="1:8" s="28" customFormat="1" ht="13.5" outlineLevel="1" thickBot="1" thickTop="1">
      <c r="A1555" s="23">
        <v>2208</v>
      </c>
      <c r="B1555" s="24"/>
      <c r="C1555" s="57" t="s">
        <v>549</v>
      </c>
      <c r="D1555" s="58">
        <f>SUM(D1547:D1554)</f>
        <v>0</v>
      </c>
      <c r="E1555" s="58">
        <f>SUM(E1547:E1554)</f>
        <v>0</v>
      </c>
      <c r="F1555" s="58">
        <f>SUM(F1547:F1554)</f>
        <v>0</v>
      </c>
      <c r="G1555" s="29"/>
      <c r="H1555" s="29"/>
    </row>
    <row r="1556" spans="1:8" s="28" customFormat="1" ht="12.75" outlineLevel="1" thickTop="1">
      <c r="A1556" s="30"/>
      <c r="B1556" s="31"/>
      <c r="C1556" s="53"/>
      <c r="D1556" s="45"/>
      <c r="E1556" s="45"/>
      <c r="F1556" s="54"/>
      <c r="H1556" s="29"/>
    </row>
    <row r="1557" spans="1:8" s="28" customFormat="1" ht="12" outlineLevel="1">
      <c r="A1557" s="30"/>
      <c r="B1557" s="31"/>
      <c r="C1557" s="38" t="s">
        <v>553</v>
      </c>
      <c r="D1557" s="26"/>
      <c r="E1557" s="26"/>
      <c r="F1557" s="27"/>
      <c r="H1557" s="29"/>
    </row>
    <row r="1558" spans="1:8" s="28" customFormat="1" ht="12.75" outlineLevel="1">
      <c r="A1558" s="30"/>
      <c r="B1558" s="31"/>
      <c r="C1558" s="38"/>
      <c r="D1558" s="184"/>
      <c r="E1558" s="184"/>
      <c r="F1558" s="27"/>
      <c r="H1558" s="29"/>
    </row>
    <row r="1559" spans="1:9" s="28" customFormat="1" ht="12" outlineLevel="1">
      <c r="A1559" s="23">
        <f>A1458</f>
        <v>2201</v>
      </c>
      <c r="B1559" s="94"/>
      <c r="C1559" s="186" t="str">
        <f>C1458</f>
        <v>TOTAL CAPITULO I - FUNCIONAMIENTO</v>
      </c>
      <c r="D1559" s="55">
        <f>D1458</f>
        <v>0</v>
      </c>
      <c r="E1559" s="55">
        <f>E1458</f>
        <v>0</v>
      </c>
      <c r="F1559" s="55">
        <f>F1458</f>
        <v>0</v>
      </c>
      <c r="G1559" s="29"/>
      <c r="H1559" s="29"/>
      <c r="I1559" s="29"/>
    </row>
    <row r="1560" spans="1:9" s="28" customFormat="1" ht="12" outlineLevel="1">
      <c r="A1560" s="23">
        <f>A1476</f>
        <v>2203</v>
      </c>
      <c r="B1560" s="94"/>
      <c r="C1560" s="186" t="str">
        <f>C1476</f>
        <v>TOTAL CAPITULO III INVERSIÓN CON RECURSOS PROPIOS</v>
      </c>
      <c r="D1560" s="55">
        <f>D1476</f>
        <v>0</v>
      </c>
      <c r="E1560" s="55">
        <f>E1476</f>
        <v>0</v>
      </c>
      <c r="F1560" s="55">
        <f>F1476</f>
        <v>0</v>
      </c>
      <c r="H1560" s="29"/>
      <c r="I1560" s="29"/>
    </row>
    <row r="1561" spans="1:8" s="28" customFormat="1" ht="12" outlineLevel="1">
      <c r="A1561" s="23">
        <f>A1496</f>
        <v>2204</v>
      </c>
      <c r="B1561" s="94"/>
      <c r="C1561" s="186" t="str">
        <f>C1496</f>
        <v>TOTAL CAPITULO IV INVERSIÓN CON APORTES DPTLES. Y NLES.</v>
      </c>
      <c r="D1561" s="55">
        <f>D1496</f>
        <v>0</v>
      </c>
      <c r="E1561" s="55">
        <f>E1496</f>
        <v>0</v>
      </c>
      <c r="F1561" s="55">
        <f>F1496</f>
        <v>0</v>
      </c>
      <c r="H1561" s="29"/>
    </row>
    <row r="1562" spans="1:8" s="28" customFormat="1" ht="12" outlineLevel="1">
      <c r="A1562" s="23">
        <f>A1515</f>
        <v>2205</v>
      </c>
      <c r="B1562" s="94"/>
      <c r="C1562" s="188" t="str">
        <f>C1515</f>
        <v>TOTAL CAPITULO V - GTOS INVER. CON RECURSOS DEL CRÉDITO.</v>
      </c>
      <c r="D1562" s="55">
        <f>D1515</f>
        <v>0</v>
      </c>
      <c r="E1562" s="55">
        <f>E1515</f>
        <v>0</v>
      </c>
      <c r="F1562" s="55">
        <f>F1515</f>
        <v>0</v>
      </c>
      <c r="H1562" s="29"/>
    </row>
    <row r="1563" spans="1:8" s="28" customFormat="1" ht="12" outlineLevel="1">
      <c r="A1563" s="23">
        <f>A1527</f>
        <v>2206</v>
      </c>
      <c r="B1563" s="94"/>
      <c r="C1563" s="186" t="str">
        <f>C1527</f>
        <v>TOTAL CAPITULO VI - GASTOS DE INVERSIÓN CON S.G.P.</v>
      </c>
      <c r="D1563" s="55">
        <f>D1527</f>
        <v>0</v>
      </c>
      <c r="E1563" s="55">
        <f>E1527</f>
        <v>0</v>
      </c>
      <c r="F1563" s="55">
        <f>F1527</f>
        <v>0</v>
      </c>
      <c r="H1563" s="29"/>
    </row>
    <row r="1564" spans="1:8" s="28" customFormat="1" ht="12" outlineLevel="1">
      <c r="A1564" s="23">
        <f>A1543</f>
        <v>2207</v>
      </c>
      <c r="B1564" s="94"/>
      <c r="C1564" s="186" t="str">
        <f>C1543</f>
        <v>TOTAL CAPITULO VII - FONDO LOCAL DE SALUD</v>
      </c>
      <c r="D1564" s="55">
        <f>D1543</f>
        <v>0</v>
      </c>
      <c r="E1564" s="55">
        <f>E1543</f>
        <v>0</v>
      </c>
      <c r="F1564" s="55">
        <f>F1543</f>
        <v>0</v>
      </c>
      <c r="G1564" s="29"/>
      <c r="H1564" s="29"/>
    </row>
    <row r="1565" spans="1:8" s="28" customFormat="1" ht="12">
      <c r="A1565" s="23">
        <f>A1555</f>
        <v>2208</v>
      </c>
      <c r="B1565" s="190"/>
      <c r="C1565" s="191" t="str">
        <f>C1555</f>
        <v>TOTAL CAPITULO VIII - FDOS Y CAJAS ESPECIALES</v>
      </c>
      <c r="D1565" s="55">
        <f>D1555</f>
        <v>0</v>
      </c>
      <c r="E1565" s="55">
        <f>E1555</f>
        <v>0</v>
      </c>
      <c r="F1565" s="55">
        <f>F1555</f>
        <v>0</v>
      </c>
      <c r="G1565" s="29"/>
      <c r="H1565" s="29"/>
    </row>
    <row r="1566" spans="1:8" s="28" customFormat="1" ht="12.75" outlineLevel="1" thickBot="1">
      <c r="A1566" s="200"/>
      <c r="B1566" s="193"/>
      <c r="C1566" s="119" t="s">
        <v>554</v>
      </c>
      <c r="D1566" s="194">
        <f>SUM(D1559:D1565)</f>
        <v>0</v>
      </c>
      <c r="E1566" s="194">
        <f>SUM(E1559:E1565)</f>
        <v>0</v>
      </c>
      <c r="F1566" s="194">
        <f>SUM(F1559:F1565)</f>
        <v>0</v>
      </c>
      <c r="H1566" s="29"/>
    </row>
    <row r="1567" spans="1:8" s="28" customFormat="1" ht="12.75" outlineLevel="1" thickTop="1">
      <c r="A1567" s="30"/>
      <c r="B1567" s="31"/>
      <c r="C1567" s="53"/>
      <c r="D1567" s="45"/>
      <c r="E1567" s="45"/>
      <c r="F1567" s="54"/>
      <c r="H1567" s="29"/>
    </row>
    <row r="1568" spans="1:8" s="28" customFormat="1" ht="12" outlineLevel="1">
      <c r="A1568" s="30"/>
      <c r="B1568" s="31"/>
      <c r="C1568" s="38" t="s">
        <v>555</v>
      </c>
      <c r="D1568" s="26"/>
      <c r="E1568" s="26"/>
      <c r="F1568" s="27"/>
      <c r="H1568" s="29"/>
    </row>
    <row r="1569" spans="1:8" s="28" customFormat="1" ht="12.75" outlineLevel="1">
      <c r="A1569" s="30"/>
      <c r="B1569" s="31"/>
      <c r="C1569" s="38"/>
      <c r="D1569" s="184"/>
      <c r="E1569" s="184"/>
      <c r="F1569" s="27"/>
      <c r="H1569" s="29"/>
    </row>
    <row r="1570" spans="1:8" s="28" customFormat="1" ht="12" outlineLevel="1">
      <c r="A1570" s="23">
        <v>20</v>
      </c>
      <c r="B1570" s="94"/>
      <c r="C1570" s="186" t="str">
        <f>C1326</f>
        <v>TOTAL GASTOS </v>
      </c>
      <c r="D1570" s="55">
        <f>D1326</f>
        <v>38522937000</v>
      </c>
      <c r="E1570" s="55">
        <f>E1326</f>
        <v>33778281260</v>
      </c>
      <c r="F1570" s="55">
        <f>F1326</f>
        <v>72301218260</v>
      </c>
      <c r="H1570" s="29"/>
    </row>
    <row r="1571" spans="1:8" s="28" customFormat="1" ht="12" outlineLevel="1">
      <c r="A1571" s="23">
        <v>21</v>
      </c>
      <c r="B1571" s="94"/>
      <c r="C1571" s="186" t="str">
        <f>C1446</f>
        <v>TOTAL RESERVAS PRESUPUESTALES</v>
      </c>
      <c r="D1571" s="55">
        <f>D1446</f>
        <v>0</v>
      </c>
      <c r="E1571" s="55">
        <f>E1446</f>
        <v>0</v>
      </c>
      <c r="F1571" s="55">
        <f>F1446</f>
        <v>0</v>
      </c>
      <c r="H1571" s="29"/>
    </row>
    <row r="1572" spans="1:8" s="28" customFormat="1" ht="12.75" outlineLevel="1" thickBot="1">
      <c r="A1572" s="23">
        <v>22</v>
      </c>
      <c r="B1572" s="94"/>
      <c r="C1572" s="186" t="str">
        <f>C1566</f>
        <v>TOTAL PASIVOS EXIGIBLES</v>
      </c>
      <c r="D1572" s="55">
        <f>D1566</f>
        <v>0</v>
      </c>
      <c r="E1572" s="55">
        <f>E1566</f>
        <v>0</v>
      </c>
      <c r="F1572" s="55">
        <f>F1566</f>
        <v>0</v>
      </c>
      <c r="H1572" s="29"/>
    </row>
    <row r="1573" spans="1:8" s="28" customFormat="1" ht="13.5" outlineLevel="1" thickBot="1" thickTop="1">
      <c r="A1573" s="23"/>
      <c r="B1573" s="24"/>
      <c r="C1573" s="57" t="s">
        <v>556</v>
      </c>
      <c r="D1573" s="58">
        <f>SUM(D1570:D1572)</f>
        <v>38522937000</v>
      </c>
      <c r="E1573" s="58">
        <f>SUM(E1570:E1572)</f>
        <v>33778281260</v>
      </c>
      <c r="F1573" s="58">
        <f>SUM(F1570:F1572)</f>
        <v>72301218260</v>
      </c>
      <c r="G1573" s="29"/>
      <c r="H1573" s="29"/>
    </row>
    <row r="1574" spans="1:8" s="28" customFormat="1" ht="12.75" thickTop="1">
      <c r="A1574" s="202"/>
      <c r="B1574" s="202"/>
      <c r="C1574" s="203"/>
      <c r="D1574" s="204"/>
      <c r="E1574" s="204"/>
      <c r="F1574" s="205"/>
      <c r="H1574" s="29"/>
    </row>
    <row r="1575" spans="1:8" s="28" customFormat="1" ht="12">
      <c r="A1575" s="202"/>
      <c r="B1575" s="202"/>
      <c r="C1575" s="203"/>
      <c r="D1575" s="204"/>
      <c r="E1575" s="204"/>
      <c r="F1575" s="205"/>
      <c r="H1575" s="29"/>
    </row>
    <row r="1576" spans="1:8" s="28" customFormat="1" ht="12">
      <c r="A1576" s="202"/>
      <c r="B1576" s="202"/>
      <c r="C1576" s="206" t="s">
        <v>972</v>
      </c>
      <c r="D1576" s="204"/>
      <c r="E1576" s="204"/>
      <c r="F1576" s="205"/>
      <c r="H1576" s="29"/>
    </row>
    <row r="1577" spans="1:8" s="28" customFormat="1" ht="12">
      <c r="A1577" s="202"/>
      <c r="B1577" s="202"/>
      <c r="C1577" s="4"/>
      <c r="D1577" s="204"/>
      <c r="E1577" s="204"/>
      <c r="F1577" s="205"/>
      <c r="H1577" s="29"/>
    </row>
    <row r="1578" spans="1:8" s="28" customFormat="1" ht="12">
      <c r="A1578" s="202">
        <v>101</v>
      </c>
      <c r="B1578" s="202"/>
      <c r="C1578" s="207" t="str">
        <f aca="true" t="shared" si="66" ref="C1578:F1590">C362</f>
        <v>TOTAL CAPITULO I - INGRESOS CORRIENTES</v>
      </c>
      <c r="D1578" s="208">
        <f t="shared" si="66"/>
        <v>32631422000</v>
      </c>
      <c r="E1578" s="208">
        <f t="shared" si="66"/>
        <v>30301880000</v>
      </c>
      <c r="F1578" s="208">
        <f t="shared" si="66"/>
        <v>62933302000</v>
      </c>
      <c r="H1578" s="29"/>
    </row>
    <row r="1579" spans="1:8" s="28" customFormat="1" ht="12">
      <c r="A1579" s="202">
        <v>102</v>
      </c>
      <c r="B1579" s="202"/>
      <c r="C1579" s="207" t="str">
        <f t="shared" si="66"/>
        <v>TOTAL CAPITULO  II - RECURSOS DE CAPITAL</v>
      </c>
      <c r="D1579" s="208">
        <f t="shared" si="66"/>
        <v>0</v>
      </c>
      <c r="E1579" s="208">
        <f t="shared" si="66"/>
        <v>235832000</v>
      </c>
      <c r="F1579" s="208">
        <f t="shared" si="66"/>
        <v>235832000</v>
      </c>
      <c r="H1579" s="29"/>
    </row>
    <row r="1580" spans="1:8" s="28" customFormat="1" ht="12">
      <c r="A1580" s="202">
        <v>103</v>
      </c>
      <c r="B1580" s="202"/>
      <c r="C1580" s="207" t="str">
        <f t="shared" si="66"/>
        <v>TOTAL CAPITULO III -  FONDO LOCAL DE SALUD</v>
      </c>
      <c r="D1580" s="208">
        <f t="shared" si="66"/>
        <v>4485339000</v>
      </c>
      <c r="E1580" s="208">
        <f t="shared" si="66"/>
        <v>501406000</v>
      </c>
      <c r="F1580" s="208">
        <f t="shared" si="66"/>
        <v>4986745000</v>
      </c>
      <c r="H1580" s="29"/>
    </row>
    <row r="1581" spans="1:8" s="28" customFormat="1" ht="12">
      <c r="A1581" s="202">
        <v>104</v>
      </c>
      <c r="B1581" s="202"/>
      <c r="C1581" s="207" t="str">
        <f t="shared" si="66"/>
        <v>TOTAL CAPITULO IV - FDO. TERRIT. DE PENSIONES</v>
      </c>
      <c r="D1581" s="208">
        <f t="shared" si="66"/>
        <v>0</v>
      </c>
      <c r="E1581" s="208">
        <f t="shared" si="66"/>
        <v>1058168260</v>
      </c>
      <c r="F1581" s="208">
        <f t="shared" si="66"/>
        <v>1058168260</v>
      </c>
      <c r="H1581" s="29"/>
    </row>
    <row r="1582" spans="1:8" s="28" customFormat="1" ht="12">
      <c r="A1582" s="202">
        <v>105</v>
      </c>
      <c r="B1582" s="202"/>
      <c r="C1582" s="207" t="str">
        <f t="shared" si="66"/>
        <v>TOTAL CAPITULO V - FONSET</v>
      </c>
      <c r="D1582" s="208">
        <f t="shared" si="66"/>
        <v>0</v>
      </c>
      <c r="E1582" s="208">
        <f t="shared" si="66"/>
        <v>582086000</v>
      </c>
      <c r="F1582" s="208">
        <f t="shared" si="66"/>
        <v>582086000</v>
      </c>
      <c r="H1582" s="29"/>
    </row>
    <row r="1583" spans="1:8" s="28" customFormat="1" ht="12">
      <c r="A1583" s="202">
        <v>106</v>
      </c>
      <c r="B1583" s="202"/>
      <c r="C1583" s="207" t="str">
        <f t="shared" si="66"/>
        <v>TOTAL CAPITULO VI - CAJA DE VALORIZACIÓN</v>
      </c>
      <c r="D1583" s="208">
        <f t="shared" si="66"/>
        <v>0</v>
      </c>
      <c r="E1583" s="208">
        <f t="shared" si="66"/>
        <v>800000</v>
      </c>
      <c r="F1583" s="208">
        <f t="shared" si="66"/>
        <v>800000</v>
      </c>
      <c r="H1583" s="29"/>
    </row>
    <row r="1584" spans="1:8" s="28" customFormat="1" ht="12">
      <c r="A1584" s="202">
        <v>107</v>
      </c>
      <c r="B1584" s="202"/>
      <c r="C1584" s="207" t="str">
        <f t="shared" si="66"/>
        <v>TOTAL CAPITULO VII - FONDO CAJA AGROPECUARIO</v>
      </c>
      <c r="D1584" s="208">
        <f t="shared" si="66"/>
        <v>0</v>
      </c>
      <c r="E1584" s="208">
        <f t="shared" si="66"/>
        <v>15861000</v>
      </c>
      <c r="F1584" s="208">
        <f t="shared" si="66"/>
        <v>15861000</v>
      </c>
      <c r="H1584" s="29"/>
    </row>
    <row r="1585" spans="1:8" s="28" customFormat="1" ht="12">
      <c r="A1585" s="202">
        <v>108</v>
      </c>
      <c r="B1585" s="202"/>
      <c r="C1585" s="207" t="str">
        <f t="shared" si="66"/>
        <v>TOTAL CAPITULO VIII - FDO. VIV. INT. SOC. Y REF. URB. MPIO.</v>
      </c>
      <c r="D1585" s="208">
        <f t="shared" si="66"/>
        <v>1406176000</v>
      </c>
      <c r="E1585" s="208">
        <f t="shared" si="66"/>
        <v>3924000</v>
      </c>
      <c r="F1585" s="208">
        <f t="shared" si="66"/>
        <v>1410100000</v>
      </c>
      <c r="H1585" s="29"/>
    </row>
    <row r="1586" spans="1:8" s="28" customFormat="1" ht="12">
      <c r="A1586" s="202">
        <v>109</v>
      </c>
      <c r="B1586" s="202"/>
      <c r="C1586" s="207" t="str">
        <f t="shared" si="66"/>
        <v>TOTAL CAPITULO IX - FONDO PRO-DOTACIÓN CENTROS ANCIANOS</v>
      </c>
      <c r="D1586" s="208">
        <f t="shared" si="66"/>
        <v>0</v>
      </c>
      <c r="E1586" s="208">
        <f t="shared" si="66"/>
        <v>642987000</v>
      </c>
      <c r="F1586" s="208">
        <f t="shared" si="66"/>
        <v>642987000</v>
      </c>
      <c r="H1586" s="29"/>
    </row>
    <row r="1587" spans="1:8" s="28" customFormat="1" ht="12">
      <c r="A1587" s="202">
        <v>110</v>
      </c>
      <c r="B1587" s="202"/>
      <c r="C1587" s="207" t="str">
        <f t="shared" si="66"/>
        <v>TOTAL CAPITULO X - FONDO ESTAMPILLA PRO CULTURA</v>
      </c>
      <c r="D1587" s="208">
        <f t="shared" si="66"/>
        <v>0</v>
      </c>
      <c r="E1587" s="208">
        <f t="shared" si="66"/>
        <v>132731000</v>
      </c>
      <c r="F1587" s="208">
        <f t="shared" si="66"/>
        <v>132731000</v>
      </c>
      <c r="H1587" s="29"/>
    </row>
    <row r="1588" spans="1:8" s="28" customFormat="1" ht="12">
      <c r="A1588" s="202">
        <v>111</v>
      </c>
      <c r="B1588" s="202"/>
      <c r="C1588" s="207" t="str">
        <f t="shared" si="66"/>
        <v>TOTAL CAPITULO XI - FDO DE BOMBER. VOLUNTAR. DE FACAT.</v>
      </c>
      <c r="D1588" s="208">
        <f t="shared" si="66"/>
        <v>0</v>
      </c>
      <c r="E1588" s="208">
        <f t="shared" si="66"/>
        <v>170856000</v>
      </c>
      <c r="F1588" s="208">
        <f t="shared" si="66"/>
        <v>170856000</v>
      </c>
      <c r="H1588" s="29"/>
    </row>
    <row r="1589" spans="1:8" s="28" customFormat="1" ht="12">
      <c r="A1589" s="202">
        <v>112</v>
      </c>
      <c r="B1589" s="202"/>
      <c r="C1589" s="207" t="str">
        <f t="shared" si="66"/>
        <v>TOTAL CAPITULO XII - FDO EDUCATIVO PARA LA EDUCACION SUPERIOR</v>
      </c>
      <c r="D1589" s="208">
        <f t="shared" si="66"/>
        <v>0</v>
      </c>
      <c r="E1589" s="208">
        <f t="shared" si="66"/>
        <v>120000000</v>
      </c>
      <c r="F1589" s="208">
        <f t="shared" si="66"/>
        <v>120000000</v>
      </c>
      <c r="H1589" s="29"/>
    </row>
    <row r="1590" spans="1:8" s="28" customFormat="1" ht="12">
      <c r="A1590" s="202">
        <v>113</v>
      </c>
      <c r="B1590" s="202"/>
      <c r="C1590" s="207" t="str">
        <f t="shared" si="66"/>
        <v>TOTAL CAPITULO XII - FDO. DE GESTION DEL RIESGO DE DESASTRES</v>
      </c>
      <c r="D1590" s="208">
        <f t="shared" si="66"/>
        <v>0</v>
      </c>
      <c r="E1590" s="208">
        <f t="shared" si="66"/>
        <v>11750000</v>
      </c>
      <c r="F1590" s="208">
        <f t="shared" si="66"/>
        <v>11750000</v>
      </c>
      <c r="H1590" s="29"/>
    </row>
    <row r="1591" spans="1:8" s="28" customFormat="1" ht="12.75" thickBot="1">
      <c r="A1591" s="209"/>
      <c r="B1591" s="209"/>
      <c r="C1591" s="210" t="str">
        <f>C375</f>
        <v>TOTAL INGRESOS</v>
      </c>
      <c r="D1591" s="211">
        <f>SUM(D1578:D1590)</f>
        <v>38522937000</v>
      </c>
      <c r="E1591" s="211">
        <f>SUM(E1578:E1590)</f>
        <v>33778281260</v>
      </c>
      <c r="F1591" s="211">
        <f>SUM(F1578:F1590)</f>
        <v>72301218260</v>
      </c>
      <c r="H1591" s="29"/>
    </row>
    <row r="1592" spans="1:8" s="28" customFormat="1" ht="12.75" thickTop="1">
      <c r="A1592" s="212"/>
      <c r="B1592" s="212"/>
      <c r="D1592" s="213"/>
      <c r="E1592" s="213"/>
      <c r="F1592" s="214"/>
      <c r="H1592" s="29"/>
    </row>
    <row r="1593" spans="1:8" s="28" customFormat="1" ht="12">
      <c r="A1593" s="212"/>
      <c r="B1593" s="212"/>
      <c r="D1593" s="213"/>
      <c r="E1593" s="213"/>
      <c r="F1593" s="214"/>
      <c r="H1593" s="29"/>
    </row>
    <row r="1594" spans="1:8" s="28" customFormat="1" ht="12">
      <c r="A1594" s="212"/>
      <c r="B1594" s="212"/>
      <c r="C1594" s="206" t="s">
        <v>487</v>
      </c>
      <c r="D1594" s="215"/>
      <c r="E1594" s="215"/>
      <c r="F1594" s="215"/>
      <c r="H1594" s="29"/>
    </row>
    <row r="1595" spans="1:8" s="28" customFormat="1" ht="12">
      <c r="A1595" s="212"/>
      <c r="B1595" s="212"/>
      <c r="D1595" s="213"/>
      <c r="E1595" s="213"/>
      <c r="F1595" s="214"/>
      <c r="H1595" s="29"/>
    </row>
    <row r="1596" spans="1:8" s="28" customFormat="1" ht="12">
      <c r="A1596" s="212"/>
      <c r="B1596" s="212"/>
      <c r="C1596" s="47" t="str">
        <f aca="true" t="shared" si="67" ref="C1596:F1612">C1309</f>
        <v>TOTAL CAPITULO I - FUNCIONAMIENTO</v>
      </c>
      <c r="D1596" s="47">
        <f t="shared" si="67"/>
        <v>0</v>
      </c>
      <c r="E1596" s="47">
        <f t="shared" si="67"/>
        <v>18299303113.36</v>
      </c>
      <c r="F1596" s="47">
        <f t="shared" si="67"/>
        <v>18299303113.36</v>
      </c>
      <c r="G1596" s="28">
        <v>18163803113.36</v>
      </c>
      <c r="H1596" s="29">
        <f aca="true" t="shared" si="68" ref="H1596:H1610">F1596-G1596</f>
        <v>135500000</v>
      </c>
    </row>
    <row r="1597" spans="1:8" s="28" customFormat="1" ht="12">
      <c r="A1597" s="212"/>
      <c r="B1597" s="212"/>
      <c r="C1597" s="47" t="str">
        <f t="shared" si="67"/>
        <v>TOTAL CAPITULO II - SERVICIO DE LA DEUDA</v>
      </c>
      <c r="D1597" s="47">
        <f t="shared" si="67"/>
        <v>428000000</v>
      </c>
      <c r="E1597" s="47">
        <f t="shared" si="67"/>
        <v>3802000000</v>
      </c>
      <c r="F1597" s="47">
        <f t="shared" si="67"/>
        <v>4230000000</v>
      </c>
      <c r="G1597" s="28">
        <v>4230000000</v>
      </c>
      <c r="H1597" s="29">
        <f t="shared" si="68"/>
        <v>0</v>
      </c>
    </row>
    <row r="1598" spans="1:8" s="28" customFormat="1" ht="12">
      <c r="A1598" s="212"/>
      <c r="B1598" s="212"/>
      <c r="C1598" s="47" t="str">
        <f t="shared" si="67"/>
        <v>TOTAL CAPITULO III INVERSIÓN CON RECURSOS PROPIOS</v>
      </c>
      <c r="D1598" s="47">
        <f t="shared" si="67"/>
        <v>0</v>
      </c>
      <c r="E1598" s="47">
        <f t="shared" si="67"/>
        <v>8311263886.64</v>
      </c>
      <c r="F1598" s="47">
        <f t="shared" si="67"/>
        <v>8311263886.64</v>
      </c>
      <c r="G1598" s="28">
        <v>8196763886.64</v>
      </c>
      <c r="H1598" s="29">
        <f t="shared" si="68"/>
        <v>114500000</v>
      </c>
    </row>
    <row r="1599" spans="1:8" s="28" customFormat="1" ht="12">
      <c r="A1599" s="212"/>
      <c r="B1599" s="212"/>
      <c r="C1599" s="47" t="str">
        <f t="shared" si="67"/>
        <v>TOTAL CAPITULO IV - GTOS INVER. CONVEN Y APORTES DPTALES. Y NLES.</v>
      </c>
      <c r="D1599" s="47">
        <f t="shared" si="67"/>
        <v>0</v>
      </c>
      <c r="E1599" s="47">
        <f t="shared" si="67"/>
        <v>125145000</v>
      </c>
      <c r="F1599" s="47">
        <f t="shared" si="67"/>
        <v>125145000</v>
      </c>
      <c r="G1599" s="28">
        <v>125145000</v>
      </c>
      <c r="H1599" s="29">
        <f t="shared" si="68"/>
        <v>0</v>
      </c>
    </row>
    <row r="1600" spans="1:8" s="28" customFormat="1" ht="12">
      <c r="A1600" s="212"/>
      <c r="B1600" s="212"/>
      <c r="C1600" s="47" t="str">
        <f t="shared" si="67"/>
        <v>TOTAL CAPITULO V - GTOS INVER. CON RECURSOS DEL CRÉDITO.</v>
      </c>
      <c r="D1600" s="47">
        <f t="shared" si="67"/>
        <v>0</v>
      </c>
      <c r="E1600" s="47">
        <f t="shared" si="67"/>
        <v>0</v>
      </c>
      <c r="F1600" s="47">
        <f t="shared" si="67"/>
        <v>0</v>
      </c>
      <c r="G1600" s="28">
        <v>0</v>
      </c>
      <c r="H1600" s="29">
        <f t="shared" si="68"/>
        <v>0</v>
      </c>
    </row>
    <row r="1601" spans="1:8" s="28" customFormat="1" ht="12">
      <c r="A1601" s="212"/>
      <c r="B1601" s="212"/>
      <c r="C1601" s="47" t="str">
        <f t="shared" si="67"/>
        <v>TOTAL CAPITULO VI - GASTOS DE INVERSIÓN CON S.G.P.</v>
      </c>
      <c r="D1601" s="47">
        <f t="shared" si="67"/>
        <v>32586422000</v>
      </c>
      <c r="E1601" s="47">
        <f t="shared" si="67"/>
        <v>0</v>
      </c>
      <c r="F1601" s="47">
        <f t="shared" si="67"/>
        <v>32586422000</v>
      </c>
      <c r="G1601" s="28">
        <v>32598922000</v>
      </c>
      <c r="H1601" s="29">
        <f t="shared" si="68"/>
        <v>-12500000</v>
      </c>
    </row>
    <row r="1602" spans="1:8" s="28" customFormat="1" ht="12">
      <c r="A1602" s="212"/>
      <c r="B1602" s="212"/>
      <c r="C1602" s="47" t="str">
        <f t="shared" si="67"/>
        <v>TOTAL CAPITULO VII - FONDO LOCAL DE SALUD</v>
      </c>
      <c r="D1602" s="47">
        <f t="shared" si="67"/>
        <v>4485339000</v>
      </c>
      <c r="E1602" s="47">
        <f t="shared" si="67"/>
        <v>501406000</v>
      </c>
      <c r="F1602" s="47">
        <f t="shared" si="67"/>
        <v>4986745000</v>
      </c>
      <c r="G1602" s="28">
        <v>4986745000</v>
      </c>
      <c r="H1602" s="29">
        <f t="shared" si="68"/>
        <v>0</v>
      </c>
    </row>
    <row r="1603" spans="1:8" s="28" customFormat="1" ht="12">
      <c r="A1603" s="212"/>
      <c r="B1603" s="212"/>
      <c r="C1603" s="47" t="str">
        <f t="shared" si="67"/>
        <v>TOTAL CAPITULO VIII - FDO. TERRITORIAL DE PENSIONES</v>
      </c>
      <c r="D1603" s="47">
        <f t="shared" si="67"/>
        <v>0</v>
      </c>
      <c r="E1603" s="47">
        <f t="shared" si="67"/>
        <v>1058168260</v>
      </c>
      <c r="F1603" s="47">
        <f t="shared" si="67"/>
        <v>1058168260</v>
      </c>
      <c r="G1603" s="28">
        <v>1054418260</v>
      </c>
      <c r="H1603" s="29">
        <f t="shared" si="68"/>
        <v>3750000</v>
      </c>
    </row>
    <row r="1604" spans="1:8" s="28" customFormat="1" ht="12">
      <c r="A1604" s="212"/>
      <c r="B1604" s="212"/>
      <c r="C1604" s="47" t="str">
        <f t="shared" si="67"/>
        <v>TOTAL CAPITULO IX  - FONSET</v>
      </c>
      <c r="D1604" s="47">
        <f t="shared" si="67"/>
        <v>0</v>
      </c>
      <c r="E1604" s="47">
        <f t="shared" si="67"/>
        <v>582086000</v>
      </c>
      <c r="F1604" s="47">
        <f t="shared" si="67"/>
        <v>582086000</v>
      </c>
      <c r="G1604" s="28">
        <v>582086000</v>
      </c>
      <c r="H1604" s="29">
        <f t="shared" si="68"/>
        <v>0</v>
      </c>
    </row>
    <row r="1605" spans="1:8" s="28" customFormat="1" ht="12">
      <c r="A1605" s="212"/>
      <c r="B1605" s="212"/>
      <c r="C1605" s="47" t="str">
        <f t="shared" si="67"/>
        <v>TOTAL CAPITULO X - CAJA DE VALORIZACIÓN</v>
      </c>
      <c r="D1605" s="47">
        <f t="shared" si="67"/>
        <v>0</v>
      </c>
      <c r="E1605" s="47">
        <f t="shared" si="67"/>
        <v>800000</v>
      </c>
      <c r="F1605" s="47">
        <f t="shared" si="67"/>
        <v>800000</v>
      </c>
      <c r="G1605" s="28">
        <v>800000</v>
      </c>
      <c r="H1605" s="29">
        <f t="shared" si="68"/>
        <v>0</v>
      </c>
    </row>
    <row r="1606" spans="1:8" s="28" customFormat="1" ht="12">
      <c r="A1606" s="212"/>
      <c r="B1606" s="212"/>
      <c r="C1606" s="47" t="str">
        <f t="shared" si="67"/>
        <v>TOTAL CAPITULO XI - FONDO AGROPECUARIO DE FACAT.</v>
      </c>
      <c r="D1606" s="47">
        <f t="shared" si="67"/>
        <v>0</v>
      </c>
      <c r="E1606" s="47">
        <f t="shared" si="67"/>
        <v>15861000</v>
      </c>
      <c r="F1606" s="47">
        <f t="shared" si="67"/>
        <v>15861000</v>
      </c>
      <c r="G1606" s="28">
        <v>15861000</v>
      </c>
      <c r="H1606" s="29">
        <f t="shared" si="68"/>
        <v>0</v>
      </c>
    </row>
    <row r="1607" spans="1:8" s="28" customFormat="1" ht="12">
      <c r="A1607" s="212"/>
      <c r="B1607" s="212"/>
      <c r="C1607" s="47" t="str">
        <f t="shared" si="67"/>
        <v>TOTAL CAPITULO XII- FDO. DE VIVIENDA DE INT. SOC. Y REF. URB. MPIO.</v>
      </c>
      <c r="D1607" s="47">
        <f t="shared" si="67"/>
        <v>1023176000</v>
      </c>
      <c r="E1607" s="47">
        <f t="shared" si="67"/>
        <v>3924000</v>
      </c>
      <c r="F1607" s="47">
        <f t="shared" si="67"/>
        <v>1027100000</v>
      </c>
      <c r="G1607" s="28">
        <v>1014600000</v>
      </c>
      <c r="H1607" s="29">
        <f t="shared" si="68"/>
        <v>12500000</v>
      </c>
    </row>
    <row r="1608" spans="1:8" s="28" customFormat="1" ht="12">
      <c r="A1608" s="212"/>
      <c r="B1608" s="212"/>
      <c r="C1608" s="47" t="str">
        <f t="shared" si="67"/>
        <v>TOTAL CAPITULO XIII - FONDO PRO-DOTACIÓN CENTROS ANCIANOS</v>
      </c>
      <c r="D1608" s="47">
        <f t="shared" si="67"/>
        <v>0</v>
      </c>
      <c r="E1608" s="47">
        <f t="shared" si="67"/>
        <v>642987000</v>
      </c>
      <c r="F1608" s="47">
        <f t="shared" si="67"/>
        <v>642987000</v>
      </c>
      <c r="G1608" s="28">
        <v>642987000</v>
      </c>
      <c r="H1608" s="29">
        <f t="shared" si="68"/>
        <v>0</v>
      </c>
    </row>
    <row r="1609" spans="1:8" s="28" customFormat="1" ht="12">
      <c r="A1609" s="212"/>
      <c r="B1609" s="212"/>
      <c r="C1609" s="47" t="str">
        <f t="shared" si="67"/>
        <v>TOTAL CAPITULO XIV - FONDO ESTAMPILLA PRO CULTURA</v>
      </c>
      <c r="D1609" s="47">
        <f t="shared" si="67"/>
        <v>0</v>
      </c>
      <c r="E1609" s="47">
        <f t="shared" si="67"/>
        <v>132731000</v>
      </c>
      <c r="F1609" s="47">
        <f t="shared" si="67"/>
        <v>132731000</v>
      </c>
      <c r="G1609" s="28">
        <v>132731000</v>
      </c>
      <c r="H1609" s="29">
        <f t="shared" si="68"/>
        <v>0</v>
      </c>
    </row>
    <row r="1610" spans="1:8" s="28" customFormat="1" ht="12">
      <c r="A1610" s="212"/>
      <c r="B1610" s="212"/>
      <c r="C1610" s="47" t="str">
        <f t="shared" si="67"/>
        <v>TOTAL CAPITULO XV - FDO. DE BOMBER. VOLUNTAR. DE FACAT.</v>
      </c>
      <c r="D1610" s="47">
        <f t="shared" si="67"/>
        <v>0</v>
      </c>
      <c r="E1610" s="47">
        <f t="shared" si="67"/>
        <v>170856000</v>
      </c>
      <c r="F1610" s="47">
        <f t="shared" si="67"/>
        <v>170856000</v>
      </c>
      <c r="G1610" s="28">
        <v>170856000</v>
      </c>
      <c r="H1610" s="29">
        <f t="shared" si="68"/>
        <v>0</v>
      </c>
    </row>
    <row r="1611" spans="1:8" s="28" customFormat="1" ht="12">
      <c r="A1611" s="212"/>
      <c r="B1611" s="212"/>
      <c r="C1611" s="47" t="str">
        <f t="shared" si="67"/>
        <v>TOTAL CAPITULO XVI - FDO. EDUCATIVO PARA LA EDUCACION SUPERIOR</v>
      </c>
      <c r="D1611" s="47">
        <f t="shared" si="67"/>
        <v>0</v>
      </c>
      <c r="E1611" s="47">
        <f t="shared" si="67"/>
        <v>120000000</v>
      </c>
      <c r="F1611" s="47">
        <f t="shared" si="67"/>
        <v>120000000</v>
      </c>
      <c r="H1611" s="29"/>
    </row>
    <row r="1612" spans="1:8" s="28" customFormat="1" ht="12">
      <c r="A1612" s="212"/>
      <c r="B1612" s="212"/>
      <c r="C1612" s="47" t="str">
        <f t="shared" si="67"/>
        <v>TOTAL CAPITULO XVII - FDO. DE GESTION DEL RIESGO DE DESASTRES</v>
      </c>
      <c r="D1612" s="47">
        <f t="shared" si="67"/>
        <v>0</v>
      </c>
      <c r="E1612" s="47">
        <f t="shared" si="67"/>
        <v>11750000</v>
      </c>
      <c r="F1612" s="47">
        <f t="shared" si="67"/>
        <v>11750000</v>
      </c>
      <c r="H1612" s="29"/>
    </row>
    <row r="1613" spans="1:8" s="28" customFormat="1" ht="12.75" thickBot="1">
      <c r="A1613" s="212"/>
      <c r="B1613" s="209"/>
      <c r="C1613" s="216" t="str">
        <f>C1326</f>
        <v>TOTAL GASTOS </v>
      </c>
      <c r="D1613" s="216">
        <f>SUM(D1596:D1612)</f>
        <v>38522937000</v>
      </c>
      <c r="E1613" s="216">
        <f>SUM(E1596:E1612)</f>
        <v>33778281260</v>
      </c>
      <c r="F1613" s="216">
        <f>SUM(F1596:F1612)</f>
        <v>72301218260</v>
      </c>
      <c r="H1613" s="29"/>
    </row>
    <row r="1614" spans="1:8" s="28" customFormat="1" ht="12.75" thickTop="1">
      <c r="A1614" s="212"/>
      <c r="B1614" s="212"/>
      <c r="C1614" s="29"/>
      <c r="D1614" s="213"/>
      <c r="E1614" s="213"/>
      <c r="F1614" s="214"/>
      <c r="H1614" s="29"/>
    </row>
    <row r="1615" spans="1:8" s="28" customFormat="1" ht="12">
      <c r="A1615" s="212"/>
      <c r="B1615" s="212"/>
      <c r="C1615" s="29"/>
      <c r="D1615" s="213">
        <f>D1591-D1613</f>
        <v>0</v>
      </c>
      <c r="E1615" s="213">
        <f>E1591-E1613</f>
        <v>0</v>
      </c>
      <c r="F1615" s="213">
        <f>F1591-F1613</f>
        <v>0</v>
      </c>
      <c r="G1615" s="28" t="s">
        <v>488</v>
      </c>
      <c r="H1615" s="29"/>
    </row>
    <row r="1616" spans="1:8" s="28" customFormat="1" ht="12">
      <c r="A1616" s="212"/>
      <c r="B1616" s="212"/>
      <c r="D1616" s="213"/>
      <c r="E1616" s="213"/>
      <c r="F1616" s="214"/>
      <c r="H1616" s="29"/>
    </row>
    <row r="1617" spans="1:8" s="28" customFormat="1" ht="12">
      <c r="A1617" s="212"/>
      <c r="B1617" s="212"/>
      <c r="D1617" s="213">
        <v>38522937000</v>
      </c>
      <c r="E1617" s="213">
        <v>33392781260</v>
      </c>
      <c r="F1617" s="214">
        <v>71915718260</v>
      </c>
      <c r="H1617" s="29"/>
    </row>
    <row r="1618" spans="1:8" s="28" customFormat="1" ht="12">
      <c r="A1618" s="212"/>
      <c r="B1618" s="212"/>
      <c r="D1618" s="213"/>
      <c r="E1618" s="213"/>
      <c r="F1618" s="214"/>
      <c r="H1618" s="29"/>
    </row>
    <row r="1619" spans="1:8" s="28" customFormat="1" ht="12">
      <c r="A1619" s="212"/>
      <c r="B1619" s="212"/>
      <c r="D1619" s="213"/>
      <c r="E1619" s="213"/>
      <c r="F1619" s="214"/>
      <c r="H1619" s="29"/>
    </row>
    <row r="1620" spans="1:8" s="28" customFormat="1" ht="12">
      <c r="A1620" s="212"/>
      <c r="B1620" s="212"/>
      <c r="D1620" s="213"/>
      <c r="E1620" s="213"/>
      <c r="F1620" s="214"/>
      <c r="H1620" s="29"/>
    </row>
    <row r="1621" spans="1:8" s="28" customFormat="1" ht="12">
      <c r="A1621" s="212"/>
      <c r="B1621" s="212"/>
      <c r="D1621" s="213"/>
      <c r="E1621" s="213"/>
      <c r="F1621" s="214"/>
      <c r="H1621" s="29"/>
    </row>
    <row r="1622" spans="1:8" s="28" customFormat="1" ht="12">
      <c r="A1622" s="212"/>
      <c r="B1622" s="212"/>
      <c r="D1622" s="213"/>
      <c r="E1622" s="213"/>
      <c r="F1622" s="214"/>
      <c r="H1622" s="29"/>
    </row>
    <row r="1623" spans="1:8" s="28" customFormat="1" ht="12">
      <c r="A1623" s="212"/>
      <c r="B1623" s="212"/>
      <c r="D1623" s="213"/>
      <c r="E1623" s="213"/>
      <c r="F1623" s="214"/>
      <c r="H1623" s="29"/>
    </row>
    <row r="1624" spans="1:8" s="28" customFormat="1" ht="12">
      <c r="A1624" s="212"/>
      <c r="B1624" s="212"/>
      <c r="D1624" s="213"/>
      <c r="E1624" s="213"/>
      <c r="F1624" s="214"/>
      <c r="H1624" s="29"/>
    </row>
    <row r="1625" spans="1:8" s="28" customFormat="1" ht="12">
      <c r="A1625" s="212"/>
      <c r="B1625" s="212"/>
      <c r="D1625" s="213"/>
      <c r="E1625" s="213"/>
      <c r="F1625" s="214"/>
      <c r="H1625" s="29"/>
    </row>
    <row r="1626" spans="1:8" s="28" customFormat="1" ht="12">
      <c r="A1626" s="212"/>
      <c r="B1626" s="212"/>
      <c r="D1626" s="213"/>
      <c r="E1626" s="213"/>
      <c r="F1626" s="214"/>
      <c r="H1626" s="29"/>
    </row>
    <row r="1627" spans="1:8" s="28" customFormat="1" ht="12">
      <c r="A1627" s="212"/>
      <c r="B1627" s="212"/>
      <c r="D1627" s="213"/>
      <c r="E1627" s="213"/>
      <c r="F1627" s="214"/>
      <c r="H1627" s="29"/>
    </row>
    <row r="1628" spans="1:8" s="28" customFormat="1" ht="12">
      <c r="A1628" s="212"/>
      <c r="B1628" s="212"/>
      <c r="D1628" s="213"/>
      <c r="E1628" s="213"/>
      <c r="F1628" s="214"/>
      <c r="H1628" s="29"/>
    </row>
    <row r="1629" spans="1:8" s="28" customFormat="1" ht="12">
      <c r="A1629" s="212"/>
      <c r="B1629" s="212"/>
      <c r="D1629" s="213"/>
      <c r="E1629" s="213"/>
      <c r="F1629" s="214"/>
      <c r="H1629" s="29"/>
    </row>
    <row r="1630" spans="1:8" s="28" customFormat="1" ht="12">
      <c r="A1630" s="212"/>
      <c r="B1630" s="212"/>
      <c r="D1630" s="213"/>
      <c r="E1630" s="213"/>
      <c r="F1630" s="214"/>
      <c r="H1630" s="29"/>
    </row>
    <row r="1631" spans="1:8" s="28" customFormat="1" ht="12">
      <c r="A1631" s="212"/>
      <c r="B1631" s="212"/>
      <c r="D1631" s="213"/>
      <c r="E1631" s="213"/>
      <c r="F1631" s="214"/>
      <c r="H1631" s="29"/>
    </row>
    <row r="1632" spans="1:8" s="28" customFormat="1" ht="12">
      <c r="A1632" s="212"/>
      <c r="B1632" s="212"/>
      <c r="D1632" s="213"/>
      <c r="E1632" s="213"/>
      <c r="F1632" s="214"/>
      <c r="H1632" s="29"/>
    </row>
    <row r="1633" spans="1:8" s="28" customFormat="1" ht="12">
      <c r="A1633" s="212"/>
      <c r="B1633" s="212"/>
      <c r="D1633" s="213"/>
      <c r="E1633" s="213"/>
      <c r="F1633" s="214"/>
      <c r="H1633" s="29"/>
    </row>
    <row r="1634" spans="1:8" s="28" customFormat="1" ht="12">
      <c r="A1634" s="212"/>
      <c r="B1634" s="212"/>
      <c r="D1634" s="213"/>
      <c r="E1634" s="213"/>
      <c r="F1634" s="214"/>
      <c r="H1634" s="29"/>
    </row>
    <row r="1635" spans="1:8" s="28" customFormat="1" ht="12">
      <c r="A1635" s="212"/>
      <c r="B1635" s="212"/>
      <c r="D1635" s="213"/>
      <c r="E1635" s="213"/>
      <c r="F1635" s="214"/>
      <c r="H1635" s="29"/>
    </row>
    <row r="1636" spans="1:8" s="28" customFormat="1" ht="12">
      <c r="A1636" s="212"/>
      <c r="B1636" s="212"/>
      <c r="D1636" s="213"/>
      <c r="E1636" s="213"/>
      <c r="F1636" s="214"/>
      <c r="H1636" s="29"/>
    </row>
    <row r="1637" spans="1:8" s="28" customFormat="1" ht="12">
      <c r="A1637" s="212"/>
      <c r="B1637" s="212"/>
      <c r="D1637" s="213"/>
      <c r="E1637" s="213"/>
      <c r="F1637" s="214"/>
      <c r="H1637" s="29"/>
    </row>
    <row r="1638" spans="1:8" s="28" customFormat="1" ht="12">
      <c r="A1638" s="212"/>
      <c r="B1638" s="212"/>
      <c r="D1638" s="213"/>
      <c r="E1638" s="213"/>
      <c r="F1638" s="214"/>
      <c r="H1638" s="29"/>
    </row>
    <row r="1639" spans="1:8" s="28" customFormat="1" ht="12">
      <c r="A1639" s="212"/>
      <c r="B1639" s="212"/>
      <c r="D1639" s="213"/>
      <c r="E1639" s="213"/>
      <c r="F1639" s="214"/>
      <c r="H1639" s="29"/>
    </row>
    <row r="1640" spans="1:8" s="28" customFormat="1" ht="12">
      <c r="A1640" s="212"/>
      <c r="B1640" s="212"/>
      <c r="D1640" s="213"/>
      <c r="E1640" s="213"/>
      <c r="F1640" s="214"/>
      <c r="H1640" s="29"/>
    </row>
    <row r="1641" spans="1:8" s="28" customFormat="1" ht="12">
      <c r="A1641" s="212"/>
      <c r="B1641" s="212"/>
      <c r="D1641" s="213"/>
      <c r="E1641" s="213"/>
      <c r="F1641" s="214"/>
      <c r="H1641" s="29"/>
    </row>
    <row r="1642" spans="1:8" s="28" customFormat="1" ht="12">
      <c r="A1642" s="212"/>
      <c r="B1642" s="212"/>
      <c r="D1642" s="213"/>
      <c r="E1642" s="213"/>
      <c r="F1642" s="214"/>
      <c r="H1642" s="29"/>
    </row>
    <row r="1643" spans="1:8" s="28" customFormat="1" ht="12">
      <c r="A1643" s="212"/>
      <c r="B1643" s="212"/>
      <c r="D1643" s="213"/>
      <c r="E1643" s="213"/>
      <c r="F1643" s="214"/>
      <c r="H1643" s="29"/>
    </row>
    <row r="1644" spans="1:8" s="28" customFormat="1" ht="12">
      <c r="A1644" s="212"/>
      <c r="B1644" s="212"/>
      <c r="D1644" s="213"/>
      <c r="E1644" s="213"/>
      <c r="F1644" s="214"/>
      <c r="H1644" s="29"/>
    </row>
    <row r="1645" spans="1:8" s="28" customFormat="1" ht="12">
      <c r="A1645" s="212"/>
      <c r="B1645" s="212"/>
      <c r="D1645" s="213"/>
      <c r="E1645" s="213"/>
      <c r="F1645" s="214"/>
      <c r="H1645" s="29"/>
    </row>
    <row r="1646" spans="1:8" s="28" customFormat="1" ht="12">
      <c r="A1646" s="212"/>
      <c r="B1646" s="212"/>
      <c r="D1646" s="213"/>
      <c r="E1646" s="213"/>
      <c r="F1646" s="214"/>
      <c r="H1646" s="29"/>
    </row>
    <row r="1647" spans="1:8" s="28" customFormat="1" ht="12">
      <c r="A1647" s="212"/>
      <c r="B1647" s="212"/>
      <c r="D1647" s="213"/>
      <c r="E1647" s="213"/>
      <c r="F1647" s="214"/>
      <c r="H1647" s="29"/>
    </row>
    <row r="1648" spans="1:8" s="28" customFormat="1" ht="12">
      <c r="A1648" s="212"/>
      <c r="B1648" s="212"/>
      <c r="D1648" s="213"/>
      <c r="E1648" s="213"/>
      <c r="F1648" s="214"/>
      <c r="H1648" s="29"/>
    </row>
    <row r="1649" spans="1:8" s="28" customFormat="1" ht="12">
      <c r="A1649" s="212"/>
      <c r="B1649" s="212"/>
      <c r="D1649" s="213"/>
      <c r="E1649" s="213"/>
      <c r="F1649" s="214"/>
      <c r="H1649" s="29"/>
    </row>
    <row r="1650" spans="1:8" s="28" customFormat="1" ht="12">
      <c r="A1650" s="212"/>
      <c r="B1650" s="212"/>
      <c r="D1650" s="213"/>
      <c r="E1650" s="213"/>
      <c r="F1650" s="214"/>
      <c r="H1650" s="29"/>
    </row>
    <row r="1651" spans="1:8" s="28" customFormat="1" ht="12">
      <c r="A1651" s="212"/>
      <c r="B1651" s="212"/>
      <c r="D1651" s="213"/>
      <c r="E1651" s="213"/>
      <c r="F1651" s="214"/>
      <c r="H1651" s="29"/>
    </row>
    <row r="1652" spans="1:8" s="28" customFormat="1" ht="12">
      <c r="A1652" s="212"/>
      <c r="B1652" s="212"/>
      <c r="D1652" s="213"/>
      <c r="E1652" s="213"/>
      <c r="F1652" s="214"/>
      <c r="H1652" s="29"/>
    </row>
    <row r="1653" spans="1:8" s="28" customFormat="1" ht="12">
      <c r="A1653" s="212"/>
      <c r="B1653" s="212"/>
      <c r="D1653" s="213"/>
      <c r="E1653" s="213"/>
      <c r="F1653" s="214"/>
      <c r="H1653" s="29"/>
    </row>
    <row r="1654" spans="1:8" s="28" customFormat="1" ht="12">
      <c r="A1654" s="212"/>
      <c r="B1654" s="212"/>
      <c r="D1654" s="213"/>
      <c r="E1654" s="213"/>
      <c r="F1654" s="214"/>
      <c r="H1654" s="29"/>
    </row>
    <row r="1655" spans="1:8" s="28" customFormat="1" ht="12">
      <c r="A1655" s="212"/>
      <c r="B1655" s="212"/>
      <c r="D1655" s="213"/>
      <c r="E1655" s="213"/>
      <c r="F1655" s="214"/>
      <c r="H1655" s="29"/>
    </row>
    <row r="1656" spans="1:8" s="28" customFormat="1" ht="12">
      <c r="A1656" s="212"/>
      <c r="B1656" s="212"/>
      <c r="D1656" s="213"/>
      <c r="E1656" s="213"/>
      <c r="F1656" s="214"/>
      <c r="H1656" s="29"/>
    </row>
    <row r="1657" spans="1:8" s="28" customFormat="1" ht="12">
      <c r="A1657" s="212"/>
      <c r="B1657" s="212"/>
      <c r="D1657" s="213"/>
      <c r="E1657" s="213"/>
      <c r="F1657" s="214"/>
      <c r="H1657" s="29"/>
    </row>
    <row r="1658" spans="1:8" s="28" customFormat="1" ht="12">
      <c r="A1658" s="212"/>
      <c r="B1658" s="212"/>
      <c r="D1658" s="213"/>
      <c r="E1658" s="213"/>
      <c r="F1658" s="214"/>
      <c r="H1658" s="29"/>
    </row>
    <row r="1659" spans="1:8" s="28" customFormat="1" ht="12">
      <c r="A1659" s="212"/>
      <c r="B1659" s="212"/>
      <c r="D1659" s="213"/>
      <c r="E1659" s="213"/>
      <c r="F1659" s="214"/>
      <c r="H1659" s="29"/>
    </row>
    <row r="1660" spans="1:8" s="28" customFormat="1" ht="12">
      <c r="A1660" s="212"/>
      <c r="B1660" s="212"/>
      <c r="D1660" s="213"/>
      <c r="E1660" s="213"/>
      <c r="F1660" s="214"/>
      <c r="H1660" s="29"/>
    </row>
    <row r="1661" spans="1:8" s="28" customFormat="1" ht="12">
      <c r="A1661" s="212"/>
      <c r="B1661" s="212"/>
      <c r="D1661" s="213"/>
      <c r="E1661" s="213"/>
      <c r="F1661" s="214"/>
      <c r="H1661" s="29"/>
    </row>
    <row r="1662" spans="1:8" s="28" customFormat="1" ht="12">
      <c r="A1662" s="212"/>
      <c r="B1662" s="212"/>
      <c r="D1662" s="213"/>
      <c r="E1662" s="213"/>
      <c r="F1662" s="214"/>
      <c r="H1662" s="29"/>
    </row>
    <row r="1663" spans="1:8" s="28" customFormat="1" ht="12">
      <c r="A1663" s="212"/>
      <c r="B1663" s="212"/>
      <c r="D1663" s="213"/>
      <c r="E1663" s="213"/>
      <c r="F1663" s="214"/>
      <c r="H1663" s="29"/>
    </row>
    <row r="1664" spans="1:8" s="28" customFormat="1" ht="12">
      <c r="A1664" s="212"/>
      <c r="B1664" s="212"/>
      <c r="D1664" s="213"/>
      <c r="E1664" s="213"/>
      <c r="F1664" s="214"/>
      <c r="H1664" s="29"/>
    </row>
    <row r="1665" spans="1:8" s="28" customFormat="1" ht="12">
      <c r="A1665" s="212"/>
      <c r="B1665" s="212"/>
      <c r="D1665" s="213"/>
      <c r="E1665" s="213"/>
      <c r="F1665" s="214"/>
      <c r="H1665" s="29"/>
    </row>
    <row r="1666" spans="1:8" s="28" customFormat="1" ht="12">
      <c r="A1666" s="212"/>
      <c r="B1666" s="212"/>
      <c r="D1666" s="213"/>
      <c r="E1666" s="213"/>
      <c r="F1666" s="214"/>
      <c r="H1666" s="29"/>
    </row>
    <row r="1667" spans="1:8" s="28" customFormat="1" ht="12">
      <c r="A1667" s="212"/>
      <c r="B1667" s="212"/>
      <c r="D1667" s="213"/>
      <c r="E1667" s="213"/>
      <c r="F1667" s="214"/>
      <c r="H1667" s="29"/>
    </row>
    <row r="1668" spans="1:8" s="28" customFormat="1" ht="12">
      <c r="A1668" s="212"/>
      <c r="B1668" s="212"/>
      <c r="D1668" s="213"/>
      <c r="E1668" s="213"/>
      <c r="F1668" s="214"/>
      <c r="H1668" s="29"/>
    </row>
    <row r="1669" spans="1:8" s="28" customFormat="1" ht="12">
      <c r="A1669" s="212"/>
      <c r="B1669" s="212"/>
      <c r="D1669" s="213"/>
      <c r="E1669" s="213"/>
      <c r="F1669" s="214"/>
      <c r="H1669" s="29"/>
    </row>
    <row r="1670" spans="1:8" s="28" customFormat="1" ht="12">
      <c r="A1670" s="212"/>
      <c r="B1670" s="212"/>
      <c r="D1670" s="213"/>
      <c r="E1670" s="213"/>
      <c r="F1670" s="214"/>
      <c r="H1670" s="29"/>
    </row>
    <row r="1671" spans="1:8" s="28" customFormat="1" ht="12">
      <c r="A1671" s="212"/>
      <c r="B1671" s="212"/>
      <c r="D1671" s="213"/>
      <c r="E1671" s="213"/>
      <c r="F1671" s="214"/>
      <c r="H1671" s="29"/>
    </row>
    <row r="1672" spans="1:8" s="28" customFormat="1" ht="12">
      <c r="A1672" s="212"/>
      <c r="B1672" s="212"/>
      <c r="D1672" s="213"/>
      <c r="E1672" s="213"/>
      <c r="F1672" s="214"/>
      <c r="H1672" s="29"/>
    </row>
    <row r="1673" spans="1:8" s="28" customFormat="1" ht="12">
      <c r="A1673" s="212"/>
      <c r="B1673" s="212"/>
      <c r="D1673" s="213"/>
      <c r="E1673" s="213"/>
      <c r="F1673" s="214"/>
      <c r="H1673" s="29"/>
    </row>
    <row r="1674" spans="1:8" s="28" customFormat="1" ht="12">
      <c r="A1674" s="212"/>
      <c r="B1674" s="212"/>
      <c r="D1674" s="213"/>
      <c r="E1674" s="213"/>
      <c r="F1674" s="214"/>
      <c r="H1674" s="29"/>
    </row>
    <row r="1675" spans="1:8" s="28" customFormat="1" ht="12">
      <c r="A1675" s="212"/>
      <c r="B1675" s="212"/>
      <c r="D1675" s="213"/>
      <c r="E1675" s="213"/>
      <c r="F1675" s="214"/>
      <c r="H1675" s="29"/>
    </row>
    <row r="1676" spans="1:8" s="28" customFormat="1" ht="12">
      <c r="A1676" s="212"/>
      <c r="B1676" s="212"/>
      <c r="D1676" s="213"/>
      <c r="E1676" s="213"/>
      <c r="F1676" s="214"/>
      <c r="H1676" s="29"/>
    </row>
    <row r="1677" spans="1:8" s="28" customFormat="1" ht="12">
      <c r="A1677" s="212"/>
      <c r="B1677" s="212"/>
      <c r="D1677" s="213"/>
      <c r="E1677" s="213"/>
      <c r="F1677" s="214"/>
      <c r="H1677" s="29"/>
    </row>
    <row r="1678" spans="1:8" s="28" customFormat="1" ht="12">
      <c r="A1678" s="212"/>
      <c r="B1678" s="212"/>
      <c r="D1678" s="213"/>
      <c r="E1678" s="213"/>
      <c r="F1678" s="214"/>
      <c r="H1678" s="29"/>
    </row>
    <row r="1679" spans="1:8" s="28" customFormat="1" ht="12">
      <c r="A1679" s="212"/>
      <c r="B1679" s="212"/>
      <c r="D1679" s="213"/>
      <c r="E1679" s="213"/>
      <c r="F1679" s="214"/>
      <c r="H1679" s="29"/>
    </row>
    <row r="1680" spans="1:8" s="28" customFormat="1" ht="12">
      <c r="A1680" s="212"/>
      <c r="B1680" s="212"/>
      <c r="D1680" s="213"/>
      <c r="E1680" s="213"/>
      <c r="F1680" s="214"/>
      <c r="H1680" s="29"/>
    </row>
    <row r="1681" spans="1:8" s="28" customFormat="1" ht="12">
      <c r="A1681" s="212"/>
      <c r="B1681" s="212"/>
      <c r="D1681" s="213"/>
      <c r="E1681" s="213"/>
      <c r="F1681" s="214"/>
      <c r="H1681" s="29"/>
    </row>
  </sheetData>
  <sheetProtection/>
  <printOptions/>
  <pageMargins left="0.7874015748031497" right="0.3937007874015748" top="0.7874015748031497" bottom="1.3779527559055118" header="0" footer="0"/>
  <pageSetup horizontalDpi="300" verticalDpi="300" orientation="portrait" paperSize="5" scale="70" r:id="rId3"/>
  <rowBreaks count="1" manualBreakCount="1">
    <brk id="376"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Alcaldia Municipal de Facatativá</dc:creator>
  <cp:keywords/>
  <dc:description/>
  <cp:lastModifiedBy>nohosala</cp:lastModifiedBy>
  <dcterms:created xsi:type="dcterms:W3CDTF">2013-01-31T15:47:35Z</dcterms:created>
  <dcterms:modified xsi:type="dcterms:W3CDTF">2013-03-20T23:40:00Z</dcterms:modified>
  <cp:category/>
  <cp:version/>
  <cp:contentType/>
  <cp:contentStatus/>
</cp:coreProperties>
</file>