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240" windowHeight="9240"/>
  </bookViews>
  <sheets>
    <sheet name="Hoja9" sheetId="9" r:id="rId1"/>
    <sheet name="Hoja10" sheetId="10" r:id="rId2"/>
  </sheets>
  <definedNames>
    <definedName name="_xlnm.Print_Titles" localSheetId="0">Hoja9!$1:$2</definedName>
  </definedNames>
  <calcPr calcId="125725" concurrentCalc="0"/>
</workbook>
</file>

<file path=xl/calcChain.xml><?xml version="1.0" encoding="utf-8"?>
<calcChain xmlns="http://schemas.openxmlformats.org/spreadsheetml/2006/main">
  <c r="B27" i="9"/>
  <c r="B29"/>
  <c r="H59"/>
  <c r="H143"/>
  <c r="G143"/>
  <c r="F143"/>
  <c r="E143"/>
  <c r="D143"/>
  <c r="C143"/>
  <c r="G142"/>
  <c r="E142"/>
  <c r="D142"/>
  <c r="C142"/>
  <c r="H141"/>
  <c r="G141"/>
  <c r="F141"/>
  <c r="E141"/>
  <c r="D141"/>
  <c r="C141"/>
  <c r="H140"/>
  <c r="G140"/>
  <c r="F140"/>
  <c r="E140"/>
  <c r="D140"/>
  <c r="C140"/>
  <c r="H139"/>
  <c r="G139"/>
  <c r="F139"/>
  <c r="E139"/>
  <c r="D139"/>
  <c r="C139"/>
  <c r="H138"/>
  <c r="G138"/>
  <c r="F138"/>
  <c r="E138"/>
  <c r="D138"/>
  <c r="C138"/>
  <c r="H137"/>
  <c r="G137"/>
  <c r="F137"/>
  <c r="E137"/>
  <c r="D137"/>
  <c r="C137"/>
  <c r="H136"/>
  <c r="G136"/>
  <c r="F136"/>
  <c r="E136"/>
  <c r="D136"/>
  <c r="C136"/>
  <c r="H135"/>
  <c r="G135"/>
  <c r="F135"/>
  <c r="E135"/>
  <c r="D135"/>
  <c r="C135"/>
  <c r="H134"/>
  <c r="G134"/>
  <c r="F134"/>
  <c r="E134"/>
  <c r="D134"/>
  <c r="C134"/>
  <c r="H133"/>
  <c r="G133"/>
  <c r="F133"/>
  <c r="E133"/>
  <c r="D133"/>
  <c r="C133"/>
  <c r="H132"/>
  <c r="G132"/>
  <c r="F132"/>
  <c r="E132"/>
  <c r="D132"/>
  <c r="C132"/>
  <c r="H131"/>
  <c r="G131"/>
  <c r="F131"/>
  <c r="E131"/>
  <c r="D131"/>
  <c r="C131"/>
  <c r="H130"/>
  <c r="G130"/>
  <c r="F130"/>
  <c r="E130"/>
  <c r="D130"/>
  <c r="C130"/>
  <c r="H129"/>
  <c r="G129"/>
  <c r="F129"/>
  <c r="E129"/>
  <c r="D129"/>
  <c r="C129"/>
  <c r="H128"/>
  <c r="G128"/>
  <c r="F128"/>
  <c r="E128"/>
  <c r="D128"/>
  <c r="C128"/>
  <c r="H127"/>
  <c r="G127"/>
  <c r="F127"/>
  <c r="E127"/>
  <c r="D127"/>
  <c r="C127"/>
  <c r="H126"/>
  <c r="G126"/>
  <c r="F126"/>
  <c r="E126"/>
  <c r="D126"/>
  <c r="C126"/>
  <c r="H125"/>
  <c r="G125"/>
  <c r="F125"/>
  <c r="E125"/>
  <c r="D125"/>
  <c r="C125"/>
  <c r="H124"/>
  <c r="G124"/>
  <c r="F124"/>
  <c r="E124"/>
  <c r="D124"/>
  <c r="C124"/>
  <c r="H123"/>
  <c r="G123"/>
  <c r="F123"/>
  <c r="E123"/>
  <c r="D123"/>
  <c r="C123"/>
  <c r="H122"/>
  <c r="G122"/>
  <c r="F122"/>
  <c r="E122"/>
  <c r="D122"/>
  <c r="C122"/>
  <c r="H121"/>
  <c r="H144"/>
  <c r="G121"/>
  <c r="F121"/>
  <c r="E121"/>
  <c r="D121"/>
  <c r="C121"/>
  <c r="H114"/>
  <c r="G114"/>
  <c r="F114"/>
  <c r="E114"/>
  <c r="D114"/>
  <c r="C114"/>
  <c r="G113"/>
  <c r="E113"/>
  <c r="D113"/>
  <c r="C113"/>
  <c r="H112"/>
  <c r="G112"/>
  <c r="F112"/>
  <c r="E112"/>
  <c r="D112"/>
  <c r="C112"/>
  <c r="H111"/>
  <c r="G111"/>
  <c r="F111"/>
  <c r="E111"/>
  <c r="D111"/>
  <c r="C111"/>
  <c r="H110"/>
  <c r="G110"/>
  <c r="F110"/>
  <c r="E110"/>
  <c r="D110"/>
  <c r="C110"/>
  <c r="H109"/>
  <c r="G109"/>
  <c r="F109"/>
  <c r="E109"/>
  <c r="D109"/>
  <c r="C109"/>
  <c r="H108"/>
  <c r="G108"/>
  <c r="F108"/>
  <c r="E108"/>
  <c r="D108"/>
  <c r="C108"/>
  <c r="H107"/>
  <c r="G107"/>
  <c r="F107"/>
  <c r="E107"/>
  <c r="D107"/>
  <c r="C107"/>
  <c r="H106"/>
  <c r="G106"/>
  <c r="F106"/>
  <c r="E106"/>
  <c r="D106"/>
  <c r="C106"/>
  <c r="H105"/>
  <c r="G105"/>
  <c r="F105"/>
  <c r="E105"/>
  <c r="D105"/>
  <c r="C105"/>
  <c r="H104"/>
  <c r="G104"/>
  <c r="F104"/>
  <c r="E104"/>
  <c r="D104"/>
  <c r="C104"/>
  <c r="H103"/>
  <c r="G103"/>
  <c r="F103"/>
  <c r="E103"/>
  <c r="D103"/>
  <c r="C103"/>
  <c r="H102"/>
  <c r="G102"/>
  <c r="F102"/>
  <c r="E102"/>
  <c r="D102"/>
  <c r="C102"/>
  <c r="H101"/>
  <c r="G101"/>
  <c r="F101"/>
  <c r="E101"/>
  <c r="D101"/>
  <c r="C101"/>
  <c r="H100"/>
  <c r="G100"/>
  <c r="F100"/>
  <c r="E100"/>
  <c r="D100"/>
  <c r="C100"/>
  <c r="H99"/>
  <c r="G99"/>
  <c r="F99"/>
  <c r="E99"/>
  <c r="D99"/>
  <c r="C99"/>
  <c r="H98"/>
  <c r="G98"/>
  <c r="F98"/>
  <c r="E98"/>
  <c r="D98"/>
  <c r="C98"/>
  <c r="H97"/>
  <c r="G97"/>
  <c r="F97"/>
  <c r="E97"/>
  <c r="D97"/>
  <c r="C97"/>
  <c r="H96"/>
  <c r="G96"/>
  <c r="F96"/>
  <c r="E96"/>
  <c r="D96"/>
  <c r="C96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H115"/>
  <c r="G92"/>
  <c r="F92"/>
  <c r="E92"/>
  <c r="D92"/>
  <c r="C92"/>
  <c r="H86"/>
  <c r="G86"/>
  <c r="F86"/>
  <c r="E86"/>
  <c r="D86"/>
  <c r="C86"/>
  <c r="G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H87"/>
  <c r="G64"/>
  <c r="F64"/>
  <c r="E64"/>
  <c r="D64"/>
  <c r="C64"/>
  <c r="H3" i="10"/>
  <c r="G3"/>
  <c r="F3"/>
  <c r="E3"/>
  <c r="D3"/>
  <c r="E28" i="9"/>
  <c r="D28"/>
  <c r="C28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F151" i="10"/>
  <c r="I189"/>
  <c r="F146"/>
  <c r="G146"/>
  <c r="F147"/>
  <c r="G147"/>
  <c r="F148"/>
  <c r="G148"/>
  <c r="F149"/>
  <c r="G149"/>
  <c r="F152"/>
  <c r="F153"/>
  <c r="I186"/>
  <c r="I187"/>
  <c r="I173"/>
  <c r="F177"/>
  <c r="E177"/>
  <c r="D177"/>
  <c r="I38"/>
  <c r="J38"/>
  <c r="K141"/>
  <c r="K140"/>
  <c r="K139"/>
  <c r="K138"/>
  <c r="I164"/>
  <c r="I166"/>
  <c r="I167"/>
  <c r="I165"/>
  <c r="C22" i="9"/>
  <c r="E22"/>
  <c r="I163" i="10"/>
  <c r="I170"/>
  <c r="I183"/>
  <c r="I178"/>
  <c r="I179"/>
  <c r="I180"/>
  <c r="I169"/>
  <c r="I133"/>
  <c r="J133"/>
  <c r="J131"/>
  <c r="J130"/>
  <c r="J120"/>
  <c r="I73"/>
  <c r="I26"/>
  <c r="J26"/>
  <c r="I29"/>
  <c r="J29"/>
  <c r="I31"/>
  <c r="J31"/>
  <c r="I39"/>
  <c r="I139"/>
  <c r="J139"/>
  <c r="I90"/>
  <c r="J90"/>
  <c r="I68"/>
  <c r="J68"/>
  <c r="I71"/>
  <c r="J71"/>
  <c r="J228"/>
  <c r="I217"/>
  <c r="I215"/>
  <c r="I211"/>
  <c r="I208"/>
  <c r="I207"/>
  <c r="I205"/>
  <c r="I201"/>
  <c r="I197"/>
  <c r="I185"/>
  <c r="I182"/>
  <c r="I181"/>
  <c r="I176"/>
  <c r="J176"/>
  <c r="I172"/>
  <c r="J172"/>
  <c r="I171"/>
  <c r="J171"/>
  <c r="I156"/>
  <c r="I155"/>
  <c r="I143"/>
  <c r="I141"/>
  <c r="J141"/>
  <c r="I140"/>
  <c r="J140"/>
  <c r="I138"/>
  <c r="J138"/>
  <c r="I137"/>
  <c r="I135"/>
  <c r="J135"/>
  <c r="I134"/>
  <c r="J134"/>
  <c r="I132"/>
  <c r="I129"/>
  <c r="I127"/>
  <c r="J127"/>
  <c r="I126"/>
  <c r="J126"/>
  <c r="I125"/>
  <c r="J125"/>
  <c r="I124"/>
  <c r="I119"/>
  <c r="J119"/>
  <c r="I117"/>
  <c r="J117"/>
  <c r="I115"/>
  <c r="J115"/>
  <c r="J121"/>
  <c r="I114"/>
  <c r="I112"/>
  <c r="J112"/>
  <c r="I111"/>
  <c r="J111"/>
  <c r="I110"/>
  <c r="J110"/>
  <c r="J113"/>
  <c r="I109"/>
  <c r="I108"/>
  <c r="J108"/>
  <c r="I107"/>
  <c r="J107"/>
  <c r="I106"/>
  <c r="I100"/>
  <c r="J100"/>
  <c r="I99"/>
  <c r="J99"/>
  <c r="I98"/>
  <c r="J98"/>
  <c r="I95"/>
  <c r="J95"/>
  <c r="I91"/>
  <c r="J91"/>
  <c r="I87"/>
  <c r="J87"/>
  <c r="I84"/>
  <c r="J84"/>
  <c r="I83"/>
  <c r="I80"/>
  <c r="J80"/>
  <c r="I79"/>
  <c r="J79"/>
  <c r="I78"/>
  <c r="J78"/>
  <c r="I77"/>
  <c r="J77"/>
  <c r="I76"/>
  <c r="J76"/>
  <c r="I74"/>
  <c r="J74"/>
  <c r="I67"/>
  <c r="J67"/>
  <c r="I66"/>
  <c r="J66"/>
  <c r="I65"/>
  <c r="J65"/>
  <c r="I64"/>
  <c r="J64"/>
  <c r="I63"/>
  <c r="I61"/>
  <c r="J61"/>
  <c r="I60"/>
  <c r="J60"/>
  <c r="I57"/>
  <c r="J57"/>
  <c r="I56"/>
  <c r="I54"/>
  <c r="J54"/>
  <c r="I52"/>
  <c r="J52"/>
  <c r="I51"/>
  <c r="J51"/>
  <c r="I48"/>
  <c r="J48"/>
  <c r="I45"/>
  <c r="J45"/>
  <c r="I44"/>
  <c r="J44"/>
  <c r="I43"/>
  <c r="I42"/>
  <c r="I35"/>
  <c r="J35"/>
  <c r="I33"/>
  <c r="J33"/>
  <c r="I32"/>
  <c r="J32"/>
  <c r="I28"/>
  <c r="J28"/>
  <c r="I23"/>
  <c r="I20"/>
  <c r="I17"/>
  <c r="I16"/>
  <c r="I15"/>
  <c r="I10"/>
  <c r="J2"/>
  <c r="I8"/>
  <c r="I7"/>
  <c r="I6"/>
  <c r="I5"/>
  <c r="I4"/>
  <c r="I2"/>
  <c r="E26" i="9"/>
  <c r="C26"/>
  <c r="E24"/>
  <c r="C24"/>
  <c r="E23"/>
  <c r="C23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E27"/>
  <c r="E29"/>
  <c r="C5"/>
  <c r="C27"/>
  <c r="C29"/>
  <c r="F5"/>
  <c r="F7"/>
  <c r="F9"/>
  <c r="F11"/>
  <c r="F13"/>
  <c r="F15"/>
  <c r="F17"/>
  <c r="F23"/>
  <c r="I3" i="10"/>
  <c r="F6" i="9"/>
  <c r="F8"/>
  <c r="F10"/>
  <c r="F12"/>
  <c r="F14"/>
  <c r="F16"/>
  <c r="F18"/>
  <c r="F24"/>
  <c r="F19"/>
  <c r="F20"/>
  <c r="F26"/>
  <c r="D27"/>
  <c r="D29"/>
  <c r="G150" i="10"/>
  <c r="F150"/>
  <c r="J16"/>
  <c r="J4"/>
  <c r="J6"/>
  <c r="J8"/>
  <c r="J15"/>
  <c r="J17"/>
  <c r="J23"/>
  <c r="I24"/>
  <c r="J5"/>
  <c r="J20"/>
  <c r="I11"/>
  <c r="F25" i="9"/>
  <c r="J186" i="10"/>
  <c r="J187"/>
  <c r="J142"/>
  <c r="I40"/>
  <c r="J170"/>
  <c r="I168"/>
  <c r="J166"/>
  <c r="J173"/>
  <c r="J72"/>
  <c r="J167"/>
  <c r="J164"/>
  <c r="J101"/>
  <c r="J128"/>
  <c r="J39"/>
  <c r="J165"/>
  <c r="I188"/>
  <c r="I177"/>
  <c r="F21" i="9"/>
  <c r="F22"/>
  <c r="J177" i="10"/>
  <c r="J11"/>
  <c r="J24"/>
  <c r="J168"/>
  <c r="F28" i="9"/>
  <c r="F27"/>
  <c r="F29"/>
  <c r="J190" i="10"/>
  <c r="J221"/>
  <c r="J230"/>
  <c r="J218"/>
</calcChain>
</file>

<file path=xl/sharedStrings.xml><?xml version="1.0" encoding="utf-8"?>
<sst xmlns="http://schemas.openxmlformats.org/spreadsheetml/2006/main" count="628" uniqueCount="436">
  <si>
    <t>ALIMENTACION ESCOLAR</t>
  </si>
  <si>
    <t>FONDO LOCAL SALUD</t>
  </si>
  <si>
    <t xml:space="preserve">         1,500,000.00   </t>
  </si>
  <si>
    <t xml:space="preserve">         5,000,000.00   </t>
  </si>
  <si>
    <t xml:space="preserve">       10,000,000.00   </t>
  </si>
  <si>
    <t xml:space="preserve">         2,000,000.00   </t>
  </si>
  <si>
    <t xml:space="preserve">       15,000,000.00   </t>
  </si>
  <si>
    <t>GA </t>
  </si>
  <si>
    <t>TOTAL GASTOS DE INVERSION </t>
  </si>
  <si>
    <t>GA.01 </t>
  </si>
  <si>
    <t>SECTOR EDUCACION </t>
  </si>
  <si>
    <t xml:space="preserve">     187,496,978.00   </t>
  </si>
  <si>
    <t>GA.01.2 </t>
  </si>
  <si>
    <t>CALIDAD - MATRICULA </t>
  </si>
  <si>
    <t xml:space="preserve">     147,737,378.00   </t>
  </si>
  <si>
    <t>GA.01.2.03 </t>
  </si>
  <si>
    <t>MANTENIMIENTO DE INFRAESTRUCTURA EDUCATIVA </t>
  </si>
  <si>
    <t xml:space="preserve">       40,664,169.00   </t>
  </si>
  <si>
    <t>GA.01.2.04 </t>
  </si>
  <si>
    <t>Dotación Institucional de infraestructura Educativa </t>
  </si>
  <si>
    <t>GA.01.2.05 </t>
  </si>
  <si>
    <t>DOTACION INSTITUCIONAL DE MATERIAL Y MEDIOS PEDAGOGICOS PARA EL APRENDIZAJE </t>
  </si>
  <si>
    <t>GA.01.2.06 </t>
  </si>
  <si>
    <t>PAGO DE SERVICIOS PUBLICOS DE LAS INSTITUCIONES EDUCATIVAS </t>
  </si>
  <si>
    <t xml:space="preserve">       60,000,000.00   </t>
  </si>
  <si>
    <t>GA.01.2.10 </t>
  </si>
  <si>
    <t>ALIMENTACION ESCOLAR </t>
  </si>
  <si>
    <t xml:space="preserve">       27,073,209.00   </t>
  </si>
  <si>
    <t>GA.01.2.10.1 </t>
  </si>
  <si>
    <t>PRESTACION DIRECTA DEL SERVICIO </t>
  </si>
  <si>
    <t>GA.01.2.10.1.1 </t>
  </si>
  <si>
    <t>Compra de Alimentos </t>
  </si>
  <si>
    <t xml:space="preserve">       21,658,567.00   </t>
  </si>
  <si>
    <t>GA.01.2.10.1.3 </t>
  </si>
  <si>
    <t>Contratación de personal para la preparación de alimentos </t>
  </si>
  <si>
    <t xml:space="preserve">         5,414,642.00   </t>
  </si>
  <si>
    <t>GA.01.3 </t>
  </si>
  <si>
    <t>CALIDAD - GRATUIDAD </t>
  </si>
  <si>
    <t xml:space="preserve">       39,759,600.00   </t>
  </si>
  <si>
    <t>GA.01.3.7 </t>
  </si>
  <si>
    <t>FUNCIONAMIENTO BASICO DE LOS ESTABLECIMIENTOS EDUCATIVOS </t>
  </si>
  <si>
    <t>GA.01.3.7.1 </t>
  </si>
  <si>
    <t>Transferencia inst Educativas - Gratuidad en Educacion Nivel 1-2 </t>
  </si>
  <si>
    <t>GA.03 </t>
  </si>
  <si>
    <t>SECTOR AGUA POTABLE Y SANEAMIENTO BASICO (SIN INCLUIR PROYECTOS DE VIS) </t>
  </si>
  <si>
    <t xml:space="preserve">     387,514,055.00   </t>
  </si>
  <si>
    <t>GA.03.1 </t>
  </si>
  <si>
    <t>SERVICIO DE ACUEDUCTO </t>
  </si>
  <si>
    <t xml:space="preserve">       73,918,978.00   </t>
  </si>
  <si>
    <t>GA.03.1.01 </t>
  </si>
  <si>
    <t>Subsidios - Fondo de Solidaridad y redistribución del ingreso </t>
  </si>
  <si>
    <t>GA.03.2 </t>
  </si>
  <si>
    <t>SERVICIO DE ALCANTARILLADO </t>
  </si>
  <si>
    <t xml:space="preserve">       14,262,361.00   </t>
  </si>
  <si>
    <t>GA.03.2.1 </t>
  </si>
  <si>
    <t>Subsidio - fondo Solidaridad y redistribución del ingreso </t>
  </si>
  <si>
    <t>GA.03.3 </t>
  </si>
  <si>
    <t>SERVICIO DE ASEO </t>
  </si>
  <si>
    <t xml:space="preserve">       23,219,005.00   </t>
  </si>
  <si>
    <t>GA.03.3.1 </t>
  </si>
  <si>
    <t>Subsidios - Fondo de Solidaridad y Redistribución del ingreso </t>
  </si>
  <si>
    <t>GA.03.4 </t>
  </si>
  <si>
    <t>CONSTRUCCION , RECUPERACION Y MANTENIMIENTO DE OBRAS DE SANEAMIENTO BASICO </t>
  </si>
  <si>
    <t xml:space="preserve">       75,000,000.00   </t>
  </si>
  <si>
    <t>GA.03.4.1 </t>
  </si>
  <si>
    <t>CONSTRUCCION RECUPERACION DE OBRAS DE SANEAMIENTO BASICO RURAL </t>
  </si>
  <si>
    <t xml:space="preserve">       50,000,000.00   </t>
  </si>
  <si>
    <t>GA.03.4.2 </t>
  </si>
  <si>
    <t>MANTENIMIENTO DE OBRAS DE SANEAMIENTO BASICO RUTAL </t>
  </si>
  <si>
    <t xml:space="preserve">       25,000,000.00   </t>
  </si>
  <si>
    <t>GA.03.5 </t>
  </si>
  <si>
    <t>Transferencias para el plan departamental de agua potable y saneamiento básico </t>
  </si>
  <si>
    <t xml:space="preserve">     201,113,711.00   </t>
  </si>
  <si>
    <t>GA.04 </t>
  </si>
  <si>
    <t>SECTOR DEPORTE Y RECREACION </t>
  </si>
  <si>
    <t xml:space="preserve">       47,776,227.00   </t>
  </si>
  <si>
    <t>GA.04.1 </t>
  </si>
  <si>
    <t>FOMENTO, DESARROLLO Y PRACTICA DEL DEPORTE LA RECREACION Y APROVECHAMIENTO DEL TIEMPO LIBRE </t>
  </si>
  <si>
    <t xml:space="preserve">       20,000,000.00   </t>
  </si>
  <si>
    <t>GA.04.2 </t>
  </si>
  <si>
    <t>CONSTRUCCION, MANTENIMIENTO Y/O ADECUACION DE LOS ESCENARIOS DEPORTIVOS Y RECREATIVOS </t>
  </si>
  <si>
    <t xml:space="preserve">         2,816,227.00   </t>
  </si>
  <si>
    <t>GA.04.5 </t>
  </si>
  <si>
    <t>PAGO INSTRUCTORES CONTRATADOS PARA LA PRACTICA DEL DEPORTE Y LA RECREACION </t>
  </si>
  <si>
    <t xml:space="preserve">       24,960,000.00   </t>
  </si>
  <si>
    <t>GA.05 </t>
  </si>
  <si>
    <t>SECTOR CULTURA </t>
  </si>
  <si>
    <t xml:space="preserve">       35,832,172.00   </t>
  </si>
  <si>
    <t>GA.05.01 </t>
  </si>
  <si>
    <t>FOMENTO APOYO Y DIFUSION DE EVENTOS Y EXPRESIONES ARTISTICAS Y CULTURALES </t>
  </si>
  <si>
    <t>GA.05.01.1 </t>
  </si>
  <si>
    <t>Fomento, Apoyo y difusion de eventos y expresiones artisiticas y culturales </t>
  </si>
  <si>
    <t>GA.05.05 </t>
  </si>
  <si>
    <t>CONSTRUCCION MANTENIMIENTO Y ADECUACION DE LA INFRAESTRUCTURA ARTISTICA Y CULTURAL </t>
  </si>
  <si>
    <t>GA.05.06 </t>
  </si>
  <si>
    <t>GA.05.06.1 </t>
  </si>
  <si>
    <t>DOTACION DE BIBLIOTECAS </t>
  </si>
  <si>
    <t>GA.05.09 </t>
  </si>
  <si>
    <t>EJECUCION DE PROGRAMAS Y PROYECTOS ARTISTICOS Y CULTURALES </t>
  </si>
  <si>
    <t xml:space="preserve">         3,832,172.00   </t>
  </si>
  <si>
    <t>GA.07 </t>
  </si>
  <si>
    <t>SECTOR VIVIENDA </t>
  </si>
  <si>
    <t xml:space="preserve">     206,631,931.00   </t>
  </si>
  <si>
    <t>GA.07.3 </t>
  </si>
  <si>
    <t>PLANES Y PROYECTOS DE MEJORAMIENTO DE VIVIENDA Y SANEAMIENTO BASICO </t>
  </si>
  <si>
    <t>GA.07.3.1 </t>
  </si>
  <si>
    <t>Programas de vivienda urbana y Rural </t>
  </si>
  <si>
    <t>GA.09 </t>
  </si>
  <si>
    <t xml:space="preserve">     300,000,000.00   </t>
  </si>
  <si>
    <t>GA.09.2 </t>
  </si>
  <si>
    <t>MEJORAMIENTO VIAS </t>
  </si>
  <si>
    <t xml:space="preserve">     150,000,000.00   </t>
  </si>
  <si>
    <t>GA.09.4 </t>
  </si>
  <si>
    <t>MANTENIMIENTO RUTINARIO DE VIAS </t>
  </si>
  <si>
    <t>GA.09.4.1 </t>
  </si>
  <si>
    <t>Obras de Urbanismo </t>
  </si>
  <si>
    <t>GA.09.4.2 </t>
  </si>
  <si>
    <t>Mantenimiento infraestructura vial Rec Sgp </t>
  </si>
  <si>
    <t xml:space="preserve">     100,000,000.00   </t>
  </si>
  <si>
    <t>GA.14 </t>
  </si>
  <si>
    <t>ATENCION A GRUPOS VULNERABLES - PROMOCION SOCIAL </t>
  </si>
  <si>
    <t>GA.14.6 </t>
  </si>
  <si>
    <t>ATENCION Y APOYO A LA POBLACION DESPLAZADA POR LA VIOLENCIA </t>
  </si>
  <si>
    <t>GA.14.6.4 </t>
  </si>
  <si>
    <t>Habitat </t>
  </si>
  <si>
    <t>GA.17 </t>
  </si>
  <si>
    <t>FORTALECIMIENTO INSTITUCIONAL </t>
  </si>
  <si>
    <t>GA.17.02 </t>
  </si>
  <si>
    <t>PROGRAMAS DE CAPACITACION Y ASISTENCIA TECNICA ORIENTADOS AL DESARROLLO EFICIENTE DE LAS COMPENTENCIAS DE LEY </t>
  </si>
  <si>
    <t>GA.17.09 </t>
  </si>
  <si>
    <t>ELBORACION Y ACTUALIZACION DEL PLAN DE DESARROLLO SGP </t>
  </si>
  <si>
    <t>GA.18 </t>
  </si>
  <si>
    <t>JUSTICIA </t>
  </si>
  <si>
    <t xml:space="preserve">       67,028,497.00   </t>
  </si>
  <si>
    <t>GA.18.1 </t>
  </si>
  <si>
    <t>Fondo Territorial de Seguridad (Ley 1106 de 2006) </t>
  </si>
  <si>
    <t>GB </t>
  </si>
  <si>
    <t>INVERSION RIBEREÑOS </t>
  </si>
  <si>
    <t xml:space="preserve">       29,892,083.00   </t>
  </si>
  <si>
    <t>GB.A.3.2.9 </t>
  </si>
  <si>
    <t>AMPLICACION DE SISTEMA DE TRATAMIENTO DE AGUAS RESIDUALES </t>
  </si>
  <si>
    <t>GC.A.03.1.6 </t>
  </si>
  <si>
    <t>CONSTRUCCION DE SISTEMA DE POTABILIZACION DEL AGUA </t>
  </si>
  <si>
    <t xml:space="preserve">       70,000,000.00   </t>
  </si>
  <si>
    <t>GC.A.2 </t>
  </si>
  <si>
    <t>SECTOR SALUD </t>
  </si>
  <si>
    <t>GC.A.2.2.2 </t>
  </si>
  <si>
    <t>SALUD SEXUAL Y REPRODUCTIVA </t>
  </si>
  <si>
    <t xml:space="preserve">       10,748,638.00   </t>
  </si>
  <si>
    <t>GC.A.2.2.2.4 </t>
  </si>
  <si>
    <t>OTROS PROGRAMAS Y ESTRATEGIAS PARA SALUD SEXUAL Y REPRODUCTIVA </t>
  </si>
  <si>
    <t>GC.A.2.2.2.4.2 </t>
  </si>
  <si>
    <t>Contratación con las empresas sociales del Estado Rec Hidrocarburos </t>
  </si>
  <si>
    <t>GC.A.2.3.1 </t>
  </si>
  <si>
    <t>PRESTACION DE SERVICIO DE SALUD PARA LA POBLACION PROBRE NO ASEGURADA </t>
  </si>
  <si>
    <t xml:space="preserve">       39,251,362.00   </t>
  </si>
  <si>
    <t>GC.A.2.3.1.1 </t>
  </si>
  <si>
    <t>SERVICIOS CONTRATADOS CON EMPRESAS SOCIALES DEL ESTADO </t>
  </si>
  <si>
    <t>GC.A.2.3.1.1.1 </t>
  </si>
  <si>
    <t>BAJO NIVEL DE COMPLEJIDAD </t>
  </si>
  <si>
    <t>GC.A.2.3.1.1.1.2 </t>
  </si>
  <si>
    <t>Bajo nivel de complejidad Rec Hidrocarburos </t>
  </si>
  <si>
    <t>MANTENIMIENTO DE BIBLIOTECAS </t>
  </si>
  <si>
    <t xml:space="preserve">       30,000,000.00   </t>
  </si>
  <si>
    <t>GE.A.2 </t>
  </si>
  <si>
    <t>SALUD </t>
  </si>
  <si>
    <t xml:space="preserve">       40,748,638.00   </t>
  </si>
  <si>
    <t>GE.A.2.1 </t>
  </si>
  <si>
    <t>REGIMEN SUBSIDIADO </t>
  </si>
  <si>
    <t>GE.A.2.1.1 </t>
  </si>
  <si>
    <t>AFILIACION AL REGIMEN SUBSIDIADO - CONTINUIDAD </t>
  </si>
  <si>
    <t>GE.A.2.1.1.5 </t>
  </si>
  <si>
    <t>Regimen Subsidiado Continuidad - Esfuerzo propio REC 617 </t>
  </si>
  <si>
    <t>GE.A.2.2 </t>
  </si>
  <si>
    <t>SALUD PUBLICA </t>
  </si>
  <si>
    <t>GE.A.2.2.2 </t>
  </si>
  <si>
    <t>GE.A.2.2.2.4 </t>
  </si>
  <si>
    <t>GE.A.2.2.2.4.2 </t>
  </si>
  <si>
    <t>Contratación con las empresas sociales del estado Rec Hidrocarburos </t>
  </si>
  <si>
    <t>GL.A.06 </t>
  </si>
  <si>
    <t>SERVICIO PUBLICOS DIFERENTES A ACUEDUCTO ALCANTARILLADO Y ASEO (SIN INCLUIER PROYECTOS DE VIVIENDA DE INTERES SOCIAL ) </t>
  </si>
  <si>
    <t>GL.A.06.5 </t>
  </si>
  <si>
    <t>CONSTRUCCION, ADECUACION Y MANTEMIENTO DE INFRAESTRUCTURA DE SERVICIO PUBLICOS REC 617 </t>
  </si>
  <si>
    <t xml:space="preserve">       40,000,000.00   </t>
  </si>
  <si>
    <t>GL.A.06.6 </t>
  </si>
  <si>
    <t>OBRAS DE ELECTRIFICACION RURAL </t>
  </si>
  <si>
    <t>GL.A.08.5 </t>
  </si>
  <si>
    <t>PROGRAMAS Y PROYECTOS DE ASISTENCIA TECNICA DIRECTA RURAL </t>
  </si>
  <si>
    <t>GL.A.08.6 </t>
  </si>
  <si>
    <t>PAGO DEL PERSONAL TECNICO VINCULADO A LA PRESTACION DEL SERVICIOS DE ASISTENCIA TECNICAS DIRECTA RURAL 617 </t>
  </si>
  <si>
    <t>GL.A.10 </t>
  </si>
  <si>
    <t>SECTOR AMBIENTAL </t>
  </si>
  <si>
    <t>GL.A.10.5 </t>
  </si>
  <si>
    <t>CONSERVACION DE MICROCUENCAS QUE ABASTECEN EN ACUEDUCTO PROTECCION DE FUENTES Y REFORESTACION DE DICHAS CUENCAS </t>
  </si>
  <si>
    <t>GL.A.10.8 </t>
  </si>
  <si>
    <t>CONSERVACION, PROTECCCION RESTAURACION Y APROVECHAMIENTO DE RECURSOS NATURALES Y DEL MEDIO AMBIENTE </t>
  </si>
  <si>
    <t>PREVENCION Y ATENCION DE DESASTRES </t>
  </si>
  <si>
    <t>ATENCION DE DESASTRES </t>
  </si>
  <si>
    <t>GL.A.13 </t>
  </si>
  <si>
    <t>PROMOCION DEL DESARROLLO </t>
  </si>
  <si>
    <t>GL.A.13.3 </t>
  </si>
  <si>
    <t>Fomento y apoyo a la apropiación de tecnología en procesos empresariales </t>
  </si>
  <si>
    <t>GL.A.13.8 </t>
  </si>
  <si>
    <t>Fondos destinados a becas subsidios y créditos educativos universitarios (ley 1012 de 2006) </t>
  </si>
  <si>
    <t xml:space="preserve">       14,000,000.00   </t>
  </si>
  <si>
    <t xml:space="preserve">       35,000,000.00   </t>
  </si>
  <si>
    <t>GL.A.16.1 </t>
  </si>
  <si>
    <t>Programas de capacitación asesoría y asistencia tenica para consolidar procesos de capacitación ciudadana y control social </t>
  </si>
  <si>
    <t>GL.A.18.1 </t>
  </si>
  <si>
    <t>PAGO DE INSPECTORES DE POLICIA </t>
  </si>
  <si>
    <t xml:space="preserve">       16,000,000.00   </t>
  </si>
  <si>
    <t>GL.A.18.3 </t>
  </si>
  <si>
    <t>PAGO DE COMISARIO DE FAMILIA MEDICOS PSICOLOGOS Y TRABAJADORES SOCIALES DE LAS COMISARIAS DE FAMILIA REC 617 </t>
  </si>
  <si>
    <t xml:space="preserve">     138,440,000.00   </t>
  </si>
  <si>
    <t>GA.02 </t>
  </si>
  <si>
    <t xml:space="preserve">   1,690,962,839.00   </t>
  </si>
  <si>
    <t>GA.02.1 </t>
  </si>
  <si>
    <t xml:space="preserve">   1,502,564,805.00   </t>
  </si>
  <si>
    <t>GA.02.1.1 </t>
  </si>
  <si>
    <t>AFILIACIONES AL REGIMEN SUBSIDIADO - CONTINUIDAD </t>
  </si>
  <si>
    <t>GA.02.1.1.1 </t>
  </si>
  <si>
    <t>Sgp Afiliaciones al Regimen Subsidiado - Continuidad </t>
  </si>
  <si>
    <t xml:space="preserve">     904,156,200.00   </t>
  </si>
  <si>
    <t>GA.02.1.1.2 </t>
  </si>
  <si>
    <t>FOSYGA Afiliaciones al Regimen Subsidiado - Continuidad </t>
  </si>
  <si>
    <t xml:space="preserve">     536,847,235.00   </t>
  </si>
  <si>
    <t>GA.02.1.1.3 </t>
  </si>
  <si>
    <t>ETESA Afiliaciones al Régimen Subsidiado - Continuidad </t>
  </si>
  <si>
    <t xml:space="preserve">       10,118,000.00   </t>
  </si>
  <si>
    <t>GA.02.1.1.4 </t>
  </si>
  <si>
    <t>APORTE DPTO Afiliaciones al Régimen Subsidiado - Continuidad </t>
  </si>
  <si>
    <t xml:space="preserve">       51,443,370.00   </t>
  </si>
  <si>
    <t>GA.02.2 </t>
  </si>
  <si>
    <t xml:space="preserve">       64,193,179.00   </t>
  </si>
  <si>
    <t>GA.02.2.1 </t>
  </si>
  <si>
    <t>SALUD INFANTIL </t>
  </si>
  <si>
    <t>GA.02.2.2 </t>
  </si>
  <si>
    <t xml:space="preserve">         9,601,362.00   </t>
  </si>
  <si>
    <t>GA.02.2.3 </t>
  </si>
  <si>
    <t>SALUD ORAL </t>
  </si>
  <si>
    <t xml:space="preserve">         5,550,000.00   </t>
  </si>
  <si>
    <t>GA.02.2.4 </t>
  </si>
  <si>
    <t>SALUD MENTAL Y LESIONES VIOLENTAS EVITABLES </t>
  </si>
  <si>
    <t xml:space="preserve">       16,350,000.00   </t>
  </si>
  <si>
    <t>GA.02.2.4.2 </t>
  </si>
  <si>
    <t>OTROS PROGRAMAS Y ESTRATEGIAS PARA LA PROMOCION DE LA SALUD </t>
  </si>
  <si>
    <t>GA.02.2.5 </t>
  </si>
  <si>
    <t>LAS ENFERMEDADES TRANSMISIBLES Y LAS ZOONOSIS </t>
  </si>
  <si>
    <t xml:space="preserve">       18,691,817.00   </t>
  </si>
  <si>
    <t>GA.02.2.5.01 </t>
  </si>
  <si>
    <t>TUBERCULOSIS </t>
  </si>
  <si>
    <t>GA.02.2.5.02 </t>
  </si>
  <si>
    <t>LEPRA </t>
  </si>
  <si>
    <t>GA.02.2.5.03 </t>
  </si>
  <si>
    <t>ENFERMEDADES TRASNMISIBLES POR VECTORES (EVT) </t>
  </si>
  <si>
    <t xml:space="preserve">         1,100,000.00   </t>
  </si>
  <si>
    <t>GA.02.2.5.06 </t>
  </si>
  <si>
    <t>ENFERMEDADES CRONICAS NO TRANSMISIBLES </t>
  </si>
  <si>
    <t xml:space="preserve">         3,800,000.00   </t>
  </si>
  <si>
    <t>GA.02.2.5.07 </t>
  </si>
  <si>
    <t>NUTRICION </t>
  </si>
  <si>
    <t xml:space="preserve">         9,700,000.00   </t>
  </si>
  <si>
    <t>GA.02.2.5.10 </t>
  </si>
  <si>
    <t>VIGILANCIA EN SALUD PUBLICA </t>
  </si>
  <si>
    <t xml:space="preserve">         1,091,817.00   </t>
  </si>
  <si>
    <t>GA.02.3 </t>
  </si>
  <si>
    <t>PRESTACION DE SERVICIOS A LA POBLACION POBRE EN LO NO CUBIERTO CON SUBSIDIO A LA DEMANDA </t>
  </si>
  <si>
    <t xml:space="preserve">     124,204,855.00   </t>
  </si>
  <si>
    <t>GA.02.3.1.1.1.1 </t>
  </si>
  <si>
    <t>Bajo Nivel de Complejidad Rec Sgp </t>
  </si>
  <si>
    <t xml:space="preserve">       91,807,501.00   </t>
  </si>
  <si>
    <t>GA.02.3.1.1.1.2 </t>
  </si>
  <si>
    <t>Servicios contratados con empresas sociales del Estado S.F </t>
  </si>
  <si>
    <t xml:space="preserve">       32,397,354.00   </t>
  </si>
  <si>
    <t>GA.01.3.1.3</t>
  </si>
  <si>
    <t>INTERVENTORIAS</t>
  </si>
  <si>
    <t>GA.01.3.2</t>
  </si>
  <si>
    <t>CONSTRUCCIÓN AMPLIACIÓN Y ADECUACIÓN DE INFRAESTRUCTURA EDUCATIVA</t>
  </si>
  <si>
    <t>GA.01.3.2.1</t>
  </si>
  <si>
    <t>Construcción ampliación y adecuación de infraestructura educativa</t>
  </si>
  <si>
    <t>GA.01.3.2.2</t>
  </si>
  <si>
    <t>Cofinanciación</t>
  </si>
  <si>
    <t>GA.01.3.6</t>
  </si>
  <si>
    <t>TRANSPORTE ESCOLAR</t>
  </si>
  <si>
    <t>GA.05.01.2</t>
  </si>
  <si>
    <t>GA.07.3.2</t>
  </si>
  <si>
    <t>Mejoramiento de vivienda en lote propio</t>
  </si>
  <si>
    <t>GA.07.7</t>
  </si>
  <si>
    <t>PROYECTOS DE TITULACIÓN Y LEGALIZACIÓN DE PREDIOS.  SGP</t>
  </si>
  <si>
    <t>GA.07.8</t>
  </si>
  <si>
    <t>PREINVERSIÓN EN INFRAESTRUCTURA</t>
  </si>
  <si>
    <t>A.9.12</t>
  </si>
  <si>
    <t>GA.09.1</t>
  </si>
  <si>
    <t xml:space="preserve">CONSTRUCCIÓN DE VÍAS </t>
  </si>
  <si>
    <t>GA.09.1.2</t>
  </si>
  <si>
    <t>G.A.012 </t>
  </si>
  <si>
    <t>G.A.012.6 </t>
  </si>
  <si>
    <t>G.A.012.6.1 </t>
  </si>
  <si>
    <t xml:space="preserve">Atención de desastres </t>
  </si>
  <si>
    <t>GA.012.7</t>
  </si>
  <si>
    <t>FORTALECIMIENTO DE LOS COMITÉS DE PREVENCIÓN Y ATENCIÓN DE DESASTRES</t>
  </si>
  <si>
    <t>GA.012.8</t>
  </si>
  <si>
    <t>PREVENCIÓN, PROTECCIÓN Y CONTINGENCIA EN OBRAS DE INFRAESTRUCTURA ESTRATÉGICA</t>
  </si>
  <si>
    <t>GA.012.9</t>
  </si>
  <si>
    <t>EDUCACIÓN PARA LA PREVENCIÓN Y ATENCIÓN DE DESASTRES</t>
  </si>
  <si>
    <t>GA.12.12</t>
  </si>
  <si>
    <t>CONTRATOS CELEBRADOS CON CUERPOS DE BOMBEROS PARA LA PREVENCIÓN Y CONTROL DE INCENDIOS</t>
  </si>
  <si>
    <t>GA.012.16</t>
  </si>
  <si>
    <t xml:space="preserve">ADQUISICIÓN DE BIENES E INSUMOS PARA LA ATENCIÓN DE LA POBLACIÓN AFECTADA POR DESASTRES    </t>
  </si>
  <si>
    <t>GA.012.16.01</t>
  </si>
  <si>
    <t>Acciones  humanitarias</t>
  </si>
  <si>
    <t>GA 16</t>
  </si>
  <si>
    <t>GA 16,1</t>
  </si>
  <si>
    <t>DESARROLLO COMUNITARIO</t>
  </si>
  <si>
    <t>PROGRAMA CAPACITACION ASESORIA PARA CONSOLIDACION PROCESOS PART CIUDADANA</t>
  </si>
  <si>
    <t>GA 6</t>
  </si>
  <si>
    <t>SERV PUB DIFERENTE A ACUEDUCTO, ASEO Y ALCANTARILLADO</t>
  </si>
  <si>
    <t>GA 8</t>
  </si>
  <si>
    <t>TRANSFERENCIAS CORRIENTES</t>
  </si>
  <si>
    <t>G1.3</t>
  </si>
  <si>
    <t>APORTES DEPARTAMENTO</t>
  </si>
  <si>
    <t>GAD 04</t>
  </si>
  <si>
    <t>GAD0 422</t>
  </si>
  <si>
    <t>SECTOR DEPORTE Y RECREACION</t>
  </si>
  <si>
    <t>INTERVENTORIA COLISEO</t>
  </si>
  <si>
    <t>adicion SGP</t>
  </si>
  <si>
    <t>ADICION TRANSP HIDROC</t>
  </si>
  <si>
    <t>ADICION REC BALANCE</t>
  </si>
  <si>
    <t>GRB 15</t>
  </si>
  <si>
    <t>EQUIPAMIENTO</t>
  </si>
  <si>
    <t>GRB15211</t>
  </si>
  <si>
    <t>BRB 15212</t>
  </si>
  <si>
    <t>AMBIENTAL</t>
  </si>
  <si>
    <t>ESTAMPILLA PRO ANCIANO</t>
  </si>
  <si>
    <t>REC PROPIOS</t>
  </si>
  <si>
    <t>TOTALES</t>
  </si>
  <si>
    <t>AÑO 2012</t>
  </si>
  <si>
    <t>AÑO 2013</t>
  </si>
  <si>
    <t>AÑO 2014</t>
  </si>
  <si>
    <t>AÑO 2015</t>
  </si>
  <si>
    <t>PROMOCION DEL DESARROLLO</t>
  </si>
  <si>
    <t> DIMENSION</t>
  </si>
  <si>
    <t>SECTOR /PROGRAMAS</t>
  </si>
  <si>
    <t>REC. PROPIOS</t>
  </si>
  <si>
    <t>SGP</t>
  </si>
  <si>
    <t>TRANSPORTE HIDROCARB.</t>
  </si>
  <si>
    <t> 1.SOCIAL</t>
  </si>
  <si>
    <t>ATENCION A GRUPOS VULNERABLES</t>
  </si>
  <si>
    <t>SALUD PUBLICA</t>
  </si>
  <si>
    <t>SALUD REG SUBSID.</t>
  </si>
  <si>
    <t>EDUCACION</t>
  </si>
  <si>
    <t>AGUA  POT .SAN. BASICO</t>
  </si>
  <si>
    <t>RECREACION Y DEPORTE</t>
  </si>
  <si>
    <t>CULTURA</t>
  </si>
  <si>
    <t>EQUIP.MUNICIPAL</t>
  </si>
  <si>
    <t>VIVIENDA</t>
  </si>
  <si>
    <t>VIAS Y TRANSPORTE</t>
  </si>
  <si>
    <t>MEDIO AMBIENTE</t>
  </si>
  <si>
    <t>PREVENCION Y ATENCION DESASTRES</t>
  </si>
  <si>
    <t>FORTALECIMIENTO INSTITUCIONAL</t>
  </si>
  <si>
    <t> 2.</t>
  </si>
  <si>
    <t>SERV.PUBLICOS DIFERENTES A ASEO,ENERGIA, GAS.</t>
  </si>
  <si>
    <t>PRES. INICIAL</t>
  </si>
  <si>
    <t>TOTAL CUATRENIO</t>
  </si>
  <si>
    <t>PROTECCION INTEGRAL A LA PRIMERA INFANCIA</t>
  </si>
  <si>
    <t>CONSTRUCCION INFRAESTRUCTURA</t>
  </si>
  <si>
    <t>PROGRAMA PAIPI</t>
  </si>
  <si>
    <t>PROTECCION INTEGRAL A LA NIÑEZ</t>
  </si>
  <si>
    <t>TALENTO HUMANO CARÁCTER OPERATIVO</t>
  </si>
  <si>
    <t>MADRES COMUNITARIAS</t>
  </si>
  <si>
    <t>CONTRATACION DEL SERVICIO</t>
  </si>
  <si>
    <t>CONVENIOS REHABILI TACION ADOLECENTES</t>
  </si>
  <si>
    <t>ACCIONES HUMANITARIAS</t>
  </si>
  <si>
    <t>GA 1461</t>
  </si>
  <si>
    <t>PAGO DE CONVENIOS  O CONTRATOS SUMINISTRO DE DE ENERGIA ELECTRICA</t>
  </si>
  <si>
    <t>COFINANCIACION</t>
  </si>
  <si>
    <t xml:space="preserve">CONSTRUCCION ADECUACION SERVIC PUBLICOS </t>
  </si>
  <si>
    <t>MANTENIMIENTO ELECTRIFICACION</t>
  </si>
  <si>
    <t>PREINVERSION EN INFRAESTRUCTURA</t>
  </si>
  <si>
    <t xml:space="preserve">PLAN SEMILLA </t>
  </si>
  <si>
    <t>CONSTRUCCION  DE SISTEMAS DE ALACANTARILLADO SANITARIO</t>
  </si>
  <si>
    <t>salud oral</t>
  </si>
  <si>
    <t>construccion palacio municipal</t>
  </si>
  <si>
    <t>interventoria const.palacio municipal</t>
  </si>
  <si>
    <t>GRB 1004</t>
  </si>
  <si>
    <t>GRB</t>
  </si>
  <si>
    <t>MANEJO Y APROVECHAMIENTO DE CUENCAS Y MICRO CUENCAS HIDROG.</t>
  </si>
  <si>
    <t>ADQUISICION DE AREAS DE INTERES PARA ACUEDUCTO MUNICIPAL</t>
  </si>
  <si>
    <t>OTROS SECTORES</t>
  </si>
  <si>
    <t>COFINANCIAC.</t>
  </si>
  <si>
    <t>REINTEGRO</t>
  </si>
  <si>
    <t>TIB 13</t>
  </si>
  <si>
    <t>CONSTRUCCION Y MANTENIMIENTO DE SISTEMAS DE ALACANTARILLADO SANITARIO RURAL</t>
  </si>
  <si>
    <t>MEJORAMIENTO DE VIAS</t>
  </si>
  <si>
    <t>ATENCION ADULTO MAYOR</t>
  </si>
  <si>
    <t>ATENCION A MADRES Y PADRES CABEZA DE FAMILIA</t>
  </si>
  <si>
    <t>PROGRAMA DE DISCAPACIDAD</t>
  </si>
  <si>
    <t>ELABORACION Y ACTUALIZACION DEL POT</t>
  </si>
  <si>
    <t>DESARROLLO DE PROGRAMAS Y PROYECTOS PRODUCTIVOS DEL PLAN AGROPECUARIO</t>
  </si>
  <si>
    <t>PROMOCION DE DESARROLLO</t>
  </si>
  <si>
    <t>SECTOR SALUD PUBLICA</t>
  </si>
  <si>
    <t>MENAJE DOTACION</t>
  </si>
  <si>
    <t>DESARROLLO DE PROGRAMAS Y PROYECTOS PRODUCTIVOS EN EL SECTOR AGROPECUARIO</t>
  </si>
  <si>
    <t>RECURSOS DE INVERSION</t>
  </si>
  <si>
    <t>RECURSOS PROPIOS</t>
  </si>
  <si>
    <t>SECTORES</t>
  </si>
  <si>
    <t>JUSTICIA</t>
  </si>
  <si>
    <t>SECTOR VIAS -TRANSPORTE </t>
  </si>
  <si>
    <t>OTROS</t>
  </si>
  <si>
    <t xml:space="preserve"> (REC.BALANC.ESTAMPAMP.),</t>
  </si>
  <si>
    <t> 3. DESARROLLO</t>
  </si>
  <si>
    <t xml:space="preserve">    ECONOMICO</t>
  </si>
  <si>
    <t xml:space="preserve"> 4. FORTALECIMIENTO </t>
  </si>
  <si>
    <t xml:space="preserve">    INSTITUCIONAL</t>
  </si>
  <si>
    <t>SECTOR VIAS Y TRANSPORTE </t>
  </si>
  <si>
    <t>INTERVENTORIA DE PROYECTOS DE CONSTRUCCIÓN Y MANTENIMIENTO  DE INFRAESTRUCTURA DE VIAS- TRANSPORTE</t>
  </si>
  <si>
    <t>PROTECCION INTEGRAL A LA ADOLECENCIA</t>
  </si>
  <si>
    <t>construccion infraestructura equip.municipal</t>
  </si>
  <si>
    <t>sobretasa ambiental corp.</t>
  </si>
  <si>
    <t>g1312</t>
  </si>
  <si>
    <t>fonpet</t>
  </si>
  <si>
    <t>g13251</t>
  </si>
  <si>
    <t>.</t>
  </si>
  <si>
    <t>federacion col munic</t>
  </si>
  <si>
    <t>sentencias judiciales</t>
  </si>
  <si>
    <t>g13252</t>
  </si>
  <si>
    <t>g13253</t>
  </si>
  <si>
    <t>estampilla proanciano</t>
  </si>
  <si>
    <t>centro vida</t>
  </si>
  <si>
    <t>hogar anciano</t>
  </si>
  <si>
    <t>tctes</t>
  </si>
  <si>
    <t>EQUIPAMIENTO URBANO</t>
  </si>
  <si>
    <t>SECTOR SALUD REGIMEN SUBSIDIADO</t>
  </si>
  <si>
    <t>RECURSOS TOTALES</t>
  </si>
  <si>
    <t>MUNICIPIO DE PUERTO PARRA-SANTANDER</t>
  </si>
  <si>
    <t>PLAN PLURIANUAL DE INVERSIONES POR FUENTES Y USOS  2012-2015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</si>
</sst>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&quot;$&quot;\ * #,##0_);_(&quot;$&quot;\ * \(#,##0\);_(&quot;$&quot;\ * &quot;-&quot;??_);_(@_)"/>
  </numFmts>
  <fonts count="49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8"/>
      <color rgb="FF000000"/>
      <name val="Verdana"/>
      <family val="2"/>
    </font>
    <font>
      <i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Verdana"/>
      <family val="2"/>
    </font>
    <font>
      <sz val="10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8">
    <xf numFmtId="0" fontId="0" fillId="0" borderId="0" xfId="0"/>
    <xf numFmtId="0" fontId="0" fillId="0" borderId="11" xfId="0" applyBorder="1"/>
    <xf numFmtId="0" fontId="5" fillId="7" borderId="7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11" fillId="7" borderId="8" xfId="0" applyFont="1" applyFill="1" applyBorder="1" applyAlignment="1">
      <alignment horizontal="right" wrapText="1"/>
    </xf>
    <xf numFmtId="0" fontId="5" fillId="8" borderId="8" xfId="0" applyFont="1" applyFill="1" applyBorder="1" applyAlignment="1">
      <alignment wrapText="1"/>
    </xf>
    <xf numFmtId="0" fontId="11" fillId="8" borderId="8" xfId="0" applyFont="1" applyFill="1" applyBorder="1" applyAlignment="1">
      <alignment horizontal="right" wrapText="1"/>
    </xf>
    <xf numFmtId="0" fontId="6" fillId="5" borderId="7" xfId="0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14" fillId="5" borderId="8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11" fillId="5" borderId="8" xfId="0" applyFont="1" applyFill="1" applyBorder="1" applyAlignment="1">
      <alignment horizontal="right" wrapText="1"/>
    </xf>
    <xf numFmtId="0" fontId="11" fillId="0" borderId="8" xfId="0" applyFont="1" applyBorder="1"/>
    <xf numFmtId="0" fontId="18" fillId="0" borderId="1" xfId="0" applyFont="1" applyBorder="1"/>
    <xf numFmtId="0" fontId="18" fillId="0" borderId="8" xfId="0" applyFont="1" applyBorder="1"/>
    <xf numFmtId="0" fontId="20" fillId="0" borderId="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0" borderId="8" xfId="0" applyFont="1" applyBorder="1" applyAlignment="1">
      <alignment vertical="top" wrapText="1"/>
    </xf>
    <xf numFmtId="0" fontId="24" fillId="0" borderId="8" xfId="0" applyFont="1" applyBorder="1" applyAlignment="1">
      <alignment wrapText="1"/>
    </xf>
    <xf numFmtId="0" fontId="17" fillId="0" borderId="8" xfId="0" applyFont="1" applyBorder="1"/>
    <xf numFmtId="0" fontId="20" fillId="0" borderId="8" xfId="0" applyFont="1" applyBorder="1" applyAlignment="1">
      <alignment horizontal="justify" wrapText="1"/>
    </xf>
    <xf numFmtId="0" fontId="25" fillId="0" borderId="8" xfId="0" applyFont="1" applyBorder="1"/>
    <xf numFmtId="0" fontId="0" fillId="5" borderId="0" xfId="0" applyFill="1"/>
    <xf numFmtId="0" fontId="0" fillId="3" borderId="0" xfId="0" applyFill="1"/>
    <xf numFmtId="0" fontId="0" fillId="3" borderId="11" xfId="0" applyFill="1" applyBorder="1"/>
    <xf numFmtId="44" fontId="0" fillId="0" borderId="0" xfId="0" applyNumberFormat="1"/>
    <xf numFmtId="0" fontId="3" fillId="5" borderId="0" xfId="0" applyFont="1" applyFill="1"/>
    <xf numFmtId="44" fontId="29" fillId="0" borderId="0" xfId="2" applyFont="1"/>
    <xf numFmtId="0" fontId="19" fillId="5" borderId="8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0" fillId="5" borderId="11" xfId="0" applyFill="1" applyBorder="1"/>
    <xf numFmtId="0" fontId="6" fillId="8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2" fontId="6" fillId="8" borderId="8" xfId="0" applyNumberFormat="1" applyFont="1" applyFill="1" applyBorder="1" applyAlignment="1">
      <alignment horizontal="right" wrapText="1"/>
    </xf>
    <xf numFmtId="164" fontId="4" fillId="0" borderId="0" xfId="0" applyNumberFormat="1" applyFont="1"/>
    <xf numFmtId="44" fontId="3" fillId="5" borderId="0" xfId="2" applyFont="1" applyFill="1"/>
    <xf numFmtId="44" fontId="29" fillId="5" borderId="0" xfId="2" applyFont="1" applyFill="1"/>
    <xf numFmtId="44" fontId="32" fillId="0" borderId="0" xfId="2" applyFont="1"/>
    <xf numFmtId="44" fontId="33" fillId="0" borderId="0" xfId="2" applyFont="1"/>
    <xf numFmtId="44" fontId="34" fillId="5" borderId="0" xfId="2" applyFont="1" applyFill="1"/>
    <xf numFmtId="44" fontId="4" fillId="0" borderId="0" xfId="2" applyFont="1"/>
    <xf numFmtId="44" fontId="3" fillId="0" borderId="0" xfId="2" applyFont="1"/>
    <xf numFmtId="44" fontId="32" fillId="3" borderId="0" xfId="2" applyFont="1" applyFill="1"/>
    <xf numFmtId="44" fontId="6" fillId="7" borderId="8" xfId="2" applyFont="1" applyFill="1" applyBorder="1" applyAlignment="1">
      <alignment wrapText="1"/>
    </xf>
    <xf numFmtId="44" fontId="35" fillId="0" borderId="0" xfId="2" applyFont="1"/>
    <xf numFmtId="44" fontId="36" fillId="0" borderId="0" xfId="2" applyFont="1"/>
    <xf numFmtId="44" fontId="4" fillId="5" borderId="0" xfId="2" applyFont="1" applyFill="1"/>
    <xf numFmtId="0" fontId="5" fillId="8" borderId="0" xfId="0" applyFont="1" applyFill="1" applyBorder="1" applyAlignment="1">
      <alignment wrapText="1"/>
    </xf>
    <xf numFmtId="0" fontId="11" fillId="8" borderId="0" xfId="0" applyFont="1" applyFill="1" applyBorder="1" applyAlignment="1">
      <alignment horizontal="right" wrapText="1"/>
    </xf>
    <xf numFmtId="0" fontId="5" fillId="7" borderId="0" xfId="0" applyFont="1" applyFill="1" applyBorder="1" applyAlignment="1">
      <alignment wrapText="1"/>
    </xf>
    <xf numFmtId="0" fontId="11" fillId="7" borderId="0" xfId="0" applyFont="1" applyFill="1" applyBorder="1" applyAlignment="1">
      <alignment horizontal="right" wrapText="1"/>
    </xf>
    <xf numFmtId="0" fontId="21" fillId="5" borderId="14" xfId="0" applyFont="1" applyFill="1" applyBorder="1" applyAlignment="1">
      <alignment vertical="top" wrapText="1"/>
    </xf>
    <xf numFmtId="0" fontId="20" fillId="5" borderId="7" xfId="0" applyFont="1" applyFill="1" applyBorder="1" applyAlignment="1">
      <alignment wrapText="1"/>
    </xf>
    <xf numFmtId="0" fontId="21" fillId="5" borderId="7" xfId="0" applyFont="1" applyFill="1" applyBorder="1" applyAlignment="1">
      <alignment vertical="top" wrapText="1"/>
    </xf>
    <xf numFmtId="0" fontId="21" fillId="5" borderId="9" xfId="0" applyFont="1" applyFill="1" applyBorder="1" applyAlignment="1">
      <alignment vertical="top" wrapText="1"/>
    </xf>
    <xf numFmtId="0" fontId="22" fillId="5" borderId="7" xfId="0" applyFont="1" applyFill="1" applyBorder="1" applyAlignment="1">
      <alignment vertical="top" wrapText="1"/>
    </xf>
    <xf numFmtId="0" fontId="23" fillId="5" borderId="7" xfId="0" applyFont="1" applyFill="1" applyBorder="1" applyAlignment="1">
      <alignment vertical="top" wrapText="1"/>
    </xf>
    <xf numFmtId="0" fontId="19" fillId="5" borderId="7" xfId="0" applyFont="1" applyFill="1" applyBorder="1" applyAlignment="1">
      <alignment wrapText="1"/>
    </xf>
    <xf numFmtId="0" fontId="5" fillId="10" borderId="7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1" fillId="3" borderId="8" xfId="0" applyFont="1" applyFill="1" applyBorder="1" applyAlignment="1">
      <alignment horizontal="right" wrapText="1"/>
    </xf>
    <xf numFmtId="0" fontId="5" fillId="11" borderId="7" xfId="0" applyFont="1" applyFill="1" applyBorder="1" applyAlignment="1">
      <alignment wrapText="1"/>
    </xf>
    <xf numFmtId="0" fontId="16" fillId="12" borderId="15" xfId="0" applyFont="1" applyFill="1" applyBorder="1"/>
    <xf numFmtId="0" fontId="5" fillId="12" borderId="7" xfId="0" applyFont="1" applyFill="1" applyBorder="1" applyAlignment="1">
      <alignment wrapText="1"/>
    </xf>
    <xf numFmtId="0" fontId="5" fillId="12" borderId="19" xfId="0" applyFont="1" applyFill="1" applyBorder="1" applyAlignment="1">
      <alignment wrapText="1"/>
    </xf>
    <xf numFmtId="0" fontId="14" fillId="8" borderId="8" xfId="0" applyFont="1" applyFill="1" applyBorder="1" applyAlignment="1">
      <alignment horizontal="right" wrapText="1"/>
    </xf>
    <xf numFmtId="0" fontId="14" fillId="7" borderId="8" xfId="0" applyFont="1" applyFill="1" applyBorder="1" applyAlignment="1">
      <alignment horizontal="right" wrapText="1"/>
    </xf>
    <xf numFmtId="0" fontId="5" fillId="11" borderId="8" xfId="0" applyFont="1" applyFill="1" applyBorder="1" applyAlignment="1">
      <alignment wrapText="1"/>
    </xf>
    <xf numFmtId="0" fontId="11" fillId="4" borderId="8" xfId="0" applyFont="1" applyFill="1" applyBorder="1" applyAlignment="1">
      <alignment horizontal="right" wrapText="1"/>
    </xf>
    <xf numFmtId="0" fontId="15" fillId="12" borderId="18" xfId="0" applyFont="1" applyFill="1" applyBorder="1" applyAlignment="1">
      <alignment wrapText="1"/>
    </xf>
    <xf numFmtId="0" fontId="11" fillId="12" borderId="18" xfId="0" applyFont="1" applyFill="1" applyBorder="1"/>
    <xf numFmtId="44" fontId="3" fillId="3" borderId="0" xfId="2" applyFont="1" applyFill="1"/>
    <xf numFmtId="44" fontId="33" fillId="3" borderId="0" xfId="2" applyFont="1" applyFill="1"/>
    <xf numFmtId="0" fontId="21" fillId="3" borderId="8" xfId="0" applyFont="1" applyFill="1" applyBorder="1" applyAlignment="1">
      <alignment vertical="top" wrapText="1"/>
    </xf>
    <xf numFmtId="0" fontId="18" fillId="3" borderId="8" xfId="0" applyFont="1" applyFill="1" applyBorder="1"/>
    <xf numFmtId="44" fontId="2" fillId="5" borderId="0" xfId="2" applyFont="1" applyFill="1"/>
    <xf numFmtId="44" fontId="2" fillId="0" borderId="0" xfId="2" applyFont="1"/>
    <xf numFmtId="44" fontId="2" fillId="5" borderId="11" xfId="2" applyFont="1" applyFill="1" applyBorder="1"/>
    <xf numFmtId="44" fontId="3" fillId="5" borderId="11" xfId="2" applyFont="1" applyFill="1" applyBorder="1"/>
    <xf numFmtId="44" fontId="0" fillId="5" borderId="0" xfId="0" applyNumberFormat="1" applyFill="1"/>
    <xf numFmtId="44" fontId="2" fillId="3" borderId="0" xfId="2" applyFont="1" applyFill="1"/>
    <xf numFmtId="44" fontId="0" fillId="3" borderId="0" xfId="0" applyNumberFormat="1" applyFill="1"/>
    <xf numFmtId="0" fontId="7" fillId="11" borderId="7" xfId="0" applyFont="1" applyFill="1" applyBorder="1" applyAlignment="1">
      <alignment wrapText="1"/>
    </xf>
    <xf numFmtId="44" fontId="4" fillId="0" borderId="0" xfId="0" applyNumberFormat="1" applyFont="1"/>
    <xf numFmtId="0" fontId="18" fillId="5" borderId="6" xfId="0" applyFont="1" applyFill="1" applyBorder="1" applyAlignment="1">
      <alignment horizontal="justify"/>
    </xf>
    <xf numFmtId="44" fontId="33" fillId="5" borderId="11" xfId="2" applyFont="1" applyFill="1" applyBorder="1"/>
    <xf numFmtId="44" fontId="4" fillId="5" borderId="11" xfId="2" applyFont="1" applyFill="1" applyBorder="1"/>
    <xf numFmtId="44" fontId="2" fillId="0" borderId="0" xfId="2" applyFont="1" applyFill="1" applyBorder="1"/>
    <xf numFmtId="0" fontId="11" fillId="5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44" fontId="4" fillId="5" borderId="0" xfId="0" applyNumberFormat="1" applyFont="1" applyFill="1"/>
    <xf numFmtId="44" fontId="11" fillId="8" borderId="8" xfId="2" applyFont="1" applyFill="1" applyBorder="1" applyAlignment="1">
      <alignment horizontal="right" wrapText="1"/>
    </xf>
    <xf numFmtId="44" fontId="3" fillId="5" borderId="0" xfId="2" applyFont="1" applyFill="1" applyBorder="1"/>
    <xf numFmtId="44" fontId="11" fillId="7" borderId="8" xfId="2" applyFont="1" applyFill="1" applyBorder="1" applyAlignment="1">
      <alignment horizontal="right" wrapText="1"/>
    </xf>
    <xf numFmtId="0" fontId="7" fillId="5" borderId="7" xfId="0" applyFont="1" applyFill="1" applyBorder="1" applyAlignment="1">
      <alignment wrapText="1"/>
    </xf>
    <xf numFmtId="44" fontId="32" fillId="5" borderId="0" xfId="2" applyFont="1" applyFill="1"/>
    <xf numFmtId="0" fontId="5" fillId="7" borderId="11" xfId="0" applyFont="1" applyFill="1" applyBorder="1" applyAlignment="1">
      <alignment wrapText="1"/>
    </xf>
    <xf numFmtId="0" fontId="11" fillId="7" borderId="11" xfId="0" applyFont="1" applyFill="1" applyBorder="1" applyAlignment="1">
      <alignment horizontal="right" wrapText="1"/>
    </xf>
    <xf numFmtId="0" fontId="5" fillId="11" borderId="15" xfId="0" applyFont="1" applyFill="1" applyBorder="1" applyAlignment="1">
      <alignment wrapText="1"/>
    </xf>
    <xf numFmtId="0" fontId="5" fillId="5" borderId="18" xfId="0" applyFont="1" applyFill="1" applyBorder="1" applyAlignment="1">
      <alignment wrapText="1"/>
    </xf>
    <xf numFmtId="0" fontId="11" fillId="5" borderId="20" xfId="0" applyFont="1" applyFill="1" applyBorder="1" applyAlignment="1">
      <alignment horizontal="right" wrapText="1"/>
    </xf>
    <xf numFmtId="0" fontId="14" fillId="7" borderId="6" xfId="0" applyFont="1" applyFill="1" applyBorder="1" applyAlignment="1">
      <alignment horizontal="right" wrapText="1"/>
    </xf>
    <xf numFmtId="0" fontId="11" fillId="8" borderId="6" xfId="0" applyFont="1" applyFill="1" applyBorder="1" applyAlignment="1">
      <alignment horizontal="right" wrapText="1"/>
    </xf>
    <xf numFmtId="0" fontId="11" fillId="11" borderId="6" xfId="0" applyFont="1" applyFill="1" applyBorder="1" applyAlignment="1">
      <alignment horizontal="right" wrapText="1"/>
    </xf>
    <xf numFmtId="0" fontId="14" fillId="5" borderId="6" xfId="0" applyFont="1" applyFill="1" applyBorder="1" applyAlignment="1">
      <alignment horizontal="right" wrapText="1"/>
    </xf>
    <xf numFmtId="0" fontId="11" fillId="7" borderId="6" xfId="0" applyFont="1" applyFill="1" applyBorder="1" applyAlignment="1">
      <alignment horizontal="right" wrapText="1"/>
    </xf>
    <xf numFmtId="44" fontId="2" fillId="0" borderId="11" xfId="2" applyFont="1" applyBorder="1"/>
    <xf numFmtId="44" fontId="0" fillId="0" borderId="11" xfId="0" applyNumberFormat="1" applyBorder="1"/>
    <xf numFmtId="0" fontId="0" fillId="11" borderId="11" xfId="0" applyFill="1" applyBorder="1"/>
    <xf numFmtId="44" fontId="0" fillId="5" borderId="11" xfId="0" applyNumberFormat="1" applyFill="1" applyBorder="1"/>
    <xf numFmtId="44" fontId="4" fillId="5" borderId="11" xfId="0" applyNumberFormat="1" applyFont="1" applyFill="1" applyBorder="1"/>
    <xf numFmtId="0" fontId="5" fillId="10" borderId="14" xfId="0" applyFont="1" applyFill="1" applyBorder="1" applyAlignment="1">
      <alignment wrapText="1"/>
    </xf>
    <xf numFmtId="0" fontId="11" fillId="5" borderId="11" xfId="0" applyFont="1" applyFill="1" applyBorder="1" applyAlignment="1">
      <alignment horizontal="right" wrapText="1"/>
    </xf>
    <xf numFmtId="44" fontId="34" fillId="5" borderId="11" xfId="2" applyFont="1" applyFill="1" applyBorder="1"/>
    <xf numFmtId="44" fontId="3" fillId="0" borderId="11" xfId="2" applyFont="1" applyBorder="1"/>
    <xf numFmtId="0" fontId="14" fillId="7" borderId="13" xfId="0" applyFont="1" applyFill="1" applyBorder="1" applyAlignment="1">
      <alignment horizontal="right" wrapText="1"/>
    </xf>
    <xf numFmtId="0" fontId="14" fillId="8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44" fontId="3" fillId="3" borderId="11" xfId="2" applyFont="1" applyFill="1" applyBorder="1"/>
    <xf numFmtId="44" fontId="37" fillId="5" borderId="0" xfId="2" applyFont="1" applyFill="1"/>
    <xf numFmtId="165" fontId="0" fillId="0" borderId="0" xfId="0" applyNumberFormat="1"/>
    <xf numFmtId="0" fontId="11" fillId="5" borderId="6" xfId="0" applyFont="1" applyFill="1" applyBorder="1" applyAlignment="1">
      <alignment horizontal="right" wrapText="1"/>
    </xf>
    <xf numFmtId="44" fontId="29" fillId="5" borderId="11" xfId="2" applyFont="1" applyFill="1" applyBorder="1"/>
    <xf numFmtId="0" fontId="5" fillId="14" borderId="8" xfId="0" applyFont="1" applyFill="1" applyBorder="1" applyAlignment="1">
      <alignment wrapText="1"/>
    </xf>
    <xf numFmtId="0" fontId="14" fillId="14" borderId="8" xfId="0" applyFont="1" applyFill="1" applyBorder="1" applyAlignment="1">
      <alignment horizontal="right" wrapText="1"/>
    </xf>
    <xf numFmtId="0" fontId="11" fillId="14" borderId="8" xfId="0" applyFont="1" applyFill="1" applyBorder="1" applyAlignment="1">
      <alignment horizontal="right" wrapText="1"/>
    </xf>
    <xf numFmtId="0" fontId="6" fillId="7" borderId="8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0" fillId="14" borderId="8" xfId="0" applyFont="1" applyFill="1" applyBorder="1" applyAlignment="1">
      <alignment wrapText="1"/>
    </xf>
    <xf numFmtId="0" fontId="26" fillId="14" borderId="8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10" fillId="8" borderId="8" xfId="0" applyFont="1" applyFill="1" applyBorder="1" applyAlignment="1">
      <alignment wrapText="1"/>
    </xf>
    <xf numFmtId="44" fontId="2" fillId="0" borderId="0" xfId="2" applyFont="1"/>
    <xf numFmtId="44" fontId="2" fillId="14" borderId="11" xfId="2" applyFont="1" applyFill="1" applyBorder="1"/>
    <xf numFmtId="44" fontId="33" fillId="14" borderId="11" xfId="2" applyFont="1" applyFill="1" applyBorder="1"/>
    <xf numFmtId="44" fontId="4" fillId="14" borderId="11" xfId="0" applyNumberFormat="1" applyFont="1" applyFill="1" applyBorder="1"/>
    <xf numFmtId="44" fontId="2" fillId="5" borderId="11" xfId="2" applyFont="1" applyFill="1" applyBorder="1"/>
    <xf numFmtId="0" fontId="6" fillId="5" borderId="6" xfId="0" applyFont="1" applyFill="1" applyBorder="1" applyAlignment="1">
      <alignment horizontal="right" wrapText="1"/>
    </xf>
    <xf numFmtId="2" fontId="5" fillId="5" borderId="6" xfId="0" applyNumberFormat="1" applyFont="1" applyFill="1" applyBorder="1" applyAlignment="1">
      <alignment horizontal="right" wrapText="1"/>
    </xf>
    <xf numFmtId="0" fontId="6" fillId="14" borderId="8" xfId="0" applyFont="1" applyFill="1" applyBorder="1" applyAlignment="1">
      <alignment wrapText="1"/>
    </xf>
    <xf numFmtId="2" fontId="14" fillId="14" borderId="6" xfId="0" applyNumberFormat="1" applyFont="1" applyFill="1" applyBorder="1" applyAlignment="1">
      <alignment horizontal="right" wrapText="1"/>
    </xf>
    <xf numFmtId="44" fontId="29" fillId="14" borderId="11" xfId="2" applyFont="1" applyFill="1" applyBorder="1"/>
    <xf numFmtId="44" fontId="29" fillId="14" borderId="11" xfId="0" applyNumberFormat="1" applyFont="1" applyFill="1" applyBorder="1"/>
    <xf numFmtId="0" fontId="21" fillId="3" borderId="14" xfId="0" applyFont="1" applyFill="1" applyBorder="1" applyAlignment="1">
      <alignment vertical="top" wrapText="1"/>
    </xf>
    <xf numFmtId="0" fontId="22" fillId="3" borderId="8" xfId="0" applyFont="1" applyFill="1" applyBorder="1" applyAlignment="1">
      <alignment vertical="top" wrapText="1"/>
    </xf>
    <xf numFmtId="0" fontId="18" fillId="3" borderId="6" xfId="0" applyFont="1" applyFill="1" applyBorder="1" applyAlignment="1">
      <alignment horizontal="justify"/>
    </xf>
    <xf numFmtId="44" fontId="33" fillId="3" borderId="11" xfId="2" applyFont="1" applyFill="1" applyBorder="1"/>
    <xf numFmtId="44" fontId="2" fillId="3" borderId="11" xfId="2" applyFont="1" applyFill="1" applyBorder="1"/>
    <xf numFmtId="44" fontId="2" fillId="3" borderId="11" xfId="2" applyFont="1" applyFill="1" applyBorder="1"/>
    <xf numFmtId="44" fontId="4" fillId="3" borderId="11" xfId="2" applyFont="1" applyFill="1" applyBorder="1"/>
    <xf numFmtId="9" fontId="2" fillId="0" borderId="0" xfId="3" applyFont="1"/>
    <xf numFmtId="0" fontId="30" fillId="0" borderId="7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9" fillId="0" borderId="8" xfId="0" applyFont="1" applyBorder="1"/>
    <xf numFmtId="44" fontId="4" fillId="0" borderId="11" xfId="2" applyFont="1" applyBorder="1"/>
    <xf numFmtId="0" fontId="5" fillId="0" borderId="5" xfId="0" applyFont="1" applyBorder="1" applyAlignment="1">
      <alignment vertical="top" wrapText="1"/>
    </xf>
    <xf numFmtId="44" fontId="40" fillId="0" borderId="0" xfId="2" applyFont="1"/>
    <xf numFmtId="44" fontId="0" fillId="0" borderId="0" xfId="0" applyNumberFormat="1" applyFont="1"/>
    <xf numFmtId="9" fontId="4" fillId="0" borderId="0" xfId="3" applyFont="1"/>
    <xf numFmtId="43" fontId="2" fillId="0" borderId="0" xfId="1" applyFont="1"/>
    <xf numFmtId="44" fontId="14" fillId="7" borderId="6" xfId="2" applyFont="1" applyFill="1" applyBorder="1" applyAlignment="1">
      <alignment horizontal="right" wrapText="1"/>
    </xf>
    <xf numFmtId="44" fontId="36" fillId="0" borderId="11" xfId="2" applyFont="1" applyBorder="1"/>
    <xf numFmtId="0" fontId="5" fillId="3" borderId="16" xfId="0" applyFont="1" applyFill="1" applyBorder="1" applyAlignment="1">
      <alignment wrapText="1"/>
    </xf>
    <xf numFmtId="0" fontId="26" fillId="8" borderId="8" xfId="0" applyFont="1" applyFill="1" applyBorder="1" applyAlignment="1">
      <alignment horizontal="right" wrapText="1"/>
    </xf>
    <xf numFmtId="0" fontId="26" fillId="3" borderId="16" xfId="0" applyFont="1" applyFill="1" applyBorder="1" applyAlignment="1">
      <alignment horizontal="right" wrapText="1"/>
    </xf>
    <xf numFmtId="44" fontId="2" fillId="5" borderId="0" xfId="2" applyFont="1" applyFill="1"/>
    <xf numFmtId="44" fontId="0" fillId="5" borderId="0" xfId="0" applyNumberFormat="1" applyFont="1" applyFill="1"/>
    <xf numFmtId="44" fontId="2" fillId="0" borderId="0" xfId="2" applyFont="1"/>
    <xf numFmtId="0" fontId="29" fillId="0" borderId="0" xfId="0" applyFont="1"/>
    <xf numFmtId="165" fontId="42" fillId="6" borderId="12" xfId="2" applyNumberFormat="1" applyFont="1" applyFill="1" applyBorder="1"/>
    <xf numFmtId="165" fontId="27" fillId="6" borderId="11" xfId="2" applyNumberFormat="1" applyFont="1" applyFill="1" applyBorder="1"/>
    <xf numFmtId="165" fontId="42" fillId="6" borderId="11" xfId="2" applyNumberFormat="1" applyFont="1" applyFill="1" applyBorder="1"/>
    <xf numFmtId="165" fontId="42" fillId="3" borderId="11" xfId="2" applyNumberFormat="1" applyFont="1" applyFill="1" applyBorder="1"/>
    <xf numFmtId="0" fontId="8" fillId="5" borderId="11" xfId="0" applyFont="1" applyFill="1" applyBorder="1"/>
    <xf numFmtId="0" fontId="12" fillId="5" borderId="11" xfId="0" applyFont="1" applyFill="1" applyBorder="1"/>
    <xf numFmtId="165" fontId="42" fillId="6" borderId="21" xfId="2" applyNumberFormat="1" applyFont="1" applyFill="1" applyBorder="1"/>
    <xf numFmtId="165" fontId="27" fillId="6" borderId="21" xfId="2" applyNumberFormat="1" applyFont="1" applyFill="1" applyBorder="1"/>
    <xf numFmtId="165" fontId="27" fillId="6" borderId="26" xfId="2" applyNumberFormat="1" applyFont="1" applyFill="1" applyBorder="1"/>
    <xf numFmtId="165" fontId="42" fillId="6" borderId="27" xfId="2" applyNumberFormat="1" applyFont="1" applyFill="1" applyBorder="1"/>
    <xf numFmtId="165" fontId="27" fillId="6" borderId="27" xfId="2" applyNumberFormat="1" applyFont="1" applyFill="1" applyBorder="1"/>
    <xf numFmtId="0" fontId="8" fillId="5" borderId="11" xfId="0" applyFont="1" applyFill="1" applyBorder="1" applyAlignment="1">
      <alignment wrapText="1"/>
    </xf>
    <xf numFmtId="0" fontId="26" fillId="5" borderId="11" xfId="0" applyFont="1" applyFill="1" applyBorder="1" applyAlignment="1">
      <alignment wrapText="1"/>
    </xf>
    <xf numFmtId="44" fontId="2" fillId="3" borderId="0" xfId="2" applyFont="1" applyFill="1" applyBorder="1"/>
    <xf numFmtId="44" fontId="29" fillId="3" borderId="0" xfId="2" applyFont="1" applyFill="1" applyBorder="1"/>
    <xf numFmtId="0" fontId="8" fillId="5" borderId="17" xfId="0" applyFont="1" applyFill="1" applyBorder="1" applyAlignment="1">
      <alignment wrapText="1"/>
    </xf>
    <xf numFmtId="0" fontId="31" fillId="2" borderId="17" xfId="0" applyFont="1" applyFill="1" applyBorder="1" applyAlignment="1">
      <alignment horizontal="center" wrapText="1"/>
    </xf>
    <xf numFmtId="0" fontId="43" fillId="2" borderId="17" xfId="0" applyFont="1" applyFill="1" applyBorder="1"/>
    <xf numFmtId="0" fontId="31" fillId="2" borderId="12" xfId="0" applyFont="1" applyFill="1" applyBorder="1" applyAlignment="1">
      <alignment horizontal="center" wrapText="1"/>
    </xf>
    <xf numFmtId="0" fontId="0" fillId="2" borderId="12" xfId="0" applyFill="1" applyBorder="1"/>
    <xf numFmtId="165" fontId="42" fillId="6" borderId="26" xfId="2" applyNumberFormat="1" applyFont="1" applyFill="1" applyBorder="1"/>
    <xf numFmtId="165" fontId="42" fillId="3" borderId="21" xfId="2" applyNumberFormat="1" applyFont="1" applyFill="1" applyBorder="1"/>
    <xf numFmtId="165" fontId="42" fillId="3" borderId="26" xfId="2" applyNumberFormat="1" applyFont="1" applyFill="1" applyBorder="1"/>
    <xf numFmtId="165" fontId="42" fillId="3" borderId="11" xfId="2" applyNumberFormat="1" applyFont="1" applyFill="1" applyBorder="1" applyAlignment="1">
      <alignment horizontal="right" wrapText="1"/>
    </xf>
    <xf numFmtId="165" fontId="42" fillId="3" borderId="17" xfId="2" applyNumberFormat="1" applyFont="1" applyFill="1" applyBorder="1" applyAlignment="1">
      <alignment horizontal="right" wrapText="1"/>
    </xf>
    <xf numFmtId="165" fontId="42" fillId="3" borderId="17" xfId="2" applyNumberFormat="1" applyFont="1" applyFill="1" applyBorder="1" applyAlignment="1">
      <alignment wrapText="1"/>
    </xf>
    <xf numFmtId="165" fontId="42" fillId="3" borderId="11" xfId="2" applyNumberFormat="1" applyFont="1" applyFill="1" applyBorder="1" applyAlignment="1">
      <alignment wrapText="1"/>
    </xf>
    <xf numFmtId="0" fontId="27" fillId="6" borderId="17" xfId="0" applyFont="1" applyFill="1" applyBorder="1"/>
    <xf numFmtId="165" fontId="42" fillId="3" borderId="12" xfId="2" applyNumberFormat="1" applyFont="1" applyFill="1" applyBorder="1" applyAlignment="1">
      <alignment wrapText="1"/>
    </xf>
    <xf numFmtId="0" fontId="31" fillId="2" borderId="28" xfId="0" applyFont="1" applyFill="1" applyBorder="1" applyAlignment="1">
      <alignment horizontal="center" wrapText="1"/>
    </xf>
    <xf numFmtId="0" fontId="0" fillId="2" borderId="28" xfId="0" applyFill="1" applyBorder="1"/>
    <xf numFmtId="0" fontId="8" fillId="9" borderId="4" xfId="0" applyFont="1" applyFill="1" applyBorder="1" applyAlignment="1">
      <alignment wrapText="1"/>
    </xf>
    <xf numFmtId="0" fontId="8" fillId="9" borderId="14" xfId="0" applyFont="1" applyFill="1" applyBorder="1" applyAlignment="1">
      <alignment wrapText="1"/>
    </xf>
    <xf numFmtId="0" fontId="8" fillId="15" borderId="0" xfId="0" applyFont="1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8" fillId="15" borderId="4" xfId="0" applyFont="1" applyFill="1" applyBorder="1" applyAlignment="1">
      <alignment wrapText="1"/>
    </xf>
    <xf numFmtId="0" fontId="8" fillId="15" borderId="14" xfId="0" applyFont="1" applyFill="1" applyBorder="1" applyAlignment="1">
      <alignment wrapText="1"/>
    </xf>
    <xf numFmtId="0" fontId="8" fillId="13" borderId="25" xfId="0" applyFont="1" applyFill="1" applyBorder="1" applyAlignment="1">
      <alignment wrapText="1"/>
    </xf>
    <xf numFmtId="0" fontId="44" fillId="9" borderId="4" xfId="0" applyFont="1" applyFill="1" applyBorder="1" applyAlignment="1">
      <alignment wrapText="1"/>
    </xf>
    <xf numFmtId="0" fontId="44" fillId="12" borderId="4" xfId="0" applyFont="1" applyFill="1" applyBorder="1" applyAlignment="1">
      <alignment wrapText="1"/>
    </xf>
    <xf numFmtId="0" fontId="43" fillId="12" borderId="4" xfId="0" applyFont="1" applyFill="1" applyBorder="1" applyAlignment="1">
      <alignment wrapText="1"/>
    </xf>
    <xf numFmtId="0" fontId="44" fillId="13" borderId="4" xfId="0" applyFont="1" applyFill="1" applyBorder="1" applyAlignment="1">
      <alignment wrapText="1"/>
    </xf>
    <xf numFmtId="0" fontId="43" fillId="13" borderId="4" xfId="0" applyFont="1" applyFill="1" applyBorder="1" applyAlignment="1">
      <alignment wrapText="1"/>
    </xf>
    <xf numFmtId="0" fontId="44" fillId="15" borderId="24" xfId="0" applyFont="1" applyFill="1" applyBorder="1" applyAlignment="1">
      <alignment wrapText="1"/>
    </xf>
    <xf numFmtId="0" fontId="8" fillId="12" borderId="32" xfId="0" applyFont="1" applyFill="1" applyBorder="1" applyAlignment="1">
      <alignment wrapText="1"/>
    </xf>
    <xf numFmtId="0" fontId="45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165" fontId="42" fillId="3" borderId="12" xfId="2" applyNumberFormat="1" applyFont="1" applyFill="1" applyBorder="1"/>
    <xf numFmtId="165" fontId="42" fillId="3" borderId="29" xfId="2" applyNumberFormat="1" applyFont="1" applyFill="1" applyBorder="1"/>
    <xf numFmtId="165" fontId="42" fillId="3" borderId="28" xfId="2" applyNumberFormat="1" applyFont="1" applyFill="1" applyBorder="1"/>
    <xf numFmtId="165" fontId="28" fillId="5" borderId="11" xfId="2" applyNumberFormat="1" applyFont="1" applyFill="1" applyBorder="1"/>
    <xf numFmtId="165" fontId="28" fillId="5" borderId="11" xfId="0" applyNumberFormat="1" applyFont="1" applyFill="1" applyBorder="1"/>
    <xf numFmtId="165" fontId="41" fillId="3" borderId="11" xfId="2" applyNumberFormat="1" applyFont="1" applyFill="1" applyBorder="1"/>
    <xf numFmtId="165" fontId="28" fillId="3" borderId="11" xfId="0" applyNumberFormat="1" applyFont="1" applyFill="1" applyBorder="1"/>
    <xf numFmtId="9" fontId="0" fillId="0" borderId="0" xfId="0" applyNumberFormat="1"/>
    <xf numFmtId="9" fontId="4" fillId="0" borderId="0" xfId="2" applyNumberFormat="1" applyFont="1"/>
    <xf numFmtId="9" fontId="3" fillId="0" borderId="0" xfId="3" applyFont="1"/>
    <xf numFmtId="9" fontId="2" fillId="0" borderId="0" xfId="3" applyNumberFormat="1" applyFont="1"/>
    <xf numFmtId="0" fontId="21" fillId="14" borderId="8" xfId="0" applyFont="1" applyFill="1" applyBorder="1" applyAlignment="1">
      <alignment vertical="top" wrapText="1"/>
    </xf>
    <xf numFmtId="0" fontId="21" fillId="14" borderId="7" xfId="0" applyFont="1" applyFill="1" applyBorder="1" applyAlignment="1">
      <alignment vertical="top" wrapText="1"/>
    </xf>
    <xf numFmtId="9" fontId="46" fillId="0" borderId="0" xfId="3" applyFont="1"/>
    <xf numFmtId="44" fontId="34" fillId="5" borderId="0" xfId="0" applyNumberFormat="1" applyFont="1" applyFill="1"/>
    <xf numFmtId="0" fontId="6" fillId="4" borderId="8" xfId="0" applyFont="1" applyFill="1" applyBorder="1" applyAlignment="1">
      <alignment wrapText="1"/>
    </xf>
    <xf numFmtId="0" fontId="0" fillId="0" borderId="0" xfId="0" applyBorder="1"/>
    <xf numFmtId="0" fontId="0" fillId="0" borderId="0" xfId="0" applyNumberFormat="1"/>
    <xf numFmtId="44" fontId="3" fillId="5" borderId="0" xfId="0" applyNumberFormat="1" applyFont="1" applyFill="1"/>
    <xf numFmtId="9" fontId="3" fillId="0" borderId="0" xfId="3" applyNumberFormat="1" applyFont="1"/>
    <xf numFmtId="44" fontId="0" fillId="0" borderId="0" xfId="2" applyFont="1"/>
    <xf numFmtId="9" fontId="3" fillId="3" borderId="0" xfId="3" applyFont="1" applyFill="1"/>
    <xf numFmtId="9" fontId="3" fillId="3" borderId="0" xfId="0" applyNumberFormat="1" applyFont="1" applyFill="1"/>
    <xf numFmtId="9" fontId="3" fillId="0" borderId="0" xfId="0" applyNumberFormat="1" applyFont="1"/>
    <xf numFmtId="44" fontId="11" fillId="5" borderId="6" xfId="2" applyFont="1" applyFill="1" applyBorder="1" applyAlignment="1">
      <alignment horizontal="right" wrapText="1"/>
    </xf>
    <xf numFmtId="44" fontId="34" fillId="0" borderId="11" xfId="2" applyFont="1" applyBorder="1"/>
    <xf numFmtId="10" fontId="3" fillId="0" borderId="11" xfId="3" applyNumberFormat="1" applyFont="1" applyBorder="1"/>
    <xf numFmtId="44" fontId="34" fillId="3" borderId="11" xfId="2" applyFont="1" applyFill="1" applyBorder="1"/>
    <xf numFmtId="0" fontId="5" fillId="5" borderId="14" xfId="0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9" fontId="3" fillId="0" borderId="11" xfId="3" applyNumberFormat="1" applyFont="1" applyBorder="1"/>
    <xf numFmtId="0" fontId="26" fillId="3" borderId="6" xfId="0" applyFont="1" applyFill="1" applyBorder="1" applyAlignment="1">
      <alignment wrapText="1"/>
    </xf>
    <xf numFmtId="44" fontId="27" fillId="3" borderId="11" xfId="2" applyFont="1" applyFill="1" applyBorder="1"/>
    <xf numFmtId="165" fontId="2" fillId="3" borderId="11" xfId="2" applyNumberFormat="1" applyFont="1" applyFill="1" applyBorder="1"/>
    <xf numFmtId="165" fontId="27" fillId="3" borderId="11" xfId="2" applyNumberFormat="1" applyFont="1" applyFill="1" applyBorder="1"/>
    <xf numFmtId="44" fontId="47" fillId="3" borderId="11" xfId="2" applyFont="1" applyFill="1" applyBorder="1"/>
    <xf numFmtId="165" fontId="28" fillId="3" borderId="12" xfId="0" applyNumberFormat="1" applyFont="1" applyFill="1" applyBorder="1"/>
    <xf numFmtId="165" fontId="2" fillId="6" borderId="11" xfId="2" applyNumberFormat="1" applyFont="1" applyFill="1" applyBorder="1"/>
    <xf numFmtId="0" fontId="38" fillId="3" borderId="6" xfId="0" applyFont="1" applyFill="1" applyBorder="1" applyAlignment="1">
      <alignment wrapText="1"/>
    </xf>
    <xf numFmtId="0" fontId="26" fillId="3" borderId="13" xfId="0" applyFont="1" applyFill="1" applyBorder="1" applyAlignment="1">
      <alignment wrapText="1"/>
    </xf>
    <xf numFmtId="0" fontId="13" fillId="3" borderId="13" xfId="0" applyFont="1" applyFill="1" applyBorder="1"/>
    <xf numFmtId="165" fontId="41" fillId="16" borderId="11" xfId="2" applyNumberFormat="1" applyFont="1" applyFill="1" applyBorder="1"/>
    <xf numFmtId="165" fontId="28" fillId="16" borderId="11" xfId="0" applyNumberFormat="1" applyFont="1" applyFill="1" applyBorder="1"/>
    <xf numFmtId="165" fontId="41" fillId="3" borderId="12" xfId="2" applyNumberFormat="1" applyFont="1" applyFill="1" applyBorder="1"/>
    <xf numFmtId="165" fontId="28" fillId="3" borderId="11" xfId="2" applyNumberFormat="1" applyFont="1" applyFill="1" applyBorder="1"/>
    <xf numFmtId="0" fontId="13" fillId="5" borderId="0" xfId="0" applyFont="1" applyFill="1" applyBorder="1"/>
    <xf numFmtId="0" fontId="9" fillId="5" borderId="11" xfId="0" applyFont="1" applyFill="1" applyBorder="1"/>
    <xf numFmtId="0" fontId="9" fillId="16" borderId="11" xfId="0" applyFont="1" applyFill="1" applyBorder="1"/>
    <xf numFmtId="165" fontId="41" fillId="5" borderId="11" xfId="2" applyNumberFormat="1" applyFont="1" applyFill="1" applyBorder="1"/>
    <xf numFmtId="165" fontId="28" fillId="5" borderId="12" xfId="0" applyNumberFormat="1" applyFont="1" applyFill="1" applyBorder="1"/>
    <xf numFmtId="0" fontId="8" fillId="5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65" fontId="42" fillId="3" borderId="0" xfId="2" applyNumberFormat="1" applyFont="1" applyFill="1" applyBorder="1"/>
    <xf numFmtId="165" fontId="42" fillId="3" borderId="0" xfId="2" applyNumberFormat="1" applyFont="1" applyFill="1" applyBorder="1" applyAlignment="1">
      <alignment horizontal="right" wrapText="1"/>
    </xf>
    <xf numFmtId="165" fontId="27" fillId="6" borderId="11" xfId="0" applyNumberFormat="1" applyFont="1" applyFill="1" applyBorder="1"/>
    <xf numFmtId="0" fontId="48" fillId="0" borderId="0" xfId="0" applyFont="1"/>
    <xf numFmtId="0" fontId="48" fillId="0" borderId="0" xfId="0" applyFont="1" applyAlignment="1">
      <alignment horizontal="center" vertical="center" wrapText="1"/>
    </xf>
    <xf numFmtId="0" fontId="31" fillId="2" borderId="11" xfId="0" applyFont="1" applyFill="1" applyBorder="1" applyAlignment="1">
      <alignment horizontal="right" wrapText="1"/>
    </xf>
    <xf numFmtId="0" fontId="31" fillId="2" borderId="30" xfId="0" applyFont="1" applyFill="1" applyBorder="1" applyAlignment="1">
      <alignment horizontal="right" wrapText="1"/>
    </xf>
    <xf numFmtId="165" fontId="42" fillId="3" borderId="30" xfId="2" applyNumberFormat="1" applyFont="1" applyFill="1" applyBorder="1" applyAlignment="1">
      <alignment wrapText="1"/>
    </xf>
    <xf numFmtId="165" fontId="42" fillId="3" borderId="12" xfId="2" applyNumberFormat="1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31" fillId="2" borderId="11" xfId="0" applyFont="1" applyFill="1" applyBorder="1" applyAlignment="1">
      <alignment horizontal="center" wrapText="1"/>
    </xf>
    <xf numFmtId="0" fontId="31" fillId="2" borderId="17" xfId="0" applyFont="1" applyFill="1" applyBorder="1" applyAlignment="1">
      <alignment horizontal="center" wrapText="1"/>
    </xf>
    <xf numFmtId="0" fontId="31" fillId="2" borderId="31" xfId="0" applyFont="1" applyFill="1" applyBorder="1" applyAlignment="1">
      <alignment horizontal="center" wrapText="1"/>
    </xf>
    <xf numFmtId="165" fontId="42" fillId="3" borderId="26" xfId="2" applyNumberFormat="1" applyFont="1" applyFill="1" applyBorder="1" applyAlignment="1">
      <alignment horizontal="right" wrapText="1"/>
    </xf>
    <xf numFmtId="165" fontId="42" fillId="3" borderId="12" xfId="2" applyNumberFormat="1" applyFont="1" applyFill="1" applyBorder="1" applyAlignment="1">
      <alignment horizontal="right" wrapText="1"/>
    </xf>
    <xf numFmtId="165" fontId="42" fillId="3" borderId="17" xfId="2" applyNumberFormat="1" applyFont="1" applyFill="1" applyBorder="1" applyAlignment="1">
      <alignment horizontal="right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86" zoomScaleNormal="86" workbookViewId="0">
      <selection activeCell="E11" sqref="E11"/>
    </sheetView>
  </sheetViews>
  <sheetFormatPr baseColWidth="10" defaultRowHeight="15"/>
  <cols>
    <col min="1" max="1" width="21" customWidth="1"/>
    <col min="2" max="2" width="15.140625" customWidth="1"/>
    <col min="3" max="4" width="15.7109375" customWidth="1"/>
    <col min="5" max="5" width="14.5703125" customWidth="1"/>
    <col min="6" max="6" width="16.28515625" customWidth="1"/>
    <col min="7" max="7" width="12.7109375" customWidth="1"/>
    <col min="8" max="8" width="18.140625" customWidth="1"/>
    <col min="9" max="10" width="18.42578125" bestFit="1" customWidth="1"/>
    <col min="11" max="11" width="20.85546875" customWidth="1"/>
    <col min="12" max="12" width="20" customWidth="1"/>
    <col min="13" max="13" width="15.28515625" customWidth="1"/>
    <col min="14" max="14" width="20.42578125" customWidth="1"/>
  </cols>
  <sheetData>
    <row r="1" spans="1:8" ht="18.75">
      <c r="A1" s="283" t="s">
        <v>434</v>
      </c>
      <c r="B1" s="283"/>
      <c r="C1" s="283"/>
      <c r="D1" s="283"/>
      <c r="E1" s="283"/>
      <c r="F1" s="283"/>
      <c r="G1" s="283"/>
      <c r="H1" s="283"/>
    </row>
    <row r="2" spans="1:8" ht="18.75">
      <c r="A2" s="283" t="s">
        <v>435</v>
      </c>
      <c r="B2" s="283"/>
      <c r="C2" s="283"/>
      <c r="D2" s="283"/>
      <c r="E2" s="283"/>
      <c r="F2" s="283"/>
      <c r="G2" s="283"/>
      <c r="H2" s="283"/>
    </row>
    <row r="4" spans="1:8">
      <c r="A4" s="184" t="s">
        <v>405</v>
      </c>
      <c r="B4" s="277" t="s">
        <v>336</v>
      </c>
      <c r="C4" s="277" t="s">
        <v>337</v>
      </c>
      <c r="D4" s="277" t="s">
        <v>338</v>
      </c>
      <c r="E4" s="277" t="s">
        <v>339</v>
      </c>
      <c r="F4" s="183" t="s">
        <v>363</v>
      </c>
    </row>
    <row r="5" spans="1:8" ht="24.75" customHeight="1" thickBot="1">
      <c r="A5" s="258" t="s">
        <v>10</v>
      </c>
      <c r="B5" s="270">
        <v>414101368</v>
      </c>
      <c r="C5" s="263">
        <f>B5*0.74</f>
        <v>306435012.31999999</v>
      </c>
      <c r="D5" s="263">
        <f>B5*0.76</f>
        <v>314717039.68000001</v>
      </c>
      <c r="E5" s="263">
        <f>B5*0.77</f>
        <v>318858053.36000001</v>
      </c>
      <c r="F5" s="229">
        <f>SUM(B5:E5)</f>
        <v>1354111473.3600001</v>
      </c>
    </row>
    <row r="6" spans="1:8" ht="29.25" customHeight="1" thickBot="1">
      <c r="A6" s="278" t="s">
        <v>26</v>
      </c>
      <c r="B6" s="271">
        <v>91987424</v>
      </c>
      <c r="C6" s="232">
        <f t="shared" ref="C6:C26" si="0">B6*0.74</f>
        <v>68070693.760000005</v>
      </c>
      <c r="D6" s="263">
        <f t="shared" ref="D6:D26" si="1">B6*0.76</f>
        <v>69910442.239999995</v>
      </c>
      <c r="E6" s="232">
        <f t="shared" ref="E6:E26" si="2">B6*0.77</f>
        <v>70830316.480000004</v>
      </c>
      <c r="F6" s="230">
        <f t="shared" ref="F6:F26" si="3">SUM(B6:E6)</f>
        <v>300798876.48000002</v>
      </c>
    </row>
    <row r="7" spans="1:8" ht="42" customHeight="1" thickBot="1">
      <c r="A7" s="258" t="s">
        <v>44</v>
      </c>
      <c r="B7" s="232">
        <v>641548209</v>
      </c>
      <c r="C7" s="232">
        <f t="shared" si="0"/>
        <v>474745674.65999997</v>
      </c>
      <c r="D7" s="263">
        <f t="shared" si="1"/>
        <v>487576638.84000003</v>
      </c>
      <c r="E7" s="232">
        <f t="shared" si="2"/>
        <v>493992120.93000001</v>
      </c>
      <c r="F7" s="229">
        <f t="shared" si="3"/>
        <v>2097862643.4300001</v>
      </c>
    </row>
    <row r="8" spans="1:8" ht="31.5" customHeight="1" thickBot="1">
      <c r="A8" s="258" t="s">
        <v>74</v>
      </c>
      <c r="B8" s="231">
        <v>117400026</v>
      </c>
      <c r="C8" s="232">
        <f t="shared" si="0"/>
        <v>86876019.239999995</v>
      </c>
      <c r="D8" s="263">
        <f t="shared" si="1"/>
        <v>89224019.760000005</v>
      </c>
      <c r="E8" s="232">
        <f t="shared" si="2"/>
        <v>90398020.019999996</v>
      </c>
      <c r="F8" s="230">
        <f t="shared" si="3"/>
        <v>383898085.01999998</v>
      </c>
    </row>
    <row r="9" spans="1:8" ht="21" customHeight="1" thickBot="1">
      <c r="A9" s="258" t="s">
        <v>86</v>
      </c>
      <c r="B9" s="231">
        <v>103887361</v>
      </c>
      <c r="C9" s="232">
        <f t="shared" si="0"/>
        <v>76876647.140000001</v>
      </c>
      <c r="D9" s="263">
        <f t="shared" si="1"/>
        <v>78954394.359999999</v>
      </c>
      <c r="E9" s="232">
        <f t="shared" si="2"/>
        <v>79993267.969999999</v>
      </c>
      <c r="F9" s="230">
        <f t="shared" si="3"/>
        <v>339711670.47000003</v>
      </c>
    </row>
    <row r="10" spans="1:8" ht="23.25" customHeight="1" thickBot="1">
      <c r="A10" s="258" t="s">
        <v>101</v>
      </c>
      <c r="B10" s="271">
        <v>336631931</v>
      </c>
      <c r="C10" s="232">
        <f t="shared" si="0"/>
        <v>249107628.94</v>
      </c>
      <c r="D10" s="263">
        <f t="shared" si="1"/>
        <v>255840267.56</v>
      </c>
      <c r="E10" s="232">
        <f t="shared" si="2"/>
        <v>259206586.87</v>
      </c>
      <c r="F10" s="229">
        <f t="shared" si="3"/>
        <v>1100786414.3699999</v>
      </c>
    </row>
    <row r="11" spans="1:8" ht="30.75" customHeight="1" thickBot="1">
      <c r="A11" s="258" t="s">
        <v>407</v>
      </c>
      <c r="B11" s="271">
        <v>612353395</v>
      </c>
      <c r="C11" s="232">
        <f t="shared" si="0"/>
        <v>453141512.30000001</v>
      </c>
      <c r="D11" s="263">
        <f t="shared" si="1"/>
        <v>465388580.19999999</v>
      </c>
      <c r="E11" s="232">
        <f t="shared" si="2"/>
        <v>471512114.15000004</v>
      </c>
      <c r="F11" s="230">
        <f t="shared" si="3"/>
        <v>2002395601.6500001</v>
      </c>
    </row>
    <row r="12" spans="1:8" ht="39.75" customHeight="1" thickBot="1">
      <c r="A12" s="265" t="s">
        <v>196</v>
      </c>
      <c r="B12" s="271">
        <v>75481517</v>
      </c>
      <c r="C12" s="232">
        <f t="shared" si="0"/>
        <v>55856322.579999998</v>
      </c>
      <c r="D12" s="263">
        <f t="shared" si="1"/>
        <v>57365952.920000002</v>
      </c>
      <c r="E12" s="232">
        <f t="shared" si="2"/>
        <v>58120768.090000004</v>
      </c>
      <c r="F12" s="229">
        <f t="shared" si="3"/>
        <v>246824560.59</v>
      </c>
    </row>
    <row r="13" spans="1:8" ht="43.5" customHeight="1" thickBot="1">
      <c r="A13" s="258" t="s">
        <v>120</v>
      </c>
      <c r="B13" s="271">
        <v>271351362</v>
      </c>
      <c r="C13" s="232">
        <f t="shared" si="0"/>
        <v>200800007.88</v>
      </c>
      <c r="D13" s="263">
        <f t="shared" si="1"/>
        <v>206227035.12</v>
      </c>
      <c r="E13" s="232">
        <f t="shared" si="2"/>
        <v>208940548.74000001</v>
      </c>
      <c r="F13" s="229">
        <f t="shared" si="3"/>
        <v>887318953.74000001</v>
      </c>
    </row>
    <row r="14" spans="1:8" ht="27.75" customHeight="1" thickBot="1">
      <c r="A14" s="258" t="s">
        <v>313</v>
      </c>
      <c r="B14" s="271">
        <v>50000000</v>
      </c>
      <c r="C14" s="232">
        <f t="shared" si="0"/>
        <v>37000000</v>
      </c>
      <c r="D14" s="263">
        <f t="shared" si="1"/>
        <v>38000000</v>
      </c>
      <c r="E14" s="232">
        <f t="shared" si="2"/>
        <v>38500000</v>
      </c>
      <c r="F14" s="230">
        <f t="shared" si="3"/>
        <v>163500000</v>
      </c>
    </row>
    <row r="15" spans="1:8" ht="30.75" customHeight="1" thickBot="1">
      <c r="A15" s="258" t="s">
        <v>126</v>
      </c>
      <c r="B15" s="271">
        <v>215000000</v>
      </c>
      <c r="C15" s="232">
        <f t="shared" si="0"/>
        <v>159100000</v>
      </c>
      <c r="D15" s="263">
        <f t="shared" si="1"/>
        <v>163400000</v>
      </c>
      <c r="E15" s="232">
        <f t="shared" si="2"/>
        <v>165550000</v>
      </c>
      <c r="F15" s="230">
        <f t="shared" si="3"/>
        <v>703050000</v>
      </c>
    </row>
    <row r="16" spans="1:8" ht="52.5" customHeight="1" thickBot="1">
      <c r="A16" s="258" t="s">
        <v>402</v>
      </c>
      <c r="B16" s="231">
        <v>130000000</v>
      </c>
      <c r="C16" s="232">
        <f t="shared" si="0"/>
        <v>96200000</v>
      </c>
      <c r="D16" s="263">
        <f t="shared" si="1"/>
        <v>98800000</v>
      </c>
      <c r="E16" s="232">
        <f t="shared" si="2"/>
        <v>100100000</v>
      </c>
      <c r="F16" s="230">
        <f t="shared" si="3"/>
        <v>425100000</v>
      </c>
    </row>
    <row r="17" spans="1:6" ht="18" customHeight="1" thickBot="1">
      <c r="A17" s="258" t="s">
        <v>132</v>
      </c>
      <c r="B17" s="231">
        <v>316607095</v>
      </c>
      <c r="C17" s="232">
        <f t="shared" si="0"/>
        <v>234289250.30000001</v>
      </c>
      <c r="D17" s="263">
        <f t="shared" si="1"/>
        <v>240621392.19999999</v>
      </c>
      <c r="E17" s="232">
        <f t="shared" si="2"/>
        <v>243787463.15000001</v>
      </c>
      <c r="F17" s="230">
        <f t="shared" si="3"/>
        <v>1035305200.65</v>
      </c>
    </row>
    <row r="18" spans="1:6" ht="27" customHeight="1" thickBot="1">
      <c r="A18" s="258" t="s">
        <v>137</v>
      </c>
      <c r="B18" s="231">
        <v>36242486</v>
      </c>
      <c r="C18" s="232">
        <f t="shared" si="0"/>
        <v>26819439.640000001</v>
      </c>
      <c r="D18" s="263">
        <f t="shared" si="1"/>
        <v>27544289.359999999</v>
      </c>
      <c r="E18" s="232">
        <f t="shared" si="2"/>
        <v>27906714.219999999</v>
      </c>
      <c r="F18" s="230">
        <f t="shared" si="3"/>
        <v>118512929.22</v>
      </c>
    </row>
    <row r="19" spans="1:6" ht="30" customHeight="1" thickBot="1">
      <c r="A19" s="258" t="s">
        <v>399</v>
      </c>
      <c r="B19" s="231">
        <v>40000000</v>
      </c>
      <c r="C19" s="232">
        <f t="shared" si="0"/>
        <v>29600000</v>
      </c>
      <c r="D19" s="263">
        <f t="shared" si="1"/>
        <v>30400000</v>
      </c>
      <c r="E19" s="232">
        <f t="shared" si="2"/>
        <v>30800000</v>
      </c>
      <c r="F19" s="230">
        <f t="shared" si="3"/>
        <v>130800000</v>
      </c>
    </row>
    <row r="20" spans="1:6" ht="45.75" customHeight="1" thickBot="1">
      <c r="A20" s="258" t="s">
        <v>316</v>
      </c>
      <c r="B20" s="231">
        <v>98362749</v>
      </c>
      <c r="C20" s="232">
        <f t="shared" si="0"/>
        <v>72788434.260000005</v>
      </c>
      <c r="D20" s="263">
        <f t="shared" si="1"/>
        <v>74755689.239999995</v>
      </c>
      <c r="E20" s="232">
        <f t="shared" si="2"/>
        <v>75739316.730000004</v>
      </c>
      <c r="F20" s="230">
        <f t="shared" si="3"/>
        <v>321646189.23000002</v>
      </c>
    </row>
    <row r="21" spans="1:6" ht="30.75" customHeight="1" thickBot="1">
      <c r="A21" s="258" t="s">
        <v>400</v>
      </c>
      <c r="B21" s="231">
        <v>135545480</v>
      </c>
      <c r="C21" s="232">
        <f t="shared" si="0"/>
        <v>100303655.2</v>
      </c>
      <c r="D21" s="263">
        <f t="shared" si="1"/>
        <v>103014564.8</v>
      </c>
      <c r="E21" s="232">
        <f t="shared" si="2"/>
        <v>104370019.60000001</v>
      </c>
      <c r="F21" s="230">
        <f t="shared" si="3"/>
        <v>443233719.60000002</v>
      </c>
    </row>
    <row r="22" spans="1:6" ht="33" customHeight="1" thickBot="1">
      <c r="A22" s="258" t="s">
        <v>333</v>
      </c>
      <c r="B22" s="231">
        <v>218324701</v>
      </c>
      <c r="C22" s="232">
        <f t="shared" si="0"/>
        <v>161560278.74000001</v>
      </c>
      <c r="D22" s="263">
        <f t="shared" si="1"/>
        <v>165926772.75999999</v>
      </c>
      <c r="E22" s="232">
        <f t="shared" si="2"/>
        <v>168110019.77000001</v>
      </c>
      <c r="F22" s="230">
        <f t="shared" si="3"/>
        <v>713921772.26999998</v>
      </c>
    </row>
    <row r="23" spans="1:6" ht="54.75" customHeight="1" thickBot="1">
      <c r="A23" s="258" t="s">
        <v>266</v>
      </c>
      <c r="B23" s="231">
        <v>185334865</v>
      </c>
      <c r="C23" s="232">
        <f t="shared" si="0"/>
        <v>137147800.09999999</v>
      </c>
      <c r="D23" s="263">
        <f t="shared" si="1"/>
        <v>140854497.40000001</v>
      </c>
      <c r="E23" s="232">
        <f t="shared" si="2"/>
        <v>142707846.05000001</v>
      </c>
      <c r="F23" s="230">
        <f t="shared" si="3"/>
        <v>606045008.54999995</v>
      </c>
    </row>
    <row r="24" spans="1:6" ht="27.75" customHeight="1" thickBot="1">
      <c r="A24" s="258" t="s">
        <v>432</v>
      </c>
      <c r="B24" s="271">
        <v>1828807832</v>
      </c>
      <c r="C24" s="232">
        <f t="shared" si="0"/>
        <v>1353317795.6800001</v>
      </c>
      <c r="D24" s="263">
        <f t="shared" si="1"/>
        <v>1389893952.3199999</v>
      </c>
      <c r="E24" s="232">
        <f t="shared" si="2"/>
        <v>1408182030.6400001</v>
      </c>
      <c r="F24" s="230">
        <f t="shared" si="3"/>
        <v>5980201610.6400003</v>
      </c>
    </row>
    <row r="25" spans="1:6" ht="21" customHeight="1">
      <c r="A25" s="266" t="s">
        <v>329</v>
      </c>
      <c r="B25" s="271">
        <v>2079802096</v>
      </c>
      <c r="C25" s="232">
        <v>200000000</v>
      </c>
      <c r="D25" s="263">
        <v>250000000</v>
      </c>
      <c r="E25" s="232">
        <v>300000000</v>
      </c>
      <c r="F25" s="230">
        <f t="shared" si="3"/>
        <v>2829802096</v>
      </c>
    </row>
    <row r="26" spans="1:6" ht="20.25" customHeight="1">
      <c r="A26" s="267" t="s">
        <v>332</v>
      </c>
      <c r="B26" s="231">
        <v>74826998</v>
      </c>
      <c r="C26" s="232">
        <f t="shared" si="0"/>
        <v>55371978.519999996</v>
      </c>
      <c r="D26" s="263">
        <f t="shared" si="1"/>
        <v>56868518.480000004</v>
      </c>
      <c r="E26" s="232">
        <f t="shared" si="2"/>
        <v>57616788.460000001</v>
      </c>
      <c r="F26" s="230">
        <f t="shared" si="3"/>
        <v>244684283.46000001</v>
      </c>
    </row>
    <row r="27" spans="1:6" ht="29.25" customHeight="1">
      <c r="A27" s="272" t="s">
        <v>433</v>
      </c>
      <c r="B27" s="275">
        <f>SUM(B5:B26)</f>
        <v>8073596895</v>
      </c>
      <c r="C27" s="230">
        <f>SUM(C5:C26)</f>
        <v>4635408151.2600002</v>
      </c>
      <c r="D27" s="276">
        <f>SUM(D5:D26)</f>
        <v>4805284047.2399998</v>
      </c>
      <c r="E27" s="230">
        <f>SUM(E5:E26)</f>
        <v>4915221995.2300005</v>
      </c>
      <c r="F27" s="230">
        <f>SUM(B27:E27)</f>
        <v>22429511088.73</v>
      </c>
    </row>
    <row r="28" spans="1:6" ht="19.5" customHeight="1">
      <c r="A28" s="274" t="s">
        <v>404</v>
      </c>
      <c r="B28" s="269">
        <v>170361127</v>
      </c>
      <c r="C28" s="269">
        <f>B28*0.74</f>
        <v>126067233.98</v>
      </c>
      <c r="D28" s="269">
        <f>B28*0.76</f>
        <v>129474456.52</v>
      </c>
      <c r="E28" s="269">
        <f>B28*0.77</f>
        <v>131178067.79000001</v>
      </c>
      <c r="F28" s="269">
        <f>SUM(B28:E28)</f>
        <v>557080885.28999996</v>
      </c>
    </row>
    <row r="29" spans="1:6">
      <c r="A29" s="273" t="s">
        <v>403</v>
      </c>
      <c r="B29" s="268">
        <f>B27-B28</f>
        <v>7903235768</v>
      </c>
      <c r="C29" s="268">
        <f t="shared" ref="C29:F29" si="4">C27-C28</f>
        <v>4509340917.2800007</v>
      </c>
      <c r="D29" s="268">
        <f t="shared" si="4"/>
        <v>4675809590.7199993</v>
      </c>
      <c r="E29" s="268">
        <f t="shared" si="4"/>
        <v>4784043927.4400005</v>
      </c>
      <c r="F29" s="268">
        <f t="shared" si="4"/>
        <v>21872430203.439999</v>
      </c>
    </row>
    <row r="31" spans="1:6" ht="148.5" customHeight="1"/>
    <row r="33" spans="1:14" ht="19.5" thickBot="1">
      <c r="C33" s="282">
        <v>2012</v>
      </c>
    </row>
    <row r="34" spans="1:14" ht="37.5">
      <c r="A34" s="224" t="s">
        <v>341</v>
      </c>
      <c r="B34" s="290" t="s">
        <v>342</v>
      </c>
      <c r="C34" s="292" t="s">
        <v>343</v>
      </c>
      <c r="D34" s="292" t="s">
        <v>344</v>
      </c>
      <c r="E34" s="284" t="s">
        <v>345</v>
      </c>
      <c r="F34" s="195" t="s">
        <v>409</v>
      </c>
      <c r="G34" s="292" t="s">
        <v>408</v>
      </c>
      <c r="H34" s="196" t="s">
        <v>335</v>
      </c>
    </row>
    <row r="35" spans="1:14" ht="15.75" thickBot="1">
      <c r="A35" s="225"/>
      <c r="B35" s="291"/>
      <c r="C35" s="293"/>
      <c r="D35" s="293"/>
      <c r="E35" s="285"/>
      <c r="F35" s="197"/>
      <c r="G35" s="294"/>
      <c r="H35" s="198"/>
    </row>
    <row r="36" spans="1:14" ht="44.25" customHeight="1">
      <c r="A36" s="222" t="s">
        <v>346</v>
      </c>
      <c r="B36" s="190" t="s">
        <v>347</v>
      </c>
      <c r="C36" s="182">
        <v>20000000</v>
      </c>
      <c r="D36" s="182">
        <v>130000000</v>
      </c>
      <c r="E36" s="182">
        <v>45000000</v>
      </c>
      <c r="F36" s="226">
        <v>76351362</v>
      </c>
      <c r="G36" s="200"/>
      <c r="H36" s="189">
        <v>271351362</v>
      </c>
      <c r="I36" s="27"/>
      <c r="J36" s="27"/>
      <c r="K36" s="27"/>
      <c r="L36" s="27"/>
      <c r="M36" s="27"/>
      <c r="N36" s="27"/>
    </row>
    <row r="37" spans="1:14" ht="34.5" customHeight="1">
      <c r="A37" s="212"/>
      <c r="B37" s="34" t="s">
        <v>333</v>
      </c>
      <c r="C37" s="205"/>
      <c r="D37" s="202"/>
      <c r="E37" s="205"/>
      <c r="F37" s="205">
        <v>218324701</v>
      </c>
      <c r="G37" s="200"/>
      <c r="H37" s="185">
        <v>218324701</v>
      </c>
      <c r="I37" s="27"/>
      <c r="J37" s="27"/>
      <c r="K37" s="27"/>
      <c r="L37" s="27"/>
      <c r="M37" s="27"/>
      <c r="N37" s="27"/>
    </row>
    <row r="38" spans="1:14" ht="22.5" customHeight="1">
      <c r="A38" s="213"/>
      <c r="B38" s="190" t="s">
        <v>348</v>
      </c>
      <c r="C38" s="205"/>
      <c r="D38" s="182">
        <v>64193179</v>
      </c>
      <c r="E38" s="182">
        <v>9106387</v>
      </c>
      <c r="F38" s="182">
        <v>62245914</v>
      </c>
      <c r="G38" s="200"/>
      <c r="H38" s="185">
        <v>135545480</v>
      </c>
      <c r="I38" s="27"/>
      <c r="J38" s="27"/>
      <c r="K38" s="27"/>
      <c r="L38" s="27"/>
      <c r="M38" s="27"/>
      <c r="N38" s="27"/>
    </row>
    <row r="39" spans="1:14" ht="23.25">
      <c r="A39" s="214"/>
      <c r="B39" s="190" t="s">
        <v>349</v>
      </c>
      <c r="C39" s="262"/>
      <c r="D39" s="261">
        <v>1592524832</v>
      </c>
      <c r="E39" s="182">
        <v>30123146</v>
      </c>
      <c r="F39" s="182">
        <v>206159854</v>
      </c>
      <c r="G39" s="201"/>
      <c r="H39" s="187">
        <v>1828807832</v>
      </c>
      <c r="I39" s="27"/>
      <c r="J39" s="27"/>
      <c r="K39" s="27"/>
      <c r="L39" s="27"/>
      <c r="M39" s="27"/>
      <c r="N39" s="27"/>
    </row>
    <row r="40" spans="1:14" ht="79.5">
      <c r="A40" s="214"/>
      <c r="B40" s="34" t="s">
        <v>266</v>
      </c>
      <c r="C40" s="205"/>
      <c r="D40" s="182">
        <v>124204855</v>
      </c>
      <c r="E40" s="182">
        <v>21878648</v>
      </c>
      <c r="F40" s="182">
        <v>39251362</v>
      </c>
      <c r="G40" s="200"/>
      <c r="H40" s="185">
        <v>185334865</v>
      </c>
      <c r="I40" s="27"/>
      <c r="J40" s="27"/>
      <c r="K40" s="27"/>
      <c r="L40" s="27"/>
      <c r="M40" s="27"/>
      <c r="N40" s="27"/>
    </row>
    <row r="41" spans="1:14">
      <c r="A41" s="214"/>
      <c r="B41" s="190" t="s">
        <v>350</v>
      </c>
      <c r="C41" s="259"/>
      <c r="D41" s="260">
        <v>308653378</v>
      </c>
      <c r="E41" s="261"/>
      <c r="F41" s="261">
        <v>88196618</v>
      </c>
      <c r="G41" s="261">
        <v>17251392</v>
      </c>
      <c r="H41" s="264">
        <v>414101368</v>
      </c>
      <c r="I41" s="27"/>
      <c r="J41" s="27"/>
      <c r="K41" s="27"/>
      <c r="L41" s="27"/>
      <c r="M41" s="27"/>
      <c r="N41" s="27"/>
    </row>
    <row r="42" spans="1:14" ht="23.25">
      <c r="A42" s="214"/>
      <c r="B42" s="190" t="s">
        <v>0</v>
      </c>
      <c r="C42" s="182">
        <v>27073209</v>
      </c>
      <c r="D42" s="182">
        <v>4236215</v>
      </c>
      <c r="E42" s="182">
        <v>15500000</v>
      </c>
      <c r="F42" s="182">
        <v>45178000</v>
      </c>
      <c r="G42" s="202"/>
      <c r="H42" s="186">
        <v>91987424</v>
      </c>
      <c r="I42" s="27"/>
      <c r="J42" s="27"/>
      <c r="K42" s="27"/>
      <c r="L42" s="27"/>
      <c r="M42" s="27"/>
      <c r="N42" s="27"/>
    </row>
    <row r="43" spans="1:14" ht="23.25">
      <c r="A43" s="214"/>
      <c r="B43" s="190" t="s">
        <v>351</v>
      </c>
      <c r="C43" s="182">
        <v>26234388</v>
      </c>
      <c r="D43" s="202">
        <v>450421738</v>
      </c>
      <c r="E43" s="182"/>
      <c r="F43" s="182">
        <v>85000000</v>
      </c>
      <c r="G43" s="202">
        <v>79892083</v>
      </c>
      <c r="H43" s="281">
        <v>641548209</v>
      </c>
      <c r="I43" s="279"/>
      <c r="J43" s="279"/>
      <c r="K43" s="279"/>
      <c r="L43" s="280"/>
      <c r="M43" s="280"/>
      <c r="N43" s="27"/>
    </row>
    <row r="44" spans="1:14" ht="24.75">
      <c r="A44" s="214"/>
      <c r="B44" s="191" t="s">
        <v>137</v>
      </c>
      <c r="C44" s="205"/>
      <c r="D44" s="182">
        <v>5967285</v>
      </c>
      <c r="E44" s="182">
        <v>29892083</v>
      </c>
      <c r="F44" s="182">
        <v>383118</v>
      </c>
      <c r="G44" s="202"/>
      <c r="H44" s="185">
        <v>36242486</v>
      </c>
      <c r="I44" s="27"/>
      <c r="J44" s="27"/>
      <c r="K44" s="27"/>
      <c r="L44" s="27"/>
      <c r="M44" s="27"/>
      <c r="N44" s="27"/>
    </row>
    <row r="45" spans="1:14" ht="23.25">
      <c r="A45" s="214"/>
      <c r="B45" s="190" t="s">
        <v>352</v>
      </c>
      <c r="C45" s="182">
        <v>21221358</v>
      </c>
      <c r="D45" s="182">
        <v>47776227</v>
      </c>
      <c r="E45" s="182">
        <v>16261402</v>
      </c>
      <c r="F45" s="182">
        <v>32141039</v>
      </c>
      <c r="G45" s="202"/>
      <c r="H45" s="188">
        <v>117400026</v>
      </c>
      <c r="I45" s="27"/>
      <c r="J45" s="27"/>
      <c r="K45" s="27"/>
      <c r="L45" s="27"/>
      <c r="M45" s="27"/>
      <c r="N45" s="27"/>
    </row>
    <row r="46" spans="1:14" ht="20.25" customHeight="1">
      <c r="A46" s="214"/>
      <c r="B46" s="190" t="s">
        <v>353</v>
      </c>
      <c r="C46" s="182">
        <v>35832172</v>
      </c>
      <c r="D46" s="182">
        <v>15916017</v>
      </c>
      <c r="E46" s="182">
        <v>21846433</v>
      </c>
      <c r="F46" s="182">
        <v>30292739</v>
      </c>
      <c r="G46" s="202"/>
      <c r="H46" s="185">
        <v>103887361</v>
      </c>
      <c r="I46" s="27"/>
      <c r="J46" s="27"/>
      <c r="K46" s="27"/>
      <c r="L46" s="27"/>
      <c r="M46" s="27"/>
      <c r="N46" s="27"/>
    </row>
    <row r="47" spans="1:14">
      <c r="A47" s="214"/>
      <c r="B47" s="190" t="s">
        <v>406</v>
      </c>
      <c r="C47" s="205"/>
      <c r="D47" s="182">
        <v>162167095</v>
      </c>
      <c r="E47" s="182"/>
      <c r="F47" s="182">
        <v>154440000</v>
      </c>
      <c r="G47" s="202"/>
      <c r="H47" s="185">
        <v>316607095</v>
      </c>
      <c r="I47" s="27"/>
      <c r="J47" s="27"/>
      <c r="K47" s="27"/>
      <c r="L47" s="27"/>
      <c r="M47" s="27"/>
      <c r="N47" s="27"/>
    </row>
    <row r="48" spans="1:14">
      <c r="A48" s="214"/>
      <c r="B48" s="190" t="s">
        <v>355</v>
      </c>
      <c r="C48" s="182"/>
      <c r="D48" s="182">
        <v>336631931</v>
      </c>
      <c r="E48" s="205"/>
      <c r="F48" s="205"/>
      <c r="G48" s="202"/>
      <c r="H48" s="186">
        <v>336631931</v>
      </c>
      <c r="I48" s="27"/>
      <c r="J48" s="27"/>
      <c r="K48" s="27"/>
      <c r="L48" s="27"/>
      <c r="M48" s="27"/>
      <c r="N48" s="27"/>
    </row>
    <row r="49" spans="1:14" ht="24" thickBot="1">
      <c r="A49" s="215"/>
      <c r="B49" s="190" t="s">
        <v>356</v>
      </c>
      <c r="C49" s="182"/>
      <c r="D49" s="182">
        <v>428276067</v>
      </c>
      <c r="E49" s="182">
        <v>16929026</v>
      </c>
      <c r="F49" s="182">
        <v>118574151</v>
      </c>
      <c r="G49" s="202">
        <v>48574151</v>
      </c>
      <c r="H49" s="186">
        <v>612353395</v>
      </c>
      <c r="I49" s="27"/>
      <c r="J49" s="27"/>
      <c r="K49" s="27"/>
      <c r="L49" s="27"/>
      <c r="M49" s="27"/>
      <c r="N49" s="27"/>
    </row>
    <row r="50" spans="1:14" ht="15" customHeight="1">
      <c r="A50" s="210" t="s">
        <v>360</v>
      </c>
      <c r="B50" s="288" t="s">
        <v>357</v>
      </c>
      <c r="C50" s="286">
        <v>15000000</v>
      </c>
      <c r="D50" s="227"/>
      <c r="E50" s="228"/>
      <c r="F50" s="295"/>
      <c r="G50" s="297"/>
      <c r="H50" s="206"/>
      <c r="I50" s="27"/>
      <c r="J50" s="27"/>
      <c r="K50" s="27"/>
      <c r="L50" s="27"/>
      <c r="M50" s="27"/>
      <c r="N50" s="27"/>
    </row>
    <row r="51" spans="1:14">
      <c r="A51" s="217" t="s">
        <v>332</v>
      </c>
      <c r="B51" s="289"/>
      <c r="C51" s="287"/>
      <c r="D51" s="226">
        <v>59826998</v>
      </c>
      <c r="E51" s="226"/>
      <c r="F51" s="296"/>
      <c r="G51" s="296"/>
      <c r="H51" s="179">
        <v>74826998</v>
      </c>
      <c r="I51" s="27"/>
      <c r="J51" s="27"/>
      <c r="K51" s="27"/>
      <c r="L51" s="27"/>
      <c r="M51" s="27"/>
      <c r="N51" s="27"/>
    </row>
    <row r="52" spans="1:14" ht="42.75" customHeight="1" thickBot="1">
      <c r="A52" s="211"/>
      <c r="B52" s="190" t="s">
        <v>358</v>
      </c>
      <c r="C52" s="182">
        <v>25000000</v>
      </c>
      <c r="D52" s="182">
        <v>50481517</v>
      </c>
      <c r="E52" s="205"/>
      <c r="F52" s="205"/>
      <c r="G52" s="202"/>
      <c r="H52" s="189">
        <v>75481517</v>
      </c>
      <c r="I52" s="27"/>
      <c r="J52" s="27"/>
      <c r="K52" s="27"/>
      <c r="L52" s="27"/>
      <c r="M52" s="27"/>
      <c r="N52" s="27"/>
    </row>
    <row r="53" spans="1:14" ht="23.25">
      <c r="A53" s="220" t="s">
        <v>410</v>
      </c>
      <c r="B53" s="190" t="s">
        <v>340</v>
      </c>
      <c r="C53" s="205"/>
      <c r="D53" s="205">
        <v>40000000</v>
      </c>
      <c r="E53" s="202"/>
      <c r="F53" s="205"/>
      <c r="G53" s="202"/>
      <c r="H53" s="185">
        <v>40000000</v>
      </c>
      <c r="I53" s="27"/>
      <c r="J53" s="27"/>
      <c r="K53" s="27"/>
      <c r="L53" s="27"/>
      <c r="M53" s="27"/>
      <c r="N53" s="27"/>
    </row>
    <row r="54" spans="1:14" ht="46.5">
      <c r="A54" s="221" t="s">
        <v>411</v>
      </c>
      <c r="B54" s="190" t="s">
        <v>361</v>
      </c>
      <c r="C54" s="205"/>
      <c r="D54" s="182">
        <v>28362749</v>
      </c>
      <c r="E54" s="205"/>
      <c r="F54" s="182">
        <v>70000000</v>
      </c>
      <c r="G54" s="203"/>
      <c r="H54" s="199">
        <v>98362749</v>
      </c>
      <c r="I54" s="27"/>
      <c r="J54" s="27"/>
      <c r="K54" s="27"/>
      <c r="L54" s="27"/>
      <c r="M54" s="27"/>
      <c r="N54" s="27"/>
    </row>
    <row r="55" spans="1:14" ht="69" thickBot="1">
      <c r="A55" s="216"/>
      <c r="B55" s="34" t="s">
        <v>402</v>
      </c>
      <c r="C55" s="205"/>
      <c r="D55" s="182">
        <v>20000000</v>
      </c>
      <c r="E55" s="182"/>
      <c r="F55" s="205">
        <v>110000000</v>
      </c>
      <c r="G55" s="202"/>
      <c r="H55" s="181">
        <v>130000000</v>
      </c>
      <c r="I55" s="27"/>
      <c r="J55" s="27"/>
      <c r="K55" s="27"/>
      <c r="L55" s="27"/>
      <c r="M55" s="27"/>
      <c r="N55" s="27"/>
    </row>
    <row r="56" spans="1:14" ht="29.25">
      <c r="A56" s="218" t="s">
        <v>412</v>
      </c>
      <c r="B56" s="190" t="s">
        <v>359</v>
      </c>
      <c r="C56" s="207"/>
      <c r="D56" s="182">
        <v>25000000</v>
      </c>
      <c r="E56" s="182"/>
      <c r="F56" s="182">
        <v>190000000</v>
      </c>
      <c r="G56" s="202"/>
      <c r="H56" s="189">
        <v>215000000</v>
      </c>
      <c r="I56" s="27"/>
      <c r="J56" s="27"/>
      <c r="K56" s="27"/>
      <c r="L56" s="27"/>
      <c r="M56" s="27"/>
      <c r="N56" s="27"/>
    </row>
    <row r="57" spans="1:14" ht="37.5">
      <c r="A57" s="219" t="s">
        <v>413</v>
      </c>
      <c r="B57" s="194" t="s">
        <v>354</v>
      </c>
      <c r="C57" s="204"/>
      <c r="D57" s="204"/>
      <c r="E57" s="204"/>
      <c r="F57" s="204">
        <v>2079802096</v>
      </c>
      <c r="G57" s="203"/>
      <c r="H57" s="187">
        <v>2079802096</v>
      </c>
      <c r="I57" s="27"/>
      <c r="J57" s="27"/>
      <c r="K57" s="27"/>
      <c r="L57" s="27"/>
      <c r="M57" s="27"/>
      <c r="N57" s="27"/>
    </row>
    <row r="58" spans="1:14" ht="23.25">
      <c r="A58" s="223"/>
      <c r="B58" s="190" t="s">
        <v>313</v>
      </c>
      <c r="C58" s="205"/>
      <c r="D58" s="182">
        <v>35000000</v>
      </c>
      <c r="E58" s="182">
        <v>15000000</v>
      </c>
      <c r="F58" s="205"/>
      <c r="G58" s="202"/>
      <c r="H58" s="180">
        <v>50000000</v>
      </c>
      <c r="I58" s="27"/>
      <c r="J58" s="27"/>
      <c r="K58" s="27"/>
      <c r="L58" s="27"/>
      <c r="M58" s="27"/>
      <c r="N58" s="27"/>
    </row>
    <row r="59" spans="1:14">
      <c r="D59" s="130"/>
      <c r="H59" s="130">
        <f>SUM(H36:H58)</f>
        <v>8073596895</v>
      </c>
    </row>
    <row r="61" spans="1:14" ht="15.75" thickBot="1">
      <c r="C61">
        <v>2013</v>
      </c>
    </row>
    <row r="62" spans="1:14" ht="37.5">
      <c r="A62" s="224" t="s">
        <v>341</v>
      </c>
      <c r="B62" s="290" t="s">
        <v>342</v>
      </c>
      <c r="C62" s="292" t="s">
        <v>343</v>
      </c>
      <c r="D62" s="292" t="s">
        <v>344</v>
      </c>
      <c r="E62" s="284" t="s">
        <v>345</v>
      </c>
      <c r="F62" s="195" t="s">
        <v>409</v>
      </c>
      <c r="G62" s="292" t="s">
        <v>408</v>
      </c>
      <c r="H62" s="196" t="s">
        <v>335</v>
      </c>
    </row>
    <row r="63" spans="1:14" ht="15.75" thickBot="1">
      <c r="A63" s="225"/>
      <c r="B63" s="291"/>
      <c r="C63" s="293"/>
      <c r="D63" s="293"/>
      <c r="E63" s="285"/>
      <c r="F63" s="208"/>
      <c r="G63" s="294"/>
      <c r="H63" s="209"/>
    </row>
    <row r="64" spans="1:14" ht="34.5">
      <c r="A64" s="222" t="s">
        <v>346</v>
      </c>
      <c r="B64" s="190" t="s">
        <v>347</v>
      </c>
      <c r="C64" s="182">
        <f>C36*0.74</f>
        <v>14800000</v>
      </c>
      <c r="D64" s="182">
        <f t="shared" ref="D64:H64" si="5">D36*0.74</f>
        <v>96200000</v>
      </c>
      <c r="E64" s="182">
        <f t="shared" si="5"/>
        <v>33300000</v>
      </c>
      <c r="F64" s="182">
        <f t="shared" si="5"/>
        <v>56500007.880000003</v>
      </c>
      <c r="G64" s="182">
        <f t="shared" si="5"/>
        <v>0</v>
      </c>
      <c r="H64" s="182">
        <f t="shared" si="5"/>
        <v>200800007.88</v>
      </c>
    </row>
    <row r="65" spans="1:8" ht="23.25">
      <c r="A65" s="212"/>
      <c r="B65" s="34" t="s">
        <v>333</v>
      </c>
      <c r="C65" s="182">
        <f t="shared" ref="C65:H65" si="6">C37*0.74</f>
        <v>0</v>
      </c>
      <c r="D65" s="182">
        <f t="shared" si="6"/>
        <v>0</v>
      </c>
      <c r="E65" s="182">
        <f t="shared" si="6"/>
        <v>0</v>
      </c>
      <c r="F65" s="182">
        <f t="shared" si="6"/>
        <v>161560278.74000001</v>
      </c>
      <c r="G65" s="182">
        <f t="shared" si="6"/>
        <v>0</v>
      </c>
      <c r="H65" s="182">
        <f t="shared" si="6"/>
        <v>161560278.74000001</v>
      </c>
    </row>
    <row r="66" spans="1:8">
      <c r="A66" s="213"/>
      <c r="B66" s="190" t="s">
        <v>348</v>
      </c>
      <c r="C66" s="182">
        <f t="shared" ref="C66:H66" si="7">C38*0.74</f>
        <v>0</v>
      </c>
      <c r="D66" s="182">
        <f t="shared" si="7"/>
        <v>47502952.460000001</v>
      </c>
      <c r="E66" s="182">
        <f t="shared" si="7"/>
        <v>6738726.3799999999</v>
      </c>
      <c r="F66" s="182">
        <f t="shared" si="7"/>
        <v>46061976.359999999</v>
      </c>
      <c r="G66" s="182">
        <f t="shared" si="7"/>
        <v>0</v>
      </c>
      <c r="H66" s="182">
        <f t="shared" si="7"/>
        <v>100303655.2</v>
      </c>
    </row>
    <row r="67" spans="1:8" ht="23.25">
      <c r="A67" s="214"/>
      <c r="B67" s="190" t="s">
        <v>349</v>
      </c>
      <c r="C67" s="182">
        <f t="shared" ref="C67:H67" si="8">C39*0.74</f>
        <v>0</v>
      </c>
      <c r="D67" s="182">
        <f t="shared" si="8"/>
        <v>1178468375.6800001</v>
      </c>
      <c r="E67" s="182">
        <f t="shared" si="8"/>
        <v>22291128.039999999</v>
      </c>
      <c r="F67" s="182">
        <f t="shared" si="8"/>
        <v>152558291.96000001</v>
      </c>
      <c r="G67" s="182">
        <f t="shared" si="8"/>
        <v>0</v>
      </c>
      <c r="H67" s="182">
        <f t="shared" si="8"/>
        <v>1353317795.6800001</v>
      </c>
    </row>
    <row r="68" spans="1:8" ht="79.5">
      <c r="A68" s="214"/>
      <c r="B68" s="34" t="s">
        <v>266</v>
      </c>
      <c r="C68" s="182">
        <f t="shared" ref="C68:H68" si="9">C40*0.74</f>
        <v>0</v>
      </c>
      <c r="D68" s="182">
        <f t="shared" si="9"/>
        <v>91911592.700000003</v>
      </c>
      <c r="E68" s="182">
        <f t="shared" si="9"/>
        <v>16190199.52</v>
      </c>
      <c r="F68" s="182">
        <f t="shared" si="9"/>
        <v>29046007.879999999</v>
      </c>
      <c r="G68" s="182">
        <f t="shared" si="9"/>
        <v>0</v>
      </c>
      <c r="H68" s="182">
        <f t="shared" si="9"/>
        <v>137147800.09999999</v>
      </c>
    </row>
    <row r="69" spans="1:8">
      <c r="A69" s="214"/>
      <c r="B69" s="190" t="s">
        <v>350</v>
      </c>
      <c r="C69" s="182">
        <f t="shared" ref="C69:H69" si="10">C41*0.74</f>
        <v>0</v>
      </c>
      <c r="D69" s="182">
        <f t="shared" si="10"/>
        <v>228403499.72</v>
      </c>
      <c r="E69" s="182">
        <f t="shared" si="10"/>
        <v>0</v>
      </c>
      <c r="F69" s="182">
        <f t="shared" si="10"/>
        <v>65265497.32</v>
      </c>
      <c r="G69" s="182">
        <f t="shared" si="10"/>
        <v>12766030.08</v>
      </c>
      <c r="H69" s="182">
        <f t="shared" si="10"/>
        <v>306435012.31999999</v>
      </c>
    </row>
    <row r="70" spans="1:8" ht="23.25">
      <c r="A70" s="214"/>
      <c r="B70" s="190" t="s">
        <v>0</v>
      </c>
      <c r="C70" s="182">
        <f t="shared" ref="C70:H70" si="11">C42*0.74</f>
        <v>20034174.66</v>
      </c>
      <c r="D70" s="182">
        <f t="shared" si="11"/>
        <v>3134799.1</v>
      </c>
      <c r="E70" s="182">
        <f t="shared" si="11"/>
        <v>11470000</v>
      </c>
      <c r="F70" s="182">
        <f t="shared" si="11"/>
        <v>33431720</v>
      </c>
      <c r="G70" s="182">
        <f t="shared" si="11"/>
        <v>0</v>
      </c>
      <c r="H70" s="182">
        <f t="shared" si="11"/>
        <v>68070693.760000005</v>
      </c>
    </row>
    <row r="71" spans="1:8" ht="23.25">
      <c r="A71" s="214"/>
      <c r="B71" s="190" t="s">
        <v>351</v>
      </c>
      <c r="C71" s="182">
        <f t="shared" ref="C71:H71" si="12">C43*0.74</f>
        <v>19413447.120000001</v>
      </c>
      <c r="D71" s="182">
        <f t="shared" si="12"/>
        <v>333312086.12</v>
      </c>
      <c r="E71" s="182">
        <f t="shared" si="12"/>
        <v>0</v>
      </c>
      <c r="F71" s="182">
        <f t="shared" si="12"/>
        <v>62900000</v>
      </c>
      <c r="G71" s="182">
        <f t="shared" si="12"/>
        <v>59120141.420000002</v>
      </c>
      <c r="H71" s="182">
        <f t="shared" si="12"/>
        <v>474745674.65999997</v>
      </c>
    </row>
    <row r="72" spans="1:8" ht="24.75">
      <c r="A72" s="214"/>
      <c r="B72" s="191" t="s">
        <v>137</v>
      </c>
      <c r="C72" s="182">
        <f t="shared" ref="C72:H72" si="13">C44*0.74</f>
        <v>0</v>
      </c>
      <c r="D72" s="182">
        <f t="shared" si="13"/>
        <v>4415790.9000000004</v>
      </c>
      <c r="E72" s="182">
        <f t="shared" si="13"/>
        <v>22120141.419999998</v>
      </c>
      <c r="F72" s="182">
        <f t="shared" si="13"/>
        <v>283507.32</v>
      </c>
      <c r="G72" s="182">
        <f t="shared" si="13"/>
        <v>0</v>
      </c>
      <c r="H72" s="182">
        <f t="shared" si="13"/>
        <v>26819439.640000001</v>
      </c>
    </row>
    <row r="73" spans="1:8" ht="23.25">
      <c r="A73" s="214"/>
      <c r="B73" s="190" t="s">
        <v>352</v>
      </c>
      <c r="C73" s="182">
        <f t="shared" ref="C73:H73" si="14">C45*0.74</f>
        <v>15703804.92</v>
      </c>
      <c r="D73" s="182">
        <f t="shared" si="14"/>
        <v>35354407.979999997</v>
      </c>
      <c r="E73" s="182">
        <f t="shared" si="14"/>
        <v>12033437.48</v>
      </c>
      <c r="F73" s="182">
        <f t="shared" si="14"/>
        <v>23784368.859999999</v>
      </c>
      <c r="G73" s="182">
        <f t="shared" si="14"/>
        <v>0</v>
      </c>
      <c r="H73" s="182">
        <f t="shared" si="14"/>
        <v>86876019.239999995</v>
      </c>
    </row>
    <row r="74" spans="1:8">
      <c r="A74" s="214"/>
      <c r="B74" s="190" t="s">
        <v>353</v>
      </c>
      <c r="C74" s="182">
        <f t="shared" ref="C74:H74" si="15">C46*0.74</f>
        <v>26515807.280000001</v>
      </c>
      <c r="D74" s="182">
        <f t="shared" si="15"/>
        <v>11777852.58</v>
      </c>
      <c r="E74" s="182">
        <f t="shared" si="15"/>
        <v>16166360.42</v>
      </c>
      <c r="F74" s="182">
        <f t="shared" si="15"/>
        <v>22416626.859999999</v>
      </c>
      <c r="G74" s="182">
        <f t="shared" si="15"/>
        <v>0</v>
      </c>
      <c r="H74" s="182">
        <f t="shared" si="15"/>
        <v>76876647.140000001</v>
      </c>
    </row>
    <row r="75" spans="1:8">
      <c r="A75" s="214"/>
      <c r="B75" s="190" t="s">
        <v>406</v>
      </c>
      <c r="C75" s="182">
        <f t="shared" ref="C75:H75" si="16">C47*0.74</f>
        <v>0</v>
      </c>
      <c r="D75" s="182">
        <f t="shared" si="16"/>
        <v>120003650.3</v>
      </c>
      <c r="E75" s="182">
        <f t="shared" si="16"/>
        <v>0</v>
      </c>
      <c r="F75" s="182">
        <f t="shared" si="16"/>
        <v>114285600</v>
      </c>
      <c r="G75" s="182">
        <f t="shared" si="16"/>
        <v>0</v>
      </c>
      <c r="H75" s="182">
        <f t="shared" si="16"/>
        <v>234289250.30000001</v>
      </c>
    </row>
    <row r="76" spans="1:8">
      <c r="A76" s="214"/>
      <c r="B76" s="190" t="s">
        <v>355</v>
      </c>
      <c r="C76" s="182">
        <f t="shared" ref="C76:H76" si="17">C48*0.74</f>
        <v>0</v>
      </c>
      <c r="D76" s="182">
        <f t="shared" si="17"/>
        <v>249107628.94</v>
      </c>
      <c r="E76" s="182">
        <f t="shared" si="17"/>
        <v>0</v>
      </c>
      <c r="F76" s="182">
        <f t="shared" si="17"/>
        <v>0</v>
      </c>
      <c r="G76" s="182">
        <f t="shared" si="17"/>
        <v>0</v>
      </c>
      <c r="H76" s="182">
        <f t="shared" si="17"/>
        <v>249107628.94</v>
      </c>
    </row>
    <row r="77" spans="1:8" ht="24" thickBot="1">
      <c r="A77" s="215"/>
      <c r="B77" s="190" t="s">
        <v>356</v>
      </c>
      <c r="C77" s="182">
        <f t="shared" ref="C77:H77" si="18">C49*0.74</f>
        <v>0</v>
      </c>
      <c r="D77" s="182">
        <f t="shared" si="18"/>
        <v>316924289.57999998</v>
      </c>
      <c r="E77" s="182">
        <f t="shared" si="18"/>
        <v>12527479.24</v>
      </c>
      <c r="F77" s="182">
        <f t="shared" si="18"/>
        <v>87744871.739999995</v>
      </c>
      <c r="G77" s="182">
        <f t="shared" si="18"/>
        <v>35944871.740000002</v>
      </c>
      <c r="H77" s="182">
        <f t="shared" si="18"/>
        <v>453141512.30000001</v>
      </c>
    </row>
    <row r="78" spans="1:8">
      <c r="A78" s="210" t="s">
        <v>360</v>
      </c>
      <c r="B78" s="288" t="s">
        <v>357</v>
      </c>
      <c r="C78" s="182">
        <f t="shared" ref="C78:H78" si="19">C50*0.74</f>
        <v>11100000</v>
      </c>
      <c r="D78" s="182">
        <f t="shared" si="19"/>
        <v>0</v>
      </c>
      <c r="E78" s="182">
        <f t="shared" si="19"/>
        <v>0</v>
      </c>
      <c r="F78" s="182">
        <f t="shared" si="19"/>
        <v>0</v>
      </c>
      <c r="G78" s="182">
        <f t="shared" si="19"/>
        <v>0</v>
      </c>
      <c r="H78" s="182">
        <f t="shared" si="19"/>
        <v>0</v>
      </c>
    </row>
    <row r="79" spans="1:8">
      <c r="A79" s="217" t="s">
        <v>332</v>
      </c>
      <c r="B79" s="289"/>
      <c r="C79" s="182">
        <f t="shared" ref="C79:H79" si="20">C51*0.74</f>
        <v>0</v>
      </c>
      <c r="D79" s="182">
        <f t="shared" si="20"/>
        <v>44271978.519999996</v>
      </c>
      <c r="E79" s="182">
        <f t="shared" si="20"/>
        <v>0</v>
      </c>
      <c r="F79" s="182">
        <f t="shared" si="20"/>
        <v>0</v>
      </c>
      <c r="G79" s="182">
        <f t="shared" si="20"/>
        <v>0</v>
      </c>
      <c r="H79" s="182">
        <f t="shared" si="20"/>
        <v>55371978.519999996</v>
      </c>
    </row>
    <row r="80" spans="1:8" ht="42" customHeight="1" thickBot="1">
      <c r="A80" s="211"/>
      <c r="B80" s="190" t="s">
        <v>358</v>
      </c>
      <c r="C80" s="182">
        <f t="shared" ref="C80:H80" si="21">C52*0.74</f>
        <v>18500000</v>
      </c>
      <c r="D80" s="182">
        <f t="shared" si="21"/>
        <v>37356322.579999998</v>
      </c>
      <c r="E80" s="182">
        <f t="shared" si="21"/>
        <v>0</v>
      </c>
      <c r="F80" s="182">
        <f t="shared" si="21"/>
        <v>0</v>
      </c>
      <c r="G80" s="182">
        <f t="shared" si="21"/>
        <v>0</v>
      </c>
      <c r="H80" s="182">
        <f t="shared" si="21"/>
        <v>55856322.579999998</v>
      </c>
    </row>
    <row r="81" spans="1:8" ht="23.25">
      <c r="A81" s="220" t="s">
        <v>410</v>
      </c>
      <c r="B81" s="190" t="s">
        <v>340</v>
      </c>
      <c r="C81" s="182">
        <f t="shared" ref="C81:H81" si="22">C53*0.74</f>
        <v>0</v>
      </c>
      <c r="D81" s="182">
        <f t="shared" si="22"/>
        <v>29600000</v>
      </c>
      <c r="E81" s="182">
        <f t="shared" si="22"/>
        <v>0</v>
      </c>
      <c r="F81" s="182">
        <f t="shared" si="22"/>
        <v>0</v>
      </c>
      <c r="G81" s="182">
        <f t="shared" si="22"/>
        <v>0</v>
      </c>
      <c r="H81" s="182">
        <f t="shared" si="22"/>
        <v>29600000</v>
      </c>
    </row>
    <row r="82" spans="1:8" ht="46.5">
      <c r="A82" s="221" t="s">
        <v>411</v>
      </c>
      <c r="B82" s="190" t="s">
        <v>361</v>
      </c>
      <c r="C82" s="182">
        <f t="shared" ref="C82:H82" si="23">C54*0.74</f>
        <v>0</v>
      </c>
      <c r="D82" s="182">
        <f t="shared" si="23"/>
        <v>20988434.259999998</v>
      </c>
      <c r="E82" s="182">
        <f t="shared" si="23"/>
        <v>0</v>
      </c>
      <c r="F82" s="182">
        <f t="shared" si="23"/>
        <v>51800000</v>
      </c>
      <c r="G82" s="182">
        <f t="shared" si="23"/>
        <v>0</v>
      </c>
      <c r="H82" s="182">
        <f t="shared" si="23"/>
        <v>72788434.260000005</v>
      </c>
    </row>
    <row r="83" spans="1:8" ht="69" thickBot="1">
      <c r="A83" s="216"/>
      <c r="B83" s="34" t="s">
        <v>402</v>
      </c>
      <c r="C83" s="182">
        <f t="shared" ref="C83:H83" si="24">C55*0.74</f>
        <v>0</v>
      </c>
      <c r="D83" s="182">
        <f t="shared" si="24"/>
        <v>14800000</v>
      </c>
      <c r="E83" s="182">
        <f t="shared" si="24"/>
        <v>0</v>
      </c>
      <c r="F83" s="182">
        <f t="shared" si="24"/>
        <v>81400000</v>
      </c>
      <c r="G83" s="182">
        <f t="shared" si="24"/>
        <v>0</v>
      </c>
      <c r="H83" s="182">
        <f t="shared" si="24"/>
        <v>96200000</v>
      </c>
    </row>
    <row r="84" spans="1:8" ht="29.25">
      <c r="A84" s="218" t="s">
        <v>412</v>
      </c>
      <c r="B84" s="190" t="s">
        <v>359</v>
      </c>
      <c r="C84" s="182">
        <f t="shared" ref="C84:H84" si="25">C56*0.74</f>
        <v>0</v>
      </c>
      <c r="D84" s="182">
        <f t="shared" si="25"/>
        <v>18500000</v>
      </c>
      <c r="E84" s="182">
        <f t="shared" si="25"/>
        <v>0</v>
      </c>
      <c r="F84" s="182">
        <f t="shared" si="25"/>
        <v>140600000</v>
      </c>
      <c r="G84" s="182">
        <f t="shared" si="25"/>
        <v>0</v>
      </c>
      <c r="H84" s="182">
        <f t="shared" si="25"/>
        <v>159100000</v>
      </c>
    </row>
    <row r="85" spans="1:8" ht="37.5">
      <c r="A85" s="219" t="s">
        <v>413</v>
      </c>
      <c r="B85" s="194" t="s">
        <v>354</v>
      </c>
      <c r="C85" s="182">
        <f t="shared" ref="C85:G85" si="26">C57*0.74</f>
        <v>0</v>
      </c>
      <c r="D85" s="182">
        <f t="shared" si="26"/>
        <v>0</v>
      </c>
      <c r="E85" s="182">
        <f t="shared" si="26"/>
        <v>0</v>
      </c>
      <c r="F85" s="182">
        <v>200000000</v>
      </c>
      <c r="G85" s="182">
        <f t="shared" si="26"/>
        <v>0</v>
      </c>
      <c r="H85" s="182">
        <v>200000000</v>
      </c>
    </row>
    <row r="86" spans="1:8" ht="23.25">
      <c r="A86" s="223"/>
      <c r="B86" s="190" t="s">
        <v>313</v>
      </c>
      <c r="C86" s="182">
        <f t="shared" ref="C86:H86" si="27">C58*0.74</f>
        <v>0</v>
      </c>
      <c r="D86" s="182">
        <f t="shared" si="27"/>
        <v>25900000</v>
      </c>
      <c r="E86" s="182">
        <f t="shared" si="27"/>
        <v>11100000</v>
      </c>
      <c r="F86" s="182">
        <f t="shared" si="27"/>
        <v>0</v>
      </c>
      <c r="G86" s="182">
        <f t="shared" si="27"/>
        <v>0</v>
      </c>
      <c r="H86" s="182">
        <f t="shared" si="27"/>
        <v>37000000</v>
      </c>
    </row>
    <row r="87" spans="1:8">
      <c r="H87" s="130">
        <f>SUM(H64:H86)</f>
        <v>4635408151.2600002</v>
      </c>
    </row>
    <row r="89" spans="1:8" ht="19.5" thickBot="1">
      <c r="C89" s="282">
        <v>2014</v>
      </c>
    </row>
    <row r="90" spans="1:8" ht="37.5">
      <c r="A90" s="224" t="s">
        <v>341</v>
      </c>
      <c r="B90" s="290" t="s">
        <v>342</v>
      </c>
      <c r="C90" s="292" t="s">
        <v>343</v>
      </c>
      <c r="D90" s="292" t="s">
        <v>344</v>
      </c>
      <c r="E90" s="284" t="s">
        <v>345</v>
      </c>
      <c r="F90" s="195" t="s">
        <v>409</v>
      </c>
      <c r="G90" s="292" t="s">
        <v>408</v>
      </c>
      <c r="H90" s="196" t="s">
        <v>335</v>
      </c>
    </row>
    <row r="91" spans="1:8" ht="15.75" thickBot="1">
      <c r="A91" s="225"/>
      <c r="B91" s="291"/>
      <c r="C91" s="293"/>
      <c r="D91" s="293"/>
      <c r="E91" s="285"/>
      <c r="F91" s="208"/>
      <c r="G91" s="294"/>
      <c r="H91" s="209"/>
    </row>
    <row r="92" spans="1:8" ht="34.5">
      <c r="A92" s="222" t="s">
        <v>346</v>
      </c>
      <c r="B92" s="190" t="s">
        <v>347</v>
      </c>
      <c r="C92" s="182">
        <f>C36*0.76</f>
        <v>15200000</v>
      </c>
      <c r="D92" s="182">
        <f t="shared" ref="D92:H92" si="28">D36*0.76</f>
        <v>98800000</v>
      </c>
      <c r="E92" s="182">
        <f t="shared" si="28"/>
        <v>34200000</v>
      </c>
      <c r="F92" s="182">
        <f t="shared" si="28"/>
        <v>58027035.119999997</v>
      </c>
      <c r="G92" s="182">
        <f t="shared" si="28"/>
        <v>0</v>
      </c>
      <c r="H92" s="182">
        <f t="shared" si="28"/>
        <v>206227035.12</v>
      </c>
    </row>
    <row r="93" spans="1:8" ht="23.25">
      <c r="A93" s="212"/>
      <c r="B93" s="34" t="s">
        <v>333</v>
      </c>
      <c r="C93" s="182">
        <f t="shared" ref="C93:H93" si="29">C37*0.76</f>
        <v>0</v>
      </c>
      <c r="D93" s="182">
        <f t="shared" si="29"/>
        <v>0</v>
      </c>
      <c r="E93" s="182">
        <f t="shared" si="29"/>
        <v>0</v>
      </c>
      <c r="F93" s="182">
        <f t="shared" si="29"/>
        <v>165926772.75999999</v>
      </c>
      <c r="G93" s="182">
        <f t="shared" si="29"/>
        <v>0</v>
      </c>
      <c r="H93" s="182">
        <f t="shared" si="29"/>
        <v>165926772.75999999</v>
      </c>
    </row>
    <row r="94" spans="1:8">
      <c r="A94" s="213"/>
      <c r="B94" s="190" t="s">
        <v>348</v>
      </c>
      <c r="C94" s="182">
        <f t="shared" ref="C94:H94" si="30">C38*0.76</f>
        <v>0</v>
      </c>
      <c r="D94" s="182">
        <f t="shared" si="30"/>
        <v>48786816.039999999</v>
      </c>
      <c r="E94" s="182">
        <f t="shared" si="30"/>
        <v>6920854.1200000001</v>
      </c>
      <c r="F94" s="182">
        <f t="shared" si="30"/>
        <v>47306894.640000001</v>
      </c>
      <c r="G94" s="182">
        <f t="shared" si="30"/>
        <v>0</v>
      </c>
      <c r="H94" s="182">
        <f t="shared" si="30"/>
        <v>103014564.8</v>
      </c>
    </row>
    <row r="95" spans="1:8" ht="23.25">
      <c r="A95" s="214"/>
      <c r="B95" s="190" t="s">
        <v>349</v>
      </c>
      <c r="C95" s="182">
        <f t="shared" ref="C95:H95" si="31">C39*0.76</f>
        <v>0</v>
      </c>
      <c r="D95" s="182">
        <f t="shared" si="31"/>
        <v>1210318872.3199999</v>
      </c>
      <c r="E95" s="182">
        <f t="shared" si="31"/>
        <v>22893590.960000001</v>
      </c>
      <c r="F95" s="182">
        <f t="shared" si="31"/>
        <v>156681489.03999999</v>
      </c>
      <c r="G95" s="182">
        <f t="shared" si="31"/>
        <v>0</v>
      </c>
      <c r="H95" s="182">
        <f t="shared" si="31"/>
        <v>1389893952.3199999</v>
      </c>
    </row>
    <row r="96" spans="1:8" ht="79.5">
      <c r="A96" s="214"/>
      <c r="B96" s="34" t="s">
        <v>266</v>
      </c>
      <c r="C96" s="182">
        <f t="shared" ref="C96:H96" si="32">C40*0.76</f>
        <v>0</v>
      </c>
      <c r="D96" s="182">
        <f t="shared" si="32"/>
        <v>94395689.799999997</v>
      </c>
      <c r="E96" s="182">
        <f t="shared" si="32"/>
        <v>16627772.48</v>
      </c>
      <c r="F96" s="182">
        <f t="shared" si="32"/>
        <v>29831035.120000001</v>
      </c>
      <c r="G96" s="182">
        <f t="shared" si="32"/>
        <v>0</v>
      </c>
      <c r="H96" s="182">
        <f t="shared" si="32"/>
        <v>140854497.40000001</v>
      </c>
    </row>
    <row r="97" spans="1:8">
      <c r="A97" s="214"/>
      <c r="B97" s="190" t="s">
        <v>350</v>
      </c>
      <c r="C97" s="182">
        <f t="shared" ref="C97:H97" si="33">C41*0.76</f>
        <v>0</v>
      </c>
      <c r="D97" s="182">
        <f t="shared" si="33"/>
        <v>234576567.28</v>
      </c>
      <c r="E97" s="182">
        <f t="shared" si="33"/>
        <v>0</v>
      </c>
      <c r="F97" s="182">
        <f t="shared" si="33"/>
        <v>67029429.68</v>
      </c>
      <c r="G97" s="182">
        <f t="shared" si="33"/>
        <v>13111057.92</v>
      </c>
      <c r="H97" s="182">
        <f t="shared" si="33"/>
        <v>314717039.68000001</v>
      </c>
    </row>
    <row r="98" spans="1:8" ht="23.25">
      <c r="A98" s="214"/>
      <c r="B98" s="190" t="s">
        <v>0</v>
      </c>
      <c r="C98" s="182">
        <f t="shared" ref="C98:H98" si="34">C42*0.76</f>
        <v>20575638.84</v>
      </c>
      <c r="D98" s="182">
        <f t="shared" si="34"/>
        <v>3219523.4</v>
      </c>
      <c r="E98" s="182">
        <f t="shared" si="34"/>
        <v>11780000</v>
      </c>
      <c r="F98" s="182">
        <f t="shared" si="34"/>
        <v>34335280</v>
      </c>
      <c r="G98" s="182">
        <f t="shared" si="34"/>
        <v>0</v>
      </c>
      <c r="H98" s="182">
        <f t="shared" si="34"/>
        <v>69910442.239999995</v>
      </c>
    </row>
    <row r="99" spans="1:8" ht="23.25">
      <c r="A99" s="214"/>
      <c r="B99" s="190" t="s">
        <v>351</v>
      </c>
      <c r="C99" s="182">
        <f t="shared" ref="C99:H99" si="35">C43*0.76</f>
        <v>19938134.879999999</v>
      </c>
      <c r="D99" s="182">
        <f t="shared" si="35"/>
        <v>342320520.88</v>
      </c>
      <c r="E99" s="182">
        <f t="shared" si="35"/>
        <v>0</v>
      </c>
      <c r="F99" s="182">
        <f t="shared" si="35"/>
        <v>64600000</v>
      </c>
      <c r="G99" s="182">
        <f t="shared" si="35"/>
        <v>60717983.079999998</v>
      </c>
      <c r="H99" s="182">
        <f t="shared" si="35"/>
        <v>487576638.84000003</v>
      </c>
    </row>
    <row r="100" spans="1:8" ht="24.75">
      <c r="A100" s="214"/>
      <c r="B100" s="191" t="s">
        <v>137</v>
      </c>
      <c r="C100" s="182">
        <f t="shared" ref="C100:H100" si="36">C44*0.76</f>
        <v>0</v>
      </c>
      <c r="D100" s="182">
        <f t="shared" si="36"/>
        <v>4535136.5999999996</v>
      </c>
      <c r="E100" s="182">
        <f t="shared" si="36"/>
        <v>22717983.080000002</v>
      </c>
      <c r="F100" s="182">
        <f t="shared" si="36"/>
        <v>291169.68</v>
      </c>
      <c r="G100" s="182">
        <f t="shared" si="36"/>
        <v>0</v>
      </c>
      <c r="H100" s="182">
        <f t="shared" si="36"/>
        <v>27544289.359999999</v>
      </c>
    </row>
    <row r="101" spans="1:8" ht="23.25">
      <c r="A101" s="214"/>
      <c r="B101" s="190" t="s">
        <v>352</v>
      </c>
      <c r="C101" s="182">
        <f t="shared" ref="C101:H101" si="37">C45*0.76</f>
        <v>16128232.08</v>
      </c>
      <c r="D101" s="182">
        <f t="shared" si="37"/>
        <v>36309932.520000003</v>
      </c>
      <c r="E101" s="182">
        <f t="shared" si="37"/>
        <v>12358665.52</v>
      </c>
      <c r="F101" s="182">
        <f t="shared" si="37"/>
        <v>24427189.640000001</v>
      </c>
      <c r="G101" s="182">
        <f t="shared" si="37"/>
        <v>0</v>
      </c>
      <c r="H101" s="182">
        <f t="shared" si="37"/>
        <v>89224019.760000005</v>
      </c>
    </row>
    <row r="102" spans="1:8">
      <c r="A102" s="214"/>
      <c r="B102" s="190" t="s">
        <v>353</v>
      </c>
      <c r="C102" s="182">
        <f t="shared" ref="C102:H102" si="38">C46*0.76</f>
        <v>27232450.719999999</v>
      </c>
      <c r="D102" s="182">
        <f t="shared" si="38"/>
        <v>12096172.92</v>
      </c>
      <c r="E102" s="182">
        <f t="shared" si="38"/>
        <v>16603289.08</v>
      </c>
      <c r="F102" s="182">
        <f t="shared" si="38"/>
        <v>23022481.640000001</v>
      </c>
      <c r="G102" s="182">
        <f t="shared" si="38"/>
        <v>0</v>
      </c>
      <c r="H102" s="182">
        <f t="shared" si="38"/>
        <v>78954394.359999999</v>
      </c>
    </row>
    <row r="103" spans="1:8">
      <c r="A103" s="214"/>
      <c r="B103" s="190" t="s">
        <v>406</v>
      </c>
      <c r="C103" s="182">
        <f t="shared" ref="C103:H103" si="39">C47*0.76</f>
        <v>0</v>
      </c>
      <c r="D103" s="182">
        <f t="shared" si="39"/>
        <v>123246992.2</v>
      </c>
      <c r="E103" s="182">
        <f t="shared" si="39"/>
        <v>0</v>
      </c>
      <c r="F103" s="182">
        <f t="shared" si="39"/>
        <v>117374400</v>
      </c>
      <c r="G103" s="182">
        <f t="shared" si="39"/>
        <v>0</v>
      </c>
      <c r="H103" s="182">
        <f t="shared" si="39"/>
        <v>240621392.19999999</v>
      </c>
    </row>
    <row r="104" spans="1:8">
      <c r="A104" s="214"/>
      <c r="B104" s="190" t="s">
        <v>355</v>
      </c>
      <c r="C104" s="182">
        <f t="shared" ref="C104:H104" si="40">C48*0.76</f>
        <v>0</v>
      </c>
      <c r="D104" s="182">
        <f t="shared" si="40"/>
        <v>255840267.56</v>
      </c>
      <c r="E104" s="182">
        <f t="shared" si="40"/>
        <v>0</v>
      </c>
      <c r="F104" s="182">
        <f t="shared" si="40"/>
        <v>0</v>
      </c>
      <c r="G104" s="182">
        <f t="shared" si="40"/>
        <v>0</v>
      </c>
      <c r="H104" s="182">
        <f t="shared" si="40"/>
        <v>255840267.56</v>
      </c>
    </row>
    <row r="105" spans="1:8" ht="24" thickBot="1">
      <c r="A105" s="215"/>
      <c r="B105" s="190" t="s">
        <v>356</v>
      </c>
      <c r="C105" s="182">
        <f t="shared" ref="C105:H105" si="41">C49*0.76</f>
        <v>0</v>
      </c>
      <c r="D105" s="182">
        <f t="shared" si="41"/>
        <v>325489810.92000002</v>
      </c>
      <c r="E105" s="182">
        <f t="shared" si="41"/>
        <v>12866059.76</v>
      </c>
      <c r="F105" s="182">
        <f t="shared" si="41"/>
        <v>90116354.760000005</v>
      </c>
      <c r="G105" s="182">
        <f t="shared" si="41"/>
        <v>36916354.759999998</v>
      </c>
      <c r="H105" s="182">
        <f t="shared" si="41"/>
        <v>465388580.19999999</v>
      </c>
    </row>
    <row r="106" spans="1:8">
      <c r="A106" s="210" t="s">
        <v>360</v>
      </c>
      <c r="B106" s="288" t="s">
        <v>357</v>
      </c>
      <c r="C106" s="182">
        <f t="shared" ref="C106:H106" si="42">C50*0.76</f>
        <v>11400000</v>
      </c>
      <c r="D106" s="182">
        <f t="shared" si="42"/>
        <v>0</v>
      </c>
      <c r="E106" s="182">
        <f t="shared" si="42"/>
        <v>0</v>
      </c>
      <c r="F106" s="182">
        <f t="shared" si="42"/>
        <v>0</v>
      </c>
      <c r="G106" s="182">
        <f t="shared" si="42"/>
        <v>0</v>
      </c>
      <c r="H106" s="182">
        <f t="shared" si="42"/>
        <v>0</v>
      </c>
    </row>
    <row r="107" spans="1:8">
      <c r="A107" s="217" t="s">
        <v>332</v>
      </c>
      <c r="B107" s="289"/>
      <c r="C107" s="182">
        <f t="shared" ref="C107:H107" si="43">C51*0.76</f>
        <v>0</v>
      </c>
      <c r="D107" s="182">
        <f t="shared" si="43"/>
        <v>45468518.480000004</v>
      </c>
      <c r="E107" s="182">
        <f t="shared" si="43"/>
        <v>0</v>
      </c>
      <c r="F107" s="182">
        <f t="shared" si="43"/>
        <v>0</v>
      </c>
      <c r="G107" s="182">
        <f t="shared" si="43"/>
        <v>0</v>
      </c>
      <c r="H107" s="182">
        <f t="shared" si="43"/>
        <v>56868518.480000004</v>
      </c>
    </row>
    <row r="108" spans="1:8" ht="35.25" thickBot="1">
      <c r="A108" s="211"/>
      <c r="B108" s="190" t="s">
        <v>358</v>
      </c>
      <c r="C108" s="182">
        <f t="shared" ref="C108:H108" si="44">C52*0.76</f>
        <v>19000000</v>
      </c>
      <c r="D108" s="182">
        <f t="shared" si="44"/>
        <v>38365952.920000002</v>
      </c>
      <c r="E108" s="182">
        <f t="shared" si="44"/>
        <v>0</v>
      </c>
      <c r="F108" s="182">
        <f t="shared" si="44"/>
        <v>0</v>
      </c>
      <c r="G108" s="182">
        <f t="shared" si="44"/>
        <v>0</v>
      </c>
      <c r="H108" s="182">
        <f t="shared" si="44"/>
        <v>57365952.920000002</v>
      </c>
    </row>
    <row r="109" spans="1:8" ht="23.25">
      <c r="A109" s="220" t="s">
        <v>410</v>
      </c>
      <c r="B109" s="190" t="s">
        <v>340</v>
      </c>
      <c r="C109" s="182">
        <f t="shared" ref="C109:H109" si="45">C53*0.76</f>
        <v>0</v>
      </c>
      <c r="D109" s="182">
        <f t="shared" si="45"/>
        <v>30400000</v>
      </c>
      <c r="E109" s="182">
        <f t="shared" si="45"/>
        <v>0</v>
      </c>
      <c r="F109" s="182">
        <f t="shared" si="45"/>
        <v>0</v>
      </c>
      <c r="G109" s="182">
        <f t="shared" si="45"/>
        <v>0</v>
      </c>
      <c r="H109" s="182">
        <f t="shared" si="45"/>
        <v>30400000</v>
      </c>
    </row>
    <row r="110" spans="1:8" ht="46.5">
      <c r="A110" s="221" t="s">
        <v>411</v>
      </c>
      <c r="B110" s="190" t="s">
        <v>361</v>
      </c>
      <c r="C110" s="182">
        <f t="shared" ref="C110:H110" si="46">C54*0.76</f>
        <v>0</v>
      </c>
      <c r="D110" s="182">
        <f t="shared" si="46"/>
        <v>21555689.240000002</v>
      </c>
      <c r="E110" s="182">
        <f t="shared" si="46"/>
        <v>0</v>
      </c>
      <c r="F110" s="182">
        <f t="shared" si="46"/>
        <v>53200000</v>
      </c>
      <c r="G110" s="182">
        <f t="shared" si="46"/>
        <v>0</v>
      </c>
      <c r="H110" s="182">
        <f t="shared" si="46"/>
        <v>74755689.239999995</v>
      </c>
    </row>
    <row r="111" spans="1:8" ht="69" thickBot="1">
      <c r="A111" s="216"/>
      <c r="B111" s="34" t="s">
        <v>402</v>
      </c>
      <c r="C111" s="182">
        <f t="shared" ref="C111:H111" si="47">C55*0.76</f>
        <v>0</v>
      </c>
      <c r="D111" s="182">
        <f t="shared" si="47"/>
        <v>15200000</v>
      </c>
      <c r="E111" s="182">
        <f t="shared" si="47"/>
        <v>0</v>
      </c>
      <c r="F111" s="182">
        <f t="shared" si="47"/>
        <v>83600000</v>
      </c>
      <c r="G111" s="182">
        <f t="shared" si="47"/>
        <v>0</v>
      </c>
      <c r="H111" s="182">
        <f t="shared" si="47"/>
        <v>98800000</v>
      </c>
    </row>
    <row r="112" spans="1:8" ht="29.25">
      <c r="A112" s="218" t="s">
        <v>412</v>
      </c>
      <c r="B112" s="190" t="s">
        <v>359</v>
      </c>
      <c r="C112" s="182">
        <f t="shared" ref="C112:H112" si="48">C56*0.76</f>
        <v>0</v>
      </c>
      <c r="D112" s="182">
        <f t="shared" si="48"/>
        <v>19000000</v>
      </c>
      <c r="E112" s="182">
        <f t="shared" si="48"/>
        <v>0</v>
      </c>
      <c r="F112" s="182">
        <f t="shared" si="48"/>
        <v>144400000</v>
      </c>
      <c r="G112" s="182">
        <f t="shared" si="48"/>
        <v>0</v>
      </c>
      <c r="H112" s="182">
        <f t="shared" si="48"/>
        <v>163400000</v>
      </c>
    </row>
    <row r="113" spans="1:8" ht="37.5">
      <c r="A113" s="219" t="s">
        <v>413</v>
      </c>
      <c r="B113" s="194" t="s">
        <v>354</v>
      </c>
      <c r="C113" s="182">
        <f t="shared" ref="C113:G113" si="49">C57*0.76</f>
        <v>0</v>
      </c>
      <c r="D113" s="182">
        <f t="shared" si="49"/>
        <v>0</v>
      </c>
      <c r="E113" s="182">
        <f t="shared" si="49"/>
        <v>0</v>
      </c>
      <c r="F113" s="182">
        <v>250000000</v>
      </c>
      <c r="G113" s="182">
        <f t="shared" si="49"/>
        <v>0</v>
      </c>
      <c r="H113" s="182">
        <v>250000000</v>
      </c>
    </row>
    <row r="114" spans="1:8" ht="23.25">
      <c r="A114" s="223"/>
      <c r="B114" s="190" t="s">
        <v>313</v>
      </c>
      <c r="C114" s="182">
        <f t="shared" ref="C114:H114" si="50">C58*0.76</f>
        <v>0</v>
      </c>
      <c r="D114" s="182">
        <f t="shared" si="50"/>
        <v>26600000</v>
      </c>
      <c r="E114" s="182">
        <f t="shared" si="50"/>
        <v>11400000</v>
      </c>
      <c r="F114" s="182">
        <f t="shared" si="50"/>
        <v>0</v>
      </c>
      <c r="G114" s="182">
        <f t="shared" si="50"/>
        <v>0</v>
      </c>
      <c r="H114" s="182">
        <f t="shared" si="50"/>
        <v>38000000</v>
      </c>
    </row>
    <row r="115" spans="1:8">
      <c r="H115" s="130">
        <f>SUM(H92:H114)</f>
        <v>4805284047.2399998</v>
      </c>
    </row>
    <row r="118" spans="1:8" ht="19.5" thickBot="1">
      <c r="C118" s="282">
        <v>2015</v>
      </c>
    </row>
    <row r="119" spans="1:8" ht="37.5">
      <c r="A119" s="224" t="s">
        <v>341</v>
      </c>
      <c r="B119" s="290" t="s">
        <v>342</v>
      </c>
      <c r="C119" s="292" t="s">
        <v>343</v>
      </c>
      <c r="D119" s="292" t="s">
        <v>344</v>
      </c>
      <c r="E119" s="284" t="s">
        <v>345</v>
      </c>
      <c r="F119" s="195" t="s">
        <v>409</v>
      </c>
      <c r="G119" s="292" t="s">
        <v>408</v>
      </c>
      <c r="H119" s="196" t="s">
        <v>335</v>
      </c>
    </row>
    <row r="120" spans="1:8" ht="15.75" thickBot="1">
      <c r="A120" s="225"/>
      <c r="B120" s="291"/>
      <c r="C120" s="293"/>
      <c r="D120" s="293"/>
      <c r="E120" s="285"/>
      <c r="F120" s="197"/>
      <c r="G120" s="294"/>
      <c r="H120" s="198"/>
    </row>
    <row r="121" spans="1:8" ht="34.5">
      <c r="A121" s="222" t="s">
        <v>346</v>
      </c>
      <c r="B121" s="190" t="s">
        <v>347</v>
      </c>
      <c r="C121" s="182">
        <f>C36*0.77</f>
        <v>15400000</v>
      </c>
      <c r="D121" s="182">
        <f t="shared" ref="D121:H121" si="51">D36*0.77</f>
        <v>100100000</v>
      </c>
      <c r="E121" s="182">
        <f t="shared" si="51"/>
        <v>34650000</v>
      </c>
      <c r="F121" s="182">
        <f t="shared" si="51"/>
        <v>58790548.740000002</v>
      </c>
      <c r="G121" s="182">
        <f t="shared" si="51"/>
        <v>0</v>
      </c>
      <c r="H121" s="182">
        <f t="shared" si="51"/>
        <v>208940548.74000001</v>
      </c>
    </row>
    <row r="122" spans="1:8" ht="23.25">
      <c r="A122" s="212"/>
      <c r="B122" s="34" t="s">
        <v>333</v>
      </c>
      <c r="C122" s="182">
        <f t="shared" ref="C122:H122" si="52">C37*0.77</f>
        <v>0</v>
      </c>
      <c r="D122" s="182">
        <f t="shared" si="52"/>
        <v>0</v>
      </c>
      <c r="E122" s="182">
        <f t="shared" si="52"/>
        <v>0</v>
      </c>
      <c r="F122" s="182">
        <f t="shared" si="52"/>
        <v>168110019.77000001</v>
      </c>
      <c r="G122" s="182">
        <f t="shared" si="52"/>
        <v>0</v>
      </c>
      <c r="H122" s="182">
        <f t="shared" si="52"/>
        <v>168110019.77000001</v>
      </c>
    </row>
    <row r="123" spans="1:8">
      <c r="A123" s="213"/>
      <c r="B123" s="190" t="s">
        <v>348</v>
      </c>
      <c r="C123" s="182">
        <f t="shared" ref="C123:H123" si="53">C38*0.77</f>
        <v>0</v>
      </c>
      <c r="D123" s="182">
        <f t="shared" si="53"/>
        <v>49428747.829999998</v>
      </c>
      <c r="E123" s="182">
        <f t="shared" si="53"/>
        <v>7011917.9900000002</v>
      </c>
      <c r="F123" s="182">
        <f t="shared" si="53"/>
        <v>47929353.780000001</v>
      </c>
      <c r="G123" s="182">
        <f t="shared" si="53"/>
        <v>0</v>
      </c>
      <c r="H123" s="182">
        <f t="shared" si="53"/>
        <v>104370019.60000001</v>
      </c>
    </row>
    <row r="124" spans="1:8" ht="23.25">
      <c r="A124" s="214"/>
      <c r="B124" s="190" t="s">
        <v>349</v>
      </c>
      <c r="C124" s="182">
        <f t="shared" ref="C124:H124" si="54">C39*0.77</f>
        <v>0</v>
      </c>
      <c r="D124" s="182">
        <f t="shared" si="54"/>
        <v>1226244120.6400001</v>
      </c>
      <c r="E124" s="182">
        <f t="shared" si="54"/>
        <v>23194822.420000002</v>
      </c>
      <c r="F124" s="182">
        <f t="shared" si="54"/>
        <v>158743087.58000001</v>
      </c>
      <c r="G124" s="182">
        <f t="shared" si="54"/>
        <v>0</v>
      </c>
      <c r="H124" s="182">
        <f t="shared" si="54"/>
        <v>1408182030.6400001</v>
      </c>
    </row>
    <row r="125" spans="1:8" ht="79.5">
      <c r="A125" s="214"/>
      <c r="B125" s="34" t="s">
        <v>266</v>
      </c>
      <c r="C125" s="182">
        <f t="shared" ref="C125:H125" si="55">C40*0.77</f>
        <v>0</v>
      </c>
      <c r="D125" s="182">
        <f t="shared" si="55"/>
        <v>95637738.350000009</v>
      </c>
      <c r="E125" s="182">
        <f t="shared" si="55"/>
        <v>16846558.960000001</v>
      </c>
      <c r="F125" s="182">
        <f t="shared" si="55"/>
        <v>30223548.740000002</v>
      </c>
      <c r="G125" s="182">
        <f t="shared" si="55"/>
        <v>0</v>
      </c>
      <c r="H125" s="182">
        <f t="shared" si="55"/>
        <v>142707846.05000001</v>
      </c>
    </row>
    <row r="126" spans="1:8">
      <c r="A126" s="214"/>
      <c r="B126" s="190" t="s">
        <v>350</v>
      </c>
      <c r="C126" s="182">
        <f t="shared" ref="C126:H126" si="56">C41*0.77</f>
        <v>0</v>
      </c>
      <c r="D126" s="182">
        <f t="shared" si="56"/>
        <v>237663101.06</v>
      </c>
      <c r="E126" s="182">
        <f t="shared" si="56"/>
        <v>0</v>
      </c>
      <c r="F126" s="182">
        <f t="shared" si="56"/>
        <v>67911395.859999999</v>
      </c>
      <c r="G126" s="182">
        <f t="shared" si="56"/>
        <v>13283571.84</v>
      </c>
      <c r="H126" s="182">
        <f t="shared" si="56"/>
        <v>318858053.36000001</v>
      </c>
    </row>
    <row r="127" spans="1:8" ht="23.25">
      <c r="A127" s="214"/>
      <c r="B127" s="190" t="s">
        <v>0</v>
      </c>
      <c r="C127" s="182">
        <f t="shared" ref="C127:H127" si="57">C42*0.77</f>
        <v>20846370.93</v>
      </c>
      <c r="D127" s="182">
        <f t="shared" si="57"/>
        <v>3261885.5500000003</v>
      </c>
      <c r="E127" s="182">
        <f t="shared" si="57"/>
        <v>11935000</v>
      </c>
      <c r="F127" s="182">
        <f t="shared" si="57"/>
        <v>34787060</v>
      </c>
      <c r="G127" s="182">
        <f t="shared" si="57"/>
        <v>0</v>
      </c>
      <c r="H127" s="182">
        <f t="shared" si="57"/>
        <v>70830316.480000004</v>
      </c>
    </row>
    <row r="128" spans="1:8" ht="23.25">
      <c r="A128" s="214"/>
      <c r="B128" s="190" t="s">
        <v>351</v>
      </c>
      <c r="C128" s="182">
        <f t="shared" ref="C128:H128" si="58">C43*0.77</f>
        <v>20200478.760000002</v>
      </c>
      <c r="D128" s="182">
        <f t="shared" si="58"/>
        <v>346824738.25999999</v>
      </c>
      <c r="E128" s="182">
        <f t="shared" si="58"/>
        <v>0</v>
      </c>
      <c r="F128" s="182">
        <f t="shared" si="58"/>
        <v>65450000</v>
      </c>
      <c r="G128" s="182">
        <f t="shared" si="58"/>
        <v>61516903.910000004</v>
      </c>
      <c r="H128" s="182">
        <f t="shared" si="58"/>
        <v>493992120.93000001</v>
      </c>
    </row>
    <row r="129" spans="1:8" ht="24.75">
      <c r="A129" s="214"/>
      <c r="B129" s="191" t="s">
        <v>137</v>
      </c>
      <c r="C129" s="182">
        <f t="shared" ref="C129:H129" si="59">C44*0.77</f>
        <v>0</v>
      </c>
      <c r="D129" s="182">
        <f t="shared" si="59"/>
        <v>4594809.45</v>
      </c>
      <c r="E129" s="182">
        <f t="shared" si="59"/>
        <v>23016903.91</v>
      </c>
      <c r="F129" s="182">
        <f t="shared" si="59"/>
        <v>295000.86</v>
      </c>
      <c r="G129" s="182">
        <f t="shared" si="59"/>
        <v>0</v>
      </c>
      <c r="H129" s="182">
        <f t="shared" si="59"/>
        <v>27906714.219999999</v>
      </c>
    </row>
    <row r="130" spans="1:8" ht="23.25">
      <c r="A130" s="214"/>
      <c r="B130" s="190" t="s">
        <v>352</v>
      </c>
      <c r="C130" s="182">
        <f t="shared" ref="C130:H130" si="60">C45*0.77</f>
        <v>16340445.66</v>
      </c>
      <c r="D130" s="182">
        <f t="shared" si="60"/>
        <v>36787694.789999999</v>
      </c>
      <c r="E130" s="182">
        <f t="shared" si="60"/>
        <v>12521279.540000001</v>
      </c>
      <c r="F130" s="182">
        <f t="shared" si="60"/>
        <v>24748600.030000001</v>
      </c>
      <c r="G130" s="182">
        <f t="shared" si="60"/>
        <v>0</v>
      </c>
      <c r="H130" s="182">
        <f t="shared" si="60"/>
        <v>90398020.019999996</v>
      </c>
    </row>
    <row r="131" spans="1:8">
      <c r="A131" s="214"/>
      <c r="B131" s="190" t="s">
        <v>353</v>
      </c>
      <c r="C131" s="182">
        <f t="shared" ref="C131:H131" si="61">C46*0.77</f>
        <v>27590772.440000001</v>
      </c>
      <c r="D131" s="182">
        <f t="shared" si="61"/>
        <v>12255333.09</v>
      </c>
      <c r="E131" s="182">
        <f t="shared" si="61"/>
        <v>16821753.41</v>
      </c>
      <c r="F131" s="182">
        <f t="shared" si="61"/>
        <v>23325409.030000001</v>
      </c>
      <c r="G131" s="182">
        <f t="shared" si="61"/>
        <v>0</v>
      </c>
      <c r="H131" s="182">
        <f t="shared" si="61"/>
        <v>79993267.969999999</v>
      </c>
    </row>
    <row r="132" spans="1:8">
      <c r="A132" s="214"/>
      <c r="B132" s="190" t="s">
        <v>406</v>
      </c>
      <c r="C132" s="182">
        <f t="shared" ref="C132:H132" si="62">C47*0.77</f>
        <v>0</v>
      </c>
      <c r="D132" s="182">
        <f t="shared" si="62"/>
        <v>124868663.15000001</v>
      </c>
      <c r="E132" s="182">
        <f t="shared" si="62"/>
        <v>0</v>
      </c>
      <c r="F132" s="182">
        <f t="shared" si="62"/>
        <v>118918800</v>
      </c>
      <c r="G132" s="182">
        <f t="shared" si="62"/>
        <v>0</v>
      </c>
      <c r="H132" s="182">
        <f t="shared" si="62"/>
        <v>243787463.15000001</v>
      </c>
    </row>
    <row r="133" spans="1:8">
      <c r="A133" s="214"/>
      <c r="B133" s="190" t="s">
        <v>355</v>
      </c>
      <c r="C133" s="182">
        <f t="shared" ref="C133:H133" si="63">C48*0.77</f>
        <v>0</v>
      </c>
      <c r="D133" s="182">
        <f t="shared" si="63"/>
        <v>259206586.87</v>
      </c>
      <c r="E133" s="182">
        <f t="shared" si="63"/>
        <v>0</v>
      </c>
      <c r="F133" s="182">
        <f t="shared" si="63"/>
        <v>0</v>
      </c>
      <c r="G133" s="182">
        <f t="shared" si="63"/>
        <v>0</v>
      </c>
      <c r="H133" s="182">
        <f t="shared" si="63"/>
        <v>259206586.87</v>
      </c>
    </row>
    <row r="134" spans="1:8" ht="24" thickBot="1">
      <c r="A134" s="215"/>
      <c r="B134" s="190" t="s">
        <v>356</v>
      </c>
      <c r="C134" s="182">
        <f t="shared" ref="C134:H134" si="64">C49*0.77</f>
        <v>0</v>
      </c>
      <c r="D134" s="182">
        <f t="shared" si="64"/>
        <v>329772571.59000003</v>
      </c>
      <c r="E134" s="182">
        <f t="shared" si="64"/>
        <v>13035350.02</v>
      </c>
      <c r="F134" s="182">
        <f t="shared" si="64"/>
        <v>91302096.269999996</v>
      </c>
      <c r="G134" s="182">
        <f t="shared" si="64"/>
        <v>37402096.270000003</v>
      </c>
      <c r="H134" s="182">
        <f t="shared" si="64"/>
        <v>471512114.15000004</v>
      </c>
    </row>
    <row r="135" spans="1:8">
      <c r="A135" s="210" t="s">
        <v>360</v>
      </c>
      <c r="B135" s="288" t="s">
        <v>357</v>
      </c>
      <c r="C135" s="182">
        <f t="shared" ref="C135:H135" si="65">C50*0.77</f>
        <v>11550000</v>
      </c>
      <c r="D135" s="182">
        <f t="shared" si="65"/>
        <v>0</v>
      </c>
      <c r="E135" s="182">
        <f t="shared" si="65"/>
        <v>0</v>
      </c>
      <c r="F135" s="182">
        <f t="shared" si="65"/>
        <v>0</v>
      </c>
      <c r="G135" s="182">
        <f t="shared" si="65"/>
        <v>0</v>
      </c>
      <c r="H135" s="182">
        <f t="shared" si="65"/>
        <v>0</v>
      </c>
    </row>
    <row r="136" spans="1:8">
      <c r="A136" s="217" t="s">
        <v>332</v>
      </c>
      <c r="B136" s="289"/>
      <c r="C136" s="182">
        <f t="shared" ref="C136:H136" si="66">C51*0.77</f>
        <v>0</v>
      </c>
      <c r="D136" s="182">
        <f t="shared" si="66"/>
        <v>46066788.460000001</v>
      </c>
      <c r="E136" s="182">
        <f t="shared" si="66"/>
        <v>0</v>
      </c>
      <c r="F136" s="182">
        <f t="shared" si="66"/>
        <v>0</v>
      </c>
      <c r="G136" s="182">
        <f t="shared" si="66"/>
        <v>0</v>
      </c>
      <c r="H136" s="182">
        <f t="shared" si="66"/>
        <v>57616788.460000001</v>
      </c>
    </row>
    <row r="137" spans="1:8" ht="35.25" thickBot="1">
      <c r="A137" s="211"/>
      <c r="B137" s="190" t="s">
        <v>358</v>
      </c>
      <c r="C137" s="182">
        <f t="shared" ref="C137:H137" si="67">C52*0.77</f>
        <v>19250000</v>
      </c>
      <c r="D137" s="182">
        <f t="shared" si="67"/>
        <v>38870768.090000004</v>
      </c>
      <c r="E137" s="182">
        <f t="shared" si="67"/>
        <v>0</v>
      </c>
      <c r="F137" s="182">
        <f t="shared" si="67"/>
        <v>0</v>
      </c>
      <c r="G137" s="182">
        <f t="shared" si="67"/>
        <v>0</v>
      </c>
      <c r="H137" s="182">
        <f t="shared" si="67"/>
        <v>58120768.090000004</v>
      </c>
    </row>
    <row r="138" spans="1:8" ht="23.25">
      <c r="A138" s="220" t="s">
        <v>410</v>
      </c>
      <c r="B138" s="190" t="s">
        <v>340</v>
      </c>
      <c r="C138" s="182">
        <f t="shared" ref="C138:H138" si="68">C53*0.77</f>
        <v>0</v>
      </c>
      <c r="D138" s="182">
        <f t="shared" si="68"/>
        <v>30800000</v>
      </c>
      <c r="E138" s="182">
        <f t="shared" si="68"/>
        <v>0</v>
      </c>
      <c r="F138" s="182">
        <f t="shared" si="68"/>
        <v>0</v>
      </c>
      <c r="G138" s="182">
        <f t="shared" si="68"/>
        <v>0</v>
      </c>
      <c r="H138" s="182">
        <f t="shared" si="68"/>
        <v>30800000</v>
      </c>
    </row>
    <row r="139" spans="1:8" ht="46.5">
      <c r="A139" s="221" t="s">
        <v>411</v>
      </c>
      <c r="B139" s="190" t="s">
        <v>361</v>
      </c>
      <c r="C139" s="182">
        <f t="shared" ref="C139:H139" si="69">C54*0.77</f>
        <v>0</v>
      </c>
      <c r="D139" s="182">
        <f t="shared" si="69"/>
        <v>21839316.73</v>
      </c>
      <c r="E139" s="182">
        <f t="shared" si="69"/>
        <v>0</v>
      </c>
      <c r="F139" s="182">
        <f t="shared" si="69"/>
        <v>53900000</v>
      </c>
      <c r="G139" s="182">
        <f t="shared" si="69"/>
        <v>0</v>
      </c>
      <c r="H139" s="182">
        <f t="shared" si="69"/>
        <v>75739316.730000004</v>
      </c>
    </row>
    <row r="140" spans="1:8" ht="69" thickBot="1">
      <c r="A140" s="216"/>
      <c r="B140" s="34" t="s">
        <v>402</v>
      </c>
      <c r="C140" s="182">
        <f t="shared" ref="C140:H140" si="70">C55*0.77</f>
        <v>0</v>
      </c>
      <c r="D140" s="182">
        <f t="shared" si="70"/>
        <v>15400000</v>
      </c>
      <c r="E140" s="182">
        <f t="shared" si="70"/>
        <v>0</v>
      </c>
      <c r="F140" s="182">
        <f t="shared" si="70"/>
        <v>84700000</v>
      </c>
      <c r="G140" s="182">
        <f t="shared" si="70"/>
        <v>0</v>
      </c>
      <c r="H140" s="182">
        <f t="shared" si="70"/>
        <v>100100000</v>
      </c>
    </row>
    <row r="141" spans="1:8" ht="29.25">
      <c r="A141" s="218" t="s">
        <v>412</v>
      </c>
      <c r="B141" s="190" t="s">
        <v>359</v>
      </c>
      <c r="C141" s="182">
        <f t="shared" ref="C141:H141" si="71">C56*0.77</f>
        <v>0</v>
      </c>
      <c r="D141" s="182">
        <f t="shared" si="71"/>
        <v>19250000</v>
      </c>
      <c r="E141" s="182">
        <f t="shared" si="71"/>
        <v>0</v>
      </c>
      <c r="F141" s="182">
        <f t="shared" si="71"/>
        <v>146300000</v>
      </c>
      <c r="G141" s="182">
        <f t="shared" si="71"/>
        <v>0</v>
      </c>
      <c r="H141" s="182">
        <f t="shared" si="71"/>
        <v>165550000</v>
      </c>
    </row>
    <row r="142" spans="1:8" ht="37.5">
      <c r="A142" s="219" t="s">
        <v>413</v>
      </c>
      <c r="B142" s="194" t="s">
        <v>354</v>
      </c>
      <c r="C142" s="182">
        <f t="shared" ref="C142:G142" si="72">C57*0.77</f>
        <v>0</v>
      </c>
      <c r="D142" s="182">
        <f t="shared" si="72"/>
        <v>0</v>
      </c>
      <c r="E142" s="182">
        <f t="shared" si="72"/>
        <v>0</v>
      </c>
      <c r="F142" s="182">
        <v>300000000</v>
      </c>
      <c r="G142" s="182">
        <f t="shared" si="72"/>
        <v>0</v>
      </c>
      <c r="H142" s="182">
        <v>300000000</v>
      </c>
    </row>
    <row r="143" spans="1:8" ht="23.25">
      <c r="A143" s="223"/>
      <c r="B143" s="190" t="s">
        <v>313</v>
      </c>
      <c r="C143" s="182">
        <f t="shared" ref="C143:H143" si="73">C58*0.77</f>
        <v>0</v>
      </c>
      <c r="D143" s="182">
        <f t="shared" si="73"/>
        <v>26950000</v>
      </c>
      <c r="E143" s="182">
        <f t="shared" si="73"/>
        <v>11550000</v>
      </c>
      <c r="F143" s="182">
        <f t="shared" si="73"/>
        <v>0</v>
      </c>
      <c r="G143" s="182">
        <f t="shared" si="73"/>
        <v>0</v>
      </c>
      <c r="H143" s="182">
        <f t="shared" si="73"/>
        <v>38500000</v>
      </c>
    </row>
    <row r="144" spans="1:8">
      <c r="H144" s="130">
        <f>SUM(H121:H143)</f>
        <v>4915221995.2299995</v>
      </c>
    </row>
  </sheetData>
  <mergeCells count="29">
    <mergeCell ref="B135:B136"/>
    <mergeCell ref="G34:G35"/>
    <mergeCell ref="G90:G91"/>
    <mergeCell ref="B106:B107"/>
    <mergeCell ref="B119:B120"/>
    <mergeCell ref="C119:C120"/>
    <mergeCell ref="D119:D120"/>
    <mergeCell ref="E119:E120"/>
    <mergeCell ref="G119:G120"/>
    <mergeCell ref="B78:B79"/>
    <mergeCell ref="B90:B91"/>
    <mergeCell ref="C90:C91"/>
    <mergeCell ref="D90:D91"/>
    <mergeCell ref="E90:E91"/>
    <mergeCell ref="B62:B63"/>
    <mergeCell ref="C62:C63"/>
    <mergeCell ref="D62:D63"/>
    <mergeCell ref="E62:E63"/>
    <mergeCell ref="G62:G63"/>
    <mergeCell ref="F50:F51"/>
    <mergeCell ref="G50:G51"/>
    <mergeCell ref="A2:H2"/>
    <mergeCell ref="A1:H1"/>
    <mergeCell ref="E34:E35"/>
    <mergeCell ref="C50:C51"/>
    <mergeCell ref="B50:B51"/>
    <mergeCell ref="B34:B35"/>
    <mergeCell ref="C34:C35"/>
    <mergeCell ref="D34:D35"/>
  </mergeCells>
  <printOptions horizontalCentered="1"/>
  <pageMargins left="0.51181102362204722" right="0.31496062992125984" top="0.74803149606299213" bottom="0.74803149606299213" header="0.31496062992125984" footer="0.31496062992125984"/>
  <pageSetup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workbookViewId="0">
      <selection activeCell="G7" sqref="G7"/>
    </sheetView>
  </sheetViews>
  <sheetFormatPr baseColWidth="10" defaultRowHeight="15"/>
  <cols>
    <col min="1" max="1" width="11.28515625" customWidth="1"/>
    <col min="2" max="2" width="22.5703125" customWidth="1"/>
    <col min="3" max="3" width="17" customWidth="1"/>
    <col min="4" max="4" width="18.140625" customWidth="1"/>
    <col min="5" max="5" width="16.5703125" customWidth="1"/>
    <col min="6" max="6" width="17.7109375" customWidth="1"/>
    <col min="7" max="7" width="18.42578125" customWidth="1"/>
    <col min="8" max="8" width="17.42578125" customWidth="1"/>
    <col min="9" max="9" width="18.7109375" customWidth="1"/>
    <col min="10" max="10" width="19.7109375" customWidth="1"/>
    <col min="11" max="11" width="19" customWidth="1"/>
  </cols>
  <sheetData>
    <row r="1" spans="1:10" ht="24" thickBot="1">
      <c r="A1" s="36" t="s">
        <v>7</v>
      </c>
      <c r="B1" s="37" t="s">
        <v>8</v>
      </c>
      <c r="C1" s="38">
        <v>4256379329</v>
      </c>
      <c r="D1" t="s">
        <v>362</v>
      </c>
      <c r="E1" t="s">
        <v>325</v>
      </c>
      <c r="F1" t="s">
        <v>326</v>
      </c>
      <c r="G1" t="s">
        <v>327</v>
      </c>
      <c r="I1" s="39"/>
    </row>
    <row r="2" spans="1:10" ht="15.75" thickBot="1">
      <c r="A2" s="10" t="s">
        <v>9</v>
      </c>
      <c r="B2" s="8" t="s">
        <v>10</v>
      </c>
      <c r="C2" s="148" t="s">
        <v>11</v>
      </c>
      <c r="D2" s="83">
        <v>187496978</v>
      </c>
      <c r="E2" s="84">
        <v>112462737</v>
      </c>
      <c r="F2" s="83">
        <v>40003067</v>
      </c>
      <c r="G2" s="84">
        <v>103696618</v>
      </c>
      <c r="H2" s="84">
        <v>62429392</v>
      </c>
      <c r="I2" s="83">
        <f t="shared" ref="I2:I7" si="0">SUM(D2:H2)</f>
        <v>506088792</v>
      </c>
      <c r="J2" s="44">
        <f>506088792-I10</f>
        <v>414101368</v>
      </c>
    </row>
    <row r="3" spans="1:10" ht="15.75" thickBot="1">
      <c r="A3" s="10"/>
      <c r="B3" s="8"/>
      <c r="C3" s="148"/>
      <c r="D3" s="146">
        <f>D2-D10</f>
        <v>160423769</v>
      </c>
      <c r="E3" s="146">
        <f t="shared" ref="E3:H3" si="1">E2-E10</f>
        <v>108226522</v>
      </c>
      <c r="F3" s="146">
        <f t="shared" si="1"/>
        <v>40003067</v>
      </c>
      <c r="G3" s="146">
        <f t="shared" si="1"/>
        <v>88196618</v>
      </c>
      <c r="H3" s="146">
        <f t="shared" si="1"/>
        <v>17251392</v>
      </c>
      <c r="I3" s="146">
        <f t="shared" si="0"/>
        <v>414101368</v>
      </c>
      <c r="J3" s="44"/>
    </row>
    <row r="4" spans="1:10" ht="15.75" thickBot="1">
      <c r="A4" s="10" t="s">
        <v>12</v>
      </c>
      <c r="B4" s="149" t="s">
        <v>13</v>
      </c>
      <c r="C4" s="150" t="s">
        <v>14</v>
      </c>
      <c r="D4" s="151">
        <v>147737378</v>
      </c>
      <c r="E4" s="151">
        <v>4236215</v>
      </c>
      <c r="F4" s="151"/>
      <c r="G4" s="151">
        <v>23696618</v>
      </c>
      <c r="H4" s="151">
        <v>62429392</v>
      </c>
      <c r="I4" s="152">
        <f t="shared" si="0"/>
        <v>238099603</v>
      </c>
      <c r="J4" s="168">
        <f>I4/J2</f>
        <v>0.57497903025522001</v>
      </c>
    </row>
    <row r="5" spans="1:10" ht="29.25" thickBot="1">
      <c r="A5" s="10" t="s">
        <v>15</v>
      </c>
      <c r="B5" s="140" t="s">
        <v>16</v>
      </c>
      <c r="C5" s="72" t="s">
        <v>17</v>
      </c>
      <c r="D5" s="82">
        <v>40664169</v>
      </c>
      <c r="F5" s="82"/>
      <c r="G5" s="49"/>
      <c r="H5" s="49">
        <v>17251392</v>
      </c>
      <c r="I5" s="89">
        <f t="shared" si="0"/>
        <v>57915561</v>
      </c>
      <c r="J5" s="160">
        <f>I5/J2</f>
        <v>0.13985841505358176</v>
      </c>
    </row>
    <row r="6" spans="1:10" ht="25.5" thickBot="1">
      <c r="A6" s="10" t="s">
        <v>18</v>
      </c>
      <c r="B6" s="139" t="s">
        <v>19</v>
      </c>
      <c r="C6" s="134" t="s">
        <v>4</v>
      </c>
      <c r="D6" s="82">
        <v>10000000</v>
      </c>
      <c r="E6" s="82"/>
      <c r="F6" s="82"/>
      <c r="G6" s="82">
        <v>8196618</v>
      </c>
      <c r="H6" s="82"/>
      <c r="I6" s="45">
        <f t="shared" si="0"/>
        <v>18196618</v>
      </c>
      <c r="J6" s="160">
        <f>I6/J2</f>
        <v>4.394242426168464E-2</v>
      </c>
    </row>
    <row r="7" spans="1:10" ht="73.5" customHeight="1" thickBot="1">
      <c r="A7" s="10" t="s">
        <v>20</v>
      </c>
      <c r="B7" s="138" t="s">
        <v>21</v>
      </c>
      <c r="C7" s="134" t="s">
        <v>4</v>
      </c>
      <c r="D7" s="142">
        <v>10000000</v>
      </c>
      <c r="E7" s="158"/>
      <c r="F7" s="128"/>
      <c r="G7" s="27"/>
      <c r="I7" s="89">
        <f t="shared" si="0"/>
        <v>10000000</v>
      </c>
      <c r="J7" s="160"/>
    </row>
    <row r="8" spans="1:10" ht="51" customHeight="1" thickBot="1">
      <c r="A8" s="10" t="s">
        <v>22</v>
      </c>
      <c r="B8" s="140" t="s">
        <v>23</v>
      </c>
      <c r="C8" s="72" t="s">
        <v>24</v>
      </c>
      <c r="D8" s="82">
        <v>60000000</v>
      </c>
      <c r="E8" s="82"/>
      <c r="F8" s="82"/>
      <c r="G8" s="82"/>
      <c r="H8" s="82"/>
      <c r="I8" s="45">
        <f>SUM(D8:G8)</f>
        <v>60000000</v>
      </c>
      <c r="J8" s="160">
        <f>I8/J2</f>
        <v>0.14489205937614771</v>
      </c>
    </row>
    <row r="9" spans="1:10" ht="51" customHeight="1" thickBot="1">
      <c r="A9" s="10"/>
      <c r="B9" s="140"/>
      <c r="C9" s="111"/>
      <c r="D9" s="177"/>
      <c r="E9" s="177"/>
      <c r="F9" s="177"/>
      <c r="G9" s="177"/>
      <c r="H9" s="177"/>
      <c r="I9" s="177"/>
      <c r="J9" s="160"/>
    </row>
    <row r="10" spans="1:10" ht="15.75" thickBot="1">
      <c r="A10" s="10" t="s">
        <v>25</v>
      </c>
      <c r="B10" s="8" t="s">
        <v>26</v>
      </c>
      <c r="C10" s="114" t="s">
        <v>27</v>
      </c>
      <c r="D10" s="132">
        <v>27073209</v>
      </c>
      <c r="E10" s="123">
        <v>4236215</v>
      </c>
      <c r="F10" s="84"/>
      <c r="G10" s="84">
        <v>15500000</v>
      </c>
      <c r="H10" s="84">
        <v>45178000</v>
      </c>
      <c r="I10" s="92">
        <f>SUM(D10:H10)</f>
        <v>91987424</v>
      </c>
      <c r="J10" s="160"/>
    </row>
    <row r="11" spans="1:10" ht="29.25" customHeight="1" thickBot="1">
      <c r="A11" s="10" t="s">
        <v>28</v>
      </c>
      <c r="B11" s="133" t="s">
        <v>29</v>
      </c>
      <c r="C11" s="134" t="s">
        <v>27</v>
      </c>
      <c r="D11" s="82"/>
      <c r="E11" s="82"/>
      <c r="F11" s="82"/>
      <c r="G11" s="82"/>
      <c r="H11" s="82"/>
      <c r="I11" s="27">
        <f>SUM(I5:I10)</f>
        <v>238099603</v>
      </c>
      <c r="J11" s="249">
        <f>SUM(J5:J10)</f>
        <v>0.32869289869141416</v>
      </c>
    </row>
    <row r="12" spans="1:10" ht="30.75" customHeight="1" thickBot="1">
      <c r="A12" s="10" t="s">
        <v>30</v>
      </c>
      <c r="B12" s="65" t="s">
        <v>31</v>
      </c>
      <c r="C12" s="66" t="s">
        <v>32</v>
      </c>
      <c r="D12" s="82">
        <v>21658567</v>
      </c>
      <c r="E12" s="42">
        <v>3390269</v>
      </c>
      <c r="F12" s="82"/>
      <c r="G12" s="82">
        <v>10000000</v>
      </c>
      <c r="H12" s="82">
        <v>25178000</v>
      </c>
      <c r="I12" s="27"/>
    </row>
    <row r="13" spans="1:10" ht="15.75" thickBot="1">
      <c r="A13" s="10"/>
      <c r="B13" s="65" t="s">
        <v>401</v>
      </c>
      <c r="C13" s="66"/>
      <c r="D13" s="82"/>
      <c r="E13" s="42"/>
      <c r="F13" s="82"/>
      <c r="G13" s="82"/>
      <c r="H13" s="82">
        <v>10000000</v>
      </c>
      <c r="I13" s="27"/>
    </row>
    <row r="14" spans="1:10" ht="39.75" customHeight="1" thickBot="1">
      <c r="A14" s="10" t="s">
        <v>33</v>
      </c>
      <c r="B14" s="5" t="s">
        <v>34</v>
      </c>
      <c r="C14" s="6" t="s">
        <v>35</v>
      </c>
      <c r="D14" s="82">
        <v>5414642</v>
      </c>
      <c r="E14" s="42">
        <v>845946</v>
      </c>
      <c r="F14" s="82"/>
      <c r="G14" s="82">
        <v>5500000</v>
      </c>
      <c r="H14" s="82">
        <v>10000000</v>
      </c>
      <c r="I14" s="27"/>
    </row>
    <row r="15" spans="1:10" ht="29.25" customHeight="1" thickBot="1">
      <c r="A15" s="10" t="s">
        <v>36</v>
      </c>
      <c r="B15" s="136" t="s">
        <v>37</v>
      </c>
      <c r="C15" s="111" t="s">
        <v>38</v>
      </c>
      <c r="D15" s="143">
        <v>39759600</v>
      </c>
      <c r="E15" s="144">
        <v>108226522</v>
      </c>
      <c r="F15" s="116">
        <v>40003067</v>
      </c>
      <c r="G15" s="143">
        <v>80000000</v>
      </c>
      <c r="H15" s="143"/>
      <c r="I15" s="145">
        <f>SUM(D15:H15)</f>
        <v>267989189</v>
      </c>
      <c r="J15" s="168">
        <f>I15/J2</f>
        <v>0.64715842474589458</v>
      </c>
    </row>
    <row r="16" spans="1:10" ht="15.75" thickBot="1">
      <c r="A16" s="56" t="s">
        <v>274</v>
      </c>
      <c r="B16" s="161" t="s">
        <v>275</v>
      </c>
      <c r="C16" s="15"/>
      <c r="E16" s="43">
        <v>3000000</v>
      </c>
      <c r="I16" s="89">
        <f>SUM(E16:G16)</f>
        <v>3000000</v>
      </c>
      <c r="J16" s="160">
        <f>I16/J2</f>
        <v>7.244602968807386E-3</v>
      </c>
    </row>
    <row r="17" spans="1:10" ht="36.75" customHeight="1" thickBot="1">
      <c r="A17" s="56" t="s">
        <v>276</v>
      </c>
      <c r="B17" s="161" t="s">
        <v>277</v>
      </c>
      <c r="C17" s="21"/>
      <c r="E17" s="43">
        <v>29000000</v>
      </c>
      <c r="F17" s="82">
        <v>40003067</v>
      </c>
      <c r="I17" s="89">
        <f>SUM(E17:G17)</f>
        <v>69003067</v>
      </c>
      <c r="J17" s="160">
        <f>I17/J2</f>
        <v>0.16663327468167166</v>
      </c>
    </row>
    <row r="18" spans="1:10" ht="41.25" customHeight="1" thickBot="1">
      <c r="A18" s="56" t="s">
        <v>278</v>
      </c>
      <c r="B18" s="18" t="s">
        <v>279</v>
      </c>
      <c r="C18" s="22"/>
      <c r="E18" s="42">
        <v>26000000</v>
      </c>
      <c r="I18" s="27"/>
    </row>
    <row r="19" spans="1:10" ht="15.75" thickBot="1">
      <c r="A19" s="56" t="s">
        <v>280</v>
      </c>
      <c r="B19" s="18" t="s">
        <v>281</v>
      </c>
      <c r="C19" s="22"/>
      <c r="E19" s="42">
        <v>3000000</v>
      </c>
      <c r="I19" s="27"/>
    </row>
    <row r="20" spans="1:10" ht="38.25" customHeight="1" thickBot="1">
      <c r="A20" s="10" t="s">
        <v>39</v>
      </c>
      <c r="B20" s="133" t="s">
        <v>40</v>
      </c>
      <c r="C20" s="135" t="s">
        <v>38</v>
      </c>
      <c r="D20" s="82">
        <v>39759600</v>
      </c>
      <c r="E20" s="43">
        <v>66336400</v>
      </c>
      <c r="F20" s="82"/>
      <c r="G20" s="82"/>
      <c r="H20" s="82"/>
      <c r="I20" s="45">
        <f>SUM(D20:G20)</f>
        <v>106096000</v>
      </c>
      <c r="J20" s="160">
        <f>I20/J2</f>
        <v>0.25620779885952949</v>
      </c>
    </row>
    <row r="21" spans="1:10" ht="35.25" customHeight="1" thickBot="1">
      <c r="A21" s="10" t="s">
        <v>41</v>
      </c>
      <c r="B21" s="65" t="s">
        <v>42</v>
      </c>
      <c r="C21" s="66" t="s">
        <v>38</v>
      </c>
    </row>
    <row r="22" spans="1:10" ht="35.25" customHeight="1" thickBot="1">
      <c r="A22" s="254"/>
      <c r="B22" s="65"/>
      <c r="C22" s="127"/>
      <c r="I22" s="27"/>
    </row>
    <row r="23" spans="1:10" ht="15.75" thickBot="1">
      <c r="A23" s="56" t="s">
        <v>282</v>
      </c>
      <c r="B23" s="60" t="s">
        <v>283</v>
      </c>
      <c r="C23" s="90"/>
      <c r="D23" s="35"/>
      <c r="E23" s="91">
        <v>9890122</v>
      </c>
      <c r="F23" s="146"/>
      <c r="G23" s="83">
        <v>80000000</v>
      </c>
      <c r="H23" s="35"/>
      <c r="I23" s="92">
        <f>SUM(D23:H23)</f>
        <v>89890122</v>
      </c>
      <c r="J23" s="160">
        <f>I23/J2</f>
        <v>0.21707274823588604</v>
      </c>
    </row>
    <row r="24" spans="1:10" ht="15.75" thickBot="1">
      <c r="A24" s="153"/>
      <c r="B24" s="154"/>
      <c r="C24" s="155"/>
      <c r="D24" s="26"/>
      <c r="E24" s="156"/>
      <c r="F24" s="157"/>
      <c r="G24" s="158"/>
      <c r="H24" s="26"/>
      <c r="I24" s="158">
        <f>SUM(I16:I23)</f>
        <v>267989189</v>
      </c>
      <c r="J24" s="249">
        <f>SUM(J16:J23)</f>
        <v>0.64715842474589458</v>
      </c>
    </row>
    <row r="25" spans="1:10" ht="53.25" customHeight="1" thickBot="1">
      <c r="A25" s="7" t="s">
        <v>43</v>
      </c>
      <c r="B25" s="8" t="s">
        <v>44</v>
      </c>
      <c r="C25" s="147" t="s">
        <v>45</v>
      </c>
      <c r="D25" s="83">
        <v>387514055</v>
      </c>
      <c r="E25" s="84">
        <v>113854371</v>
      </c>
      <c r="F25" s="83">
        <v>79892083</v>
      </c>
      <c r="G25" s="84">
        <v>149986375</v>
      </c>
      <c r="H25" s="84">
        <v>85000000</v>
      </c>
      <c r="I25" s="175">
        <v>822597297</v>
      </c>
      <c r="J25" s="240">
        <v>822597297</v>
      </c>
    </row>
    <row r="26" spans="1:10" ht="15.75" thickBot="1">
      <c r="A26" s="10" t="s">
        <v>46</v>
      </c>
      <c r="B26" s="3" t="s">
        <v>47</v>
      </c>
      <c r="C26" s="72" t="s">
        <v>48</v>
      </c>
      <c r="D26" s="93">
        <v>73918978</v>
      </c>
      <c r="F26" s="142"/>
      <c r="G26" s="50">
        <v>20000000</v>
      </c>
      <c r="H26" s="50"/>
      <c r="I26" s="27">
        <f>SUM(D26:H26)</f>
        <v>93918978</v>
      </c>
      <c r="J26" s="235">
        <f>I26/J25</f>
        <v>0.11417370120534204</v>
      </c>
    </row>
    <row r="27" spans="1:10" ht="42.75" customHeight="1" thickBot="1">
      <c r="A27" s="10" t="s">
        <v>49</v>
      </c>
      <c r="B27" s="5" t="s">
        <v>50</v>
      </c>
      <c r="C27" s="6" t="s">
        <v>48</v>
      </c>
      <c r="D27" s="93"/>
      <c r="F27" s="142"/>
      <c r="G27" s="49">
        <v>20000000</v>
      </c>
      <c r="H27" s="50"/>
      <c r="I27" s="27"/>
    </row>
    <row r="28" spans="1:10" ht="45" customHeight="1" thickBot="1">
      <c r="A28" s="63" t="s">
        <v>141</v>
      </c>
      <c r="B28" s="65" t="s">
        <v>142</v>
      </c>
      <c r="C28" s="101">
        <v>80000000</v>
      </c>
      <c r="D28" s="82"/>
      <c r="E28" s="82">
        <v>80000000</v>
      </c>
      <c r="F28" s="82">
        <v>50000000</v>
      </c>
      <c r="G28" s="49"/>
      <c r="H28" s="49"/>
      <c r="I28" s="27">
        <f>SUM(D28:H28)</f>
        <v>130000000</v>
      </c>
      <c r="J28" s="160">
        <f>I28/J25</f>
        <v>0.15803601649811888</v>
      </c>
    </row>
    <row r="29" spans="1:10" ht="24" thickBot="1">
      <c r="A29" s="10" t="s">
        <v>51</v>
      </c>
      <c r="B29" s="3" t="s">
        <v>52</v>
      </c>
      <c r="C29" s="72" t="s">
        <v>53</v>
      </c>
      <c r="D29" s="82">
        <v>14262361</v>
      </c>
      <c r="E29" s="27"/>
      <c r="G29" s="49"/>
      <c r="H29" s="49"/>
      <c r="I29" s="27">
        <f>SUM(D29:G29)</f>
        <v>14262361</v>
      </c>
      <c r="J29" s="235">
        <f>I29/J25</f>
        <v>1.7338205525370212E-2</v>
      </c>
    </row>
    <row r="30" spans="1:10" ht="35.25" customHeight="1" thickBot="1">
      <c r="A30" s="10" t="s">
        <v>54</v>
      </c>
      <c r="B30" s="5" t="s">
        <v>55</v>
      </c>
      <c r="C30" s="6" t="s">
        <v>53</v>
      </c>
      <c r="G30" s="49"/>
      <c r="H30" s="49"/>
    </row>
    <row r="31" spans="1:10" ht="41.25" customHeight="1" thickBot="1">
      <c r="A31" s="10">
        <v>325</v>
      </c>
      <c r="B31" s="5" t="s">
        <v>380</v>
      </c>
      <c r="C31" s="6"/>
      <c r="D31" s="158"/>
      <c r="E31" s="128"/>
      <c r="F31" s="27"/>
      <c r="G31" s="50">
        <v>79986375</v>
      </c>
      <c r="H31" s="50"/>
      <c r="I31" s="82">
        <f>SUM(D31:G31)</f>
        <v>79986375</v>
      </c>
      <c r="J31" s="160">
        <f>I31/J25</f>
        <v>9.7236369839420952E-2</v>
      </c>
    </row>
    <row r="32" spans="1:10" ht="55.5" customHeight="1" thickBot="1">
      <c r="A32" s="10"/>
      <c r="B32" s="5" t="s">
        <v>392</v>
      </c>
      <c r="C32" s="101">
        <v>85000000</v>
      </c>
      <c r="G32" s="50"/>
      <c r="H32" s="50">
        <v>85000000</v>
      </c>
      <c r="I32" s="82">
        <f>SUM(D32:H32)</f>
        <v>85000000</v>
      </c>
      <c r="J32" s="160">
        <f>I32/J25</f>
        <v>0.10333124155646235</v>
      </c>
    </row>
    <row r="33" spans="1:10" ht="15.75" thickBot="1">
      <c r="A33" s="10" t="s">
        <v>56</v>
      </c>
      <c r="B33" s="3" t="s">
        <v>57</v>
      </c>
      <c r="C33" s="72" t="s">
        <v>58</v>
      </c>
      <c r="D33" s="82">
        <v>23219005</v>
      </c>
      <c r="G33" s="49"/>
      <c r="H33" s="49"/>
      <c r="I33" s="167">
        <f>SUM(D33:H33)</f>
        <v>23219005</v>
      </c>
      <c r="J33" s="235">
        <f>I33/J25</f>
        <v>2.8226454286537729E-2</v>
      </c>
    </row>
    <row r="34" spans="1:10" ht="36.75" customHeight="1" thickBot="1">
      <c r="A34" s="10" t="s">
        <v>59</v>
      </c>
      <c r="B34" s="5" t="s">
        <v>60</v>
      </c>
      <c r="C34" s="6" t="s">
        <v>58</v>
      </c>
      <c r="G34" s="49"/>
      <c r="H34" s="49"/>
    </row>
    <row r="35" spans="1:10" ht="53.25" customHeight="1" thickBot="1">
      <c r="A35" s="10" t="s">
        <v>61</v>
      </c>
      <c r="B35" s="133" t="s">
        <v>62</v>
      </c>
      <c r="C35" s="134" t="s">
        <v>63</v>
      </c>
      <c r="D35" s="82">
        <v>75000000</v>
      </c>
      <c r="G35" s="50">
        <v>50000000</v>
      </c>
      <c r="H35" s="50"/>
      <c r="I35" s="82">
        <f>SUM(D35:G35)</f>
        <v>125000000</v>
      </c>
      <c r="J35" s="160">
        <f>I35/J25</f>
        <v>0.15195770817126816</v>
      </c>
    </row>
    <row r="36" spans="1:10" ht="48" customHeight="1" thickBot="1">
      <c r="A36" s="10" t="s">
        <v>64</v>
      </c>
      <c r="B36" s="5" t="s">
        <v>65</v>
      </c>
      <c r="C36" s="6" t="s">
        <v>66</v>
      </c>
      <c r="D36" s="142"/>
      <c r="E36" s="142"/>
      <c r="F36" s="142"/>
      <c r="G36" s="49">
        <v>50000000</v>
      </c>
      <c r="H36" s="49"/>
      <c r="I36" s="142"/>
      <c r="J36" s="233"/>
    </row>
    <row r="37" spans="1:10" ht="42" customHeight="1" thickBot="1">
      <c r="A37" s="10" t="s">
        <v>67</v>
      </c>
      <c r="B37" s="65" t="s">
        <v>68</v>
      </c>
      <c r="C37" s="66" t="s">
        <v>69</v>
      </c>
      <c r="G37" s="49"/>
      <c r="H37" s="49"/>
    </row>
    <row r="38" spans="1:10" ht="47.25" customHeight="1" thickBot="1">
      <c r="A38" s="10" t="s">
        <v>70</v>
      </c>
      <c r="B38" s="133" t="s">
        <v>71</v>
      </c>
      <c r="C38" s="135" t="s">
        <v>72</v>
      </c>
      <c r="D38" s="82">
        <v>201113711</v>
      </c>
      <c r="E38" s="42">
        <v>33854371</v>
      </c>
      <c r="G38" s="49"/>
      <c r="H38" s="49"/>
      <c r="I38" s="167">
        <f>SUM(D38:G38)</f>
        <v>234968082</v>
      </c>
      <c r="J38" s="235">
        <f>I38/J25</f>
        <v>0.28564168987294886</v>
      </c>
    </row>
    <row r="39" spans="1:10" ht="28.5" customHeight="1" thickBot="1">
      <c r="A39" s="10" t="s">
        <v>136</v>
      </c>
      <c r="B39" s="8" t="s">
        <v>137</v>
      </c>
      <c r="C39" s="12" t="s">
        <v>138</v>
      </c>
      <c r="D39" s="81"/>
      <c r="E39" s="40">
        <v>5967285</v>
      </c>
      <c r="F39" s="81">
        <v>29892083</v>
      </c>
      <c r="G39" s="40">
        <v>383118</v>
      </c>
      <c r="H39" s="40"/>
      <c r="I39" s="51">
        <f>SUM(D39:G39)</f>
        <v>36242486</v>
      </c>
      <c r="J39" s="234">
        <f>SUM(J26:J38)</f>
        <v>0.95594138695546915</v>
      </c>
    </row>
    <row r="40" spans="1:10" ht="39" customHeight="1" thickBot="1">
      <c r="A40" s="10" t="s">
        <v>139</v>
      </c>
      <c r="B40" s="5" t="s">
        <v>140</v>
      </c>
      <c r="C40" s="6" t="s">
        <v>138</v>
      </c>
      <c r="E40" s="82">
        <v>5967285</v>
      </c>
      <c r="I40" s="142">
        <f>SUM(I26:I39)</f>
        <v>822597287</v>
      </c>
      <c r="J40" s="27"/>
    </row>
    <row r="41" spans="1:10" ht="15.75" thickBot="1">
      <c r="A41" s="10"/>
      <c r="B41" s="5"/>
      <c r="C41" s="6"/>
      <c r="D41" s="82"/>
      <c r="E41" s="42"/>
      <c r="F41" s="27"/>
      <c r="G41" s="49"/>
      <c r="H41" s="49"/>
      <c r="I41" s="27"/>
    </row>
    <row r="42" spans="1:10" ht="24" thickBot="1">
      <c r="A42" s="10" t="s">
        <v>73</v>
      </c>
      <c r="B42" s="8" t="s">
        <v>74</v>
      </c>
      <c r="C42" s="12" t="s">
        <v>75</v>
      </c>
      <c r="D42" s="81">
        <v>47776227</v>
      </c>
      <c r="E42" s="40">
        <v>21221358</v>
      </c>
      <c r="F42" s="81"/>
      <c r="G42" s="40">
        <v>16261402</v>
      </c>
      <c r="H42" s="40">
        <v>32141039</v>
      </c>
      <c r="I42" s="51">
        <f>SUM(D42:H42)</f>
        <v>117400026</v>
      </c>
      <c r="J42" s="44">
        <v>117400026</v>
      </c>
    </row>
    <row r="43" spans="1:10" ht="61.5" customHeight="1" thickBot="1">
      <c r="A43" s="10" t="s">
        <v>76</v>
      </c>
      <c r="B43" s="5" t="s">
        <v>77</v>
      </c>
      <c r="C43" s="6" t="s">
        <v>78</v>
      </c>
      <c r="D43" s="82">
        <v>20000000</v>
      </c>
      <c r="E43" s="42">
        <v>11221358</v>
      </c>
      <c r="G43" s="49">
        <v>9000000</v>
      </c>
      <c r="H43" s="49">
        <v>5000000</v>
      </c>
      <c r="I43" s="27">
        <f>SUM(D43:H43)</f>
        <v>45221358</v>
      </c>
      <c r="J43" s="236">
        <v>0.38</v>
      </c>
    </row>
    <row r="44" spans="1:10" ht="57.75" thickBot="1">
      <c r="A44" s="10" t="s">
        <v>79</v>
      </c>
      <c r="B44" s="5" t="s">
        <v>80</v>
      </c>
      <c r="C44" s="6" t="s">
        <v>81</v>
      </c>
      <c r="D44" s="82">
        <v>2816227</v>
      </c>
      <c r="E44" s="42">
        <v>10000000</v>
      </c>
      <c r="G44" s="49">
        <v>2261402</v>
      </c>
      <c r="H44" s="49">
        <v>22141039</v>
      </c>
      <c r="I44" s="27">
        <f>SUM(D44:H44)</f>
        <v>37218668</v>
      </c>
      <c r="J44" s="236">
        <f>I44/J42</f>
        <v>0.31702435909170923</v>
      </c>
    </row>
    <row r="45" spans="1:10" ht="46.5" thickBot="1">
      <c r="A45" s="10" t="s">
        <v>82</v>
      </c>
      <c r="B45" s="5" t="s">
        <v>83</v>
      </c>
      <c r="C45" s="6" t="s">
        <v>84</v>
      </c>
      <c r="D45" s="82">
        <v>24960000</v>
      </c>
      <c r="G45" s="49">
        <v>5000000</v>
      </c>
      <c r="H45" s="49">
        <v>5000000</v>
      </c>
      <c r="I45" s="27">
        <f>SUM(D45:H45)</f>
        <v>34960000</v>
      </c>
      <c r="J45" s="160">
        <f>I45/J42</f>
        <v>0.29778528328434956</v>
      </c>
    </row>
    <row r="46" spans="1:10" ht="15.75" thickBot="1">
      <c r="A46" s="10"/>
      <c r="B46" s="5"/>
      <c r="C46" s="6"/>
      <c r="D46" s="82"/>
      <c r="G46" s="49"/>
      <c r="H46" s="49"/>
      <c r="I46" s="27"/>
      <c r="J46" s="160"/>
    </row>
    <row r="47" spans="1:10" ht="15.75" thickBot="1">
      <c r="A47" s="10" t="s">
        <v>85</v>
      </c>
      <c r="B47" s="8" t="s">
        <v>86</v>
      </c>
      <c r="C47" s="12" t="s">
        <v>87</v>
      </c>
      <c r="D47" s="81">
        <v>35832172</v>
      </c>
      <c r="E47" s="40">
        <v>15916017</v>
      </c>
      <c r="F47" s="81"/>
      <c r="G47" s="40">
        <v>21846433</v>
      </c>
      <c r="H47" s="40">
        <v>32292739</v>
      </c>
      <c r="I47" s="89">
        <v>103887361</v>
      </c>
      <c r="J47" s="44">
        <v>103887361</v>
      </c>
    </row>
    <row r="48" spans="1:10" ht="46.5" thickBot="1">
      <c r="A48" s="10" t="s">
        <v>88</v>
      </c>
      <c r="B48" s="3" t="s">
        <v>89</v>
      </c>
      <c r="C48" s="4" t="s">
        <v>69</v>
      </c>
      <c r="D48" s="82">
        <v>25000000</v>
      </c>
      <c r="E48" s="43">
        <v>12916017</v>
      </c>
      <c r="G48" s="50">
        <v>14000000</v>
      </c>
      <c r="H48" s="50"/>
      <c r="I48" s="27">
        <f>SUM(D48:H48)</f>
        <v>51916017</v>
      </c>
      <c r="J48" s="160">
        <f>I48/J47</f>
        <v>0.4997337164046356</v>
      </c>
    </row>
    <row r="49" spans="1:10" ht="35.25" thickBot="1">
      <c r="A49" s="10" t="s">
        <v>90</v>
      </c>
      <c r="B49" s="5" t="s">
        <v>91</v>
      </c>
      <c r="C49" s="6" t="s">
        <v>69</v>
      </c>
      <c r="D49" s="82"/>
      <c r="E49" s="42">
        <v>2916017</v>
      </c>
      <c r="G49" s="49">
        <v>14000000</v>
      </c>
      <c r="H49" s="49"/>
      <c r="J49" s="160"/>
    </row>
    <row r="50" spans="1:10" ht="15.75" thickBot="1">
      <c r="A50" s="57" t="s">
        <v>284</v>
      </c>
      <c r="B50" s="16" t="s">
        <v>281</v>
      </c>
      <c r="C50" s="16"/>
      <c r="D50" s="82"/>
      <c r="E50" s="42">
        <v>10000000</v>
      </c>
      <c r="G50" s="142"/>
      <c r="I50" s="27"/>
      <c r="J50" s="160"/>
    </row>
    <row r="51" spans="1:10" ht="57" customHeight="1" thickBot="1">
      <c r="A51" s="10" t="s">
        <v>92</v>
      </c>
      <c r="B51" s="3" t="s">
        <v>93</v>
      </c>
      <c r="C51" s="4" t="s">
        <v>3</v>
      </c>
      <c r="D51" s="82">
        <v>5000000</v>
      </c>
      <c r="E51" s="43">
        <v>3000000</v>
      </c>
      <c r="G51" s="45">
        <v>1000000</v>
      </c>
      <c r="H51" s="45">
        <v>32292739</v>
      </c>
      <c r="I51" s="27">
        <f>SUM(D51:H51)</f>
        <v>41292739</v>
      </c>
      <c r="J51" s="160">
        <f>I51/J47</f>
        <v>0.39747606063455593</v>
      </c>
    </row>
    <row r="52" spans="1:10" ht="24" thickBot="1">
      <c r="A52" s="10" t="s">
        <v>94</v>
      </c>
      <c r="B52" s="3" t="s">
        <v>162</v>
      </c>
      <c r="C52" s="4" t="s">
        <v>5</v>
      </c>
      <c r="D52" s="82">
        <v>2000000</v>
      </c>
      <c r="G52" s="45">
        <v>3000000</v>
      </c>
      <c r="H52" s="45"/>
      <c r="I52" s="27">
        <f>SUM(D52:H52)</f>
        <v>5000000</v>
      </c>
      <c r="J52" s="160">
        <f>I52/J47</f>
        <v>4.8129050077612423E-2</v>
      </c>
    </row>
    <row r="53" spans="1:10" ht="30.75" customHeight="1" thickBot="1">
      <c r="A53" s="10" t="s">
        <v>95</v>
      </c>
      <c r="B53" s="5" t="s">
        <v>96</v>
      </c>
      <c r="C53" s="6" t="s">
        <v>5</v>
      </c>
      <c r="D53" s="82">
        <v>2000000</v>
      </c>
      <c r="G53" s="82">
        <v>3000000</v>
      </c>
      <c r="H53" s="82"/>
      <c r="I53" s="93"/>
      <c r="J53" s="160"/>
    </row>
    <row r="54" spans="1:10" ht="44.25" customHeight="1" thickBot="1">
      <c r="A54" s="10" t="s">
        <v>97</v>
      </c>
      <c r="B54" s="133" t="s">
        <v>98</v>
      </c>
      <c r="C54" s="135" t="s">
        <v>99</v>
      </c>
      <c r="D54" s="82">
        <v>3832172</v>
      </c>
      <c r="E54" s="25"/>
      <c r="G54" s="45">
        <v>1846433</v>
      </c>
      <c r="H54" s="45"/>
      <c r="I54" s="27">
        <f>SUM(D54:H54)</f>
        <v>5678605</v>
      </c>
      <c r="J54" s="160">
        <f>I54/J47</f>
        <v>5.4661172883196059E-2</v>
      </c>
    </row>
    <row r="55" spans="1:10" ht="24" thickBot="1">
      <c r="A55" s="7" t="s">
        <v>388</v>
      </c>
      <c r="B55" s="65"/>
      <c r="C55" s="66"/>
      <c r="D55" s="82"/>
      <c r="G55" s="45"/>
      <c r="H55" s="45"/>
      <c r="I55" s="27"/>
    </row>
    <row r="56" spans="1:10" ht="15.75" thickBot="1">
      <c r="A56" s="10" t="s">
        <v>100</v>
      </c>
      <c r="B56" s="8" t="s">
        <v>101</v>
      </c>
      <c r="C56" s="12" t="s">
        <v>102</v>
      </c>
      <c r="D56" s="81">
        <v>206631931</v>
      </c>
      <c r="E56" s="40">
        <v>130000000</v>
      </c>
      <c r="F56" s="81"/>
      <c r="G56" s="81"/>
      <c r="H56" s="81"/>
      <c r="I56" s="51">
        <f>SUM(D56:G56)</f>
        <v>336631931</v>
      </c>
      <c r="J56" s="44">
        <v>336631931</v>
      </c>
    </row>
    <row r="57" spans="1:10" ht="48.75" customHeight="1" thickBot="1">
      <c r="A57" s="10" t="s">
        <v>103</v>
      </c>
      <c r="B57" s="133" t="s">
        <v>104</v>
      </c>
      <c r="C57" s="66" t="s">
        <v>102</v>
      </c>
      <c r="D57" s="86">
        <v>206631931</v>
      </c>
      <c r="E57" s="78">
        <v>87000000</v>
      </c>
      <c r="F57" s="25"/>
      <c r="G57" s="25"/>
      <c r="H57" s="25"/>
      <c r="I57" s="87">
        <f>SUM(D57:G57)</f>
        <v>293631931</v>
      </c>
      <c r="J57" s="160">
        <f>I57/J56</f>
        <v>0.87226404853436201</v>
      </c>
    </row>
    <row r="58" spans="1:10" ht="35.25" customHeight="1" thickBot="1">
      <c r="A58" s="10" t="s">
        <v>105</v>
      </c>
      <c r="B58" s="65" t="s">
        <v>106</v>
      </c>
      <c r="C58" s="66" t="s">
        <v>102</v>
      </c>
      <c r="D58" s="25"/>
      <c r="E58" s="47">
        <v>77000000</v>
      </c>
      <c r="F58" s="25"/>
      <c r="G58" s="25"/>
      <c r="H58" s="25"/>
      <c r="I58" s="25"/>
      <c r="J58" s="160"/>
    </row>
    <row r="59" spans="1:10" ht="32.25" customHeight="1" thickBot="1">
      <c r="A59" s="57" t="s">
        <v>285</v>
      </c>
      <c r="B59" s="79" t="s">
        <v>286</v>
      </c>
      <c r="C59" s="80"/>
      <c r="D59" s="25"/>
      <c r="E59" s="47">
        <v>10000000</v>
      </c>
      <c r="F59" s="192"/>
      <c r="G59" s="193"/>
      <c r="H59" s="87"/>
      <c r="I59" s="25"/>
      <c r="J59" s="160"/>
    </row>
    <row r="60" spans="1:10" ht="43.5" customHeight="1" thickBot="1">
      <c r="A60" s="58" t="s">
        <v>287</v>
      </c>
      <c r="B60" s="237" t="s">
        <v>288</v>
      </c>
      <c r="C60" s="80"/>
      <c r="D60" s="25"/>
      <c r="E60" s="78">
        <v>40000000</v>
      </c>
      <c r="F60" s="25"/>
      <c r="G60" s="25"/>
      <c r="H60" s="25"/>
      <c r="I60" s="87">
        <f>SUM(E60:G60)</f>
        <v>40000000</v>
      </c>
      <c r="J60" s="160">
        <f>I60/J56</f>
        <v>0.11882414089826791</v>
      </c>
    </row>
    <row r="61" spans="1:10" ht="30" customHeight="1" thickBot="1">
      <c r="A61" s="56" t="s">
        <v>289</v>
      </c>
      <c r="B61" s="238" t="s">
        <v>290</v>
      </c>
      <c r="C61" s="80"/>
      <c r="D61" s="25"/>
      <c r="E61" s="78">
        <v>3000000</v>
      </c>
      <c r="F61" s="25"/>
      <c r="G61" s="25"/>
      <c r="H61" s="25"/>
      <c r="I61" s="87">
        <f>SUM(E61:G61)</f>
        <v>3000000</v>
      </c>
      <c r="J61" s="160">
        <f>I61/J56</f>
        <v>8.9118105673700928E-3</v>
      </c>
    </row>
    <row r="62" spans="1:10" ht="15.75" thickBot="1">
      <c r="A62" s="56"/>
      <c r="B62" s="79"/>
      <c r="C62" s="80"/>
      <c r="D62" s="25"/>
      <c r="E62" s="78"/>
      <c r="F62" s="25"/>
      <c r="G62" s="25"/>
      <c r="H62" s="25"/>
      <c r="I62" s="87"/>
    </row>
    <row r="63" spans="1:10" ht="24" thickBot="1">
      <c r="A63" s="10" t="s">
        <v>107</v>
      </c>
      <c r="B63" s="8" t="s">
        <v>414</v>
      </c>
      <c r="C63" s="131" t="s">
        <v>108</v>
      </c>
      <c r="D63" s="83">
        <v>300000000</v>
      </c>
      <c r="E63" s="132">
        <v>128276067</v>
      </c>
      <c r="F63" s="41">
        <v>48574151</v>
      </c>
      <c r="G63" s="132">
        <v>16929026</v>
      </c>
      <c r="H63" s="175">
        <v>118574151</v>
      </c>
      <c r="I63" s="92">
        <f>SUM(D63:H63)</f>
        <v>612353395</v>
      </c>
      <c r="J63" s="123">
        <v>612353395</v>
      </c>
    </row>
    <row r="64" spans="1:10" ht="15.75" thickBot="1">
      <c r="A64" s="10" t="s">
        <v>109</v>
      </c>
      <c r="B64" s="5" t="s">
        <v>110</v>
      </c>
      <c r="C64" s="6" t="s">
        <v>111</v>
      </c>
      <c r="D64" s="82">
        <v>150000000</v>
      </c>
      <c r="E64" s="43">
        <v>48276067</v>
      </c>
      <c r="I64" s="27">
        <f>SUM(D64:G64)</f>
        <v>198276067</v>
      </c>
      <c r="J64" s="239">
        <f>I64/J63</f>
        <v>0.32379352938836897</v>
      </c>
    </row>
    <row r="65" spans="1:11" ht="67.5" customHeight="1" thickBot="1">
      <c r="A65" s="59" t="s">
        <v>291</v>
      </c>
      <c r="B65" s="165" t="s">
        <v>415</v>
      </c>
      <c r="C65" s="14"/>
      <c r="E65" s="43">
        <v>5000000</v>
      </c>
      <c r="I65" s="27">
        <f>SUM(E65:G65)</f>
        <v>5000000</v>
      </c>
      <c r="J65" s="160">
        <f>I65/J63</f>
        <v>8.1652196931152801E-3</v>
      </c>
    </row>
    <row r="66" spans="1:11" ht="15.75" thickBot="1">
      <c r="A66" s="58" t="s">
        <v>292</v>
      </c>
      <c r="B66" s="19" t="s">
        <v>293</v>
      </c>
      <c r="C66" s="21"/>
      <c r="E66" s="43">
        <v>55000000</v>
      </c>
      <c r="I66" s="27">
        <f>SUM(E66:G66)</f>
        <v>55000000</v>
      </c>
      <c r="J66" s="235">
        <f>I66/J63</f>
        <v>8.9817416624268079E-2</v>
      </c>
    </row>
    <row r="67" spans="1:11" ht="15.75" thickBot="1">
      <c r="A67" s="61" t="s">
        <v>294</v>
      </c>
      <c r="B67" s="20" t="s">
        <v>281</v>
      </c>
      <c r="C67" s="23"/>
      <c r="E67" s="42">
        <v>20000000</v>
      </c>
      <c r="I67" s="27">
        <f>SUM(E67:G67)</f>
        <v>20000000</v>
      </c>
      <c r="J67" s="235">
        <f>I67/J63</f>
        <v>3.266087877246112E-2</v>
      </c>
    </row>
    <row r="68" spans="1:11" ht="24" thickBot="1">
      <c r="A68" s="10" t="s">
        <v>112</v>
      </c>
      <c r="B68" s="5" t="s">
        <v>113</v>
      </c>
      <c r="C68" s="6" t="s">
        <v>111</v>
      </c>
      <c r="D68" s="82">
        <v>150000000</v>
      </c>
      <c r="E68" s="27"/>
      <c r="G68" s="82">
        <v>16929026</v>
      </c>
      <c r="H68" s="82"/>
      <c r="I68" s="27">
        <f>SUM(D68:H68)</f>
        <v>166929026</v>
      </c>
      <c r="J68" s="239">
        <f>I68/J63</f>
        <v>0.27260243408955054</v>
      </c>
    </row>
    <row r="69" spans="1:11" ht="23.25" customHeight="1" thickBot="1">
      <c r="A69" s="10" t="s">
        <v>114</v>
      </c>
      <c r="B69" s="140" t="s">
        <v>115</v>
      </c>
      <c r="C69" s="4" t="s">
        <v>66</v>
      </c>
      <c r="I69" s="27"/>
      <c r="J69" s="160"/>
    </row>
    <row r="70" spans="1:11" ht="20.25" thickBot="1">
      <c r="A70" s="10" t="s">
        <v>116</v>
      </c>
      <c r="B70" s="141" t="s">
        <v>117</v>
      </c>
      <c r="C70" s="6" t="s">
        <v>118</v>
      </c>
      <c r="G70" s="82"/>
      <c r="H70" s="82"/>
      <c r="J70" s="160"/>
    </row>
    <row r="71" spans="1:11" ht="15.75" thickBot="1">
      <c r="A71" s="10"/>
      <c r="B71" s="5" t="s">
        <v>393</v>
      </c>
      <c r="C71" s="101">
        <v>118574151</v>
      </c>
      <c r="D71" s="142"/>
      <c r="F71" s="82">
        <v>48574151</v>
      </c>
      <c r="G71" s="82"/>
      <c r="H71" s="142">
        <v>118574151</v>
      </c>
      <c r="I71" s="27">
        <f>SUM(D71:H71)</f>
        <v>167148302</v>
      </c>
      <c r="J71" s="239">
        <f>I71/J63</f>
        <v>0.27296052143223604</v>
      </c>
    </row>
    <row r="72" spans="1:11" ht="15.75" thickBot="1">
      <c r="A72" s="10"/>
      <c r="B72" s="5"/>
      <c r="C72" s="101"/>
      <c r="F72" s="82"/>
      <c r="G72" s="82"/>
      <c r="H72" s="82"/>
      <c r="I72" s="27"/>
      <c r="J72" s="233">
        <f>SUM(J64:J71)</f>
        <v>1</v>
      </c>
    </row>
    <row r="73" spans="1:11" ht="42.75" customHeight="1" thickBot="1">
      <c r="A73" s="62" t="s">
        <v>295</v>
      </c>
      <c r="B73" s="30" t="s">
        <v>196</v>
      </c>
      <c r="C73" s="94">
        <v>25000000</v>
      </c>
      <c r="D73" s="81">
        <v>25000000</v>
      </c>
      <c r="E73" s="40">
        <v>50481517</v>
      </c>
      <c r="F73" s="81"/>
      <c r="G73" s="81"/>
      <c r="H73" s="81"/>
      <c r="I73" s="51">
        <f>SUM(D73:G73)</f>
        <v>75481517</v>
      </c>
      <c r="J73" s="44">
        <v>75481517</v>
      </c>
    </row>
    <row r="74" spans="1:11" ht="23.25" thickBot="1">
      <c r="A74" s="62" t="s">
        <v>296</v>
      </c>
      <c r="B74" s="17" t="s">
        <v>197</v>
      </c>
      <c r="C74" s="95">
        <v>20000000</v>
      </c>
      <c r="E74" s="43">
        <v>14000000</v>
      </c>
      <c r="I74" s="82">
        <f>SUM(C74:G74)</f>
        <v>34000000</v>
      </c>
      <c r="J74" s="160">
        <f>I74/J73</f>
        <v>0.45044139746157991</v>
      </c>
      <c r="K74" s="27"/>
    </row>
    <row r="75" spans="1:11" ht="15.75" thickBot="1">
      <c r="A75" s="57" t="s">
        <v>297</v>
      </c>
      <c r="B75" s="16" t="s">
        <v>298</v>
      </c>
      <c r="C75" s="13"/>
      <c r="E75" s="42">
        <v>14000000</v>
      </c>
      <c r="J75" s="160"/>
      <c r="K75" s="169"/>
    </row>
    <row r="76" spans="1:11" ht="36" customHeight="1" thickBot="1">
      <c r="A76" s="56" t="s">
        <v>299</v>
      </c>
      <c r="B76" s="161" t="s">
        <v>300</v>
      </c>
      <c r="C76" s="95"/>
      <c r="E76" s="43">
        <v>3481517</v>
      </c>
      <c r="I76" s="27">
        <f>SUM(E76:G76)</f>
        <v>3481517</v>
      </c>
      <c r="J76" s="160">
        <f>I76/J73</f>
        <v>4.6124099493124918E-2</v>
      </c>
      <c r="K76" s="27"/>
    </row>
    <row r="77" spans="1:11" ht="37.5" customHeight="1" thickBot="1">
      <c r="A77" s="56" t="s">
        <v>301</v>
      </c>
      <c r="B77" s="161" t="s">
        <v>302</v>
      </c>
      <c r="C77" s="95"/>
      <c r="E77" s="43">
        <v>1000000</v>
      </c>
      <c r="I77" s="27">
        <f>SUM(E77:G77)</f>
        <v>1000000</v>
      </c>
      <c r="J77" s="160">
        <f>I77/J73</f>
        <v>1.3248276395928821E-2</v>
      </c>
      <c r="K77" s="27"/>
    </row>
    <row r="78" spans="1:11" ht="33.75" customHeight="1" thickBot="1">
      <c r="A78" s="58" t="s">
        <v>303</v>
      </c>
      <c r="B78" s="162" t="s">
        <v>304</v>
      </c>
      <c r="C78" s="13">
        <v>5000000</v>
      </c>
      <c r="E78" s="43">
        <v>10000000</v>
      </c>
      <c r="I78" s="82">
        <f>SUM(C78:G78)</f>
        <v>15000000</v>
      </c>
      <c r="J78" s="160">
        <f>I78/J73</f>
        <v>0.19872414593893231</v>
      </c>
      <c r="K78" s="27"/>
    </row>
    <row r="79" spans="1:11" ht="48.75" customHeight="1" thickBot="1">
      <c r="A79" s="56" t="s">
        <v>305</v>
      </c>
      <c r="B79" s="161" t="s">
        <v>306</v>
      </c>
      <c r="C79" s="15"/>
      <c r="E79" s="43">
        <v>2000000</v>
      </c>
      <c r="I79" s="27">
        <f>SUM(E79:G79)</f>
        <v>2000000</v>
      </c>
      <c r="J79" s="160">
        <f>I79/J73</f>
        <v>2.6496552791857642E-2</v>
      </c>
      <c r="K79" s="27"/>
    </row>
    <row r="80" spans="1:11" ht="47.25" customHeight="1" thickBot="1">
      <c r="A80" s="60" t="s">
        <v>307</v>
      </c>
      <c r="B80" s="162" t="s">
        <v>308</v>
      </c>
      <c r="C80" s="21"/>
      <c r="E80" s="43">
        <v>20000000</v>
      </c>
      <c r="I80" s="27">
        <f>SUM(E80:G80)</f>
        <v>20000000</v>
      </c>
      <c r="J80" s="160">
        <f>I80/J73</f>
        <v>0.26496552791857642</v>
      </c>
      <c r="K80" s="27"/>
    </row>
    <row r="81" spans="1:10" ht="24" customHeight="1" thickBot="1">
      <c r="A81" s="60" t="s">
        <v>309</v>
      </c>
      <c r="B81" s="163" t="s">
        <v>310</v>
      </c>
      <c r="C81" s="15"/>
      <c r="E81" s="42">
        <v>20000000</v>
      </c>
      <c r="I81" s="27"/>
      <c r="J81" s="233"/>
    </row>
    <row r="82" spans="1:10" ht="24" customHeight="1" thickBot="1">
      <c r="A82" s="60"/>
      <c r="B82" s="163"/>
      <c r="C82" s="15"/>
      <c r="E82" s="42"/>
      <c r="I82" s="27"/>
      <c r="J82" s="233"/>
    </row>
    <row r="83" spans="1:10" ht="42.75" customHeight="1" thickBot="1">
      <c r="A83" s="10" t="s">
        <v>119</v>
      </c>
      <c r="B83" s="8" t="s">
        <v>120</v>
      </c>
      <c r="C83" s="12" t="s">
        <v>4</v>
      </c>
      <c r="D83" s="81">
        <v>20000000</v>
      </c>
      <c r="E83" s="44">
        <v>130000000</v>
      </c>
      <c r="F83" s="81">
        <v>45000000</v>
      </c>
      <c r="G83" s="81">
        <v>76351362</v>
      </c>
      <c r="H83" s="81"/>
      <c r="I83" s="51">
        <f>SUM(D83:H83)</f>
        <v>271351362</v>
      </c>
      <c r="J83" s="44">
        <v>271351362</v>
      </c>
    </row>
    <row r="84" spans="1:10" ht="39.75" customHeight="1" thickBot="1">
      <c r="A84" s="10" t="s">
        <v>121</v>
      </c>
      <c r="B84" s="5" t="s">
        <v>122</v>
      </c>
      <c r="C84" s="6" t="s">
        <v>4</v>
      </c>
      <c r="D84" s="142">
        <v>10000000</v>
      </c>
      <c r="E84" s="43">
        <v>60000000</v>
      </c>
      <c r="G84" s="82">
        <v>15000000</v>
      </c>
      <c r="I84" s="27">
        <f>SUM(D84:H84)</f>
        <v>85000000</v>
      </c>
      <c r="J84" s="160">
        <f>I84/J83</f>
        <v>0.31324699965943048</v>
      </c>
    </row>
    <row r="85" spans="1:10" ht="15.75" thickBot="1">
      <c r="A85" s="10" t="s">
        <v>123</v>
      </c>
      <c r="B85" s="137" t="s">
        <v>124</v>
      </c>
      <c r="C85" s="66" t="s">
        <v>4</v>
      </c>
      <c r="E85" s="42">
        <v>30000000</v>
      </c>
      <c r="G85" s="82"/>
      <c r="I85" s="27"/>
      <c r="J85" s="160"/>
    </row>
    <row r="86" spans="1:10" ht="27" customHeight="1" thickBot="1">
      <c r="A86" s="10" t="s">
        <v>373</v>
      </c>
      <c r="B86" s="65" t="s">
        <v>372</v>
      </c>
      <c r="C86" s="66"/>
      <c r="E86" s="42">
        <v>30000000</v>
      </c>
      <c r="I86" s="27"/>
      <c r="J86" s="160"/>
    </row>
    <row r="87" spans="1:10" ht="30" customHeight="1" thickBot="1">
      <c r="A87" s="10"/>
      <c r="B87" s="3" t="s">
        <v>364</v>
      </c>
      <c r="C87" s="4"/>
      <c r="D87" s="142"/>
      <c r="E87" s="43">
        <v>43000000</v>
      </c>
      <c r="G87" s="82">
        <v>8800000</v>
      </c>
      <c r="I87" s="27">
        <f>SUM(D87:H87)</f>
        <v>51800000</v>
      </c>
      <c r="J87" s="160">
        <f>I87/J83</f>
        <v>0.19089640685127646</v>
      </c>
    </row>
    <row r="88" spans="1:10" ht="30.75" customHeight="1" thickBot="1">
      <c r="A88" s="10"/>
      <c r="B88" s="3" t="s">
        <v>365</v>
      </c>
      <c r="C88" s="4"/>
      <c r="E88" s="42">
        <v>40000000</v>
      </c>
      <c r="G88" s="82"/>
      <c r="I88" s="27"/>
      <c r="J88" s="160"/>
    </row>
    <row r="89" spans="1:10" ht="20.25" customHeight="1" thickBot="1">
      <c r="A89" s="10"/>
      <c r="B89" s="3"/>
      <c r="C89" s="103"/>
      <c r="D89" s="142"/>
      <c r="E89" s="42">
        <v>3000000</v>
      </c>
      <c r="F89" s="82"/>
      <c r="G89" s="82"/>
      <c r="H89" s="93"/>
      <c r="I89" s="27"/>
      <c r="J89" s="160"/>
    </row>
    <row r="90" spans="1:10" ht="15.75" thickBot="1">
      <c r="A90" s="10"/>
      <c r="B90" s="3" t="s">
        <v>366</v>
      </c>
      <c r="C90" s="103">
        <v>10000000</v>
      </c>
      <c r="D90" s="142">
        <v>10000000</v>
      </c>
      <c r="E90" s="42"/>
      <c r="F90" s="82">
        <v>45000000</v>
      </c>
      <c r="G90" s="82"/>
      <c r="H90" s="93"/>
      <c r="I90" s="27">
        <f>SUM(D90:H90)</f>
        <v>55000000</v>
      </c>
      <c r="J90" s="160">
        <f>I90/J83</f>
        <v>0.20268923507374914</v>
      </c>
    </row>
    <row r="91" spans="1:10" ht="29.25" customHeight="1" thickBot="1">
      <c r="A91" s="10"/>
      <c r="B91" s="3" t="s">
        <v>367</v>
      </c>
      <c r="C91" s="4"/>
      <c r="E91" s="43">
        <v>17000000</v>
      </c>
      <c r="G91" s="82">
        <v>9200000</v>
      </c>
      <c r="I91" s="27">
        <f>SUM(E91:H91)</f>
        <v>26200000</v>
      </c>
      <c r="J91" s="160">
        <f>I91/J83</f>
        <v>9.6553781071495051E-2</v>
      </c>
    </row>
    <row r="92" spans="1:10" ht="29.25" customHeight="1" thickBot="1">
      <c r="A92" s="10"/>
      <c r="B92" s="3" t="s">
        <v>29</v>
      </c>
      <c r="C92" s="4"/>
      <c r="E92" s="166">
        <v>17000000</v>
      </c>
      <c r="G92" s="82"/>
      <c r="I92" s="27"/>
      <c r="J92" s="160"/>
    </row>
    <row r="93" spans="1:10" ht="30" customHeight="1" thickBot="1">
      <c r="A93" s="10"/>
      <c r="B93" s="3" t="s">
        <v>368</v>
      </c>
      <c r="C93" s="4"/>
      <c r="E93" s="166">
        <v>17000000</v>
      </c>
      <c r="G93" s="82"/>
      <c r="I93" s="27"/>
      <c r="J93" s="160"/>
    </row>
    <row r="94" spans="1:10" ht="24.75" customHeight="1" thickBot="1">
      <c r="A94" s="10"/>
      <c r="B94" s="3" t="s">
        <v>369</v>
      </c>
      <c r="C94" s="4"/>
      <c r="E94" s="166">
        <v>17000000</v>
      </c>
      <c r="G94" s="82"/>
      <c r="I94" s="27"/>
      <c r="J94" s="160"/>
    </row>
    <row r="95" spans="1:10" ht="24.75" customHeight="1" thickBot="1">
      <c r="A95" s="10"/>
      <c r="B95" s="3" t="s">
        <v>416</v>
      </c>
      <c r="C95" s="4"/>
      <c r="E95" s="43">
        <v>10000000</v>
      </c>
      <c r="G95" s="82">
        <v>1000000</v>
      </c>
      <c r="I95" s="27">
        <f t="shared" ref="I95:I100" si="2">SUM(E95:H95)</f>
        <v>11000000</v>
      </c>
      <c r="J95" s="160">
        <f>I95/J83</f>
        <v>4.0537847014749828E-2</v>
      </c>
    </row>
    <row r="96" spans="1:10" ht="21" customHeight="1" thickBot="1">
      <c r="A96" s="10"/>
      <c r="B96" s="3" t="s">
        <v>370</v>
      </c>
      <c r="C96" s="4"/>
      <c r="E96" s="42">
        <v>10000000</v>
      </c>
      <c r="G96" s="82"/>
      <c r="I96" s="27"/>
      <c r="J96" s="160"/>
    </row>
    <row r="97" spans="1:10" ht="28.5" customHeight="1" thickBot="1">
      <c r="A97" s="10"/>
      <c r="B97" s="3" t="s">
        <v>371</v>
      </c>
      <c r="C97" s="4"/>
      <c r="E97" s="42">
        <v>10000000</v>
      </c>
      <c r="G97" s="82"/>
      <c r="I97" s="27"/>
      <c r="J97" s="160"/>
    </row>
    <row r="98" spans="1:10" ht="21" customHeight="1" thickBot="1">
      <c r="A98" s="10"/>
      <c r="B98" s="3" t="s">
        <v>394</v>
      </c>
      <c r="C98" s="4"/>
      <c r="E98" s="42"/>
      <c r="G98" s="82">
        <v>15400000</v>
      </c>
      <c r="I98" s="27">
        <f t="shared" si="2"/>
        <v>15400000</v>
      </c>
      <c r="J98" s="160">
        <f>I98/J83</f>
        <v>5.6752985820649762E-2</v>
      </c>
    </row>
    <row r="99" spans="1:10" ht="27.75" customHeight="1" thickBot="1">
      <c r="A99" s="10"/>
      <c r="B99" s="3" t="s">
        <v>395</v>
      </c>
      <c r="C99" s="4"/>
      <c r="E99" s="42"/>
      <c r="G99" s="82">
        <v>14000000</v>
      </c>
      <c r="I99" s="27">
        <f t="shared" si="2"/>
        <v>14000000</v>
      </c>
      <c r="J99" s="160">
        <f>I99/J83</f>
        <v>5.1593623473317966E-2</v>
      </c>
    </row>
    <row r="100" spans="1:10" ht="30" customHeight="1" thickBot="1">
      <c r="A100" s="10"/>
      <c r="B100" s="3" t="s">
        <v>396</v>
      </c>
      <c r="C100" s="4"/>
      <c r="E100" s="42"/>
      <c r="G100" s="82">
        <v>12951362</v>
      </c>
      <c r="I100" s="27">
        <f t="shared" si="2"/>
        <v>12951362</v>
      </c>
      <c r="J100" s="160">
        <f>I100/J83</f>
        <v>4.7729121035331307E-2</v>
      </c>
    </row>
    <row r="101" spans="1:10" ht="15.75" thickBot="1">
      <c r="A101" s="10"/>
      <c r="B101" s="3"/>
      <c r="C101" s="4"/>
      <c r="E101" s="42"/>
      <c r="G101" s="82"/>
      <c r="I101" s="27"/>
      <c r="J101" s="233">
        <f>SUM(J84:J100)</f>
        <v>1</v>
      </c>
    </row>
    <row r="102" spans="1:10" ht="15.75" thickBot="1">
      <c r="A102" s="10"/>
      <c r="B102" s="3"/>
      <c r="C102" s="4"/>
      <c r="E102" s="42"/>
      <c r="G102" s="177"/>
      <c r="I102" s="27"/>
    </row>
    <row r="103" spans="1:10" ht="15.75" thickBot="1">
      <c r="A103" s="10"/>
      <c r="B103" s="3"/>
      <c r="C103" s="4"/>
      <c r="E103" s="42"/>
      <c r="G103" s="177"/>
      <c r="I103" s="27"/>
    </row>
    <row r="104" spans="1:10" ht="15.75" thickBot="1">
      <c r="A104" s="10"/>
      <c r="B104" s="3"/>
      <c r="C104" s="4"/>
      <c r="E104" s="42"/>
      <c r="G104" s="177"/>
      <c r="I104" s="27"/>
    </row>
    <row r="105" spans="1:10" ht="15.75" thickBot="1">
      <c r="A105" s="10"/>
      <c r="B105" s="3"/>
      <c r="C105" s="4"/>
      <c r="E105" s="42"/>
      <c r="G105" s="177"/>
      <c r="I105" s="27"/>
    </row>
    <row r="106" spans="1:10" ht="24" thickBot="1">
      <c r="A106" s="10" t="s">
        <v>311</v>
      </c>
      <c r="B106" s="8" t="s">
        <v>313</v>
      </c>
      <c r="C106" s="12"/>
      <c r="D106" s="81">
        <v>35000000</v>
      </c>
      <c r="E106" s="44">
        <v>15000000</v>
      </c>
      <c r="F106" s="24"/>
      <c r="G106" s="24"/>
      <c r="H106" s="24"/>
      <c r="I106" s="51">
        <f>SUM(D106:G106)</f>
        <v>50000000</v>
      </c>
      <c r="J106" s="44">
        <v>50000000</v>
      </c>
    </row>
    <row r="107" spans="1:10" ht="52.5" customHeight="1" thickBot="1">
      <c r="A107" s="10" t="s">
        <v>312</v>
      </c>
      <c r="B107" s="3" t="s">
        <v>314</v>
      </c>
      <c r="C107" s="4"/>
      <c r="D107" s="82"/>
      <c r="E107" s="42">
        <v>15000000</v>
      </c>
      <c r="I107" s="27">
        <f>SUM(E107:G107)</f>
        <v>15000000</v>
      </c>
      <c r="J107" s="235">
        <f>I107/J106</f>
        <v>0.3</v>
      </c>
    </row>
    <row r="108" spans="1:10" ht="63.75" customHeight="1" thickBot="1">
      <c r="A108" s="67" t="s">
        <v>206</v>
      </c>
      <c r="B108" s="5" t="s">
        <v>207</v>
      </c>
      <c r="C108" s="6" t="s">
        <v>205</v>
      </c>
      <c r="D108" s="82">
        <v>35000000</v>
      </c>
      <c r="E108" s="42"/>
      <c r="I108" s="27">
        <f>SUM(D108:H108)</f>
        <v>35000000</v>
      </c>
      <c r="J108" s="235">
        <f>I108/J106</f>
        <v>0.7</v>
      </c>
    </row>
    <row r="109" spans="1:10" ht="24" thickBot="1">
      <c r="A109" s="10" t="s">
        <v>125</v>
      </c>
      <c r="B109" s="8" t="s">
        <v>126</v>
      </c>
      <c r="C109" s="12" t="s">
        <v>69</v>
      </c>
      <c r="D109" s="81">
        <v>25000000</v>
      </c>
      <c r="E109" s="44">
        <v>100000000</v>
      </c>
      <c r="F109" s="81">
        <v>90000000</v>
      </c>
      <c r="G109" s="81"/>
      <c r="H109" s="81"/>
      <c r="I109" s="51">
        <f>SUM(D109:G109)</f>
        <v>215000000</v>
      </c>
      <c r="J109" s="44">
        <v>215000000</v>
      </c>
    </row>
    <row r="110" spans="1:10" ht="61.5" customHeight="1" thickBot="1">
      <c r="A110" s="10" t="s">
        <v>127</v>
      </c>
      <c r="B110" s="3" t="s">
        <v>128</v>
      </c>
      <c r="C110" s="4" t="s">
        <v>78</v>
      </c>
      <c r="D110" s="82">
        <v>20000000</v>
      </c>
      <c r="E110" s="42">
        <v>100000000</v>
      </c>
      <c r="F110" s="82">
        <v>20000000</v>
      </c>
      <c r="I110" s="27">
        <f>SUM(D110:G110)</f>
        <v>140000000</v>
      </c>
      <c r="J110" s="160">
        <f>I110/J109</f>
        <v>0.65116279069767447</v>
      </c>
    </row>
    <row r="111" spans="1:10" ht="35.25" thickBot="1">
      <c r="A111" s="10" t="s">
        <v>129</v>
      </c>
      <c r="B111" s="3" t="s">
        <v>130</v>
      </c>
      <c r="C111" s="4" t="s">
        <v>3</v>
      </c>
      <c r="D111" s="82">
        <v>5000000</v>
      </c>
      <c r="F111" s="82">
        <v>50000000</v>
      </c>
      <c r="I111" s="27">
        <f>SUM(D111:G111)</f>
        <v>55000000</v>
      </c>
      <c r="J111" s="160">
        <f>I111/J109</f>
        <v>0.2558139534883721</v>
      </c>
    </row>
    <row r="112" spans="1:10" ht="24" thickBot="1">
      <c r="A112" s="10"/>
      <c r="B112" s="5" t="s">
        <v>397</v>
      </c>
      <c r="C112" s="6"/>
      <c r="F112" s="82">
        <v>20000000</v>
      </c>
      <c r="I112" s="27">
        <f>SUM(F112:H112)</f>
        <v>20000000</v>
      </c>
      <c r="J112" s="160">
        <f>I112/J109</f>
        <v>9.3023255813953487E-2</v>
      </c>
    </row>
    <row r="113" spans="1:10" ht="15.75" thickBot="1">
      <c r="A113" s="10"/>
      <c r="B113" s="5"/>
      <c r="C113" s="6"/>
      <c r="F113" s="82"/>
      <c r="I113" s="27"/>
      <c r="J113" s="233">
        <f>SUM(J110:J112)</f>
        <v>1</v>
      </c>
    </row>
    <row r="114" spans="1:10" ht="39.75" customHeight="1" thickBot="1">
      <c r="A114" s="10" t="s">
        <v>315</v>
      </c>
      <c r="B114" s="241" t="s">
        <v>316</v>
      </c>
      <c r="C114" s="74"/>
      <c r="D114" s="81"/>
      <c r="E114" s="40">
        <v>28362749</v>
      </c>
      <c r="F114" s="81"/>
      <c r="G114" s="81"/>
      <c r="H114" s="81">
        <v>70000000</v>
      </c>
      <c r="I114" s="51">
        <f>SUM(D114:H114)</f>
        <v>98362749</v>
      </c>
      <c r="J114" s="44">
        <v>98362749</v>
      </c>
    </row>
    <row r="115" spans="1:10" ht="39" customHeight="1" thickBot="1">
      <c r="A115" s="10"/>
      <c r="B115" s="5" t="s">
        <v>374</v>
      </c>
      <c r="C115" s="6" t="s">
        <v>389</v>
      </c>
      <c r="E115" s="43">
        <v>10000000</v>
      </c>
      <c r="I115" s="27">
        <f>SUM(E115:G115)</f>
        <v>10000000</v>
      </c>
      <c r="J115" s="160">
        <f>I115/J114</f>
        <v>0.10166450309354408</v>
      </c>
    </row>
    <row r="116" spans="1:10" ht="18.75" customHeight="1" thickBot="1">
      <c r="A116" s="10"/>
      <c r="B116" s="5" t="s">
        <v>375</v>
      </c>
      <c r="C116" s="6"/>
      <c r="E116" s="42">
        <v>10000000</v>
      </c>
      <c r="J116" s="160"/>
    </row>
    <row r="117" spans="1:10" ht="30" customHeight="1" thickBot="1">
      <c r="A117" s="10"/>
      <c r="B117" s="5" t="s">
        <v>376</v>
      </c>
      <c r="C117" s="6"/>
      <c r="E117" s="43">
        <v>15362749</v>
      </c>
      <c r="I117" s="27">
        <f>SUM(E117:G117)</f>
        <v>15362749</v>
      </c>
      <c r="J117" s="160">
        <f>I117/J114</f>
        <v>0.15618462432358413</v>
      </c>
    </row>
    <row r="118" spans="1:10" ht="27" customHeight="1" thickBot="1">
      <c r="A118" s="10"/>
      <c r="B118" s="5" t="s">
        <v>377</v>
      </c>
      <c r="C118" s="6"/>
      <c r="E118" s="42">
        <v>15362749</v>
      </c>
      <c r="J118" s="160"/>
    </row>
    <row r="119" spans="1:10" ht="29.25" customHeight="1" thickBot="1">
      <c r="A119" s="10"/>
      <c r="B119" s="5" t="s">
        <v>378</v>
      </c>
      <c r="C119" s="6"/>
      <c r="E119" s="43">
        <v>3000000</v>
      </c>
      <c r="I119" s="27">
        <f>SUM(E119:G119)</f>
        <v>3000000</v>
      </c>
      <c r="J119" s="160">
        <f>I119/J114</f>
        <v>3.0499350928063225E-2</v>
      </c>
    </row>
    <row r="120" spans="1:10" ht="72" customHeight="1" thickBot="1">
      <c r="A120" s="67" t="s">
        <v>179</v>
      </c>
      <c r="B120" s="5" t="s">
        <v>180</v>
      </c>
      <c r="C120" s="71" t="s">
        <v>143</v>
      </c>
      <c r="D120" s="27"/>
      <c r="H120" s="82">
        <v>70000000</v>
      </c>
      <c r="I120" s="167">
        <v>70000000</v>
      </c>
      <c r="J120" s="160">
        <f>I120/J114</f>
        <v>0.71165152165480861</v>
      </c>
    </row>
    <row r="121" spans="1:10" ht="53.25" customHeight="1" thickBot="1">
      <c r="A121" s="67" t="s">
        <v>181</v>
      </c>
      <c r="B121" s="3" t="s">
        <v>182</v>
      </c>
      <c r="C121" s="4" t="s">
        <v>183</v>
      </c>
      <c r="D121" s="82"/>
      <c r="H121" s="82">
        <v>40000000</v>
      </c>
      <c r="I121" s="27"/>
      <c r="J121" s="160">
        <f>SUM(J115:J120)</f>
        <v>1</v>
      </c>
    </row>
    <row r="122" spans="1:10" ht="24" thickBot="1">
      <c r="A122" s="67" t="s">
        <v>184</v>
      </c>
      <c r="B122" s="3" t="s">
        <v>185</v>
      </c>
      <c r="C122" s="4" t="s">
        <v>163</v>
      </c>
      <c r="D122" s="82"/>
      <c r="H122" s="82">
        <v>30000000</v>
      </c>
      <c r="I122" s="27"/>
      <c r="J122" s="160"/>
    </row>
    <row r="123" spans="1:10" ht="15.75" thickBot="1">
      <c r="A123" s="10"/>
      <c r="B123" s="5"/>
      <c r="C123" s="6"/>
      <c r="E123" s="43"/>
      <c r="I123" s="27"/>
    </row>
    <row r="124" spans="1:10" ht="51.75" customHeight="1" thickBot="1">
      <c r="A124" s="10" t="s">
        <v>317</v>
      </c>
      <c r="B124" s="8" t="s">
        <v>398</v>
      </c>
      <c r="C124" s="12"/>
      <c r="D124" s="81"/>
      <c r="E124" s="40">
        <v>20000000</v>
      </c>
      <c r="F124" s="81">
        <v>110000000</v>
      </c>
      <c r="G124" s="81"/>
      <c r="H124" s="81"/>
      <c r="I124" s="51">
        <f>SUM(D124:G124)</f>
        <v>130000000</v>
      </c>
      <c r="J124" s="44">
        <v>130000000</v>
      </c>
    </row>
    <row r="125" spans="1:10" ht="15.75" thickBot="1">
      <c r="A125" s="10"/>
      <c r="B125" s="5" t="s">
        <v>379</v>
      </c>
      <c r="C125" s="6"/>
      <c r="D125" s="82"/>
      <c r="E125" s="42">
        <v>20000000</v>
      </c>
      <c r="F125" s="82">
        <v>30000000</v>
      </c>
      <c r="G125" s="82"/>
      <c r="H125" s="82"/>
      <c r="I125" s="82">
        <f>SUM(E125:H125)</f>
        <v>50000000</v>
      </c>
      <c r="J125" s="160">
        <f>I125/J124</f>
        <v>0.38461538461538464</v>
      </c>
    </row>
    <row r="126" spans="1:10" ht="35.25" thickBot="1">
      <c r="A126" s="67" t="s">
        <v>186</v>
      </c>
      <c r="B126" s="5" t="s">
        <v>187</v>
      </c>
      <c r="C126" s="6" t="s">
        <v>78</v>
      </c>
      <c r="E126" s="42"/>
      <c r="F126" s="82">
        <v>20000000</v>
      </c>
      <c r="G126" s="82"/>
      <c r="H126" s="82"/>
      <c r="I126" s="82">
        <f>SUM(E126:H126)</f>
        <v>20000000</v>
      </c>
      <c r="J126" s="160">
        <f>I126/J124</f>
        <v>0.15384615384615385</v>
      </c>
    </row>
    <row r="127" spans="1:10" ht="61.5" customHeight="1" thickBot="1">
      <c r="A127" s="67" t="s">
        <v>188</v>
      </c>
      <c r="B127" s="3" t="s">
        <v>189</v>
      </c>
      <c r="C127" s="4" t="s">
        <v>24</v>
      </c>
      <c r="E127" s="42"/>
      <c r="F127" s="82">
        <v>60000000</v>
      </c>
      <c r="G127" s="82"/>
      <c r="H127" s="82"/>
      <c r="I127" s="82">
        <f>SUM(E127:H127)</f>
        <v>60000000</v>
      </c>
      <c r="J127" s="160">
        <f>I127/J124</f>
        <v>0.46153846153846156</v>
      </c>
    </row>
    <row r="128" spans="1:10" ht="25.5" customHeight="1" thickBot="1">
      <c r="A128" s="67"/>
      <c r="B128" s="3"/>
      <c r="C128" s="4"/>
      <c r="E128" s="42"/>
      <c r="F128" s="177"/>
      <c r="G128" s="177"/>
      <c r="H128" s="177"/>
      <c r="I128" s="177"/>
      <c r="J128" s="160">
        <f>SUM(J125:J127)</f>
        <v>1</v>
      </c>
    </row>
    <row r="129" spans="1:11" ht="24" thickBot="1">
      <c r="A129" s="104" t="s">
        <v>198</v>
      </c>
      <c r="B129" s="8" t="s">
        <v>199</v>
      </c>
      <c r="C129" s="12" t="s">
        <v>183</v>
      </c>
      <c r="D129" s="81">
        <v>40000000</v>
      </c>
      <c r="E129" s="105"/>
      <c r="F129" s="81"/>
      <c r="G129" s="81"/>
      <c r="H129" s="81"/>
      <c r="I129" s="51">
        <f>SUM(D129:H129)</f>
        <v>40000000</v>
      </c>
      <c r="J129" s="44">
        <v>40000000</v>
      </c>
    </row>
    <row r="130" spans="1:11" ht="37.5" customHeight="1" thickBot="1">
      <c r="A130" s="88" t="s">
        <v>200</v>
      </c>
      <c r="B130" s="3" t="s">
        <v>201</v>
      </c>
      <c r="C130" s="4" t="s">
        <v>4</v>
      </c>
      <c r="D130" s="82">
        <v>10000000</v>
      </c>
      <c r="E130" s="42"/>
      <c r="F130" s="82"/>
      <c r="G130" s="82"/>
      <c r="H130" s="82"/>
      <c r="I130" s="82">
        <v>10000000</v>
      </c>
      <c r="J130" s="160">
        <f>I130/J129</f>
        <v>0.25</v>
      </c>
    </row>
    <row r="131" spans="1:11" ht="48" customHeight="1" thickBot="1">
      <c r="A131" s="88" t="s">
        <v>202</v>
      </c>
      <c r="B131" s="5" t="s">
        <v>203</v>
      </c>
      <c r="C131" s="6" t="s">
        <v>163</v>
      </c>
      <c r="D131" s="82">
        <v>30000000</v>
      </c>
      <c r="E131" s="42"/>
      <c r="F131" s="82"/>
      <c r="G131" s="82"/>
      <c r="H131" s="82"/>
      <c r="I131" s="82">
        <v>30000000</v>
      </c>
      <c r="J131" s="160">
        <f>I131/J129</f>
        <v>0.75</v>
      </c>
    </row>
    <row r="132" spans="1:11" ht="32.25" customHeight="1" thickBot="1">
      <c r="A132" s="10" t="s">
        <v>131</v>
      </c>
      <c r="B132" s="8" t="s">
        <v>132</v>
      </c>
      <c r="C132" s="12" t="s">
        <v>133</v>
      </c>
      <c r="D132" s="81">
        <v>67028497</v>
      </c>
      <c r="E132" s="81"/>
      <c r="F132" s="81"/>
      <c r="G132" s="40">
        <v>95138598</v>
      </c>
      <c r="H132" s="40">
        <v>154440000</v>
      </c>
      <c r="I132" s="51">
        <f>SUM(D132:H132)</f>
        <v>316607095</v>
      </c>
      <c r="J132" s="44">
        <v>316607095</v>
      </c>
    </row>
    <row r="133" spans="1:11" ht="33" customHeight="1" thickBot="1">
      <c r="A133" s="10" t="s">
        <v>134</v>
      </c>
      <c r="B133" s="5" t="s">
        <v>135</v>
      </c>
      <c r="C133" s="6" t="s">
        <v>133</v>
      </c>
      <c r="D133" s="82">
        <v>67028497</v>
      </c>
      <c r="E133" s="82"/>
      <c r="F133" s="82"/>
      <c r="G133" s="82">
        <v>95138598</v>
      </c>
      <c r="H133" s="82"/>
      <c r="I133" s="82">
        <f>SUM(D133:H133)</f>
        <v>162167095</v>
      </c>
      <c r="J133" s="160">
        <f>I133/J132</f>
        <v>0.51220297195171827</v>
      </c>
    </row>
    <row r="134" spans="1:11" ht="24" thickBot="1">
      <c r="A134" s="67" t="s">
        <v>208</v>
      </c>
      <c r="B134" s="3" t="s">
        <v>209</v>
      </c>
      <c r="C134" s="4" t="s">
        <v>210</v>
      </c>
      <c r="D134" s="82"/>
      <c r="E134" s="82"/>
      <c r="F134" s="82"/>
      <c r="G134" s="82"/>
      <c r="H134" s="82">
        <v>16000000</v>
      </c>
      <c r="I134" s="82">
        <f>SUM(H134)</f>
        <v>16000000</v>
      </c>
      <c r="J134" s="160">
        <f>I134/J132</f>
        <v>5.053582264162463E-2</v>
      </c>
    </row>
    <row r="135" spans="1:11" ht="69" thickBot="1">
      <c r="A135" s="67" t="s">
        <v>211</v>
      </c>
      <c r="B135" s="3" t="s">
        <v>212</v>
      </c>
      <c r="C135" s="4" t="s">
        <v>213</v>
      </c>
      <c r="D135" s="82"/>
      <c r="E135" s="82"/>
      <c r="F135" s="82"/>
      <c r="G135" s="82"/>
      <c r="H135" s="82">
        <v>138440000</v>
      </c>
      <c r="I135" s="82">
        <f>SUM(H135)</f>
        <v>138440000</v>
      </c>
      <c r="J135" s="160">
        <f>I135/J132</f>
        <v>0.43726120540665708</v>
      </c>
    </row>
    <row r="136" spans="1:11" ht="15.75" thickBot="1">
      <c r="A136" s="67"/>
      <c r="B136" s="3"/>
      <c r="C136" s="4"/>
      <c r="D136" s="82"/>
      <c r="E136" s="82"/>
      <c r="F136" s="82"/>
      <c r="G136" s="82"/>
      <c r="H136" s="82"/>
      <c r="I136" s="82"/>
    </row>
    <row r="137" spans="1:11" ht="15.75" thickBot="1">
      <c r="A137" s="67" t="s">
        <v>190</v>
      </c>
      <c r="B137" s="8" t="s">
        <v>191</v>
      </c>
      <c r="C137" s="9" t="s">
        <v>6</v>
      </c>
      <c r="D137" s="81">
        <v>15000000</v>
      </c>
      <c r="E137" s="81">
        <v>59826998</v>
      </c>
      <c r="F137" s="24"/>
      <c r="G137" s="24"/>
      <c r="H137" s="24"/>
      <c r="I137" s="100">
        <f>SUM(D137:G137)</f>
        <v>74826998</v>
      </c>
      <c r="J137" s="44">
        <v>74826998</v>
      </c>
      <c r="K137" s="27"/>
    </row>
    <row r="138" spans="1:11" ht="72" customHeight="1" thickBot="1">
      <c r="A138" s="67" t="s">
        <v>192</v>
      </c>
      <c r="B138" s="5" t="s">
        <v>193</v>
      </c>
      <c r="C138" s="6" t="s">
        <v>3</v>
      </c>
      <c r="D138" s="82">
        <v>5000000</v>
      </c>
      <c r="E138" s="82"/>
      <c r="I138" s="27">
        <f>SUM(D138:H138)</f>
        <v>5000000</v>
      </c>
      <c r="J138" s="160">
        <f>I138/J137</f>
        <v>6.6820801764625112E-2</v>
      </c>
      <c r="K138" s="27">
        <f>J137*0.07</f>
        <v>5237889.8600000003</v>
      </c>
    </row>
    <row r="139" spans="1:11" ht="69" thickBot="1">
      <c r="A139" s="67" t="s">
        <v>194</v>
      </c>
      <c r="B139" s="5" t="s">
        <v>195</v>
      </c>
      <c r="C139" s="6" t="s">
        <v>4</v>
      </c>
      <c r="D139" s="82">
        <v>10000000</v>
      </c>
      <c r="E139" s="82"/>
      <c r="I139" s="27">
        <f>SUM(D139:H139)</f>
        <v>10000000</v>
      </c>
      <c r="J139" s="160">
        <f>I139/J137</f>
        <v>0.13364160352925022</v>
      </c>
      <c r="K139" s="27">
        <f>J137*0.13</f>
        <v>9727509.7400000002</v>
      </c>
    </row>
    <row r="140" spans="1:11" ht="54.75" customHeight="1">
      <c r="A140" s="1" t="s">
        <v>384</v>
      </c>
      <c r="B140" s="106" t="s">
        <v>386</v>
      </c>
      <c r="C140" s="107"/>
      <c r="E140" s="82">
        <v>25000000</v>
      </c>
      <c r="I140" s="27">
        <f>SUM(E140:H140)</f>
        <v>25000000</v>
      </c>
      <c r="J140" s="160">
        <f>I140/J137</f>
        <v>0.33410400882312558</v>
      </c>
      <c r="K140" s="27">
        <f>J137*0.33</f>
        <v>24692909.34</v>
      </c>
    </row>
    <row r="141" spans="1:11" ht="39.75" customHeight="1">
      <c r="A141" s="1" t="s">
        <v>385</v>
      </c>
      <c r="B141" s="106" t="s">
        <v>387</v>
      </c>
      <c r="C141" s="107"/>
      <c r="E141" s="82">
        <v>34826998</v>
      </c>
      <c r="I141" s="27">
        <f>SUM(E141:H141)</f>
        <v>34826998</v>
      </c>
      <c r="J141" s="160">
        <f>I141/J137</f>
        <v>0.4654335858829991</v>
      </c>
      <c r="K141" s="27">
        <f>J137*0.47</f>
        <v>35168689.059999995</v>
      </c>
    </row>
    <row r="142" spans="1:11" ht="39.75" customHeight="1">
      <c r="A142" s="242"/>
      <c r="B142" s="54"/>
      <c r="C142" s="55"/>
      <c r="E142" s="177"/>
      <c r="I142" s="27"/>
      <c r="J142" s="160">
        <f>SUM(J138:J141)</f>
        <v>1</v>
      </c>
      <c r="K142" s="27"/>
    </row>
    <row r="143" spans="1:11" ht="24" thickBot="1">
      <c r="A143" s="10" t="s">
        <v>319</v>
      </c>
      <c r="B143" s="8" t="s">
        <v>318</v>
      </c>
      <c r="C143" s="131"/>
      <c r="D143" s="83"/>
      <c r="E143" s="84"/>
      <c r="F143" s="116">
        <v>359879936</v>
      </c>
      <c r="G143" s="116"/>
      <c r="H143" s="116"/>
      <c r="I143" s="251">
        <f>SUM(D143:G143)</f>
        <v>359879936</v>
      </c>
      <c r="J143" s="253">
        <v>359879936</v>
      </c>
      <c r="K143" s="27"/>
    </row>
    <row r="144" spans="1:11" ht="15.75" thickBot="1">
      <c r="A144" s="10"/>
      <c r="B144" s="11" t="s">
        <v>430</v>
      </c>
      <c r="C144" s="250">
        <v>241670994</v>
      </c>
      <c r="D144" s="146"/>
      <c r="E144" s="84"/>
      <c r="F144" s="116">
        <v>359879936</v>
      </c>
      <c r="G144" s="116"/>
      <c r="H144" s="116"/>
      <c r="I144" s="164"/>
      <c r="J144" s="159"/>
      <c r="K144" s="27"/>
    </row>
    <row r="145" spans="1:11" ht="15.75" thickBot="1">
      <c r="A145" s="10"/>
      <c r="B145" s="11"/>
      <c r="C145" s="250"/>
      <c r="D145" s="146"/>
      <c r="E145" s="84"/>
      <c r="F145" s="116">
        <v>141555235</v>
      </c>
      <c r="G145" s="116"/>
      <c r="H145" s="116"/>
      <c r="I145" s="164"/>
      <c r="J145" s="159"/>
      <c r="K145" s="27"/>
    </row>
    <row r="146" spans="1:11" ht="15.75" thickBot="1">
      <c r="A146" s="10" t="s">
        <v>422</v>
      </c>
      <c r="B146" s="11" t="s">
        <v>418</v>
      </c>
      <c r="C146" s="250">
        <v>90959690</v>
      </c>
      <c r="D146" s="146">
        <v>90959690</v>
      </c>
      <c r="E146" s="84"/>
      <c r="F146" s="116">
        <f>SUM(D146:E146)</f>
        <v>90959690</v>
      </c>
      <c r="G146" s="257">
        <f>F146/F145</f>
        <v>0.64257383345801378</v>
      </c>
      <c r="H146" s="116"/>
      <c r="I146" s="164"/>
      <c r="J146" s="159"/>
      <c r="K146" s="27"/>
    </row>
    <row r="147" spans="1:11" ht="15.75" thickBot="1">
      <c r="A147" s="10" t="s">
        <v>419</v>
      </c>
      <c r="B147" s="11" t="s">
        <v>420</v>
      </c>
      <c r="C147" s="250">
        <v>7412</v>
      </c>
      <c r="D147" s="146">
        <v>7412</v>
      </c>
      <c r="E147" s="84">
        <v>16328133</v>
      </c>
      <c r="F147" s="116">
        <f>SUM(D147:E147)</f>
        <v>16335545</v>
      </c>
      <c r="G147" s="257">
        <f>F147/F145</f>
        <v>0.11540050073033328</v>
      </c>
      <c r="H147" s="116"/>
      <c r="I147" s="164"/>
      <c r="J147" s="159"/>
      <c r="K147" s="27"/>
    </row>
    <row r="148" spans="1:11" ht="15.75" thickBot="1">
      <c r="A148" s="10" t="s">
        <v>421</v>
      </c>
      <c r="B148" s="11" t="s">
        <v>423</v>
      </c>
      <c r="C148" s="250">
        <v>3160000</v>
      </c>
      <c r="D148" s="146">
        <v>3160000</v>
      </c>
      <c r="E148" s="84"/>
      <c r="F148" s="116">
        <f>SUM(D148:E148)</f>
        <v>3160000</v>
      </c>
      <c r="G148" s="257">
        <f>F148/F145</f>
        <v>2.2323441446725725E-2</v>
      </c>
      <c r="H148" s="116"/>
      <c r="I148" s="164"/>
      <c r="J148" s="159"/>
      <c r="K148" s="27"/>
    </row>
    <row r="149" spans="1:11" ht="15.75" thickBot="1">
      <c r="A149" s="10" t="s">
        <v>425</v>
      </c>
      <c r="B149" s="11" t="s">
        <v>424</v>
      </c>
      <c r="C149" s="250">
        <v>1000000</v>
      </c>
      <c r="D149" s="146">
        <v>1000000</v>
      </c>
      <c r="E149" s="84">
        <v>30000000</v>
      </c>
      <c r="F149" s="116">
        <f>SUM(D149:E149)</f>
        <v>31000000</v>
      </c>
      <c r="G149" s="257">
        <f>F149/F145</f>
        <v>0.21899578634446124</v>
      </c>
      <c r="H149" s="116"/>
      <c r="I149" s="164"/>
      <c r="J149" s="159"/>
      <c r="K149" s="27"/>
    </row>
    <row r="150" spans="1:11" ht="15.75" thickBot="1">
      <c r="A150" s="10"/>
      <c r="B150" s="11"/>
      <c r="C150" s="250"/>
      <c r="D150" s="146"/>
      <c r="E150" s="84"/>
      <c r="F150" s="124">
        <f>SUM(F146:F149)</f>
        <v>141455235</v>
      </c>
      <c r="G150" s="257">
        <f>SUM(G146:G149)</f>
        <v>0.99929356197953401</v>
      </c>
      <c r="H150" s="116"/>
      <c r="I150" s="164"/>
      <c r="J150" s="159"/>
      <c r="K150" s="27"/>
    </row>
    <row r="151" spans="1:11" ht="15.75" thickBot="1">
      <c r="A151" s="10" t="s">
        <v>426</v>
      </c>
      <c r="B151" s="11" t="s">
        <v>427</v>
      </c>
      <c r="C151" s="250">
        <v>89932064</v>
      </c>
      <c r="D151" s="146">
        <v>89932064</v>
      </c>
      <c r="E151" s="84">
        <v>128392637</v>
      </c>
      <c r="F151" s="116">
        <f>SUM(D151:E151)</f>
        <v>218324701</v>
      </c>
      <c r="G151" s="252"/>
      <c r="H151" s="116"/>
      <c r="I151" s="164"/>
      <c r="J151" s="159"/>
      <c r="K151" s="27"/>
    </row>
    <row r="152" spans="1:11" ht="15.75" thickBot="1">
      <c r="A152" s="10"/>
      <c r="B152" s="11" t="s">
        <v>428</v>
      </c>
      <c r="C152" s="250">
        <v>62952445</v>
      </c>
      <c r="D152" s="146">
        <v>62952445</v>
      </c>
      <c r="E152" s="84">
        <v>89874846</v>
      </c>
      <c r="F152" s="116">
        <f>SUM(D152:E152)</f>
        <v>152827291</v>
      </c>
      <c r="G152" s="252"/>
      <c r="H152" s="116"/>
      <c r="I152" s="164"/>
      <c r="J152" s="159"/>
      <c r="K152" s="27"/>
    </row>
    <row r="153" spans="1:11" ht="15.75" thickBot="1">
      <c r="A153" s="10"/>
      <c r="B153" s="11" t="s">
        <v>429</v>
      </c>
      <c r="C153" s="250">
        <v>26979619</v>
      </c>
      <c r="D153" s="146">
        <v>26979619</v>
      </c>
      <c r="E153" s="84">
        <v>38517791</v>
      </c>
      <c r="F153" s="116">
        <f>SUM(D153:E153)</f>
        <v>65497410</v>
      </c>
      <c r="G153" s="252"/>
      <c r="H153" s="116"/>
      <c r="I153" s="164"/>
      <c r="J153" s="159"/>
      <c r="K153" s="27"/>
    </row>
    <row r="154" spans="1:11" ht="15.75" thickBot="1">
      <c r="A154" s="10"/>
      <c r="B154" s="11"/>
      <c r="C154" s="131"/>
      <c r="D154" s="146"/>
      <c r="E154" s="84"/>
      <c r="F154" s="116"/>
      <c r="G154" s="116"/>
      <c r="H154" s="116"/>
      <c r="I154" s="164"/>
      <c r="J154" s="159"/>
      <c r="K154" s="27"/>
    </row>
    <row r="155" spans="1:11" ht="15.75" thickBot="1">
      <c r="A155" s="10"/>
      <c r="B155" s="48" t="s">
        <v>320</v>
      </c>
      <c r="C155" s="170"/>
      <c r="D155" s="164"/>
      <c r="E155" s="171">
        <v>17353431</v>
      </c>
      <c r="F155" s="116"/>
      <c r="G155" s="116"/>
      <c r="H155" s="116"/>
      <c r="I155" s="164">
        <f>SUM(D155:G155)</f>
        <v>17353431</v>
      </c>
      <c r="J155" s="159"/>
    </row>
    <row r="156" spans="1:11" ht="24" thickBot="1">
      <c r="A156" s="10" t="s">
        <v>321</v>
      </c>
      <c r="B156" s="11" t="s">
        <v>323</v>
      </c>
      <c r="C156" s="131"/>
      <c r="D156" s="83"/>
      <c r="E156" s="84">
        <v>17353431</v>
      </c>
      <c r="F156" s="83"/>
      <c r="G156" s="83"/>
      <c r="H156" s="83"/>
      <c r="I156" s="83">
        <f>SUM(D156:G156)</f>
        <v>17353431</v>
      </c>
      <c r="J156" s="1"/>
    </row>
    <row r="157" spans="1:11" ht="15.75" thickBot="1">
      <c r="A157" s="10" t="s">
        <v>322</v>
      </c>
      <c r="B157" s="3" t="s">
        <v>324</v>
      </c>
      <c r="C157" s="4"/>
      <c r="D157" s="82"/>
      <c r="E157" s="42">
        <v>17353431</v>
      </c>
      <c r="F157" s="82"/>
      <c r="G157" s="82"/>
      <c r="H157" s="82"/>
      <c r="I157" s="82"/>
    </row>
    <row r="158" spans="1:11" ht="15.75" thickBot="1">
      <c r="A158" s="2"/>
      <c r="B158" s="3"/>
      <c r="C158" s="4"/>
      <c r="D158" s="82"/>
      <c r="E158" s="42"/>
      <c r="F158" s="82"/>
      <c r="G158" s="82"/>
      <c r="H158" s="82"/>
      <c r="I158" s="82"/>
    </row>
    <row r="159" spans="1:11">
      <c r="A159" s="52"/>
      <c r="B159" s="52"/>
      <c r="C159" s="53"/>
      <c r="D159" s="27"/>
    </row>
    <row r="160" spans="1:11" ht="30.75" thickBot="1">
      <c r="A160" s="68"/>
      <c r="B160" s="75" t="s">
        <v>1</v>
      </c>
      <c r="C160" s="76"/>
    </row>
    <row r="161" spans="1:11" ht="29.25" customHeight="1" thickBot="1">
      <c r="A161" s="69" t="s">
        <v>214</v>
      </c>
      <c r="B161" s="11" t="s">
        <v>145</v>
      </c>
      <c r="C161" s="12" t="s">
        <v>215</v>
      </c>
      <c r="D161" s="51">
        <v>1690962839</v>
      </c>
      <c r="E161" s="45">
        <v>120945062</v>
      </c>
      <c r="F161" s="51">
        <v>101497276</v>
      </c>
      <c r="G161" s="129">
        <v>536945401</v>
      </c>
      <c r="H161" s="129">
        <v>123146</v>
      </c>
      <c r="I161" s="129">
        <v>2149688177</v>
      </c>
      <c r="J161" s="129">
        <v>2149688177</v>
      </c>
      <c r="K161" s="27"/>
    </row>
    <row r="162" spans="1:11" ht="22.5" customHeight="1" thickBot="1">
      <c r="A162" s="69" t="s">
        <v>216</v>
      </c>
      <c r="B162" s="5" t="s">
        <v>168</v>
      </c>
      <c r="C162" s="6" t="s">
        <v>217</v>
      </c>
      <c r="D162" s="82"/>
      <c r="E162" s="82"/>
      <c r="F162" s="82"/>
      <c r="G162" s="29"/>
      <c r="H162" s="29"/>
      <c r="I162" s="29"/>
      <c r="J162" s="178"/>
    </row>
    <row r="163" spans="1:11" ht="29.25" customHeight="1" thickBot="1">
      <c r="A163" s="69" t="s">
        <v>218</v>
      </c>
      <c r="B163" s="11" t="s">
        <v>219</v>
      </c>
      <c r="C163" s="12" t="s">
        <v>217</v>
      </c>
      <c r="D163" s="51">
        <v>1502564805</v>
      </c>
      <c r="E163" s="81">
        <v>89960027</v>
      </c>
      <c r="F163" s="81"/>
      <c r="G163" s="81">
        <v>536945401</v>
      </c>
      <c r="H163" s="81">
        <v>30123146</v>
      </c>
      <c r="I163" s="51">
        <f>SUM(D163:H163)-330785547</f>
        <v>1828807832</v>
      </c>
      <c r="J163" s="45">
        <v>1828807832</v>
      </c>
      <c r="K163" s="243">
        <v>85</v>
      </c>
    </row>
    <row r="164" spans="1:11" ht="35.25" customHeight="1" thickBot="1">
      <c r="A164" s="69" t="s">
        <v>220</v>
      </c>
      <c r="B164" s="5" t="s">
        <v>221</v>
      </c>
      <c r="C164" s="6" t="s">
        <v>222</v>
      </c>
      <c r="D164" s="82">
        <v>904156200</v>
      </c>
      <c r="E164" s="82">
        <v>89960027</v>
      </c>
      <c r="F164" s="82"/>
      <c r="G164" s="82">
        <v>506945401</v>
      </c>
      <c r="H164" s="82">
        <v>30000000</v>
      </c>
      <c r="I164" s="82">
        <f>SUM(D164:H164)-330785547</f>
        <v>1200276081</v>
      </c>
      <c r="J164" s="245">
        <f>I164/I163</f>
        <v>0.65631613119644605</v>
      </c>
      <c r="K164" s="77"/>
    </row>
    <row r="165" spans="1:11" ht="39" customHeight="1" thickBot="1">
      <c r="A165" s="69" t="s">
        <v>223</v>
      </c>
      <c r="B165" s="3" t="s">
        <v>224</v>
      </c>
      <c r="C165" s="4" t="s">
        <v>225</v>
      </c>
      <c r="D165" s="82">
        <v>536847235</v>
      </c>
      <c r="E165" s="77"/>
      <c r="F165" s="82"/>
      <c r="G165" s="82">
        <v>30000000</v>
      </c>
      <c r="H165" s="82">
        <v>123146</v>
      </c>
      <c r="I165" s="82">
        <f>SUM(D165:H165)</f>
        <v>566970381</v>
      </c>
      <c r="J165" s="245">
        <f>I165/I163</f>
        <v>0.3100218465162391</v>
      </c>
      <c r="K165" s="77"/>
    </row>
    <row r="166" spans="1:11" ht="33" customHeight="1" thickBot="1">
      <c r="A166" s="69" t="s">
        <v>226</v>
      </c>
      <c r="B166" s="5" t="s">
        <v>227</v>
      </c>
      <c r="C166" s="6" t="s">
        <v>228</v>
      </c>
      <c r="D166" s="82">
        <v>10118000</v>
      </c>
      <c r="E166" s="77"/>
      <c r="F166" s="82"/>
      <c r="G166" s="82"/>
      <c r="H166" s="82"/>
      <c r="I166" s="82">
        <f>SUM(D166:H166)</f>
        <v>10118000</v>
      </c>
      <c r="J166" s="245">
        <f>I166/I163</f>
        <v>5.5325659825805036E-3</v>
      </c>
      <c r="K166" s="142"/>
    </row>
    <row r="167" spans="1:11" ht="41.25" customHeight="1" thickBot="1">
      <c r="A167" s="69" t="s">
        <v>229</v>
      </c>
      <c r="B167" s="3" t="s">
        <v>230</v>
      </c>
      <c r="C167" s="4" t="s">
        <v>231</v>
      </c>
      <c r="D167" s="82">
        <v>51443370</v>
      </c>
      <c r="E167" s="82"/>
      <c r="F167" s="82"/>
      <c r="G167" s="82"/>
      <c r="H167" s="82"/>
      <c r="I167" s="82">
        <f>SUM(D167:H167)</f>
        <v>51443370</v>
      </c>
      <c r="J167" s="245">
        <f>I167/I163</f>
        <v>2.8129456304734374E-2</v>
      </c>
    </row>
    <row r="168" spans="1:11" ht="41.25" customHeight="1" thickBot="1">
      <c r="A168" s="69"/>
      <c r="B168" s="3"/>
      <c r="C168" s="4"/>
      <c r="D168" s="46"/>
      <c r="E168" s="142"/>
      <c r="F168" s="142"/>
      <c r="G168" s="142"/>
      <c r="H168" s="142"/>
      <c r="I168" s="142">
        <f>SUM(I164:I167)</f>
        <v>1828807832</v>
      </c>
      <c r="J168" s="249">
        <f>SUM(J164:J167)</f>
        <v>1</v>
      </c>
    </row>
    <row r="169" spans="1:11" ht="24.75" customHeight="1" thickBot="1">
      <c r="A169" s="69" t="s">
        <v>232</v>
      </c>
      <c r="B169" s="11" t="s">
        <v>174</v>
      </c>
      <c r="C169" s="12" t="s">
        <v>233</v>
      </c>
      <c r="D169" s="51">
        <v>64193179</v>
      </c>
      <c r="E169" s="51">
        <v>9106387</v>
      </c>
      <c r="F169" s="51">
        <v>62245914</v>
      </c>
      <c r="G169" s="81"/>
      <c r="H169" s="81"/>
      <c r="I169" s="51">
        <f>SUM(D169:H169)</f>
        <v>135545480</v>
      </c>
      <c r="J169" s="177">
        <v>135454480</v>
      </c>
      <c r="K169">
        <v>6</v>
      </c>
    </row>
    <row r="170" spans="1:11" ht="26.25" customHeight="1" thickBot="1">
      <c r="A170" s="69" t="s">
        <v>234</v>
      </c>
      <c r="B170" s="11" t="s">
        <v>235</v>
      </c>
      <c r="C170" s="12" t="s">
        <v>204</v>
      </c>
      <c r="D170" s="81">
        <v>14000000</v>
      </c>
      <c r="E170" s="24"/>
      <c r="F170" s="175">
        <v>10748638</v>
      </c>
      <c r="G170" s="24"/>
      <c r="H170" s="24"/>
      <c r="I170" s="85">
        <f>SUM(D170:H170)</f>
        <v>24748638</v>
      </c>
      <c r="J170" s="247">
        <f>I170/I169</f>
        <v>0.18258549086255035</v>
      </c>
    </row>
    <row r="171" spans="1:11" ht="31.5" customHeight="1" thickBot="1">
      <c r="A171" s="69" t="s">
        <v>236</v>
      </c>
      <c r="B171" s="5" t="s">
        <v>147</v>
      </c>
      <c r="C171" s="6" t="s">
        <v>237</v>
      </c>
      <c r="D171" s="142">
        <v>9601362</v>
      </c>
      <c r="F171" s="82">
        <v>21497276</v>
      </c>
      <c r="I171" s="142">
        <f>SUM(D171:H171)</f>
        <v>31098638</v>
      </c>
      <c r="J171" s="247">
        <f>I171/I169</f>
        <v>0.22943323525063322</v>
      </c>
    </row>
    <row r="172" spans="1:11" ht="22.5" customHeight="1" thickBot="1">
      <c r="A172" s="69" t="s">
        <v>238</v>
      </c>
      <c r="B172" s="11" t="s">
        <v>239</v>
      </c>
      <c r="C172" s="12" t="s">
        <v>240</v>
      </c>
      <c r="D172" s="81">
        <v>5550000</v>
      </c>
      <c r="E172" s="24"/>
      <c r="F172" s="81">
        <v>30000000</v>
      </c>
      <c r="G172" s="24"/>
      <c r="H172" s="24"/>
      <c r="I172" s="81">
        <f>SUM(D172:H172)</f>
        <v>35550000</v>
      </c>
      <c r="J172" s="247">
        <f>I172/I169</f>
        <v>0.26227359259784983</v>
      </c>
    </row>
    <row r="173" spans="1:11" ht="33" customHeight="1" thickBot="1">
      <c r="A173" s="69" t="s">
        <v>241</v>
      </c>
      <c r="B173" s="11" t="s">
        <v>242</v>
      </c>
      <c r="C173" s="12" t="s">
        <v>243</v>
      </c>
      <c r="D173" s="81">
        <v>16350000</v>
      </c>
      <c r="E173" s="81">
        <v>3106387</v>
      </c>
      <c r="F173" s="85"/>
      <c r="G173" s="24"/>
      <c r="H173" s="24"/>
      <c r="I173" s="176">
        <f>SUM(D173:H173)</f>
        <v>19456387</v>
      </c>
      <c r="J173" s="247">
        <f>I173/I169</f>
        <v>0.1435413928963179</v>
      </c>
    </row>
    <row r="174" spans="1:11" ht="38.25" customHeight="1" thickBot="1">
      <c r="A174" s="69" t="s">
        <v>244</v>
      </c>
      <c r="B174" s="5" t="s">
        <v>245</v>
      </c>
      <c r="C174" s="6" t="s">
        <v>243</v>
      </c>
      <c r="D174" s="82"/>
      <c r="E174" s="82"/>
      <c r="F174" s="85"/>
      <c r="I174" s="167"/>
      <c r="J174" s="247"/>
    </row>
    <row r="175" spans="1:11" ht="38.25" customHeight="1" thickBot="1">
      <c r="A175" s="69"/>
      <c r="B175" s="5"/>
      <c r="C175" s="6"/>
      <c r="D175" s="142"/>
      <c r="E175" s="142"/>
      <c r="I175" s="89"/>
      <c r="J175" s="247"/>
    </row>
    <row r="176" spans="1:11" ht="39.75" customHeight="1" thickBot="1">
      <c r="A176" s="69" t="s">
        <v>246</v>
      </c>
      <c r="B176" s="11" t="s">
        <v>247</v>
      </c>
      <c r="C176" s="12" t="s">
        <v>248</v>
      </c>
      <c r="D176" s="81">
        <v>18691817</v>
      </c>
      <c r="E176" s="81">
        <v>6000000</v>
      </c>
      <c r="F176" s="24"/>
      <c r="G176" s="24"/>
      <c r="H176" s="24"/>
      <c r="I176" s="176">
        <f>SUM(D176:H176)</f>
        <v>24691817</v>
      </c>
      <c r="J176" s="247">
        <f>I176/I169</f>
        <v>0.18216628839264873</v>
      </c>
    </row>
    <row r="177" spans="1:11" ht="39.75" customHeight="1" thickBot="1">
      <c r="A177" s="69"/>
      <c r="B177" s="11"/>
      <c r="C177" s="12"/>
      <c r="D177" s="40">
        <f>SUM(D170:D176)</f>
        <v>64193179</v>
      </c>
      <c r="E177" s="40">
        <f>SUM(E173:E176)</f>
        <v>9106387</v>
      </c>
      <c r="F177" s="244">
        <f>SUM(F170:F176)</f>
        <v>62245914</v>
      </c>
      <c r="G177" s="28"/>
      <c r="H177" s="28"/>
      <c r="I177" s="244">
        <f>SUM(I170:I176)</f>
        <v>135545480</v>
      </c>
      <c r="J177" s="248">
        <f>SUM(J170:J176)</f>
        <v>1</v>
      </c>
    </row>
    <row r="178" spans="1:11" ht="26.25" customHeight="1" thickBot="1">
      <c r="A178" s="69" t="s">
        <v>249</v>
      </c>
      <c r="B178" s="65" t="s">
        <v>250</v>
      </c>
      <c r="C178" s="66" t="s">
        <v>2</v>
      </c>
      <c r="D178" s="142">
        <v>1500000</v>
      </c>
      <c r="I178" s="27">
        <f>SUM(D178:H178)</f>
        <v>1500000</v>
      </c>
    </row>
    <row r="179" spans="1:11" ht="27.75" customHeight="1" thickBot="1">
      <c r="A179" s="69" t="s">
        <v>251</v>
      </c>
      <c r="B179" s="65" t="s">
        <v>252</v>
      </c>
      <c r="C179" s="66" t="s">
        <v>2</v>
      </c>
      <c r="D179" s="142">
        <v>1500000</v>
      </c>
      <c r="I179" s="27">
        <f>SUM(D179:H179)</f>
        <v>1500000</v>
      </c>
    </row>
    <row r="180" spans="1:11" ht="36.75" customHeight="1" thickBot="1">
      <c r="A180" s="69" t="s">
        <v>253</v>
      </c>
      <c r="B180" s="65" t="s">
        <v>254</v>
      </c>
      <c r="C180" s="66" t="s">
        <v>255</v>
      </c>
      <c r="D180" s="142">
        <v>1100000</v>
      </c>
      <c r="I180" s="27">
        <f>SUM(D180:H180)</f>
        <v>1100000</v>
      </c>
    </row>
    <row r="181" spans="1:11" ht="32.25" customHeight="1" thickBot="1">
      <c r="A181" s="69" t="s">
        <v>256</v>
      </c>
      <c r="B181" s="5" t="s">
        <v>257</v>
      </c>
      <c r="C181" s="6" t="s">
        <v>258</v>
      </c>
      <c r="D181" s="82">
        <v>3800000</v>
      </c>
      <c r="E181" s="82">
        <v>3000000</v>
      </c>
      <c r="I181" s="167">
        <f>SUM(D181:G181)</f>
        <v>6800000</v>
      </c>
    </row>
    <row r="182" spans="1:11" ht="23.25" customHeight="1" thickBot="1">
      <c r="A182" s="69" t="s">
        <v>259</v>
      </c>
      <c r="B182" s="5" t="s">
        <v>260</v>
      </c>
      <c r="C182" s="6" t="s">
        <v>261</v>
      </c>
      <c r="D182" s="82">
        <v>9700000</v>
      </c>
      <c r="E182" s="82">
        <v>3000000</v>
      </c>
      <c r="I182" s="167">
        <f>SUM(D182:G182)</f>
        <v>12700000</v>
      </c>
    </row>
    <row r="183" spans="1:11" ht="29.25" customHeight="1" thickBot="1">
      <c r="A183" s="69" t="s">
        <v>262</v>
      </c>
      <c r="B183" s="5" t="s">
        <v>263</v>
      </c>
      <c r="C183" s="6" t="s">
        <v>264</v>
      </c>
      <c r="D183" s="27">
        <v>1091817</v>
      </c>
      <c r="E183" s="27"/>
      <c r="I183" s="27">
        <f>SUM(D183:H183)</f>
        <v>1091817</v>
      </c>
    </row>
    <row r="184" spans="1:11" ht="29.25" customHeight="1" thickBot="1">
      <c r="A184" s="69"/>
      <c r="B184" s="5"/>
      <c r="C184" s="6"/>
      <c r="D184" s="27"/>
      <c r="E184" s="27"/>
      <c r="I184" s="27"/>
      <c r="K184" s="177"/>
    </row>
    <row r="185" spans="1:11" ht="50.25" customHeight="1" thickBot="1">
      <c r="A185" s="69" t="s">
        <v>265</v>
      </c>
      <c r="B185" s="11" t="s">
        <v>266</v>
      </c>
      <c r="C185" s="12" t="s">
        <v>267</v>
      </c>
      <c r="D185" s="51">
        <v>124204855</v>
      </c>
      <c r="E185" s="51">
        <v>21878648</v>
      </c>
      <c r="F185" s="51">
        <v>39251362</v>
      </c>
      <c r="G185" s="81"/>
      <c r="H185" s="81"/>
      <c r="I185" s="51">
        <f>SUM(D185:H185)</f>
        <v>185334865</v>
      </c>
      <c r="J185" s="177">
        <v>185334865</v>
      </c>
      <c r="K185">
        <v>9</v>
      </c>
    </row>
    <row r="186" spans="1:11" ht="30.75" customHeight="1" thickBot="1">
      <c r="A186" s="69" t="s">
        <v>268</v>
      </c>
      <c r="B186" s="5" t="s">
        <v>269</v>
      </c>
      <c r="C186" s="173" t="s">
        <v>270</v>
      </c>
      <c r="D186" s="246">
        <v>91807501</v>
      </c>
      <c r="E186" s="246"/>
      <c r="F186" s="246">
        <v>39251362</v>
      </c>
      <c r="G186" s="246"/>
      <c r="H186" s="246"/>
      <c r="I186" s="246">
        <f>SUM(D186:H186)</f>
        <v>131058863</v>
      </c>
      <c r="J186" s="235">
        <f>I186/I185</f>
        <v>0.70714629435751331</v>
      </c>
    </row>
    <row r="187" spans="1:11" ht="36" customHeight="1">
      <c r="A187" s="70" t="s">
        <v>271</v>
      </c>
      <c r="B187" s="172" t="s">
        <v>272</v>
      </c>
      <c r="C187" s="174" t="s">
        <v>273</v>
      </c>
      <c r="D187" s="246">
        <v>32397354</v>
      </c>
      <c r="E187" s="246">
        <v>21878648</v>
      </c>
      <c r="I187" s="27">
        <f>SUM(D187:H187)</f>
        <v>54276002</v>
      </c>
      <c r="J187" s="235">
        <f>I187/I185</f>
        <v>0.29285370564248664</v>
      </c>
    </row>
    <row r="188" spans="1:11">
      <c r="A188" s="96"/>
      <c r="B188" s="96"/>
      <c r="C188" s="97"/>
      <c r="I188" s="27">
        <f>SUM(I186:I187)</f>
        <v>185334865</v>
      </c>
      <c r="J188" s="233"/>
    </row>
    <row r="189" spans="1:11">
      <c r="A189" s="34" t="s">
        <v>328</v>
      </c>
      <c r="B189" s="256" t="s">
        <v>431</v>
      </c>
      <c r="C189" s="146"/>
      <c r="D189" s="146"/>
      <c r="E189" s="146"/>
      <c r="F189" s="146"/>
      <c r="G189" s="84">
        <v>2079802096</v>
      </c>
      <c r="H189" s="102"/>
      <c r="I189" s="51">
        <f>SUM(D189:G189)</f>
        <v>2079802096</v>
      </c>
      <c r="J189" s="44">
        <v>2079802096</v>
      </c>
    </row>
    <row r="190" spans="1:11">
      <c r="A190" s="255" t="s">
        <v>330</v>
      </c>
      <c r="B190" s="106" t="s">
        <v>382</v>
      </c>
      <c r="C190" s="116"/>
      <c r="D190" s="116"/>
      <c r="E190" s="116"/>
      <c r="F190" s="116"/>
      <c r="G190" s="116">
        <v>1939802093</v>
      </c>
      <c r="H190" s="177"/>
      <c r="I190" s="177"/>
      <c r="J190" s="27">
        <f ca="1">J190/J189</f>
        <v>0</v>
      </c>
    </row>
    <row r="191" spans="1:11" ht="23.25">
      <c r="A191" s="106" t="s">
        <v>331</v>
      </c>
      <c r="B191" s="106" t="s">
        <v>383</v>
      </c>
      <c r="C191" s="116"/>
      <c r="D191" s="116"/>
      <c r="E191" s="116"/>
      <c r="F191" s="116"/>
      <c r="G191" s="116">
        <v>140000000</v>
      </c>
      <c r="H191" s="177"/>
      <c r="I191" s="177"/>
    </row>
    <row r="192" spans="1:11" ht="23.25">
      <c r="A192" s="99"/>
      <c r="B192" s="99" t="s">
        <v>417</v>
      </c>
      <c r="C192" s="116"/>
      <c r="D192" s="116"/>
      <c r="E192" s="116"/>
      <c r="F192" s="116"/>
      <c r="G192" s="116">
        <v>0</v>
      </c>
      <c r="H192" s="177"/>
      <c r="I192" s="177"/>
    </row>
    <row r="193" spans="1:10">
      <c r="A193" s="96"/>
      <c r="B193" s="96"/>
      <c r="C193" s="97"/>
      <c r="J193" s="27"/>
    </row>
    <row r="194" spans="1:10">
      <c r="A194" s="96"/>
      <c r="B194" s="96"/>
      <c r="C194" s="97"/>
      <c r="J194" s="27"/>
    </row>
    <row r="195" spans="1:10">
      <c r="A195" s="96"/>
      <c r="B195" s="96"/>
      <c r="C195" s="97"/>
      <c r="J195" s="27"/>
    </row>
    <row r="196" spans="1:10">
      <c r="A196" s="96"/>
      <c r="B196" s="96"/>
      <c r="C196" s="97"/>
      <c r="J196" s="27"/>
    </row>
    <row r="197" spans="1:10" ht="24.75" customHeight="1" thickBot="1">
      <c r="A197" s="108" t="s">
        <v>164</v>
      </c>
      <c r="B197" s="109" t="s">
        <v>165</v>
      </c>
      <c r="C197" s="110" t="s">
        <v>166</v>
      </c>
      <c r="D197" s="83">
        <v>40748638</v>
      </c>
      <c r="E197" s="83"/>
      <c r="F197" s="83"/>
      <c r="G197" s="84">
        <v>657815008</v>
      </c>
      <c r="H197" s="84"/>
      <c r="I197" s="92">
        <f>SUM(D197:H197)</f>
        <v>698563646</v>
      </c>
    </row>
    <row r="198" spans="1:10" ht="24.75" customHeight="1" thickBot="1">
      <c r="A198" s="67" t="s">
        <v>167</v>
      </c>
      <c r="B198" s="3" t="s">
        <v>168</v>
      </c>
      <c r="C198" s="111" t="s">
        <v>163</v>
      </c>
      <c r="D198" s="116">
        <v>30000000</v>
      </c>
      <c r="E198" s="1"/>
      <c r="F198" s="1"/>
      <c r="G198" s="117"/>
      <c r="H198" s="1"/>
      <c r="I198" s="1"/>
    </row>
    <row r="199" spans="1:10" ht="27" customHeight="1" thickBot="1">
      <c r="A199" s="67" t="s">
        <v>169</v>
      </c>
      <c r="B199" s="5" t="s">
        <v>170</v>
      </c>
      <c r="C199" s="112" t="s">
        <v>163</v>
      </c>
      <c r="D199" s="1"/>
      <c r="E199" s="1"/>
      <c r="F199" s="1"/>
      <c r="G199" s="1"/>
      <c r="H199" s="1"/>
      <c r="I199" s="1"/>
    </row>
    <row r="200" spans="1:10" ht="40.5" customHeight="1" thickBot="1">
      <c r="A200" s="67" t="s">
        <v>171</v>
      </c>
      <c r="B200" s="73" t="s">
        <v>172</v>
      </c>
      <c r="C200" s="113" t="s">
        <v>163</v>
      </c>
      <c r="D200" s="118"/>
      <c r="E200" s="118"/>
      <c r="F200" s="118"/>
      <c r="G200" s="118"/>
      <c r="H200" s="118"/>
      <c r="I200" s="118"/>
    </row>
    <row r="201" spans="1:10" ht="24" customHeight="1" thickBot="1">
      <c r="A201" s="64" t="s">
        <v>173</v>
      </c>
      <c r="B201" s="11" t="s">
        <v>174</v>
      </c>
      <c r="C201" s="114" t="s">
        <v>148</v>
      </c>
      <c r="D201" s="83">
        <v>10748638</v>
      </c>
      <c r="E201" s="35"/>
      <c r="F201" s="35"/>
      <c r="G201" s="119"/>
      <c r="H201" s="35"/>
      <c r="I201" s="120">
        <f>SUM(D201:G201)</f>
        <v>10748638</v>
      </c>
    </row>
    <row r="202" spans="1:10" ht="33.75" customHeight="1" thickBot="1">
      <c r="A202" s="64" t="s">
        <v>175</v>
      </c>
      <c r="B202" s="3" t="s">
        <v>147</v>
      </c>
      <c r="C202" s="115" t="s">
        <v>148</v>
      </c>
      <c r="D202" s="1"/>
      <c r="E202" s="1"/>
      <c r="F202" s="1"/>
      <c r="G202" s="1"/>
      <c r="H202" s="1"/>
      <c r="I202" s="1"/>
    </row>
    <row r="203" spans="1:10" ht="45" customHeight="1" thickBot="1">
      <c r="A203" s="64" t="s">
        <v>176</v>
      </c>
      <c r="B203" s="5" t="s">
        <v>150</v>
      </c>
      <c r="C203" s="112" t="s">
        <v>148</v>
      </c>
      <c r="D203" s="1"/>
      <c r="E203" s="1"/>
      <c r="F203" s="1"/>
      <c r="G203" s="1"/>
      <c r="H203" s="1"/>
      <c r="I203" s="1"/>
    </row>
    <row r="204" spans="1:10" ht="39.75" customHeight="1">
      <c r="A204" s="98" t="s">
        <v>177</v>
      </c>
      <c r="B204" s="33" t="s">
        <v>178</v>
      </c>
      <c r="C204" s="55" t="s">
        <v>148</v>
      </c>
      <c r="D204" s="117"/>
      <c r="E204" s="1"/>
      <c r="F204" s="1"/>
      <c r="G204" s="1"/>
      <c r="H204" s="1"/>
      <c r="I204" s="1"/>
    </row>
    <row r="205" spans="1:10">
      <c r="A205" s="99" t="s">
        <v>391</v>
      </c>
      <c r="B205" s="1" t="s">
        <v>390</v>
      </c>
      <c r="C205" s="1"/>
      <c r="D205" s="82">
        <v>13824267</v>
      </c>
      <c r="I205" s="89">
        <f>SUM(D205:G205)</f>
        <v>13824267</v>
      </c>
    </row>
    <row r="207" spans="1:10" ht="25.5" customHeight="1" thickBot="1">
      <c r="A207" s="121" t="s">
        <v>144</v>
      </c>
      <c r="B207" s="34" t="s">
        <v>145</v>
      </c>
      <c r="C207" s="122" t="s">
        <v>66</v>
      </c>
      <c r="D207" s="83">
        <v>50000000</v>
      </c>
      <c r="E207" s="35"/>
      <c r="F207" s="123">
        <v>40748638</v>
      </c>
      <c r="G207" s="35"/>
      <c r="H207" s="35"/>
      <c r="I207" s="83">
        <f>SUM(D207:G207)</f>
        <v>90748638</v>
      </c>
    </row>
    <row r="208" spans="1:10" ht="31.5" customHeight="1" thickBot="1">
      <c r="A208" s="121" t="s">
        <v>146</v>
      </c>
      <c r="B208" s="106" t="s">
        <v>147</v>
      </c>
      <c r="C208" s="125" t="s">
        <v>148</v>
      </c>
      <c r="D208" s="116">
        <v>10748638</v>
      </c>
      <c r="E208" s="1"/>
      <c r="F208" s="124">
        <v>10748638</v>
      </c>
      <c r="G208" s="1"/>
      <c r="H208" s="1"/>
      <c r="I208" s="117">
        <f>SUM(D208:H208)</f>
        <v>21497276</v>
      </c>
    </row>
    <row r="209" spans="1:10" ht="42.75" customHeight="1" thickBot="1">
      <c r="A209" s="63" t="s">
        <v>149</v>
      </c>
      <c r="B209" s="5" t="s">
        <v>150</v>
      </c>
      <c r="C209" s="112" t="s">
        <v>148</v>
      </c>
      <c r="D209" s="116"/>
      <c r="E209" s="1"/>
      <c r="F209" s="1"/>
      <c r="G209" s="1"/>
      <c r="H209" s="1"/>
      <c r="I209" s="1"/>
    </row>
    <row r="210" spans="1:10" ht="45.75" customHeight="1" thickBot="1">
      <c r="A210" s="63" t="s">
        <v>151</v>
      </c>
      <c r="B210" s="3" t="s">
        <v>152</v>
      </c>
      <c r="C210" s="115" t="s">
        <v>148</v>
      </c>
      <c r="D210" s="116"/>
      <c r="E210" s="1"/>
      <c r="F210" s="1"/>
      <c r="G210" s="1"/>
      <c r="H210" s="1"/>
      <c r="I210" s="1"/>
    </row>
    <row r="211" spans="1:10" ht="39.75" customHeight="1" thickBot="1">
      <c r="A211" s="63" t="s">
        <v>153</v>
      </c>
      <c r="B211" s="5" t="s">
        <v>154</v>
      </c>
      <c r="C211" s="126" t="s">
        <v>155</v>
      </c>
      <c r="D211" s="116">
        <v>39251362</v>
      </c>
      <c r="E211" s="1"/>
      <c r="F211" s="1"/>
      <c r="G211" s="1"/>
      <c r="H211" s="1"/>
      <c r="I211" s="117">
        <f>SUM(D211:H211)</f>
        <v>39251362</v>
      </c>
    </row>
    <row r="212" spans="1:10" ht="45.75" customHeight="1" thickBot="1">
      <c r="A212" s="63" t="s">
        <v>156</v>
      </c>
      <c r="B212" s="3" t="s">
        <v>157</v>
      </c>
      <c r="C212" s="115" t="s">
        <v>155</v>
      </c>
      <c r="D212" s="1"/>
      <c r="E212" s="1"/>
      <c r="F212" s="1"/>
      <c r="G212" s="1"/>
      <c r="H212" s="1"/>
      <c r="I212" s="1"/>
    </row>
    <row r="213" spans="1:10" ht="26.25" customHeight="1" thickBot="1">
      <c r="A213" s="63" t="s">
        <v>158</v>
      </c>
      <c r="B213" s="5" t="s">
        <v>159</v>
      </c>
      <c r="C213" s="112" t="s">
        <v>155</v>
      </c>
      <c r="D213" s="1"/>
      <c r="E213" s="1"/>
      <c r="F213" s="1"/>
      <c r="G213" s="1"/>
      <c r="H213" s="1"/>
      <c r="I213" s="1"/>
    </row>
    <row r="214" spans="1:10" ht="32.25" customHeight="1" thickBot="1">
      <c r="A214" s="63" t="s">
        <v>160</v>
      </c>
      <c r="B214" s="3" t="s">
        <v>161</v>
      </c>
      <c r="C214" s="115" t="s">
        <v>155</v>
      </c>
      <c r="D214" s="1"/>
      <c r="E214" s="1"/>
      <c r="F214" s="1"/>
      <c r="G214" s="1"/>
      <c r="H214" s="1"/>
      <c r="I214" s="1"/>
    </row>
    <row r="215" spans="1:10" ht="15.75" thickBot="1">
      <c r="A215" s="63"/>
      <c r="B215" s="65" t="s">
        <v>381</v>
      </c>
      <c r="C215" s="127"/>
      <c r="D215" s="26"/>
      <c r="E215" s="26"/>
      <c r="F215" s="128">
        <v>30000000</v>
      </c>
      <c r="G215" s="26"/>
      <c r="H215" s="26"/>
      <c r="I215" s="26">
        <f>SUM(D215:H215)</f>
        <v>30000000</v>
      </c>
    </row>
    <row r="217" spans="1:10">
      <c r="A217" s="34" t="s">
        <v>328</v>
      </c>
      <c r="B217" s="34" t="s">
        <v>329</v>
      </c>
      <c r="C217" s="83"/>
      <c r="D217" s="83"/>
      <c r="E217" s="83"/>
      <c r="F217" s="83"/>
      <c r="G217" s="84">
        <v>2079802096</v>
      </c>
      <c r="H217" s="102"/>
      <c r="I217" s="51">
        <f>SUM(D217:G217)</f>
        <v>2079802096</v>
      </c>
      <c r="J217" s="44">
        <v>2079802096</v>
      </c>
    </row>
    <row r="218" spans="1:10">
      <c r="A218" s="31" t="s">
        <v>330</v>
      </c>
      <c r="B218" s="54" t="s">
        <v>382</v>
      </c>
      <c r="C218" s="82"/>
      <c r="D218" s="82"/>
      <c r="E218" s="82"/>
      <c r="F218" s="82"/>
      <c r="G218" s="82">
        <v>1939802093</v>
      </c>
      <c r="H218" s="82"/>
      <c r="I218" s="82"/>
      <c r="J218" s="27">
        <f ca="1">J218/J217</f>
        <v>0</v>
      </c>
    </row>
    <row r="219" spans="1:10" ht="23.25">
      <c r="A219" s="32" t="s">
        <v>331</v>
      </c>
      <c r="B219" s="54" t="s">
        <v>383</v>
      </c>
      <c r="C219" s="82"/>
      <c r="D219" s="82"/>
      <c r="E219" s="82"/>
      <c r="F219" s="82"/>
      <c r="G219" s="82">
        <v>140000000</v>
      </c>
      <c r="H219" s="82"/>
      <c r="I219" s="82"/>
    </row>
    <row r="220" spans="1:10" ht="23.25">
      <c r="A220" s="96"/>
      <c r="B220" s="96" t="s">
        <v>417</v>
      </c>
      <c r="C220" s="177"/>
      <c r="D220" s="177"/>
      <c r="E220" s="177"/>
      <c r="F220" s="177"/>
      <c r="G220" s="177">
        <v>0</v>
      </c>
      <c r="H220" s="177"/>
      <c r="I220" s="177"/>
    </row>
    <row r="221" spans="1:10">
      <c r="J221" s="27" t="e">
        <f ca="1">SUM(J2:J219)</f>
        <v>#DIV/0!</v>
      </c>
    </row>
    <row r="222" spans="1:10">
      <c r="J222" s="82">
        <v>51670390</v>
      </c>
    </row>
    <row r="223" spans="1:10">
      <c r="J223" s="82">
        <v>22840571</v>
      </c>
    </row>
    <row r="224" spans="1:10">
      <c r="J224" s="82">
        <v>35411143</v>
      </c>
    </row>
    <row r="225" spans="9:10">
      <c r="J225" s="82">
        <v>612025</v>
      </c>
    </row>
    <row r="226" spans="9:10">
      <c r="J226" s="82">
        <v>59826998</v>
      </c>
    </row>
    <row r="228" spans="9:10">
      <c r="I228" t="s">
        <v>334</v>
      </c>
      <c r="J228" s="82">
        <f>SUM(J222:J227)</f>
        <v>170361127</v>
      </c>
    </row>
    <row r="230" spans="9:10">
      <c r="J230" s="27" t="e">
        <f ca="1">J221-J228</f>
        <v>#DIV/0!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Hoja9</vt:lpstr>
      <vt:lpstr>Hoja10</vt:lpstr>
      <vt:lpstr>Hoja9!Títulos_a_imprimir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inversiones fuentes y usos</dc:title>
  <dc:creator>jose luis</dc:creator>
  <cp:lastModifiedBy>USUARIO 1</cp:lastModifiedBy>
  <cp:lastPrinted>2012-05-15T14:23:10Z</cp:lastPrinted>
  <dcterms:created xsi:type="dcterms:W3CDTF">2012-02-29T22:55:10Z</dcterms:created>
  <dcterms:modified xsi:type="dcterms:W3CDTF">2012-06-14T20:38:16Z</dcterms:modified>
</cp:coreProperties>
</file>