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0275" windowHeight="8115"/>
  </bookViews>
  <sheets>
    <sheet name="MATRIZ" sheetId="1" r:id="rId1"/>
    <sheet name="PROYECCIONES" sheetId="3" r:id="rId2"/>
  </sheets>
  <definedNames>
    <definedName name="_xlnm.Print_Area" localSheetId="0">MATRIZ!$A$1:$AC$301</definedName>
    <definedName name="_xlnm.Print_Titles" localSheetId="0">MATRIZ!$1:$6</definedName>
  </definedNames>
  <calcPr calcId="145621"/>
</workbook>
</file>

<file path=xl/calcChain.xml><?xml version="1.0" encoding="utf-8"?>
<calcChain xmlns="http://schemas.openxmlformats.org/spreadsheetml/2006/main">
  <c r="E82" i="1" l="1"/>
  <c r="AX138" i="1"/>
  <c r="AW138" i="1"/>
  <c r="AV138" i="1"/>
  <c r="AU138" i="1"/>
  <c r="AH138" i="1"/>
  <c r="AG138" i="1"/>
  <c r="AF138" i="1"/>
  <c r="AE138" i="1"/>
  <c r="E138" i="1"/>
  <c r="E137" i="1" s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H137" i="1" s="1"/>
  <c r="H137" i="1"/>
  <c r="AG137" i="1" s="1"/>
  <c r="G137" i="1"/>
  <c r="AF137" i="1" s="1"/>
  <c r="F137" i="1"/>
  <c r="AE137" i="1" s="1"/>
  <c r="J122" i="1" l="1"/>
  <c r="BF136" i="1"/>
  <c r="BE136" i="1"/>
  <c r="BD136" i="1"/>
  <c r="BC136" i="1"/>
  <c r="AH136" i="1"/>
  <c r="AG136" i="1"/>
  <c r="AF136" i="1"/>
  <c r="AE136" i="1"/>
  <c r="E136" i="1"/>
  <c r="E135" i="1" s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AH135" i="1" s="1"/>
  <c r="H135" i="1"/>
  <c r="AG135" i="1" s="1"/>
  <c r="G135" i="1"/>
  <c r="AF135" i="1" s="1"/>
  <c r="F135" i="1"/>
  <c r="AE135" i="1" s="1"/>
  <c r="K122" i="1"/>
  <c r="F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G122" i="1"/>
  <c r="H122" i="1"/>
  <c r="I122" i="1"/>
  <c r="E134" i="1"/>
  <c r="AX133" i="1"/>
  <c r="AW133" i="1"/>
  <c r="AV133" i="1"/>
  <c r="AU133" i="1"/>
  <c r="AH133" i="1"/>
  <c r="AG133" i="1"/>
  <c r="AF133" i="1"/>
  <c r="AE133" i="1"/>
  <c r="E133" i="1"/>
  <c r="E132" i="1"/>
  <c r="AX131" i="1"/>
  <c r="AW131" i="1"/>
  <c r="AV131" i="1"/>
  <c r="AU131" i="1"/>
  <c r="AH131" i="1"/>
  <c r="AG131" i="1"/>
  <c r="AF131" i="1"/>
  <c r="AE131" i="1"/>
  <c r="E131" i="1"/>
  <c r="E130" i="1"/>
  <c r="AX129" i="1"/>
  <c r="AW129" i="1"/>
  <c r="AV129" i="1"/>
  <c r="AU129" i="1"/>
  <c r="AH129" i="1"/>
  <c r="AG129" i="1"/>
  <c r="AF129" i="1"/>
  <c r="AE129" i="1"/>
  <c r="E129" i="1"/>
  <c r="E128" i="1"/>
  <c r="AX127" i="1"/>
  <c r="AW127" i="1"/>
  <c r="AV127" i="1"/>
  <c r="AU127" i="1"/>
  <c r="AH127" i="1"/>
  <c r="AG127" i="1"/>
  <c r="AF127" i="1"/>
  <c r="AE127" i="1"/>
  <c r="E127" i="1"/>
  <c r="E126" i="1"/>
  <c r="AX125" i="1"/>
  <c r="AW125" i="1"/>
  <c r="AV125" i="1"/>
  <c r="AU125" i="1"/>
  <c r="AH125" i="1"/>
  <c r="AG125" i="1"/>
  <c r="AF125" i="1"/>
  <c r="AE125" i="1"/>
  <c r="E125" i="1"/>
  <c r="E106" i="1" l="1"/>
  <c r="E107" i="1" l="1"/>
  <c r="M278" i="1"/>
  <c r="T121" i="1"/>
  <c r="S121" i="1"/>
  <c r="U121" i="1"/>
  <c r="R121" i="1"/>
  <c r="C64" i="3"/>
  <c r="D64" i="3"/>
  <c r="E64" i="3"/>
  <c r="B64" i="3"/>
  <c r="C95" i="3"/>
  <c r="D95" i="3"/>
  <c r="E95" i="3"/>
  <c r="B95" i="3"/>
  <c r="U91" i="1"/>
  <c r="T91" i="1"/>
  <c r="S91" i="1"/>
  <c r="R91" i="1"/>
  <c r="M71" i="1"/>
  <c r="L71" i="1"/>
  <c r="K71" i="1"/>
  <c r="J71" i="1"/>
  <c r="AE39" i="1"/>
  <c r="G35" i="1"/>
  <c r="H35" i="1" s="1"/>
  <c r="I35" i="1" s="1"/>
  <c r="E12" i="1" l="1"/>
  <c r="E285" i="1"/>
  <c r="E283" i="1"/>
  <c r="E248" i="1"/>
  <c r="E233" i="1"/>
  <c r="E232" i="1"/>
  <c r="E67" i="1"/>
  <c r="E55" i="1"/>
  <c r="E185" i="1" l="1"/>
  <c r="E160" i="1" l="1"/>
  <c r="E96" i="3" l="1"/>
  <c r="D96" i="3"/>
  <c r="C96" i="3"/>
  <c r="B96" i="3"/>
  <c r="Y298" i="1" l="1"/>
  <c r="X298" i="1"/>
  <c r="W298" i="1"/>
  <c r="V298" i="1"/>
  <c r="U298" i="1"/>
  <c r="T298" i="1"/>
  <c r="S298" i="1"/>
  <c r="R298" i="1"/>
  <c r="Y295" i="1"/>
  <c r="X295" i="1"/>
  <c r="W295" i="1"/>
  <c r="V295" i="1"/>
  <c r="U295" i="1"/>
  <c r="T295" i="1"/>
  <c r="S295" i="1"/>
  <c r="R295" i="1"/>
  <c r="U294" i="1"/>
  <c r="T294" i="1"/>
  <c r="T293" i="1" s="1"/>
  <c r="S294" i="1"/>
  <c r="S293" i="1" s="1"/>
  <c r="R294" i="1"/>
  <c r="R293" i="1" s="1"/>
  <c r="Y293" i="1"/>
  <c r="X293" i="1"/>
  <c r="W293" i="1"/>
  <c r="V293" i="1"/>
  <c r="U293" i="1"/>
  <c r="Y286" i="1"/>
  <c r="X286" i="1"/>
  <c r="W286" i="1"/>
  <c r="V286" i="1"/>
  <c r="U286" i="1"/>
  <c r="T286" i="1"/>
  <c r="S286" i="1"/>
  <c r="R286" i="1"/>
  <c r="Y281" i="1"/>
  <c r="X281" i="1"/>
  <c r="W281" i="1"/>
  <c r="V281" i="1"/>
  <c r="U281" i="1"/>
  <c r="T281" i="1"/>
  <c r="S281" i="1"/>
  <c r="R281" i="1"/>
  <c r="Y275" i="1"/>
  <c r="X275" i="1"/>
  <c r="W275" i="1"/>
  <c r="V275" i="1"/>
  <c r="U275" i="1"/>
  <c r="T275" i="1"/>
  <c r="S275" i="1"/>
  <c r="R275" i="1"/>
  <c r="Y271" i="1"/>
  <c r="X271" i="1"/>
  <c r="W271" i="1"/>
  <c r="V271" i="1"/>
  <c r="U271" i="1"/>
  <c r="T271" i="1"/>
  <c r="S271" i="1"/>
  <c r="R271" i="1"/>
  <c r="Y265" i="1"/>
  <c r="X265" i="1"/>
  <c r="W265" i="1"/>
  <c r="V265" i="1"/>
  <c r="V264" i="1" s="1"/>
  <c r="U265" i="1"/>
  <c r="U264" i="1" s="1"/>
  <c r="T265" i="1"/>
  <c r="T264" i="1" s="1"/>
  <c r="S265" i="1"/>
  <c r="S264" i="1" s="1"/>
  <c r="R265" i="1"/>
  <c r="Y264" i="1"/>
  <c r="X264" i="1"/>
  <c r="W264" i="1"/>
  <c r="Y260" i="1"/>
  <c r="X260" i="1"/>
  <c r="W260" i="1"/>
  <c r="V260" i="1"/>
  <c r="U260" i="1"/>
  <c r="T260" i="1"/>
  <c r="S260" i="1"/>
  <c r="R260" i="1"/>
  <c r="Y256" i="1"/>
  <c r="X256" i="1"/>
  <c r="W256" i="1"/>
  <c r="V256" i="1"/>
  <c r="U256" i="1"/>
  <c r="T256" i="1"/>
  <c r="S256" i="1"/>
  <c r="R256" i="1"/>
  <c r="Y252" i="1"/>
  <c r="X252" i="1"/>
  <c r="W252" i="1"/>
  <c r="V252" i="1"/>
  <c r="U252" i="1"/>
  <c r="T252" i="1"/>
  <c r="S252" i="1"/>
  <c r="R252" i="1"/>
  <c r="Y251" i="1"/>
  <c r="X251" i="1"/>
  <c r="W251" i="1"/>
  <c r="V251" i="1"/>
  <c r="U251" i="1"/>
  <c r="T251" i="1"/>
  <c r="S251" i="1"/>
  <c r="R251" i="1"/>
  <c r="Y244" i="1"/>
  <c r="X244" i="1"/>
  <c r="W244" i="1"/>
  <c r="W243" i="1" s="1"/>
  <c r="V244" i="1"/>
  <c r="V243" i="1" s="1"/>
  <c r="U244" i="1"/>
  <c r="U243" i="1" s="1"/>
  <c r="T244" i="1"/>
  <c r="T243" i="1" s="1"/>
  <c r="S244" i="1"/>
  <c r="S243" i="1" s="1"/>
  <c r="R244" i="1"/>
  <c r="R243" i="1" s="1"/>
  <c r="Y243" i="1"/>
  <c r="X243" i="1"/>
  <c r="Y240" i="1"/>
  <c r="X240" i="1"/>
  <c r="W240" i="1"/>
  <c r="V240" i="1"/>
  <c r="U240" i="1"/>
  <c r="T240" i="1"/>
  <c r="S240" i="1"/>
  <c r="R240" i="1"/>
  <c r="Y239" i="1"/>
  <c r="X239" i="1"/>
  <c r="W239" i="1"/>
  <c r="V239" i="1"/>
  <c r="U239" i="1"/>
  <c r="T239" i="1"/>
  <c r="S239" i="1"/>
  <c r="R239" i="1"/>
  <c r="Y223" i="1"/>
  <c r="Y222" i="1" s="1"/>
  <c r="X223" i="1"/>
  <c r="X222" i="1" s="1"/>
  <c r="W223" i="1"/>
  <c r="W222" i="1" s="1"/>
  <c r="V223" i="1"/>
  <c r="V222" i="1" s="1"/>
  <c r="U223" i="1"/>
  <c r="U222" i="1" s="1"/>
  <c r="T223" i="1"/>
  <c r="T222" i="1" s="1"/>
  <c r="S223" i="1"/>
  <c r="S222" i="1" s="1"/>
  <c r="R223" i="1"/>
  <c r="R222" i="1" s="1"/>
  <c r="Y217" i="1"/>
  <c r="X217" i="1"/>
  <c r="W217" i="1"/>
  <c r="V217" i="1"/>
  <c r="V216" i="1" s="1"/>
  <c r="U217" i="1"/>
  <c r="U216" i="1" s="1"/>
  <c r="T217" i="1"/>
  <c r="T216" i="1" s="1"/>
  <c r="S217" i="1"/>
  <c r="S216" i="1" s="1"/>
  <c r="R217" i="1"/>
  <c r="R216" i="1" s="1"/>
  <c r="Y216" i="1"/>
  <c r="X216" i="1"/>
  <c r="W216" i="1"/>
  <c r="Y213" i="1"/>
  <c r="X213" i="1"/>
  <c r="W213" i="1"/>
  <c r="V213" i="1"/>
  <c r="U213" i="1"/>
  <c r="T213" i="1"/>
  <c r="S213" i="1"/>
  <c r="R213" i="1"/>
  <c r="Y211" i="1"/>
  <c r="X211" i="1"/>
  <c r="W211" i="1"/>
  <c r="V211" i="1"/>
  <c r="U211" i="1"/>
  <c r="T211" i="1"/>
  <c r="S211" i="1"/>
  <c r="R211" i="1"/>
  <c r="Y210" i="1"/>
  <c r="X210" i="1"/>
  <c r="W210" i="1"/>
  <c r="V210" i="1"/>
  <c r="U210" i="1"/>
  <c r="T210" i="1"/>
  <c r="S210" i="1"/>
  <c r="R210" i="1"/>
  <c r="Y201" i="1"/>
  <c r="X201" i="1"/>
  <c r="W201" i="1"/>
  <c r="V201" i="1"/>
  <c r="U201" i="1"/>
  <c r="U200" i="1" s="1"/>
  <c r="T201" i="1"/>
  <c r="T200" i="1" s="1"/>
  <c r="S201" i="1"/>
  <c r="S200" i="1" s="1"/>
  <c r="R201" i="1"/>
  <c r="R200" i="1" s="1"/>
  <c r="Y200" i="1"/>
  <c r="X200" i="1"/>
  <c r="W200" i="1"/>
  <c r="V200" i="1"/>
  <c r="Y198" i="1"/>
  <c r="X198" i="1"/>
  <c r="W198" i="1"/>
  <c r="V198" i="1"/>
  <c r="U198" i="1"/>
  <c r="T198" i="1"/>
  <c r="S198" i="1"/>
  <c r="R198" i="1"/>
  <c r="Y195" i="1"/>
  <c r="X195" i="1"/>
  <c r="W195" i="1"/>
  <c r="V195" i="1"/>
  <c r="U195" i="1"/>
  <c r="T195" i="1"/>
  <c r="S195" i="1"/>
  <c r="R195" i="1"/>
  <c r="Y188" i="1"/>
  <c r="X188" i="1"/>
  <c r="W188" i="1"/>
  <c r="V188" i="1"/>
  <c r="U188" i="1"/>
  <c r="T188" i="1"/>
  <c r="S188" i="1"/>
  <c r="R188" i="1"/>
  <c r="Y183" i="1"/>
  <c r="X183" i="1"/>
  <c r="W183" i="1"/>
  <c r="V183" i="1"/>
  <c r="U183" i="1"/>
  <c r="T183" i="1"/>
  <c r="S183" i="1"/>
  <c r="R183" i="1"/>
  <c r="Y178" i="1"/>
  <c r="X178" i="1"/>
  <c r="W178" i="1"/>
  <c r="V178" i="1"/>
  <c r="U178" i="1"/>
  <c r="T178" i="1"/>
  <c r="S178" i="1"/>
  <c r="R178" i="1"/>
  <c r="R177" i="1" s="1"/>
  <c r="Y177" i="1"/>
  <c r="X177" i="1"/>
  <c r="W177" i="1"/>
  <c r="V177" i="1"/>
  <c r="U177" i="1"/>
  <c r="T177" i="1"/>
  <c r="Y174" i="1"/>
  <c r="X174" i="1"/>
  <c r="W174" i="1"/>
  <c r="V174" i="1"/>
  <c r="U174" i="1"/>
  <c r="T174" i="1"/>
  <c r="S174" i="1"/>
  <c r="R174" i="1"/>
  <c r="Y171" i="1"/>
  <c r="X171" i="1"/>
  <c r="W171" i="1"/>
  <c r="V171" i="1"/>
  <c r="U171" i="1"/>
  <c r="T171" i="1"/>
  <c r="S171" i="1"/>
  <c r="R171" i="1"/>
  <c r="Y170" i="1"/>
  <c r="X170" i="1"/>
  <c r="W170" i="1"/>
  <c r="V170" i="1"/>
  <c r="U170" i="1"/>
  <c r="T170" i="1"/>
  <c r="S170" i="1"/>
  <c r="R170" i="1"/>
  <c r="Y167" i="1"/>
  <c r="X167" i="1"/>
  <c r="W167" i="1"/>
  <c r="V167" i="1"/>
  <c r="U167" i="1"/>
  <c r="T167" i="1"/>
  <c r="S167" i="1"/>
  <c r="R167" i="1"/>
  <c r="Y164" i="1"/>
  <c r="X164" i="1"/>
  <c r="W164" i="1"/>
  <c r="V164" i="1"/>
  <c r="U164" i="1"/>
  <c r="T164" i="1"/>
  <c r="S164" i="1"/>
  <c r="R164" i="1"/>
  <c r="Y157" i="1"/>
  <c r="X157" i="1"/>
  <c r="W157" i="1"/>
  <c r="V157" i="1"/>
  <c r="U157" i="1"/>
  <c r="T157" i="1"/>
  <c r="S157" i="1"/>
  <c r="R157" i="1"/>
  <c r="Y155" i="1"/>
  <c r="X155" i="1"/>
  <c r="W155" i="1"/>
  <c r="W154" i="1" s="1"/>
  <c r="V155" i="1"/>
  <c r="U155" i="1"/>
  <c r="U154" i="1" s="1"/>
  <c r="T155" i="1"/>
  <c r="T154" i="1" s="1"/>
  <c r="S155" i="1"/>
  <c r="S154" i="1" s="1"/>
  <c r="R155" i="1"/>
  <c r="Y154" i="1"/>
  <c r="Y144" i="1"/>
  <c r="X144" i="1"/>
  <c r="W144" i="1"/>
  <c r="V144" i="1"/>
  <c r="U144" i="1"/>
  <c r="T144" i="1"/>
  <c r="S144" i="1"/>
  <c r="R144" i="1"/>
  <c r="Y139" i="1"/>
  <c r="X139" i="1"/>
  <c r="W139" i="1"/>
  <c r="V139" i="1"/>
  <c r="U139" i="1"/>
  <c r="T139" i="1"/>
  <c r="S139" i="1"/>
  <c r="R139" i="1"/>
  <c r="Y117" i="1"/>
  <c r="X117" i="1"/>
  <c r="W117" i="1"/>
  <c r="V117" i="1"/>
  <c r="Y115" i="1"/>
  <c r="X115" i="1"/>
  <c r="W115" i="1"/>
  <c r="V115" i="1"/>
  <c r="U115" i="1"/>
  <c r="T115" i="1"/>
  <c r="S115" i="1"/>
  <c r="R115" i="1"/>
  <c r="Y113" i="1"/>
  <c r="X113" i="1"/>
  <c r="W113" i="1"/>
  <c r="V113" i="1"/>
  <c r="U113" i="1"/>
  <c r="T113" i="1"/>
  <c r="S113" i="1"/>
  <c r="R113" i="1"/>
  <c r="Y111" i="1"/>
  <c r="X111" i="1"/>
  <c r="W111" i="1"/>
  <c r="V111" i="1"/>
  <c r="U111" i="1"/>
  <c r="T111" i="1"/>
  <c r="S111" i="1"/>
  <c r="R111" i="1"/>
  <c r="Y109" i="1"/>
  <c r="X109" i="1"/>
  <c r="W109" i="1"/>
  <c r="V109" i="1"/>
  <c r="U109" i="1"/>
  <c r="T109" i="1"/>
  <c r="S109" i="1"/>
  <c r="R109" i="1"/>
  <c r="Y99" i="1"/>
  <c r="X99" i="1"/>
  <c r="W99" i="1"/>
  <c r="V99" i="1"/>
  <c r="U99" i="1"/>
  <c r="T99" i="1"/>
  <c r="S99" i="1"/>
  <c r="R99" i="1"/>
  <c r="Y97" i="1"/>
  <c r="X97" i="1"/>
  <c r="W97" i="1"/>
  <c r="V97" i="1"/>
  <c r="U97" i="1"/>
  <c r="T97" i="1"/>
  <c r="S97" i="1"/>
  <c r="R97" i="1"/>
  <c r="Y96" i="1"/>
  <c r="X96" i="1"/>
  <c r="W96" i="1"/>
  <c r="V96" i="1"/>
  <c r="Y92" i="1"/>
  <c r="X92" i="1"/>
  <c r="W92" i="1"/>
  <c r="V92" i="1"/>
  <c r="U92" i="1"/>
  <c r="T92" i="1"/>
  <c r="S92" i="1"/>
  <c r="R92" i="1"/>
  <c r="Y79" i="1"/>
  <c r="X79" i="1"/>
  <c r="W79" i="1"/>
  <c r="W78" i="1" s="1"/>
  <c r="V79" i="1"/>
  <c r="V78" i="1" s="1"/>
  <c r="U79" i="1"/>
  <c r="T79" i="1"/>
  <c r="S79" i="1"/>
  <c r="R79" i="1"/>
  <c r="Y78" i="1"/>
  <c r="X78" i="1"/>
  <c r="Y75" i="1"/>
  <c r="X75" i="1"/>
  <c r="W75" i="1"/>
  <c r="V75" i="1"/>
  <c r="U75" i="1"/>
  <c r="T75" i="1"/>
  <c r="S75" i="1"/>
  <c r="R75" i="1"/>
  <c r="Y72" i="1"/>
  <c r="X72" i="1"/>
  <c r="W72" i="1"/>
  <c r="V72" i="1"/>
  <c r="U72" i="1"/>
  <c r="T72" i="1"/>
  <c r="S72" i="1"/>
  <c r="R72" i="1"/>
  <c r="Y64" i="1"/>
  <c r="X64" i="1"/>
  <c r="W64" i="1"/>
  <c r="V64" i="1"/>
  <c r="U64" i="1"/>
  <c r="T64" i="1"/>
  <c r="S64" i="1"/>
  <c r="R64" i="1"/>
  <c r="Y61" i="1"/>
  <c r="X61" i="1"/>
  <c r="W61" i="1"/>
  <c r="V61" i="1"/>
  <c r="U61" i="1"/>
  <c r="T61" i="1"/>
  <c r="S61" i="1"/>
  <c r="R61" i="1"/>
  <c r="Y60" i="1"/>
  <c r="X60" i="1"/>
  <c r="W60" i="1"/>
  <c r="V60" i="1"/>
  <c r="U60" i="1"/>
  <c r="T60" i="1"/>
  <c r="S60" i="1"/>
  <c r="R60" i="1"/>
  <c r="Y52" i="1"/>
  <c r="X52" i="1"/>
  <c r="W52" i="1"/>
  <c r="V52" i="1"/>
  <c r="U52" i="1"/>
  <c r="T52" i="1"/>
  <c r="S52" i="1"/>
  <c r="R52" i="1"/>
  <c r="Y50" i="1"/>
  <c r="X50" i="1"/>
  <c r="W50" i="1"/>
  <c r="V50" i="1"/>
  <c r="U50" i="1"/>
  <c r="T50" i="1"/>
  <c r="S50" i="1"/>
  <c r="R50" i="1"/>
  <c r="Y48" i="1"/>
  <c r="X48" i="1"/>
  <c r="W48" i="1"/>
  <c r="V48" i="1"/>
  <c r="U48" i="1"/>
  <c r="T48" i="1"/>
  <c r="S48" i="1"/>
  <c r="R48" i="1"/>
  <c r="Y47" i="1"/>
  <c r="X47" i="1"/>
  <c r="W47" i="1"/>
  <c r="V47" i="1"/>
  <c r="U47" i="1"/>
  <c r="T47" i="1"/>
  <c r="S47" i="1"/>
  <c r="R47" i="1"/>
  <c r="Y44" i="1"/>
  <c r="X44" i="1"/>
  <c r="W44" i="1"/>
  <c r="V44" i="1"/>
  <c r="U44" i="1"/>
  <c r="T44" i="1"/>
  <c r="S44" i="1"/>
  <c r="R44" i="1"/>
  <c r="Y41" i="1"/>
  <c r="X41" i="1"/>
  <c r="W41" i="1"/>
  <c r="V41" i="1"/>
  <c r="U41" i="1"/>
  <c r="T41" i="1"/>
  <c r="S41" i="1"/>
  <c r="R41" i="1"/>
  <c r="Y40" i="1"/>
  <c r="X40" i="1"/>
  <c r="W40" i="1"/>
  <c r="V40" i="1"/>
  <c r="U40" i="1"/>
  <c r="T40" i="1"/>
  <c r="S40" i="1"/>
  <c r="R40" i="1"/>
  <c r="Y37" i="1"/>
  <c r="X37" i="1"/>
  <c r="W37" i="1"/>
  <c r="V37" i="1"/>
  <c r="U37" i="1"/>
  <c r="T37" i="1"/>
  <c r="S37" i="1"/>
  <c r="R37" i="1"/>
  <c r="Y34" i="1"/>
  <c r="X34" i="1"/>
  <c r="W34" i="1"/>
  <c r="V34" i="1"/>
  <c r="U34" i="1"/>
  <c r="T34" i="1"/>
  <c r="S34" i="1"/>
  <c r="R34" i="1"/>
  <c r="Y32" i="1"/>
  <c r="X32" i="1"/>
  <c r="W32" i="1"/>
  <c r="V32" i="1"/>
  <c r="U32" i="1"/>
  <c r="T32" i="1"/>
  <c r="S32" i="1"/>
  <c r="R32" i="1"/>
  <c r="Y30" i="1"/>
  <c r="X30" i="1"/>
  <c r="W30" i="1"/>
  <c r="V30" i="1"/>
  <c r="U30" i="1"/>
  <c r="T30" i="1"/>
  <c r="S30" i="1"/>
  <c r="R30" i="1"/>
  <c r="Y27" i="1"/>
  <c r="X27" i="1"/>
  <c r="W27" i="1"/>
  <c r="V27" i="1"/>
  <c r="U27" i="1"/>
  <c r="T27" i="1"/>
  <c r="S27" i="1"/>
  <c r="R27" i="1"/>
  <c r="Y22" i="1"/>
  <c r="X22" i="1"/>
  <c r="W22" i="1"/>
  <c r="V22" i="1"/>
  <c r="U22" i="1"/>
  <c r="T22" i="1"/>
  <c r="S22" i="1"/>
  <c r="R22" i="1"/>
  <c r="Y20" i="1"/>
  <c r="X20" i="1"/>
  <c r="W20" i="1"/>
  <c r="V20" i="1"/>
  <c r="U20" i="1"/>
  <c r="T20" i="1"/>
  <c r="S20" i="1"/>
  <c r="R20" i="1"/>
  <c r="Y19" i="1"/>
  <c r="X19" i="1"/>
  <c r="W19" i="1"/>
  <c r="V19" i="1"/>
  <c r="U19" i="1"/>
  <c r="T19" i="1"/>
  <c r="S19" i="1"/>
  <c r="R19" i="1"/>
  <c r="Y17" i="1"/>
  <c r="X17" i="1"/>
  <c r="W17" i="1"/>
  <c r="V17" i="1"/>
  <c r="U17" i="1"/>
  <c r="T17" i="1"/>
  <c r="S17" i="1"/>
  <c r="R17" i="1"/>
  <c r="Y15" i="1"/>
  <c r="X15" i="1"/>
  <c r="W15" i="1"/>
  <c r="V15" i="1"/>
  <c r="U15" i="1"/>
  <c r="T15" i="1"/>
  <c r="S15" i="1"/>
  <c r="R15" i="1"/>
  <c r="Y9" i="1"/>
  <c r="X9" i="1"/>
  <c r="X8" i="1" s="1"/>
  <c r="W9" i="1"/>
  <c r="W8" i="1" s="1"/>
  <c r="V9" i="1"/>
  <c r="V8" i="1" s="1"/>
  <c r="U9" i="1"/>
  <c r="T9" i="1"/>
  <c r="T8" i="1" s="1"/>
  <c r="S9" i="1"/>
  <c r="S8" i="1" s="1"/>
  <c r="R9" i="1"/>
  <c r="R8" i="1" s="1"/>
  <c r="E151" i="1"/>
  <c r="E13" i="1"/>
  <c r="E105" i="1"/>
  <c r="F144" i="1"/>
  <c r="AE144" i="1" s="1"/>
  <c r="E152" i="1"/>
  <c r="E150" i="1"/>
  <c r="E149" i="1"/>
  <c r="E148" i="1"/>
  <c r="E147" i="1"/>
  <c r="E146" i="1"/>
  <c r="AX145" i="1"/>
  <c r="AW145" i="1"/>
  <c r="AV145" i="1"/>
  <c r="AU145" i="1"/>
  <c r="E145" i="1"/>
  <c r="AC144" i="1"/>
  <c r="AB144" i="1"/>
  <c r="AA144" i="1"/>
  <c r="Z144" i="1"/>
  <c r="Q144" i="1"/>
  <c r="P144" i="1"/>
  <c r="O144" i="1"/>
  <c r="N144" i="1"/>
  <c r="M144" i="1"/>
  <c r="L144" i="1"/>
  <c r="K144" i="1"/>
  <c r="J144" i="1"/>
  <c r="I144" i="1"/>
  <c r="AH144" i="1" s="1"/>
  <c r="H144" i="1"/>
  <c r="AG144" i="1" s="1"/>
  <c r="G144" i="1"/>
  <c r="AF144" i="1" s="1"/>
  <c r="E143" i="1"/>
  <c r="E142" i="1"/>
  <c r="E141" i="1"/>
  <c r="AX140" i="1"/>
  <c r="AW140" i="1"/>
  <c r="AV140" i="1"/>
  <c r="AU140" i="1"/>
  <c r="AH140" i="1"/>
  <c r="AG140" i="1"/>
  <c r="AF140" i="1"/>
  <c r="AE140" i="1"/>
  <c r="E140" i="1"/>
  <c r="AC139" i="1"/>
  <c r="AB139" i="1"/>
  <c r="AA139" i="1"/>
  <c r="Z139" i="1"/>
  <c r="Q139" i="1"/>
  <c r="P139" i="1"/>
  <c r="O139" i="1"/>
  <c r="N139" i="1"/>
  <c r="M139" i="1"/>
  <c r="L139" i="1"/>
  <c r="K139" i="1"/>
  <c r="J139" i="1"/>
  <c r="I139" i="1"/>
  <c r="AH139" i="1" s="1"/>
  <c r="H139" i="1"/>
  <c r="AG139" i="1" s="1"/>
  <c r="G139" i="1"/>
  <c r="AF139" i="1" s="1"/>
  <c r="F139" i="1"/>
  <c r="AE139" i="1" s="1"/>
  <c r="E269" i="1"/>
  <c r="E268" i="1"/>
  <c r="E279" i="1"/>
  <c r="K294" i="1"/>
  <c r="L294" i="1"/>
  <c r="AW294" i="1" s="1"/>
  <c r="M294" i="1"/>
  <c r="AX294" i="1" s="1"/>
  <c r="J294" i="1"/>
  <c r="AU294" i="1" s="1"/>
  <c r="C65" i="3"/>
  <c r="D65" i="3"/>
  <c r="E65" i="3"/>
  <c r="B65" i="3"/>
  <c r="C13" i="3"/>
  <c r="C14" i="3" s="1"/>
  <c r="D13" i="3"/>
  <c r="D14" i="3" s="1"/>
  <c r="E13" i="3"/>
  <c r="E14" i="3" s="1"/>
  <c r="B13" i="3"/>
  <c r="B14" i="3" s="1"/>
  <c r="F201" i="1"/>
  <c r="AE201" i="1" s="1"/>
  <c r="E234" i="1"/>
  <c r="E235" i="1"/>
  <c r="E236" i="1"/>
  <c r="E237" i="1"/>
  <c r="E238" i="1"/>
  <c r="E194" i="1"/>
  <c r="E193" i="1"/>
  <c r="E192" i="1"/>
  <c r="E191" i="1"/>
  <c r="E190" i="1"/>
  <c r="E189" i="1"/>
  <c r="AC188" i="1"/>
  <c r="AB188" i="1"/>
  <c r="AA188" i="1"/>
  <c r="Z188" i="1"/>
  <c r="Q188" i="1"/>
  <c r="P188" i="1"/>
  <c r="O188" i="1"/>
  <c r="N188" i="1"/>
  <c r="M188" i="1"/>
  <c r="L188" i="1"/>
  <c r="K188" i="1"/>
  <c r="J188" i="1"/>
  <c r="I188" i="1"/>
  <c r="AH188" i="1" s="1"/>
  <c r="H188" i="1"/>
  <c r="AG188" i="1" s="1"/>
  <c r="G188" i="1"/>
  <c r="AF188" i="1" s="1"/>
  <c r="F188" i="1"/>
  <c r="AE188" i="1" s="1"/>
  <c r="E162" i="1"/>
  <c r="E120" i="1"/>
  <c r="E119" i="1"/>
  <c r="E104" i="1"/>
  <c r="E103" i="1"/>
  <c r="E90" i="1"/>
  <c r="E89" i="1"/>
  <c r="E88" i="1"/>
  <c r="E87" i="1"/>
  <c r="E86" i="1"/>
  <c r="E85" i="1"/>
  <c r="E84" i="1"/>
  <c r="E83" i="1"/>
  <c r="AX292" i="1"/>
  <c r="AW292" i="1"/>
  <c r="AV292" i="1"/>
  <c r="AU292" i="1"/>
  <c r="AH292" i="1"/>
  <c r="AG292" i="1"/>
  <c r="AF292" i="1"/>
  <c r="AE292" i="1"/>
  <c r="E292" i="1"/>
  <c r="AX291" i="1"/>
  <c r="AW291" i="1"/>
  <c r="AV291" i="1"/>
  <c r="AU291" i="1"/>
  <c r="AH291" i="1"/>
  <c r="AG291" i="1"/>
  <c r="AF291" i="1"/>
  <c r="AE291" i="1"/>
  <c r="E291" i="1"/>
  <c r="E290" i="1"/>
  <c r="E289" i="1"/>
  <c r="E288" i="1"/>
  <c r="AX287" i="1"/>
  <c r="AW287" i="1"/>
  <c r="AV287" i="1"/>
  <c r="AU287" i="1"/>
  <c r="AH287" i="1"/>
  <c r="AG287" i="1"/>
  <c r="AF287" i="1"/>
  <c r="AE287" i="1"/>
  <c r="E287" i="1"/>
  <c r="AC286" i="1"/>
  <c r="AB286" i="1"/>
  <c r="AA286" i="1"/>
  <c r="Z286" i="1"/>
  <c r="Q286" i="1"/>
  <c r="P286" i="1"/>
  <c r="O286" i="1"/>
  <c r="N286" i="1"/>
  <c r="M286" i="1"/>
  <c r="L286" i="1"/>
  <c r="K286" i="1"/>
  <c r="J286" i="1"/>
  <c r="I286" i="1"/>
  <c r="AH286" i="1" s="1"/>
  <c r="H286" i="1"/>
  <c r="AG286" i="1" s="1"/>
  <c r="G286" i="1"/>
  <c r="AF286" i="1" s="1"/>
  <c r="F286" i="1"/>
  <c r="AE286" i="1" s="1"/>
  <c r="AH294" i="1"/>
  <c r="AG294" i="1"/>
  <c r="AF294" i="1"/>
  <c r="AE294" i="1"/>
  <c r="AC293" i="1"/>
  <c r="AB293" i="1"/>
  <c r="AA293" i="1"/>
  <c r="Z293" i="1"/>
  <c r="Q293" i="1"/>
  <c r="P293" i="1"/>
  <c r="O293" i="1"/>
  <c r="N293" i="1"/>
  <c r="I293" i="1"/>
  <c r="AH293" i="1" s="1"/>
  <c r="H293" i="1"/>
  <c r="AG293" i="1" s="1"/>
  <c r="G293" i="1"/>
  <c r="AF293" i="1" s="1"/>
  <c r="F293" i="1"/>
  <c r="AE293" i="1" s="1"/>
  <c r="AX297" i="1"/>
  <c r="AW297" i="1"/>
  <c r="AV297" i="1"/>
  <c r="AU297" i="1"/>
  <c r="AH297" i="1"/>
  <c r="AG297" i="1"/>
  <c r="AF297" i="1"/>
  <c r="AE297" i="1"/>
  <c r="E297" i="1"/>
  <c r="AX296" i="1"/>
  <c r="AW296" i="1"/>
  <c r="AV296" i="1"/>
  <c r="AU296" i="1"/>
  <c r="AH296" i="1"/>
  <c r="AG296" i="1"/>
  <c r="AF296" i="1"/>
  <c r="AE296" i="1"/>
  <c r="E296" i="1"/>
  <c r="AC295" i="1"/>
  <c r="AB295" i="1"/>
  <c r="AA295" i="1"/>
  <c r="Z295" i="1"/>
  <c r="Q295" i="1"/>
  <c r="P295" i="1"/>
  <c r="O295" i="1"/>
  <c r="N295" i="1"/>
  <c r="M295" i="1"/>
  <c r="L295" i="1"/>
  <c r="K295" i="1"/>
  <c r="J295" i="1"/>
  <c r="I295" i="1"/>
  <c r="AH295" i="1" s="1"/>
  <c r="H295" i="1"/>
  <c r="AG295" i="1" s="1"/>
  <c r="G295" i="1"/>
  <c r="AF295" i="1" s="1"/>
  <c r="F295" i="1"/>
  <c r="AE295" i="1" s="1"/>
  <c r="AX299" i="1"/>
  <c r="AW299" i="1"/>
  <c r="AV299" i="1"/>
  <c r="AU299" i="1"/>
  <c r="AH299" i="1"/>
  <c r="AG299" i="1"/>
  <c r="AF299" i="1"/>
  <c r="AE299" i="1"/>
  <c r="E299" i="1"/>
  <c r="AC298" i="1"/>
  <c r="AB298" i="1"/>
  <c r="AA298" i="1"/>
  <c r="Z298" i="1"/>
  <c r="Q298" i="1"/>
  <c r="P298" i="1"/>
  <c r="O298" i="1"/>
  <c r="N298" i="1"/>
  <c r="M298" i="1"/>
  <c r="L298" i="1"/>
  <c r="K298" i="1"/>
  <c r="J298" i="1"/>
  <c r="I298" i="1"/>
  <c r="AH298" i="1" s="1"/>
  <c r="H298" i="1"/>
  <c r="AG298" i="1" s="1"/>
  <c r="G298" i="1"/>
  <c r="AF298" i="1" s="1"/>
  <c r="F298" i="1"/>
  <c r="AE298" i="1" s="1"/>
  <c r="AX285" i="1"/>
  <c r="AW285" i="1"/>
  <c r="AV285" i="1"/>
  <c r="AU285" i="1"/>
  <c r="AH285" i="1"/>
  <c r="AG285" i="1"/>
  <c r="AF285" i="1"/>
  <c r="AE285" i="1"/>
  <c r="E284" i="1"/>
  <c r="AX282" i="1"/>
  <c r="AW282" i="1"/>
  <c r="AV282" i="1"/>
  <c r="AU282" i="1"/>
  <c r="AH282" i="1"/>
  <c r="AG282" i="1"/>
  <c r="AF282" i="1"/>
  <c r="AE282" i="1"/>
  <c r="E282" i="1"/>
  <c r="AC281" i="1"/>
  <c r="AB281" i="1"/>
  <c r="AA281" i="1"/>
  <c r="Z281" i="1"/>
  <c r="Q281" i="1"/>
  <c r="P281" i="1"/>
  <c r="O281" i="1"/>
  <c r="N281" i="1"/>
  <c r="M281" i="1"/>
  <c r="L281" i="1"/>
  <c r="K281" i="1"/>
  <c r="J281" i="1"/>
  <c r="I281" i="1"/>
  <c r="AH281" i="1" s="1"/>
  <c r="H281" i="1"/>
  <c r="AG281" i="1" s="1"/>
  <c r="G281" i="1"/>
  <c r="AF281" i="1" s="1"/>
  <c r="F281" i="1"/>
  <c r="AE281" i="1" s="1"/>
  <c r="E280" i="1"/>
  <c r="E278" i="1"/>
  <c r="E277" i="1"/>
  <c r="AX276" i="1"/>
  <c r="AW276" i="1"/>
  <c r="AV276" i="1"/>
  <c r="AU276" i="1"/>
  <c r="AH276" i="1"/>
  <c r="AG276" i="1"/>
  <c r="AF276" i="1"/>
  <c r="AE276" i="1"/>
  <c r="E276" i="1"/>
  <c r="AC275" i="1"/>
  <c r="AB275" i="1"/>
  <c r="AA275" i="1"/>
  <c r="Z275" i="1"/>
  <c r="Q275" i="1"/>
  <c r="P275" i="1"/>
  <c r="O275" i="1"/>
  <c r="N275" i="1"/>
  <c r="M275" i="1"/>
  <c r="L275" i="1"/>
  <c r="K275" i="1"/>
  <c r="J275" i="1"/>
  <c r="I275" i="1"/>
  <c r="AH275" i="1" s="1"/>
  <c r="H275" i="1"/>
  <c r="AG275" i="1" s="1"/>
  <c r="G275" i="1"/>
  <c r="F275" i="1"/>
  <c r="AE275" i="1" s="1"/>
  <c r="F271" i="1"/>
  <c r="AE271" i="1" s="1"/>
  <c r="F265" i="1"/>
  <c r="AE265" i="1" s="1"/>
  <c r="AX273" i="1"/>
  <c r="AW273" i="1"/>
  <c r="AV273" i="1"/>
  <c r="AU273" i="1"/>
  <c r="AH273" i="1"/>
  <c r="AG273" i="1"/>
  <c r="AF273" i="1"/>
  <c r="AE273" i="1"/>
  <c r="E273" i="1"/>
  <c r="AX272" i="1"/>
  <c r="AW272" i="1"/>
  <c r="AV272" i="1"/>
  <c r="AU272" i="1"/>
  <c r="AH272" i="1"/>
  <c r="AG272" i="1"/>
  <c r="AF272" i="1"/>
  <c r="AE272" i="1"/>
  <c r="E272" i="1"/>
  <c r="AC271" i="1"/>
  <c r="AB271" i="1"/>
  <c r="AA271" i="1"/>
  <c r="Z271" i="1"/>
  <c r="Q271" i="1"/>
  <c r="P271" i="1"/>
  <c r="O271" i="1"/>
  <c r="N271" i="1"/>
  <c r="M271" i="1"/>
  <c r="L271" i="1"/>
  <c r="K271" i="1"/>
  <c r="J271" i="1"/>
  <c r="I271" i="1"/>
  <c r="H271" i="1"/>
  <c r="AG271" i="1" s="1"/>
  <c r="G271" i="1"/>
  <c r="AF271" i="1" s="1"/>
  <c r="E270" i="1"/>
  <c r="E267" i="1"/>
  <c r="AX266" i="1"/>
  <c r="AW266" i="1"/>
  <c r="AV266" i="1"/>
  <c r="AU266" i="1"/>
  <c r="AH266" i="1"/>
  <c r="AG266" i="1"/>
  <c r="AF266" i="1"/>
  <c r="AE266" i="1"/>
  <c r="E266" i="1"/>
  <c r="AC265" i="1"/>
  <c r="AB265" i="1"/>
  <c r="AA265" i="1"/>
  <c r="Z265" i="1"/>
  <c r="Q265" i="1"/>
  <c r="P265" i="1"/>
  <c r="O265" i="1"/>
  <c r="N265" i="1"/>
  <c r="M265" i="1"/>
  <c r="L265" i="1"/>
  <c r="K265" i="1"/>
  <c r="J265" i="1"/>
  <c r="I265" i="1"/>
  <c r="AH265" i="1" s="1"/>
  <c r="H265" i="1"/>
  <c r="G265" i="1"/>
  <c r="AF265" i="1" s="1"/>
  <c r="AX263" i="1"/>
  <c r="AW263" i="1"/>
  <c r="AV263" i="1"/>
  <c r="AU263" i="1"/>
  <c r="AH263" i="1"/>
  <c r="AG263" i="1"/>
  <c r="AF263" i="1"/>
  <c r="AE263" i="1"/>
  <c r="E263" i="1"/>
  <c r="E262" i="1"/>
  <c r="AX261" i="1"/>
  <c r="AW261" i="1"/>
  <c r="AV261" i="1"/>
  <c r="AU261" i="1"/>
  <c r="AH261" i="1"/>
  <c r="AG261" i="1"/>
  <c r="AF261" i="1"/>
  <c r="AE261" i="1"/>
  <c r="E261" i="1"/>
  <c r="AC260" i="1"/>
  <c r="AB260" i="1"/>
  <c r="AA260" i="1"/>
  <c r="Z260" i="1"/>
  <c r="Q260" i="1"/>
  <c r="P260" i="1"/>
  <c r="O260" i="1"/>
  <c r="N260" i="1"/>
  <c r="M260" i="1"/>
  <c r="L260" i="1"/>
  <c r="K260" i="1"/>
  <c r="J260" i="1"/>
  <c r="I260" i="1"/>
  <c r="AH260" i="1" s="1"/>
  <c r="H260" i="1"/>
  <c r="G260" i="1"/>
  <c r="AF260" i="1" s="1"/>
  <c r="F260" i="1"/>
  <c r="AE260" i="1" s="1"/>
  <c r="AX259" i="1"/>
  <c r="AW259" i="1"/>
  <c r="AV259" i="1"/>
  <c r="AU259" i="1"/>
  <c r="AH259" i="1"/>
  <c r="AG259" i="1"/>
  <c r="AF259" i="1"/>
  <c r="AE259" i="1"/>
  <c r="E259" i="1"/>
  <c r="E258" i="1"/>
  <c r="AX257" i="1"/>
  <c r="AW257" i="1"/>
  <c r="AV257" i="1"/>
  <c r="AU257" i="1"/>
  <c r="AH257" i="1"/>
  <c r="AG257" i="1"/>
  <c r="AF257" i="1"/>
  <c r="AE257" i="1"/>
  <c r="E257" i="1"/>
  <c r="AC256" i="1"/>
  <c r="AB256" i="1"/>
  <c r="AA256" i="1"/>
  <c r="Z256" i="1"/>
  <c r="Q256" i="1"/>
  <c r="P256" i="1"/>
  <c r="O256" i="1"/>
  <c r="N256" i="1"/>
  <c r="M256" i="1"/>
  <c r="L256" i="1"/>
  <c r="K256" i="1"/>
  <c r="J256" i="1"/>
  <c r="I256" i="1"/>
  <c r="AH256" i="1" s="1"/>
  <c r="H256" i="1"/>
  <c r="AG256" i="1" s="1"/>
  <c r="G256" i="1"/>
  <c r="F256" i="1"/>
  <c r="AE256" i="1" s="1"/>
  <c r="AX255" i="1"/>
  <c r="AW255" i="1"/>
  <c r="AV255" i="1"/>
  <c r="AU255" i="1"/>
  <c r="AH255" i="1"/>
  <c r="AG255" i="1"/>
  <c r="AF255" i="1"/>
  <c r="AE255" i="1"/>
  <c r="E255" i="1"/>
  <c r="E254" i="1"/>
  <c r="AX253" i="1"/>
  <c r="AW253" i="1"/>
  <c r="AV253" i="1"/>
  <c r="AU253" i="1"/>
  <c r="AH253" i="1"/>
  <c r="AG253" i="1"/>
  <c r="AF253" i="1"/>
  <c r="AE253" i="1"/>
  <c r="E253" i="1"/>
  <c r="AC252" i="1"/>
  <c r="AB252" i="1"/>
  <c r="AA252" i="1"/>
  <c r="Z252" i="1"/>
  <c r="Q252" i="1"/>
  <c r="P252" i="1"/>
  <c r="O252" i="1"/>
  <c r="N252" i="1"/>
  <c r="M252" i="1"/>
  <c r="L252" i="1"/>
  <c r="K252" i="1"/>
  <c r="J252" i="1"/>
  <c r="I252" i="1"/>
  <c r="AH252" i="1" s="1"/>
  <c r="H252" i="1"/>
  <c r="AG252" i="1" s="1"/>
  <c r="G252" i="1"/>
  <c r="AF252" i="1" s="1"/>
  <c r="F252" i="1"/>
  <c r="AE252" i="1" s="1"/>
  <c r="E242" i="1"/>
  <c r="AX241" i="1"/>
  <c r="AW241" i="1"/>
  <c r="AV241" i="1"/>
  <c r="AU241" i="1"/>
  <c r="AH241" i="1"/>
  <c r="AG241" i="1"/>
  <c r="AF241" i="1"/>
  <c r="AE241" i="1"/>
  <c r="E241" i="1"/>
  <c r="AC240" i="1"/>
  <c r="AC239" i="1" s="1"/>
  <c r="AB240" i="1"/>
  <c r="AB239" i="1" s="1"/>
  <c r="AA240" i="1"/>
  <c r="AA239" i="1" s="1"/>
  <c r="Z240" i="1"/>
  <c r="Z239" i="1" s="1"/>
  <c r="Q240" i="1"/>
  <c r="Q239" i="1" s="1"/>
  <c r="P240" i="1"/>
  <c r="P239" i="1" s="1"/>
  <c r="O240" i="1"/>
  <c r="O239" i="1" s="1"/>
  <c r="N240" i="1"/>
  <c r="N239" i="1" s="1"/>
  <c r="M240" i="1"/>
  <c r="M239" i="1" s="1"/>
  <c r="L240" i="1"/>
  <c r="L239" i="1" s="1"/>
  <c r="K240" i="1"/>
  <c r="K239" i="1" s="1"/>
  <c r="J240" i="1"/>
  <c r="J239" i="1" s="1"/>
  <c r="I240" i="1"/>
  <c r="AH240" i="1" s="1"/>
  <c r="H240" i="1"/>
  <c r="G240" i="1"/>
  <c r="AF240" i="1" s="1"/>
  <c r="F240" i="1"/>
  <c r="E247" i="1"/>
  <c r="E246" i="1"/>
  <c r="E231" i="1"/>
  <c r="E230" i="1"/>
  <c r="E229" i="1"/>
  <c r="E228" i="1"/>
  <c r="E227" i="1"/>
  <c r="E226" i="1"/>
  <c r="E225" i="1"/>
  <c r="AX235" i="1"/>
  <c r="AW235" i="1"/>
  <c r="AV235" i="1"/>
  <c r="AU235" i="1"/>
  <c r="AH235" i="1"/>
  <c r="AG235" i="1"/>
  <c r="AF235" i="1"/>
  <c r="AE235" i="1"/>
  <c r="AX224" i="1"/>
  <c r="AW224" i="1"/>
  <c r="AV224" i="1"/>
  <c r="AU224" i="1"/>
  <c r="AH224" i="1"/>
  <c r="AG224" i="1"/>
  <c r="AF224" i="1"/>
  <c r="AE224" i="1"/>
  <c r="E224" i="1"/>
  <c r="AC223" i="1"/>
  <c r="AC222" i="1" s="1"/>
  <c r="AB223" i="1"/>
  <c r="AB222" i="1" s="1"/>
  <c r="AA223" i="1"/>
  <c r="AA222" i="1" s="1"/>
  <c r="Z223" i="1"/>
  <c r="Z222" i="1" s="1"/>
  <c r="Q223" i="1"/>
  <c r="Q222" i="1" s="1"/>
  <c r="P223" i="1"/>
  <c r="P222" i="1" s="1"/>
  <c r="O223" i="1"/>
  <c r="O222" i="1" s="1"/>
  <c r="N223" i="1"/>
  <c r="N222" i="1" s="1"/>
  <c r="M223" i="1"/>
  <c r="M222" i="1" s="1"/>
  <c r="L223" i="1"/>
  <c r="L222" i="1" s="1"/>
  <c r="K223" i="1"/>
  <c r="K222" i="1" s="1"/>
  <c r="J223" i="1"/>
  <c r="J222" i="1" s="1"/>
  <c r="I223" i="1"/>
  <c r="AH223" i="1" s="1"/>
  <c r="H223" i="1"/>
  <c r="AG223" i="1" s="1"/>
  <c r="G223" i="1"/>
  <c r="G222" i="1" s="1"/>
  <c r="AF222" i="1" s="1"/>
  <c r="F223" i="1"/>
  <c r="AE223" i="1" s="1"/>
  <c r="E221" i="1"/>
  <c r="E220" i="1"/>
  <c r="E209" i="1"/>
  <c r="E208" i="1"/>
  <c r="E207" i="1"/>
  <c r="E206" i="1"/>
  <c r="E205" i="1"/>
  <c r="E204" i="1"/>
  <c r="E203" i="1"/>
  <c r="AX199" i="1"/>
  <c r="AW199" i="1"/>
  <c r="AV199" i="1"/>
  <c r="AU199" i="1"/>
  <c r="AH199" i="1"/>
  <c r="AG199" i="1"/>
  <c r="AF199" i="1"/>
  <c r="AE199" i="1"/>
  <c r="E199" i="1"/>
  <c r="E198" i="1" s="1"/>
  <c r="AC198" i="1"/>
  <c r="AB198" i="1"/>
  <c r="AA198" i="1"/>
  <c r="Z198" i="1"/>
  <c r="Q198" i="1"/>
  <c r="P198" i="1"/>
  <c r="O198" i="1"/>
  <c r="N198" i="1"/>
  <c r="M198" i="1"/>
  <c r="L198" i="1"/>
  <c r="K198" i="1"/>
  <c r="J198" i="1"/>
  <c r="I198" i="1"/>
  <c r="AH198" i="1" s="1"/>
  <c r="H198" i="1"/>
  <c r="AG198" i="1" s="1"/>
  <c r="G198" i="1"/>
  <c r="AF198" i="1" s="1"/>
  <c r="F198" i="1"/>
  <c r="AE198" i="1" s="1"/>
  <c r="E197" i="1"/>
  <c r="AX196" i="1"/>
  <c r="AW196" i="1"/>
  <c r="AV196" i="1"/>
  <c r="AU196" i="1"/>
  <c r="AH196" i="1"/>
  <c r="AG196" i="1"/>
  <c r="AF196" i="1"/>
  <c r="AE196" i="1"/>
  <c r="E196" i="1"/>
  <c r="AC195" i="1"/>
  <c r="AB195" i="1"/>
  <c r="AA195" i="1"/>
  <c r="Z195" i="1"/>
  <c r="Q195" i="1"/>
  <c r="P195" i="1"/>
  <c r="O195" i="1"/>
  <c r="N195" i="1"/>
  <c r="M195" i="1"/>
  <c r="L195" i="1"/>
  <c r="K195" i="1"/>
  <c r="J195" i="1"/>
  <c r="I195" i="1"/>
  <c r="AH195" i="1" s="1"/>
  <c r="H195" i="1"/>
  <c r="AG195" i="1" s="1"/>
  <c r="G195" i="1"/>
  <c r="AF195" i="1" s="1"/>
  <c r="F195" i="1"/>
  <c r="AE195" i="1" s="1"/>
  <c r="E187" i="1"/>
  <c r="E186" i="1"/>
  <c r="AX184" i="1"/>
  <c r="AW184" i="1"/>
  <c r="AV184" i="1"/>
  <c r="AU184" i="1"/>
  <c r="AH184" i="1"/>
  <c r="AG184" i="1"/>
  <c r="AF184" i="1"/>
  <c r="AE184" i="1"/>
  <c r="E184" i="1"/>
  <c r="AC183" i="1"/>
  <c r="AB183" i="1"/>
  <c r="AA183" i="1"/>
  <c r="Z183" i="1"/>
  <c r="Q183" i="1"/>
  <c r="P183" i="1"/>
  <c r="O183" i="1"/>
  <c r="N183" i="1"/>
  <c r="M183" i="1"/>
  <c r="L183" i="1"/>
  <c r="K183" i="1"/>
  <c r="J183" i="1"/>
  <c r="I183" i="1"/>
  <c r="AH183" i="1" s="1"/>
  <c r="H183" i="1"/>
  <c r="AG183" i="1" s="1"/>
  <c r="G183" i="1"/>
  <c r="AF183" i="1" s="1"/>
  <c r="F183" i="1"/>
  <c r="AE183" i="1" s="1"/>
  <c r="E182" i="1"/>
  <c r="E181" i="1"/>
  <c r="E180" i="1"/>
  <c r="AY5" i="1"/>
  <c r="AY6" i="1" s="1"/>
  <c r="AZ5" i="1"/>
  <c r="AZ6" i="1" s="1"/>
  <c r="E176" i="1"/>
  <c r="E173" i="1"/>
  <c r="E169" i="1"/>
  <c r="E166" i="1"/>
  <c r="E163" i="1"/>
  <c r="E161" i="1"/>
  <c r="E159" i="1"/>
  <c r="BF168" i="1"/>
  <c r="BE168" i="1"/>
  <c r="BD168" i="1"/>
  <c r="BC168" i="1"/>
  <c r="AH168" i="1"/>
  <c r="AG168" i="1"/>
  <c r="AF168" i="1"/>
  <c r="AE168" i="1"/>
  <c r="E168" i="1"/>
  <c r="AC167" i="1"/>
  <c r="AB167" i="1"/>
  <c r="AA167" i="1"/>
  <c r="Z167" i="1"/>
  <c r="Q167" i="1"/>
  <c r="P167" i="1"/>
  <c r="O167" i="1"/>
  <c r="N167" i="1"/>
  <c r="M167" i="1"/>
  <c r="L167" i="1"/>
  <c r="K167" i="1"/>
  <c r="J167" i="1"/>
  <c r="I167" i="1"/>
  <c r="AH167" i="1" s="1"/>
  <c r="H167" i="1"/>
  <c r="AG167" i="1" s="1"/>
  <c r="G167" i="1"/>
  <c r="AF167" i="1" s="1"/>
  <c r="F167" i="1"/>
  <c r="AE167" i="1" s="1"/>
  <c r="BF165" i="1"/>
  <c r="BE165" i="1"/>
  <c r="BD165" i="1"/>
  <c r="BC165" i="1"/>
  <c r="AH165" i="1"/>
  <c r="AG165" i="1"/>
  <c r="AF165" i="1"/>
  <c r="AE165" i="1"/>
  <c r="E165" i="1"/>
  <c r="AC164" i="1"/>
  <c r="AB164" i="1"/>
  <c r="AA164" i="1"/>
  <c r="Z164" i="1"/>
  <c r="Q164" i="1"/>
  <c r="P164" i="1"/>
  <c r="O164" i="1"/>
  <c r="N164" i="1"/>
  <c r="M164" i="1"/>
  <c r="L164" i="1"/>
  <c r="K164" i="1"/>
  <c r="J164" i="1"/>
  <c r="I164" i="1"/>
  <c r="AH164" i="1" s="1"/>
  <c r="H164" i="1"/>
  <c r="AG164" i="1" s="1"/>
  <c r="G164" i="1"/>
  <c r="AF164" i="1" s="1"/>
  <c r="F164" i="1"/>
  <c r="AE164" i="1" s="1"/>
  <c r="J27" i="1"/>
  <c r="F27" i="1"/>
  <c r="AX118" i="1"/>
  <c r="AW118" i="1"/>
  <c r="AV118" i="1"/>
  <c r="AU118" i="1"/>
  <c r="AH118" i="1"/>
  <c r="AG118" i="1"/>
  <c r="AF118" i="1"/>
  <c r="AE118" i="1"/>
  <c r="E118" i="1"/>
  <c r="AC117" i="1"/>
  <c r="AB117" i="1"/>
  <c r="AA117" i="1"/>
  <c r="Z117" i="1"/>
  <c r="Q117" i="1"/>
  <c r="P117" i="1"/>
  <c r="O117" i="1"/>
  <c r="N117" i="1"/>
  <c r="M117" i="1"/>
  <c r="L117" i="1"/>
  <c r="K117" i="1"/>
  <c r="J117" i="1"/>
  <c r="I117" i="1"/>
  <c r="AH117" i="1" s="1"/>
  <c r="H117" i="1"/>
  <c r="AG117" i="1" s="1"/>
  <c r="G117" i="1"/>
  <c r="AF117" i="1" s="1"/>
  <c r="F117" i="1"/>
  <c r="AE117" i="1" s="1"/>
  <c r="AX116" i="1"/>
  <c r="AW116" i="1"/>
  <c r="AV116" i="1"/>
  <c r="AU116" i="1"/>
  <c r="AH116" i="1"/>
  <c r="AG116" i="1"/>
  <c r="AF116" i="1"/>
  <c r="AE116" i="1"/>
  <c r="E116" i="1"/>
  <c r="AC115" i="1"/>
  <c r="AB115" i="1"/>
  <c r="AA115" i="1"/>
  <c r="Z115" i="1"/>
  <c r="Q115" i="1"/>
  <c r="P115" i="1"/>
  <c r="O115" i="1"/>
  <c r="N115" i="1"/>
  <c r="M115" i="1"/>
  <c r="L115" i="1"/>
  <c r="K115" i="1"/>
  <c r="J115" i="1"/>
  <c r="I115" i="1"/>
  <c r="AH115" i="1" s="1"/>
  <c r="H115" i="1"/>
  <c r="AG115" i="1" s="1"/>
  <c r="G115" i="1"/>
  <c r="AF115" i="1" s="1"/>
  <c r="F115" i="1"/>
  <c r="AE115" i="1" s="1"/>
  <c r="E124" i="1"/>
  <c r="AX123" i="1"/>
  <c r="AW123" i="1"/>
  <c r="AV123" i="1"/>
  <c r="AU123" i="1"/>
  <c r="AH123" i="1"/>
  <c r="AG123" i="1"/>
  <c r="AF123" i="1"/>
  <c r="AE123" i="1"/>
  <c r="E123" i="1"/>
  <c r="AH122" i="1"/>
  <c r="AG122" i="1"/>
  <c r="AF122" i="1"/>
  <c r="AE122" i="1"/>
  <c r="AX114" i="1"/>
  <c r="AW114" i="1"/>
  <c r="AV114" i="1"/>
  <c r="AU114" i="1"/>
  <c r="AH114" i="1"/>
  <c r="AG114" i="1"/>
  <c r="AF114" i="1"/>
  <c r="AE114" i="1"/>
  <c r="E114" i="1"/>
  <c r="AC113" i="1"/>
  <c r="AB113" i="1"/>
  <c r="AA113" i="1"/>
  <c r="Z113" i="1"/>
  <c r="Q113" i="1"/>
  <c r="P113" i="1"/>
  <c r="O113" i="1"/>
  <c r="N113" i="1"/>
  <c r="M113" i="1"/>
  <c r="L113" i="1"/>
  <c r="K113" i="1"/>
  <c r="J113" i="1"/>
  <c r="I113" i="1"/>
  <c r="AH113" i="1" s="1"/>
  <c r="H113" i="1"/>
  <c r="AG113" i="1" s="1"/>
  <c r="G113" i="1"/>
  <c r="AF113" i="1" s="1"/>
  <c r="F113" i="1"/>
  <c r="AE113" i="1" s="1"/>
  <c r="AX112" i="1"/>
  <c r="AW112" i="1"/>
  <c r="AV112" i="1"/>
  <c r="AU112" i="1"/>
  <c r="AH112" i="1"/>
  <c r="AG112" i="1"/>
  <c r="AF112" i="1"/>
  <c r="AE112" i="1"/>
  <c r="E112" i="1"/>
  <c r="AC111" i="1"/>
  <c r="AB111" i="1"/>
  <c r="AA111" i="1"/>
  <c r="Z111" i="1"/>
  <c r="Q111" i="1"/>
  <c r="P111" i="1"/>
  <c r="O111" i="1"/>
  <c r="N111" i="1"/>
  <c r="M111" i="1"/>
  <c r="L111" i="1"/>
  <c r="K111" i="1"/>
  <c r="J111" i="1"/>
  <c r="I111" i="1"/>
  <c r="AH111" i="1" s="1"/>
  <c r="H111" i="1"/>
  <c r="AG111" i="1" s="1"/>
  <c r="G111" i="1"/>
  <c r="AF111" i="1" s="1"/>
  <c r="F111" i="1"/>
  <c r="AE111" i="1" s="1"/>
  <c r="AX110" i="1"/>
  <c r="AW110" i="1"/>
  <c r="AV110" i="1"/>
  <c r="AU110" i="1"/>
  <c r="AH110" i="1"/>
  <c r="AG110" i="1"/>
  <c r="AF110" i="1"/>
  <c r="AE110" i="1"/>
  <c r="E110" i="1"/>
  <c r="AC109" i="1"/>
  <c r="AB109" i="1"/>
  <c r="AA109" i="1"/>
  <c r="Z109" i="1"/>
  <c r="Q109" i="1"/>
  <c r="P109" i="1"/>
  <c r="O109" i="1"/>
  <c r="N109" i="1"/>
  <c r="M109" i="1"/>
  <c r="E79" i="3" s="1"/>
  <c r="E80" i="3" s="1"/>
  <c r="L109" i="1"/>
  <c r="D79" i="3" s="1"/>
  <c r="D80" i="3" s="1"/>
  <c r="K109" i="1"/>
  <c r="C79" i="3" s="1"/>
  <c r="C80" i="3" s="1"/>
  <c r="J109" i="1"/>
  <c r="B79" i="3" s="1"/>
  <c r="B80" i="3" s="1"/>
  <c r="I109" i="1"/>
  <c r="H109" i="1"/>
  <c r="AG109" i="1" s="1"/>
  <c r="G109" i="1"/>
  <c r="AF109" i="1" s="1"/>
  <c r="F109" i="1"/>
  <c r="AE109" i="1" s="1"/>
  <c r="E108" i="1"/>
  <c r="E102" i="1"/>
  <c r="E101" i="1"/>
  <c r="AX100" i="1"/>
  <c r="AW100" i="1"/>
  <c r="AV100" i="1"/>
  <c r="AU100" i="1"/>
  <c r="AH100" i="1"/>
  <c r="AG100" i="1"/>
  <c r="AF100" i="1"/>
  <c r="AE100" i="1"/>
  <c r="E100" i="1"/>
  <c r="AC99" i="1"/>
  <c r="AB99" i="1"/>
  <c r="AA99" i="1"/>
  <c r="Z99" i="1"/>
  <c r="Q99" i="1"/>
  <c r="P99" i="1"/>
  <c r="O99" i="1"/>
  <c r="N99" i="1"/>
  <c r="M99" i="1"/>
  <c r="L99" i="1"/>
  <c r="K99" i="1"/>
  <c r="J99" i="1"/>
  <c r="I99" i="1"/>
  <c r="AH99" i="1" s="1"/>
  <c r="H99" i="1"/>
  <c r="AG99" i="1" s="1"/>
  <c r="G99" i="1"/>
  <c r="AF99" i="1" s="1"/>
  <c r="F99" i="1"/>
  <c r="AE99" i="1" s="1"/>
  <c r="AX98" i="1"/>
  <c r="AW98" i="1"/>
  <c r="AV98" i="1"/>
  <c r="AU98" i="1"/>
  <c r="AH98" i="1"/>
  <c r="AG98" i="1"/>
  <c r="AF98" i="1"/>
  <c r="AE98" i="1"/>
  <c r="E98" i="1"/>
  <c r="AC97" i="1"/>
  <c r="AB97" i="1"/>
  <c r="AA97" i="1"/>
  <c r="Z97" i="1"/>
  <c r="Q97" i="1"/>
  <c r="P97" i="1"/>
  <c r="O97" i="1"/>
  <c r="N97" i="1"/>
  <c r="M97" i="1"/>
  <c r="L97" i="1"/>
  <c r="K97" i="1"/>
  <c r="J97" i="1"/>
  <c r="I97" i="1"/>
  <c r="AH97" i="1" s="1"/>
  <c r="H97" i="1"/>
  <c r="AG97" i="1" s="1"/>
  <c r="G97" i="1"/>
  <c r="F97" i="1"/>
  <c r="AE97" i="1" s="1"/>
  <c r="AX95" i="1"/>
  <c r="AW95" i="1"/>
  <c r="AV95" i="1"/>
  <c r="AU95" i="1"/>
  <c r="AH95" i="1"/>
  <c r="AG95" i="1"/>
  <c r="AF95" i="1"/>
  <c r="AE95" i="1"/>
  <c r="E95" i="1"/>
  <c r="AX93" i="1"/>
  <c r="AW93" i="1"/>
  <c r="AV93" i="1"/>
  <c r="AU93" i="1"/>
  <c r="AH93" i="1"/>
  <c r="AG93" i="1"/>
  <c r="AF93" i="1"/>
  <c r="AE93" i="1"/>
  <c r="E93" i="1"/>
  <c r="AC92" i="1"/>
  <c r="AB92" i="1"/>
  <c r="AA92" i="1"/>
  <c r="Z92" i="1"/>
  <c r="Q92" i="1"/>
  <c r="P92" i="1"/>
  <c r="O92" i="1"/>
  <c r="N92" i="1"/>
  <c r="M92" i="1"/>
  <c r="L92" i="1"/>
  <c r="K92" i="1"/>
  <c r="J92" i="1"/>
  <c r="I92" i="1"/>
  <c r="AH92" i="1" s="1"/>
  <c r="H92" i="1"/>
  <c r="AG92" i="1" s="1"/>
  <c r="G92" i="1"/>
  <c r="AF92" i="1" s="1"/>
  <c r="F92" i="1"/>
  <c r="AE92" i="1" s="1"/>
  <c r="AX91" i="1"/>
  <c r="AW91" i="1"/>
  <c r="AV91" i="1"/>
  <c r="AU91" i="1"/>
  <c r="AH91" i="1"/>
  <c r="AG91" i="1"/>
  <c r="AF91" i="1"/>
  <c r="AE91" i="1"/>
  <c r="E91" i="1"/>
  <c r="AX80" i="1"/>
  <c r="AW80" i="1"/>
  <c r="AV80" i="1"/>
  <c r="AU80" i="1"/>
  <c r="AH80" i="1"/>
  <c r="AG80" i="1"/>
  <c r="AF80" i="1"/>
  <c r="AE80" i="1"/>
  <c r="E80" i="1"/>
  <c r="AC79" i="1"/>
  <c r="AB79" i="1"/>
  <c r="AA79" i="1"/>
  <c r="Z79" i="1"/>
  <c r="Q79" i="1"/>
  <c r="P79" i="1"/>
  <c r="O79" i="1"/>
  <c r="N79" i="1"/>
  <c r="M79" i="1"/>
  <c r="L79" i="1"/>
  <c r="K79" i="1"/>
  <c r="J79" i="1"/>
  <c r="I79" i="1"/>
  <c r="H79" i="1"/>
  <c r="AG79" i="1" s="1"/>
  <c r="G79" i="1"/>
  <c r="AF79" i="1" s="1"/>
  <c r="F79" i="1"/>
  <c r="AE79" i="1" s="1"/>
  <c r="AD78" i="1"/>
  <c r="E66" i="1"/>
  <c r="E68" i="1"/>
  <c r="E77" i="1"/>
  <c r="AX76" i="1"/>
  <c r="AW76" i="1"/>
  <c r="AV76" i="1"/>
  <c r="AU76" i="1"/>
  <c r="AH76" i="1"/>
  <c r="AG76" i="1"/>
  <c r="AF76" i="1"/>
  <c r="AE76" i="1"/>
  <c r="E76" i="1"/>
  <c r="AC75" i="1"/>
  <c r="AB75" i="1"/>
  <c r="AA75" i="1"/>
  <c r="Z75" i="1"/>
  <c r="Q75" i="1"/>
  <c r="P75" i="1"/>
  <c r="O75" i="1"/>
  <c r="N75" i="1"/>
  <c r="M75" i="1"/>
  <c r="L75" i="1"/>
  <c r="K75" i="1"/>
  <c r="J75" i="1"/>
  <c r="I75" i="1"/>
  <c r="AH75" i="1" s="1"/>
  <c r="H75" i="1"/>
  <c r="AG75" i="1" s="1"/>
  <c r="G75" i="1"/>
  <c r="AF75" i="1" s="1"/>
  <c r="F75" i="1"/>
  <c r="AE75" i="1" s="1"/>
  <c r="E74" i="1"/>
  <c r="AX73" i="1"/>
  <c r="AW73" i="1"/>
  <c r="AV73" i="1"/>
  <c r="AU73" i="1"/>
  <c r="AH73" i="1"/>
  <c r="AG73" i="1"/>
  <c r="AF73" i="1"/>
  <c r="AE73" i="1"/>
  <c r="E73" i="1"/>
  <c r="AC72" i="1"/>
  <c r="AB72" i="1"/>
  <c r="AA72" i="1"/>
  <c r="Z72" i="1"/>
  <c r="Q72" i="1"/>
  <c r="P72" i="1"/>
  <c r="O72" i="1"/>
  <c r="N72" i="1"/>
  <c r="M72" i="1"/>
  <c r="L72" i="1"/>
  <c r="K72" i="1"/>
  <c r="J72" i="1"/>
  <c r="I72" i="1"/>
  <c r="H72" i="1"/>
  <c r="AG72" i="1" s="1"/>
  <c r="G72" i="1"/>
  <c r="AF72" i="1" s="1"/>
  <c r="F72" i="1"/>
  <c r="AE72" i="1" s="1"/>
  <c r="E71" i="1"/>
  <c r="E70" i="1"/>
  <c r="E69" i="1"/>
  <c r="AX65" i="1"/>
  <c r="AW65" i="1"/>
  <c r="AV65" i="1"/>
  <c r="AU65" i="1"/>
  <c r="AH65" i="1"/>
  <c r="AG65" i="1"/>
  <c r="AF65" i="1"/>
  <c r="AE65" i="1"/>
  <c r="E65" i="1"/>
  <c r="AC64" i="1"/>
  <c r="AB64" i="1"/>
  <c r="AA64" i="1"/>
  <c r="Z64" i="1"/>
  <c r="Q64" i="1"/>
  <c r="P64" i="1"/>
  <c r="O64" i="1"/>
  <c r="N64" i="1"/>
  <c r="M64" i="1"/>
  <c r="L64" i="1"/>
  <c r="K64" i="1"/>
  <c r="J64" i="1"/>
  <c r="I64" i="1"/>
  <c r="AH64" i="1" s="1"/>
  <c r="H64" i="1"/>
  <c r="G64" i="1"/>
  <c r="AF64" i="1" s="1"/>
  <c r="F64" i="1"/>
  <c r="AX63" i="1"/>
  <c r="AW63" i="1"/>
  <c r="AV63" i="1"/>
  <c r="AU63" i="1"/>
  <c r="AH63" i="1"/>
  <c r="AG63" i="1"/>
  <c r="AF63" i="1"/>
  <c r="AE63" i="1"/>
  <c r="E63" i="1"/>
  <c r="AX62" i="1"/>
  <c r="AW62" i="1"/>
  <c r="AV62" i="1"/>
  <c r="AU62" i="1"/>
  <c r="AH62" i="1"/>
  <c r="AG62" i="1"/>
  <c r="AF62" i="1"/>
  <c r="AE62" i="1"/>
  <c r="E62" i="1"/>
  <c r="AC61" i="1"/>
  <c r="AB61" i="1"/>
  <c r="AA61" i="1"/>
  <c r="Z61" i="1"/>
  <c r="Q61" i="1"/>
  <c r="P61" i="1"/>
  <c r="O61" i="1"/>
  <c r="N61" i="1"/>
  <c r="M61" i="1"/>
  <c r="L61" i="1"/>
  <c r="K61" i="1"/>
  <c r="J61" i="1"/>
  <c r="I61" i="1"/>
  <c r="AH61" i="1" s="1"/>
  <c r="H61" i="1"/>
  <c r="AG61" i="1" s="1"/>
  <c r="G61" i="1"/>
  <c r="F61" i="1"/>
  <c r="AE61" i="1" s="1"/>
  <c r="E58" i="1"/>
  <c r="E57" i="1"/>
  <c r="E56" i="1"/>
  <c r="E54" i="1"/>
  <c r="AX59" i="1"/>
  <c r="AW59" i="1"/>
  <c r="AV59" i="1"/>
  <c r="AU59" i="1"/>
  <c r="AH59" i="1"/>
  <c r="AG59" i="1"/>
  <c r="AF59" i="1"/>
  <c r="AE59" i="1"/>
  <c r="E59" i="1"/>
  <c r="AX53" i="1"/>
  <c r="AW53" i="1"/>
  <c r="AV53" i="1"/>
  <c r="AU53" i="1"/>
  <c r="AH53" i="1"/>
  <c r="AG53" i="1"/>
  <c r="AF53" i="1"/>
  <c r="AE53" i="1"/>
  <c r="E53" i="1"/>
  <c r="AC52" i="1"/>
  <c r="AB52" i="1"/>
  <c r="AA52" i="1"/>
  <c r="Z52" i="1"/>
  <c r="Q52" i="1"/>
  <c r="P52" i="1"/>
  <c r="O52" i="1"/>
  <c r="N52" i="1"/>
  <c r="M52" i="1"/>
  <c r="L52" i="1"/>
  <c r="K52" i="1"/>
  <c r="J52" i="1"/>
  <c r="I52" i="1"/>
  <c r="AH52" i="1" s="1"/>
  <c r="H52" i="1"/>
  <c r="AG52" i="1" s="1"/>
  <c r="G52" i="1"/>
  <c r="AF52" i="1" s="1"/>
  <c r="F52" i="1"/>
  <c r="AE52" i="1" s="1"/>
  <c r="AX51" i="1"/>
  <c r="AW51" i="1"/>
  <c r="AV51" i="1"/>
  <c r="AU51" i="1"/>
  <c r="AH51" i="1"/>
  <c r="AG51" i="1"/>
  <c r="AF51" i="1"/>
  <c r="AE51" i="1"/>
  <c r="E51" i="1"/>
  <c r="AC50" i="1"/>
  <c r="AB50" i="1"/>
  <c r="AA50" i="1"/>
  <c r="Z50" i="1"/>
  <c r="Q50" i="1"/>
  <c r="P50" i="1"/>
  <c r="O50" i="1"/>
  <c r="N50" i="1"/>
  <c r="M50" i="1"/>
  <c r="L50" i="1"/>
  <c r="K50" i="1"/>
  <c r="J50" i="1"/>
  <c r="I50" i="1"/>
  <c r="AH50" i="1" s="1"/>
  <c r="H50" i="1"/>
  <c r="AG50" i="1" s="1"/>
  <c r="G50" i="1"/>
  <c r="AF50" i="1" s="1"/>
  <c r="F50" i="1"/>
  <c r="AE50" i="1" s="1"/>
  <c r="AX49" i="1"/>
  <c r="AW49" i="1"/>
  <c r="AV49" i="1"/>
  <c r="AU49" i="1"/>
  <c r="AH49" i="1"/>
  <c r="AG49" i="1"/>
  <c r="AF49" i="1"/>
  <c r="AE49" i="1"/>
  <c r="E49" i="1"/>
  <c r="AC48" i="1"/>
  <c r="AB48" i="1"/>
  <c r="AA48" i="1"/>
  <c r="Z48" i="1"/>
  <c r="Q48" i="1"/>
  <c r="P48" i="1"/>
  <c r="O48" i="1"/>
  <c r="N48" i="1"/>
  <c r="M48" i="1"/>
  <c r="L48" i="1"/>
  <c r="K48" i="1"/>
  <c r="J48" i="1"/>
  <c r="I48" i="1"/>
  <c r="H48" i="1"/>
  <c r="AG48" i="1" s="1"/>
  <c r="G48" i="1"/>
  <c r="AF48" i="1" s="1"/>
  <c r="F48" i="1"/>
  <c r="AD47" i="1"/>
  <c r="AX46" i="1"/>
  <c r="AW46" i="1"/>
  <c r="AV46" i="1"/>
  <c r="AU46" i="1"/>
  <c r="AH46" i="1"/>
  <c r="AG46" i="1"/>
  <c r="AF46" i="1"/>
  <c r="AE46" i="1"/>
  <c r="E46" i="1"/>
  <c r="AX45" i="1"/>
  <c r="AW45" i="1"/>
  <c r="AV45" i="1"/>
  <c r="AU45" i="1"/>
  <c r="AH45" i="1"/>
  <c r="AG45" i="1"/>
  <c r="AF45" i="1"/>
  <c r="AE45" i="1"/>
  <c r="E45" i="1"/>
  <c r="AC44" i="1"/>
  <c r="AB44" i="1"/>
  <c r="AA44" i="1"/>
  <c r="Z44" i="1"/>
  <c r="Q44" i="1"/>
  <c r="P44" i="1"/>
  <c r="O44" i="1"/>
  <c r="N44" i="1"/>
  <c r="M44" i="1"/>
  <c r="L44" i="1"/>
  <c r="K44" i="1"/>
  <c r="J44" i="1"/>
  <c r="I44" i="1"/>
  <c r="AH44" i="1" s="1"/>
  <c r="H44" i="1"/>
  <c r="AG44" i="1" s="1"/>
  <c r="G44" i="1"/>
  <c r="AF44" i="1" s="1"/>
  <c r="F44" i="1"/>
  <c r="AE44" i="1" s="1"/>
  <c r="AX43" i="1"/>
  <c r="AW43" i="1"/>
  <c r="AV43" i="1"/>
  <c r="AU43" i="1"/>
  <c r="AH43" i="1"/>
  <c r="AG43" i="1"/>
  <c r="AF43" i="1"/>
  <c r="AE43" i="1"/>
  <c r="E43" i="1"/>
  <c r="AX42" i="1"/>
  <c r="AW42" i="1"/>
  <c r="AV42" i="1"/>
  <c r="AU42" i="1"/>
  <c r="AH42" i="1"/>
  <c r="AG42" i="1"/>
  <c r="AF42" i="1"/>
  <c r="AE42" i="1"/>
  <c r="E42" i="1"/>
  <c r="AC41" i="1"/>
  <c r="AB41" i="1"/>
  <c r="AA41" i="1"/>
  <c r="Z41" i="1"/>
  <c r="Q41" i="1"/>
  <c r="P41" i="1"/>
  <c r="O41" i="1"/>
  <c r="N41" i="1"/>
  <c r="M41" i="1"/>
  <c r="L41" i="1"/>
  <c r="K41" i="1"/>
  <c r="J41" i="1"/>
  <c r="I41" i="1"/>
  <c r="AH41" i="1" s="1"/>
  <c r="H41" i="1"/>
  <c r="G41" i="1"/>
  <c r="AF41" i="1" s="1"/>
  <c r="F41" i="1"/>
  <c r="AE41" i="1" s="1"/>
  <c r="AD40" i="1"/>
  <c r="E11" i="1"/>
  <c r="E25" i="1"/>
  <c r="E24" i="1"/>
  <c r="E14" i="1"/>
  <c r="E26" i="1"/>
  <c r="E29" i="1"/>
  <c r="E36" i="1"/>
  <c r="E39" i="1"/>
  <c r="E38" i="1"/>
  <c r="E35" i="1"/>
  <c r="E33" i="1"/>
  <c r="E31" i="1"/>
  <c r="E28" i="1"/>
  <c r="E23" i="1"/>
  <c r="E21" i="1"/>
  <c r="E18" i="1"/>
  <c r="E16" i="1"/>
  <c r="E10" i="1"/>
  <c r="Q20" i="1"/>
  <c r="P20" i="1"/>
  <c r="O20" i="1"/>
  <c r="N20" i="1"/>
  <c r="M20" i="1"/>
  <c r="L20" i="1"/>
  <c r="K20" i="1"/>
  <c r="J20" i="1"/>
  <c r="I20" i="1"/>
  <c r="AH20" i="1" s="1"/>
  <c r="AC27" i="1"/>
  <c r="AB27" i="1"/>
  <c r="AA27" i="1"/>
  <c r="Z27" i="1"/>
  <c r="Q27" i="1"/>
  <c r="P27" i="1"/>
  <c r="O27" i="1"/>
  <c r="N27" i="1"/>
  <c r="M27" i="1"/>
  <c r="L27" i="1"/>
  <c r="K27" i="1"/>
  <c r="I27" i="1"/>
  <c r="H27" i="1"/>
  <c r="AG27" i="1" s="1"/>
  <c r="G27" i="1"/>
  <c r="AF27" i="1" s="1"/>
  <c r="AC37" i="1"/>
  <c r="AB37" i="1"/>
  <c r="AA37" i="1"/>
  <c r="Z37" i="1"/>
  <c r="Q37" i="1"/>
  <c r="P37" i="1"/>
  <c r="O37" i="1"/>
  <c r="N37" i="1"/>
  <c r="M37" i="1"/>
  <c r="L37" i="1"/>
  <c r="K37" i="1"/>
  <c r="J37" i="1"/>
  <c r="I37" i="1"/>
  <c r="AH37" i="1" s="1"/>
  <c r="H37" i="1"/>
  <c r="AG37" i="1" s="1"/>
  <c r="G37" i="1"/>
  <c r="AF37" i="1" s="1"/>
  <c r="F37" i="1"/>
  <c r="AE37" i="1" s="1"/>
  <c r="AC34" i="1"/>
  <c r="AB34" i="1"/>
  <c r="AA34" i="1"/>
  <c r="Z34" i="1"/>
  <c r="Q34" i="1"/>
  <c r="P34" i="1"/>
  <c r="O34" i="1"/>
  <c r="N34" i="1"/>
  <c r="M34" i="1"/>
  <c r="L34" i="1"/>
  <c r="K34" i="1"/>
  <c r="J34" i="1"/>
  <c r="I34" i="1"/>
  <c r="AH34" i="1" s="1"/>
  <c r="H34" i="1"/>
  <c r="AG34" i="1" s="1"/>
  <c r="G34" i="1"/>
  <c r="AF34" i="1" s="1"/>
  <c r="F34" i="1"/>
  <c r="AE34" i="1" s="1"/>
  <c r="AX38" i="1"/>
  <c r="AW38" i="1"/>
  <c r="AV38" i="1"/>
  <c r="AU38" i="1"/>
  <c r="AH38" i="1"/>
  <c r="AG38" i="1"/>
  <c r="AF38" i="1"/>
  <c r="AE38" i="1"/>
  <c r="AX35" i="1"/>
  <c r="AW35" i="1"/>
  <c r="AV35" i="1"/>
  <c r="AU35" i="1"/>
  <c r="AH35" i="1"/>
  <c r="AG35" i="1"/>
  <c r="AF35" i="1"/>
  <c r="AE35" i="1"/>
  <c r="AX33" i="1"/>
  <c r="AW33" i="1"/>
  <c r="AV33" i="1"/>
  <c r="AU33" i="1"/>
  <c r="AH33" i="1"/>
  <c r="AG33" i="1"/>
  <c r="AF33" i="1"/>
  <c r="AE33" i="1"/>
  <c r="AC32" i="1"/>
  <c r="AB32" i="1"/>
  <c r="AA32" i="1"/>
  <c r="Z32" i="1"/>
  <c r="Q32" i="1"/>
  <c r="P32" i="1"/>
  <c r="O32" i="1"/>
  <c r="N32" i="1"/>
  <c r="M32" i="1"/>
  <c r="L32" i="1"/>
  <c r="K32" i="1"/>
  <c r="J32" i="1"/>
  <c r="I32" i="1"/>
  <c r="AH32" i="1" s="1"/>
  <c r="H32" i="1"/>
  <c r="AG32" i="1" s="1"/>
  <c r="G32" i="1"/>
  <c r="AF32" i="1" s="1"/>
  <c r="F32" i="1"/>
  <c r="AE32" i="1" s="1"/>
  <c r="AX31" i="1"/>
  <c r="AW31" i="1"/>
  <c r="AV31" i="1"/>
  <c r="AU31" i="1"/>
  <c r="AH31" i="1"/>
  <c r="AG31" i="1"/>
  <c r="AF31" i="1"/>
  <c r="AE31" i="1"/>
  <c r="AC30" i="1"/>
  <c r="AB30" i="1"/>
  <c r="AA30" i="1"/>
  <c r="Z30" i="1"/>
  <c r="Q30" i="1"/>
  <c r="P30" i="1"/>
  <c r="O30" i="1"/>
  <c r="N30" i="1"/>
  <c r="M30" i="1"/>
  <c r="L30" i="1"/>
  <c r="K30" i="1"/>
  <c r="J30" i="1"/>
  <c r="I30" i="1"/>
  <c r="AH30" i="1" s="1"/>
  <c r="H30" i="1"/>
  <c r="AG30" i="1" s="1"/>
  <c r="G30" i="1"/>
  <c r="AF30" i="1" s="1"/>
  <c r="F30" i="1"/>
  <c r="AE30" i="1" s="1"/>
  <c r="AC213" i="1"/>
  <c r="AB213" i="1"/>
  <c r="AA213" i="1"/>
  <c r="Z213" i="1"/>
  <c r="Q213" i="1"/>
  <c r="P213" i="1"/>
  <c r="O213" i="1"/>
  <c r="N213" i="1"/>
  <c r="M213" i="1"/>
  <c r="L213" i="1"/>
  <c r="K213" i="1"/>
  <c r="J213" i="1"/>
  <c r="F213" i="1"/>
  <c r="AE213" i="1" s="1"/>
  <c r="I211" i="1"/>
  <c r="AH211" i="1" s="1"/>
  <c r="AC211" i="1"/>
  <c r="AB211" i="1"/>
  <c r="AA211" i="1"/>
  <c r="Z211" i="1"/>
  <c r="M211" i="1"/>
  <c r="L211" i="1"/>
  <c r="K211" i="1"/>
  <c r="J211" i="1"/>
  <c r="H211" i="1"/>
  <c r="G211" i="1"/>
  <c r="AF211" i="1" s="1"/>
  <c r="F211" i="1"/>
  <c r="AE211" i="1" s="1"/>
  <c r="AC201" i="1"/>
  <c r="AC200" i="1" s="1"/>
  <c r="AB201" i="1"/>
  <c r="AB200" i="1" s="1"/>
  <c r="AA201" i="1"/>
  <c r="AA200" i="1" s="1"/>
  <c r="Z201" i="1"/>
  <c r="Z200" i="1" s="1"/>
  <c r="Q201" i="1"/>
  <c r="Q200" i="1" s="1"/>
  <c r="P201" i="1"/>
  <c r="P200" i="1" s="1"/>
  <c r="O201" i="1"/>
  <c r="O200" i="1" s="1"/>
  <c r="N201" i="1"/>
  <c r="N200" i="1" s="1"/>
  <c r="AV202" i="1"/>
  <c r="J201" i="1"/>
  <c r="J200" i="1" s="1"/>
  <c r="AC178" i="1"/>
  <c r="AB178" i="1"/>
  <c r="AA178" i="1"/>
  <c r="Z178" i="1"/>
  <c r="Q178" i="1"/>
  <c r="N178" i="1"/>
  <c r="M178" i="1"/>
  <c r="L178" i="1"/>
  <c r="K178" i="1"/>
  <c r="J178" i="1"/>
  <c r="I178" i="1"/>
  <c r="AH178" i="1" s="1"/>
  <c r="H178" i="1"/>
  <c r="AG178" i="1" s="1"/>
  <c r="G178" i="1"/>
  <c r="AF178" i="1" s="1"/>
  <c r="F178" i="1"/>
  <c r="AC171" i="1"/>
  <c r="AB171" i="1"/>
  <c r="AA171" i="1"/>
  <c r="Z171" i="1"/>
  <c r="Q171" i="1"/>
  <c r="P171" i="1"/>
  <c r="O171" i="1"/>
  <c r="N171" i="1"/>
  <c r="M171" i="1"/>
  <c r="L171" i="1"/>
  <c r="K171" i="1"/>
  <c r="J171" i="1"/>
  <c r="H171" i="1"/>
  <c r="G171" i="1"/>
  <c r="AF171" i="1" s="1"/>
  <c r="F171" i="1"/>
  <c r="AE171" i="1" s="1"/>
  <c r="AC9" i="1"/>
  <c r="AB9" i="1"/>
  <c r="AA9" i="1"/>
  <c r="Z9" i="1"/>
  <c r="Q9" i="1"/>
  <c r="P9" i="1"/>
  <c r="O9" i="1"/>
  <c r="N9" i="1"/>
  <c r="M9" i="1"/>
  <c r="L9" i="1"/>
  <c r="K9" i="1"/>
  <c r="J9" i="1"/>
  <c r="I9" i="1"/>
  <c r="AH9" i="1" s="1"/>
  <c r="H9" i="1"/>
  <c r="AG9" i="1" s="1"/>
  <c r="G9" i="1"/>
  <c r="AF9" i="1" s="1"/>
  <c r="F9" i="1"/>
  <c r="AE9" i="1" s="1"/>
  <c r="M217" i="1"/>
  <c r="M216" i="1" s="1"/>
  <c r="AW219" i="1"/>
  <c r="K217" i="1"/>
  <c r="K216" i="1" s="1"/>
  <c r="J217" i="1"/>
  <c r="J216" i="1" s="1"/>
  <c r="AC155" i="1"/>
  <c r="AB155" i="1"/>
  <c r="AA155" i="1"/>
  <c r="Z155" i="1"/>
  <c r="Q155" i="1"/>
  <c r="P155" i="1"/>
  <c r="O155" i="1"/>
  <c r="N155" i="1"/>
  <c r="M155" i="1"/>
  <c r="L155" i="1"/>
  <c r="K155" i="1"/>
  <c r="J155" i="1"/>
  <c r="I155" i="1"/>
  <c r="AH155" i="1" s="1"/>
  <c r="H155" i="1"/>
  <c r="G155" i="1"/>
  <c r="AF155" i="1" s="1"/>
  <c r="F155" i="1"/>
  <c r="AE155" i="1" s="1"/>
  <c r="AU212" i="1"/>
  <c r="AV212" i="1"/>
  <c r="AW212" i="1"/>
  <c r="AX212" i="1"/>
  <c r="AE212" i="1"/>
  <c r="AF212" i="1"/>
  <c r="AG212" i="1"/>
  <c r="AH212" i="1"/>
  <c r="AU10" i="1"/>
  <c r="AU11" i="1"/>
  <c r="AU14" i="1"/>
  <c r="AU16" i="1"/>
  <c r="AU18" i="1"/>
  <c r="AU21" i="1"/>
  <c r="AU23" i="1"/>
  <c r="AU28" i="1"/>
  <c r="AU179" i="1"/>
  <c r="AU202" i="1"/>
  <c r="AU214" i="1"/>
  <c r="AU218" i="1"/>
  <c r="AU245" i="1"/>
  <c r="AU249" i="1"/>
  <c r="F15" i="1"/>
  <c r="AE15" i="1" s="1"/>
  <c r="F17" i="1"/>
  <c r="AE17" i="1" s="1"/>
  <c r="F20" i="1"/>
  <c r="AE20" i="1" s="1"/>
  <c r="F22" i="1"/>
  <c r="AE22" i="1" s="1"/>
  <c r="AE10" i="1"/>
  <c r="AE11" i="1"/>
  <c r="AE14" i="1"/>
  <c r="AE16" i="1"/>
  <c r="AE18" i="1"/>
  <c r="AE21" i="1"/>
  <c r="AE23" i="1"/>
  <c r="AE28" i="1"/>
  <c r="F157" i="1"/>
  <c r="AE157" i="1" s="1"/>
  <c r="F174" i="1"/>
  <c r="AE174" i="1" s="1"/>
  <c r="AE156" i="1"/>
  <c r="AE158" i="1"/>
  <c r="AE172" i="1"/>
  <c r="AE175" i="1"/>
  <c r="AE179" i="1"/>
  <c r="AE214" i="1"/>
  <c r="F217" i="1"/>
  <c r="AE217" i="1" s="1"/>
  <c r="F244" i="1"/>
  <c r="F243" i="1" s="1"/>
  <c r="AE243" i="1" s="1"/>
  <c r="AE218" i="1"/>
  <c r="AE219" i="1"/>
  <c r="AE245" i="1"/>
  <c r="AE249" i="1"/>
  <c r="M15" i="1"/>
  <c r="M17" i="1"/>
  <c r="M22" i="1"/>
  <c r="M157" i="1"/>
  <c r="M174" i="1"/>
  <c r="M244" i="1"/>
  <c r="M243" i="1" s="1"/>
  <c r="AW11" i="1"/>
  <c r="AW21" i="1"/>
  <c r="AW23" i="1"/>
  <c r="AW218" i="1"/>
  <c r="AW249" i="1"/>
  <c r="AW10" i="1"/>
  <c r="AW14" i="1"/>
  <c r="AW16" i="1"/>
  <c r="AW18" i="1"/>
  <c r="AW28" i="1"/>
  <c r="AW179" i="1"/>
  <c r="AW214" i="1"/>
  <c r="AW245" i="1"/>
  <c r="AX11" i="1"/>
  <c r="AX218" i="1"/>
  <c r="AX249" i="1"/>
  <c r="AX28" i="1"/>
  <c r="AX10" i="1"/>
  <c r="AX14" i="1"/>
  <c r="AX16" i="1"/>
  <c r="AX18" i="1"/>
  <c r="AX21" i="1"/>
  <c r="AX23" i="1"/>
  <c r="AX179" i="1"/>
  <c r="AX214" i="1"/>
  <c r="AX245" i="1"/>
  <c r="AV11" i="1"/>
  <c r="AV21" i="1"/>
  <c r="AV218" i="1"/>
  <c r="AV249" i="1"/>
  <c r="AV10" i="1"/>
  <c r="AV14" i="1"/>
  <c r="AV16" i="1"/>
  <c r="AV18" i="1"/>
  <c r="AV23" i="1"/>
  <c r="AV28" i="1"/>
  <c r="AV179" i="1"/>
  <c r="AV214" i="1"/>
  <c r="AV245" i="1"/>
  <c r="G22" i="1"/>
  <c r="G15" i="1"/>
  <c r="AF15" i="1" s="1"/>
  <c r="G17" i="1"/>
  <c r="AF17" i="1" s="1"/>
  <c r="AF10" i="1"/>
  <c r="AF11" i="1"/>
  <c r="AF14" i="1"/>
  <c r="AF16" i="1"/>
  <c r="AF18" i="1"/>
  <c r="AF21" i="1"/>
  <c r="AF23" i="1"/>
  <c r="AF28" i="1"/>
  <c r="G157" i="1"/>
  <c r="AF157" i="1" s="1"/>
  <c r="G174" i="1"/>
  <c r="AF174" i="1" s="1"/>
  <c r="AF214" i="1"/>
  <c r="AF156" i="1"/>
  <c r="AF158" i="1"/>
  <c r="AF172" i="1"/>
  <c r="AF175" i="1"/>
  <c r="AF179" i="1"/>
  <c r="G217" i="1"/>
  <c r="G216" i="1" s="1"/>
  <c r="AF216" i="1" s="1"/>
  <c r="G244" i="1"/>
  <c r="AF244" i="1" s="1"/>
  <c r="AF218" i="1"/>
  <c r="AF219" i="1"/>
  <c r="AF245" i="1"/>
  <c r="AF249" i="1"/>
  <c r="H15" i="1"/>
  <c r="AG15" i="1" s="1"/>
  <c r="H17" i="1"/>
  <c r="AG17" i="1" s="1"/>
  <c r="H20" i="1"/>
  <c r="H22" i="1"/>
  <c r="AG22" i="1" s="1"/>
  <c r="AG10" i="1"/>
  <c r="AG11" i="1"/>
  <c r="AG14" i="1"/>
  <c r="AG16" i="1"/>
  <c r="AG18" i="1"/>
  <c r="AG21" i="1"/>
  <c r="AG23" i="1"/>
  <c r="AG28" i="1"/>
  <c r="H157" i="1"/>
  <c r="AG157" i="1" s="1"/>
  <c r="AG156" i="1"/>
  <c r="AG158" i="1"/>
  <c r="AG172" i="1"/>
  <c r="AG175" i="1"/>
  <c r="AG179" i="1"/>
  <c r="H217" i="1"/>
  <c r="AG217" i="1" s="1"/>
  <c r="H244" i="1"/>
  <c r="H243" i="1" s="1"/>
  <c r="AG243" i="1" s="1"/>
  <c r="AG218" i="1"/>
  <c r="AG219" i="1"/>
  <c r="AG245" i="1"/>
  <c r="AG249" i="1"/>
  <c r="AG1" i="1"/>
  <c r="AH1" i="1" s="1"/>
  <c r="I15" i="1"/>
  <c r="AH15" i="1" s="1"/>
  <c r="I17" i="1"/>
  <c r="AH17" i="1" s="1"/>
  <c r="I22" i="1"/>
  <c r="AH22" i="1" s="1"/>
  <c r="AH10" i="1"/>
  <c r="AH11" i="1"/>
  <c r="AH14" i="1"/>
  <c r="AH16" i="1"/>
  <c r="AH18" i="1"/>
  <c r="AH21" i="1"/>
  <c r="AH23" i="1"/>
  <c r="AH28" i="1"/>
  <c r="I157" i="1"/>
  <c r="AH157" i="1" s="1"/>
  <c r="I174" i="1"/>
  <c r="AH174" i="1" s="1"/>
  <c r="AH156" i="1"/>
  <c r="AH158" i="1"/>
  <c r="AH172" i="1"/>
  <c r="AH175" i="1"/>
  <c r="AH179" i="1"/>
  <c r="I217" i="1"/>
  <c r="AH217" i="1" s="1"/>
  <c r="I244" i="1"/>
  <c r="I243" i="1" s="1"/>
  <c r="AH243" i="1" s="1"/>
  <c r="AH218" i="1"/>
  <c r="AH219" i="1"/>
  <c r="AH245" i="1"/>
  <c r="AH249" i="1"/>
  <c r="BC156" i="1"/>
  <c r="BC158" i="1"/>
  <c r="BD156" i="1"/>
  <c r="BD158" i="1"/>
  <c r="BE156" i="1"/>
  <c r="BE158" i="1"/>
  <c r="BF156" i="1"/>
  <c r="BF158" i="1"/>
  <c r="BG175" i="1"/>
  <c r="BH175" i="1"/>
  <c r="BI175" i="1"/>
  <c r="BJ175" i="1"/>
  <c r="E175" i="1"/>
  <c r="AC174" i="1"/>
  <c r="AB174" i="1"/>
  <c r="AA174" i="1"/>
  <c r="Z174" i="1"/>
  <c r="Q174" i="1"/>
  <c r="P174" i="1"/>
  <c r="O174" i="1"/>
  <c r="N174" i="1"/>
  <c r="L174" i="1"/>
  <c r="K174" i="1"/>
  <c r="J174" i="1"/>
  <c r="AD8" i="1"/>
  <c r="J15" i="1"/>
  <c r="J17" i="1"/>
  <c r="J22" i="1"/>
  <c r="J157" i="1"/>
  <c r="J244" i="1"/>
  <c r="J243" i="1" s="1"/>
  <c r="K15" i="1"/>
  <c r="K17" i="1"/>
  <c r="K22" i="1"/>
  <c r="K157" i="1"/>
  <c r="L15" i="1"/>
  <c r="L17" i="1"/>
  <c r="L22" i="1"/>
  <c r="L157" i="1"/>
  <c r="L244" i="1"/>
  <c r="L243" i="1" s="1"/>
  <c r="N157" i="1"/>
  <c r="N217" i="1"/>
  <c r="N216" i="1" s="1"/>
  <c r="N244" i="1"/>
  <c r="N243" i="1" s="1"/>
  <c r="N15" i="1"/>
  <c r="N17" i="1"/>
  <c r="N22" i="1"/>
  <c r="O157" i="1"/>
  <c r="O217" i="1"/>
  <c r="O216" i="1" s="1"/>
  <c r="O244" i="1"/>
  <c r="O243" i="1" s="1"/>
  <c r="O15" i="1"/>
  <c r="O17" i="1"/>
  <c r="O22" i="1"/>
  <c r="P157" i="1"/>
  <c r="P217" i="1"/>
  <c r="P216" i="1" s="1"/>
  <c r="P244" i="1"/>
  <c r="P243" i="1" s="1"/>
  <c r="P15" i="1"/>
  <c r="P17" i="1"/>
  <c r="P22" i="1"/>
  <c r="Q157" i="1"/>
  <c r="Q217" i="1"/>
  <c r="Q216" i="1" s="1"/>
  <c r="Q244" i="1"/>
  <c r="Q243" i="1" s="1"/>
  <c r="Q15" i="1"/>
  <c r="Q17" i="1"/>
  <c r="Q22" i="1"/>
  <c r="Z157" i="1"/>
  <c r="Z15" i="1"/>
  <c r="Z17" i="1"/>
  <c r="Z20" i="1"/>
  <c r="Z22" i="1"/>
  <c r="Z217" i="1"/>
  <c r="Z216" i="1" s="1"/>
  <c r="Z244" i="1"/>
  <c r="Z243" i="1" s="1"/>
  <c r="AA157" i="1"/>
  <c r="AA20" i="1"/>
  <c r="AA22" i="1"/>
  <c r="AA15" i="1"/>
  <c r="AA17" i="1"/>
  <c r="AA217" i="1"/>
  <c r="AA216" i="1" s="1"/>
  <c r="AA244" i="1"/>
  <c r="AA243" i="1" s="1"/>
  <c r="AB157" i="1"/>
  <c r="AB15" i="1"/>
  <c r="AB17" i="1"/>
  <c r="AB20" i="1"/>
  <c r="AB22" i="1"/>
  <c r="AB217" i="1"/>
  <c r="AB216" i="1" s="1"/>
  <c r="AB244" i="1"/>
  <c r="AB243" i="1" s="1"/>
  <c r="AC157" i="1"/>
  <c r="AC15" i="1"/>
  <c r="AC17" i="1"/>
  <c r="AC20" i="1"/>
  <c r="AC22" i="1"/>
  <c r="AC217" i="1"/>
  <c r="AC216" i="1" s="1"/>
  <c r="AC244" i="1"/>
  <c r="AC243" i="1" s="1"/>
  <c r="E158" i="1"/>
  <c r="E156" i="1"/>
  <c r="E172" i="1"/>
  <c r="E212" i="1"/>
  <c r="E211" i="1" s="1"/>
  <c r="AJ1" i="1"/>
  <c r="AK1" i="1"/>
  <c r="AL1" i="1"/>
  <c r="AI1" i="1"/>
  <c r="BA5" i="1"/>
  <c r="BA6" i="1" s="1"/>
  <c r="BB5" i="1"/>
  <c r="BB6" i="1" s="1"/>
  <c r="BG172" i="1"/>
  <c r="BH172" i="1"/>
  <c r="BI172" i="1"/>
  <c r="BJ172" i="1"/>
  <c r="K244" i="1"/>
  <c r="K243" i="1" s="1"/>
  <c r="E218" i="1"/>
  <c r="E245" i="1"/>
  <c r="E249" i="1"/>
  <c r="AJ5" i="1"/>
  <c r="AK5" i="1"/>
  <c r="AS5" i="1"/>
  <c r="AS6" i="1" s="1"/>
  <c r="AM5" i="1"/>
  <c r="AM6" i="1" s="1"/>
  <c r="K201" i="1"/>
  <c r="K200" i="1" s="1"/>
  <c r="AR5" i="1"/>
  <c r="AR6" i="1" s="1"/>
  <c r="AX219" i="1"/>
  <c r="G20" i="1"/>
  <c r="AF20" i="1" s="1"/>
  <c r="AI5" i="1"/>
  <c r="AQ5" i="1"/>
  <c r="AQ6" i="1" s="1"/>
  <c r="AT5" i="1"/>
  <c r="AT6" i="1" s="1"/>
  <c r="AN5" i="1"/>
  <c r="AN6" i="1" s="1"/>
  <c r="I171" i="1"/>
  <c r="AH171" i="1" s="1"/>
  <c r="AL5" i="1"/>
  <c r="AO5" i="1"/>
  <c r="AO6" i="1" s="1"/>
  <c r="AP5" i="1"/>
  <c r="AP6" i="1" s="1"/>
  <c r="AV219" i="1"/>
  <c r="AG214" i="1"/>
  <c r="G201" i="1"/>
  <c r="E219" i="1"/>
  <c r="L217" i="1"/>
  <c r="L216" i="1" s="1"/>
  <c r="H213" i="1"/>
  <c r="AG213" i="1" s="1"/>
  <c r="N211" i="1"/>
  <c r="O178" i="1"/>
  <c r="G213" i="1"/>
  <c r="Q211" i="1"/>
  <c r="AU219" i="1"/>
  <c r="E179" i="1"/>
  <c r="P178" i="1"/>
  <c r="H174" i="1"/>
  <c r="AG174" i="1" s="1"/>
  <c r="H201" i="1"/>
  <c r="E202" i="1"/>
  <c r="AW202" i="1"/>
  <c r="L201" i="1"/>
  <c r="L200" i="1" s="1"/>
  <c r="P211" i="1"/>
  <c r="O211" i="1"/>
  <c r="AH214" i="1"/>
  <c r="I213" i="1"/>
  <c r="E214" i="1"/>
  <c r="E213" i="1" s="1"/>
  <c r="I201" i="1"/>
  <c r="AX202" i="1"/>
  <c r="M201" i="1"/>
  <c r="M200" i="1" s="1"/>
  <c r="E122" i="1" l="1"/>
  <c r="U78" i="1"/>
  <c r="E87" i="3"/>
  <c r="E88" i="3" s="1"/>
  <c r="T78" i="1"/>
  <c r="D87" i="3"/>
  <c r="D88" i="3" s="1"/>
  <c r="R78" i="1"/>
  <c r="B87" i="3"/>
  <c r="B88" i="3" s="1"/>
  <c r="S78" i="1"/>
  <c r="C87" i="3"/>
  <c r="C88" i="3" s="1"/>
  <c r="R264" i="1"/>
  <c r="X154" i="1"/>
  <c r="X153" i="1" s="1"/>
  <c r="U8" i="1"/>
  <c r="Y8" i="1"/>
  <c r="Y7" i="1" s="1"/>
  <c r="M210" i="1"/>
  <c r="AC210" i="1"/>
  <c r="J293" i="1"/>
  <c r="J274" i="1" s="1"/>
  <c r="B55" i="3" s="1"/>
  <c r="B56" i="3" s="1"/>
  <c r="X274" i="1"/>
  <c r="X250" i="1" s="1"/>
  <c r="AA170" i="1"/>
  <c r="U274" i="1"/>
  <c r="U250" i="1" s="1"/>
  <c r="L251" i="1"/>
  <c r="E164" i="1"/>
  <c r="Y215" i="1"/>
  <c r="F96" i="1"/>
  <c r="AE96" i="1" s="1"/>
  <c r="BI5" i="1"/>
  <c r="BI6" i="1" s="1"/>
  <c r="L60" i="1"/>
  <c r="D46" i="3" s="1"/>
  <c r="D47" i="3" s="1"/>
  <c r="E256" i="1"/>
  <c r="V274" i="1"/>
  <c r="V250" i="1" s="1"/>
  <c r="Y274" i="1"/>
  <c r="Y250" i="1" s="1"/>
  <c r="V7" i="1"/>
  <c r="P210" i="1"/>
  <c r="AL6" i="1"/>
  <c r="J251" i="1"/>
  <c r="N251" i="1"/>
  <c r="E252" i="1"/>
  <c r="J264" i="1"/>
  <c r="S274" i="1"/>
  <c r="S250" i="1" s="1"/>
  <c r="W274" i="1"/>
  <c r="W250" i="1" s="1"/>
  <c r="E27" i="1"/>
  <c r="E111" i="1"/>
  <c r="E171" i="1"/>
  <c r="E240" i="1"/>
  <c r="E239" i="1" s="1"/>
  <c r="Q264" i="1"/>
  <c r="AC274" i="1"/>
  <c r="R274" i="1"/>
  <c r="R250" i="1" s="1"/>
  <c r="E17" i="1"/>
  <c r="BE5" i="1"/>
  <c r="BE6" i="1" s="1"/>
  <c r="G243" i="1"/>
  <c r="AF243" i="1" s="1"/>
  <c r="AC40" i="1"/>
  <c r="Z60" i="1"/>
  <c r="E167" i="1"/>
  <c r="X7" i="1"/>
  <c r="I274" i="1"/>
  <c r="AH274" i="1" s="1"/>
  <c r="I216" i="1"/>
  <c r="AH216" i="1" s="1"/>
  <c r="G264" i="1"/>
  <c r="AF264" i="1" s="1"/>
  <c r="BG5" i="1"/>
  <c r="BG6" i="1" s="1"/>
  <c r="E34" i="1"/>
  <c r="N40" i="1"/>
  <c r="Z40" i="1"/>
  <c r="I47" i="1"/>
  <c r="AH47" i="1" s="1"/>
  <c r="M47" i="1"/>
  <c r="E37" i="3" s="1"/>
  <c r="E38" i="3" s="1"/>
  <c r="Q47" i="1"/>
  <c r="W153" i="1"/>
  <c r="E30" i="1"/>
  <c r="E195" i="1"/>
  <c r="E210" i="1"/>
  <c r="E217" i="1"/>
  <c r="E216" i="1" s="1"/>
  <c r="BD5" i="1"/>
  <c r="BD6" i="1" s="1"/>
  <c r="N154" i="1"/>
  <c r="I239" i="1"/>
  <c r="AH239" i="1" s="1"/>
  <c r="F200" i="1"/>
  <c r="AE200" i="1" s="1"/>
  <c r="AC170" i="1"/>
  <c r="BC5" i="1"/>
  <c r="BC6" i="1" s="1"/>
  <c r="N8" i="1"/>
  <c r="K170" i="1"/>
  <c r="K40" i="1"/>
  <c r="O40" i="1"/>
  <c r="P60" i="1"/>
  <c r="AB60" i="1"/>
  <c r="E183" i="1"/>
  <c r="Y153" i="1"/>
  <c r="U153" i="1"/>
  <c r="AF217" i="1"/>
  <c r="AG244" i="1"/>
  <c r="G239" i="1"/>
  <c r="AF239" i="1" s="1"/>
  <c r="E174" i="1"/>
  <c r="E20" i="1"/>
  <c r="E32" i="1"/>
  <c r="E15" i="1"/>
  <c r="Z78" i="1"/>
  <c r="E92" i="1"/>
  <c r="Q251" i="1"/>
  <c r="E275" i="1"/>
  <c r="E295" i="1"/>
  <c r="S177" i="1"/>
  <c r="S153" i="1" s="1"/>
  <c r="AB47" i="1"/>
  <c r="BF5" i="1"/>
  <c r="BF6" i="1" s="1"/>
  <c r="Z154" i="1"/>
  <c r="X215" i="1"/>
  <c r="E64" i="1"/>
  <c r="Q8" i="1"/>
  <c r="H78" i="1"/>
  <c r="AG78" i="1" s="1"/>
  <c r="I8" i="1"/>
  <c r="AH8" i="1" s="1"/>
  <c r="L40" i="1"/>
  <c r="F47" i="1"/>
  <c r="AE47" i="1" s="1"/>
  <c r="E48" i="1"/>
  <c r="E61" i="1"/>
  <c r="M78" i="1"/>
  <c r="Q78" i="1"/>
  <c r="AC78" i="1"/>
  <c r="O78" i="1"/>
  <c r="E109" i="1"/>
  <c r="K264" i="1"/>
  <c r="AA264" i="1"/>
  <c r="E265" i="1"/>
  <c r="AW5" i="1"/>
  <c r="AW6" i="1" s="1"/>
  <c r="Z8" i="1"/>
  <c r="H40" i="1"/>
  <c r="AG40" i="1" s="1"/>
  <c r="AG41" i="1"/>
  <c r="H216" i="1"/>
  <c r="AG216" i="1" s="1"/>
  <c r="F216" i="1"/>
  <c r="AE216" i="1" s="1"/>
  <c r="AA8" i="1"/>
  <c r="AE244" i="1"/>
  <c r="AB170" i="1"/>
  <c r="K177" i="1"/>
  <c r="E22" i="1"/>
  <c r="E44" i="1"/>
  <c r="J78" i="1"/>
  <c r="N78" i="1"/>
  <c r="L78" i="1"/>
  <c r="E97" i="1"/>
  <c r="E115" i="1"/>
  <c r="O177" i="1"/>
  <c r="E244" i="1"/>
  <c r="E243" i="1" s="1"/>
  <c r="M251" i="1"/>
  <c r="AB251" i="1"/>
  <c r="E260" i="1"/>
  <c r="E298" i="1"/>
  <c r="T274" i="1"/>
  <c r="T250" i="1" s="1"/>
  <c r="E178" i="1"/>
  <c r="G8" i="1"/>
  <c r="AF8" i="1" s="1"/>
  <c r="E157" i="1"/>
  <c r="F222" i="1"/>
  <c r="AE222" i="1" s="1"/>
  <c r="G40" i="1"/>
  <c r="AF40" i="1" s="1"/>
  <c r="BJ5" i="1"/>
  <c r="BJ6" i="1" s="1"/>
  <c r="BH5" i="1"/>
  <c r="BH6" i="1" s="1"/>
  <c r="Z210" i="1"/>
  <c r="E41" i="1"/>
  <c r="E72" i="1"/>
  <c r="AC251" i="1"/>
  <c r="E188" i="1"/>
  <c r="E223" i="1"/>
  <c r="E222" i="1" s="1"/>
  <c r="W7" i="1"/>
  <c r="T153" i="1"/>
  <c r="K215" i="1"/>
  <c r="R215" i="1"/>
  <c r="V215" i="1"/>
  <c r="S215" i="1"/>
  <c r="W215" i="1"/>
  <c r="T215" i="1"/>
  <c r="U215" i="1"/>
  <c r="AI6" i="1"/>
  <c r="AC215" i="1"/>
  <c r="AK6" i="1"/>
  <c r="AJ6" i="1"/>
  <c r="AU5" i="1"/>
  <c r="AU6" i="1" s="1"/>
  <c r="AB40" i="1"/>
  <c r="AH48" i="1"/>
  <c r="L47" i="1"/>
  <c r="D37" i="3" s="1"/>
  <c r="D38" i="3" s="1"/>
  <c r="P47" i="1"/>
  <c r="E75" i="1"/>
  <c r="I78" i="1"/>
  <c r="AH78" i="1" s="1"/>
  <c r="AB78" i="1"/>
  <c r="K96" i="1"/>
  <c r="E99" i="1"/>
  <c r="E113" i="1"/>
  <c r="Z251" i="1"/>
  <c r="N264" i="1"/>
  <c r="Z264" i="1"/>
  <c r="E271" i="1"/>
  <c r="E281" i="1"/>
  <c r="AX5" i="1"/>
  <c r="AX6" i="1" s="1"/>
  <c r="Z170" i="1"/>
  <c r="G154" i="1"/>
  <c r="AF154" i="1" s="1"/>
  <c r="Q40" i="1"/>
  <c r="F251" i="1"/>
  <c r="AE251" i="1" s="1"/>
  <c r="F264" i="1"/>
  <c r="AE264" i="1" s="1"/>
  <c r="G47" i="1"/>
  <c r="AF47" i="1" s="1"/>
  <c r="I251" i="1"/>
  <c r="AH251" i="1" s="1"/>
  <c r="N215" i="1"/>
  <c r="AE48" i="1"/>
  <c r="Q19" i="1"/>
  <c r="O170" i="1"/>
  <c r="L210" i="1"/>
  <c r="N60" i="1"/>
  <c r="AB264" i="1"/>
  <c r="P274" i="1"/>
  <c r="AB274" i="1"/>
  <c r="O274" i="1"/>
  <c r="AA274" i="1"/>
  <c r="J177" i="1"/>
  <c r="E144" i="1"/>
  <c r="P215" i="1"/>
  <c r="J154" i="1"/>
  <c r="I154" i="1"/>
  <c r="AH154" i="1" s="1"/>
  <c r="E9" i="1"/>
  <c r="M40" i="1"/>
  <c r="AC60" i="1"/>
  <c r="E155" i="1"/>
  <c r="Z274" i="1"/>
  <c r="J8" i="1"/>
  <c r="B5" i="3" s="1"/>
  <c r="B6" i="3" s="1"/>
  <c r="E50" i="1"/>
  <c r="J60" i="1"/>
  <c r="B46" i="3" s="1"/>
  <c r="B47" i="3" s="1"/>
  <c r="P154" i="1"/>
  <c r="L293" i="1"/>
  <c r="L274" i="1" s="1"/>
  <c r="D55" i="3" s="1"/>
  <c r="D56" i="3" s="1"/>
  <c r="H8" i="1"/>
  <c r="AG8" i="1" s="1"/>
  <c r="F40" i="1"/>
  <c r="AE40" i="1" s="1"/>
  <c r="F210" i="1"/>
  <c r="AE210" i="1" s="1"/>
  <c r="E201" i="1"/>
  <c r="E200" i="1" s="1"/>
  <c r="F78" i="1"/>
  <c r="AE78" i="1" s="1"/>
  <c r="H222" i="1"/>
  <c r="AG222" i="1" s="1"/>
  <c r="N210" i="1"/>
  <c r="Q154" i="1"/>
  <c r="J210" i="1"/>
  <c r="Q210" i="1"/>
  <c r="E37" i="1"/>
  <c r="J47" i="1"/>
  <c r="B37" i="3" s="1"/>
  <c r="B38" i="3" s="1"/>
  <c r="N47" i="1"/>
  <c r="Z47" i="1"/>
  <c r="E52" i="1"/>
  <c r="K60" i="1"/>
  <c r="C46" i="3" s="1"/>
  <c r="C47" i="3" s="1"/>
  <c r="AC264" i="1"/>
  <c r="Q274" i="1"/>
  <c r="E286" i="1"/>
  <c r="E79" i="1"/>
  <c r="E139" i="1"/>
  <c r="R154" i="1"/>
  <c r="R153" i="1" s="1"/>
  <c r="V154" i="1"/>
  <c r="V153" i="1" s="1"/>
  <c r="M215" i="1"/>
  <c r="I60" i="1"/>
  <c r="AH60" i="1" s="1"/>
  <c r="AH72" i="1"/>
  <c r="G96" i="1"/>
  <c r="AF96" i="1" s="1"/>
  <c r="AF97" i="1"/>
  <c r="AF213" i="1"/>
  <c r="G210" i="1"/>
  <c r="AF210" i="1" s="1"/>
  <c r="AB215" i="1"/>
  <c r="AB19" i="1"/>
  <c r="H210" i="1"/>
  <c r="AG210" i="1" s="1"/>
  <c r="AG211" i="1"/>
  <c r="O19" i="1"/>
  <c r="J40" i="1"/>
  <c r="O47" i="1"/>
  <c r="AH271" i="1"/>
  <c r="I264" i="1"/>
  <c r="E294" i="1"/>
  <c r="E293" i="1" s="1"/>
  <c r="G170" i="1"/>
  <c r="AF170" i="1" s="1"/>
  <c r="H96" i="1"/>
  <c r="AG96" i="1" s="1"/>
  <c r="G177" i="1"/>
  <c r="AF177" i="1" s="1"/>
  <c r="F8" i="1"/>
  <c r="AE8" i="1" s="1"/>
  <c r="H274" i="1"/>
  <c r="AG274" i="1" s="1"/>
  <c r="G78" i="1"/>
  <c r="AF78" i="1" s="1"/>
  <c r="Z215" i="1"/>
  <c r="O8" i="1"/>
  <c r="K154" i="1"/>
  <c r="M19" i="1"/>
  <c r="E21" i="3" s="1"/>
  <c r="E22" i="3" s="1"/>
  <c r="AE178" i="1"/>
  <c r="F177" i="1"/>
  <c r="AE177" i="1" s="1"/>
  <c r="AA177" i="1"/>
  <c r="Q60" i="1"/>
  <c r="K78" i="1"/>
  <c r="F19" i="1"/>
  <c r="AE19" i="1" s="1"/>
  <c r="AE27" i="1"/>
  <c r="L177" i="1"/>
  <c r="AF223" i="1"/>
  <c r="AF275" i="1"/>
  <c r="G274" i="1"/>
  <c r="AF274" i="1" s="1"/>
  <c r="AA47" i="1"/>
  <c r="AG64" i="1"/>
  <c r="H60" i="1"/>
  <c r="AG60" i="1" s="1"/>
  <c r="F274" i="1"/>
  <c r="AE274" i="1" s="1"/>
  <c r="I210" i="1"/>
  <c r="AH210" i="1" s="1"/>
  <c r="AH213" i="1"/>
  <c r="H200" i="1"/>
  <c r="AG200" i="1" s="1"/>
  <c r="AG201" i="1"/>
  <c r="I222" i="1"/>
  <c r="H47" i="1"/>
  <c r="AG47" i="1" s="1"/>
  <c r="AA215" i="1"/>
  <c r="AA19" i="1"/>
  <c r="M154" i="1"/>
  <c r="I19" i="1"/>
  <c r="AH19" i="1" s="1"/>
  <c r="AH27" i="1"/>
  <c r="N19" i="1"/>
  <c r="G60" i="1"/>
  <c r="AF60" i="1" s="1"/>
  <c r="AF61" i="1"/>
  <c r="M60" i="1"/>
  <c r="E46" i="3" s="1"/>
  <c r="E47" i="3" s="1"/>
  <c r="N96" i="1"/>
  <c r="Z96" i="1"/>
  <c r="M96" i="1"/>
  <c r="I177" i="1"/>
  <c r="AH177" i="1" s="1"/>
  <c r="M177" i="1"/>
  <c r="M293" i="1"/>
  <c r="M274" i="1" s="1"/>
  <c r="E55" i="3" s="1"/>
  <c r="E56" i="3" s="1"/>
  <c r="O215" i="1"/>
  <c r="AC8" i="1"/>
  <c r="L215" i="1"/>
  <c r="L8" i="1"/>
  <c r="D5" i="3" s="1"/>
  <c r="D6" i="3" s="1"/>
  <c r="K8" i="1"/>
  <c r="C5" i="3" s="1"/>
  <c r="C6" i="3" s="1"/>
  <c r="J19" i="1"/>
  <c r="B21" i="3" s="1"/>
  <c r="B22" i="3" s="1"/>
  <c r="L170" i="1"/>
  <c r="M8" i="1"/>
  <c r="E5" i="3" s="1"/>
  <c r="E6" i="3" s="1"/>
  <c r="L154" i="1"/>
  <c r="AB154" i="1"/>
  <c r="J170" i="1"/>
  <c r="N170" i="1"/>
  <c r="AB210" i="1"/>
  <c r="O210" i="1"/>
  <c r="AA210" i="1"/>
  <c r="I40" i="1"/>
  <c r="AH40" i="1" s="1"/>
  <c r="AC47" i="1"/>
  <c r="J96" i="1"/>
  <c r="Q96" i="1"/>
  <c r="AC96" i="1"/>
  <c r="L96" i="1"/>
  <c r="P96" i="1"/>
  <c r="AB96" i="1"/>
  <c r="AC154" i="1"/>
  <c r="Q215" i="1"/>
  <c r="P251" i="1"/>
  <c r="AA251" i="1"/>
  <c r="L264" i="1"/>
  <c r="P264" i="1"/>
  <c r="O264" i="1"/>
  <c r="P177" i="1"/>
  <c r="AC19" i="1"/>
  <c r="O154" i="1"/>
  <c r="AA154" i="1"/>
  <c r="M170" i="1"/>
  <c r="L19" i="1"/>
  <c r="D21" i="3" s="1"/>
  <c r="D22" i="3" s="1"/>
  <c r="P19" i="1"/>
  <c r="P40" i="1"/>
  <c r="P78" i="1"/>
  <c r="O96" i="1"/>
  <c r="K251" i="1"/>
  <c r="N274" i="1"/>
  <c r="AF22" i="1"/>
  <c r="G19" i="1"/>
  <c r="AE64" i="1"/>
  <c r="F60" i="1"/>
  <c r="AE60" i="1" s="1"/>
  <c r="K293" i="1"/>
  <c r="K274" i="1" s="1"/>
  <c r="AV294" i="1"/>
  <c r="AV5" i="1" s="1"/>
  <c r="AV6" i="1" s="1"/>
  <c r="AH244" i="1"/>
  <c r="I200" i="1"/>
  <c r="AH200" i="1" s="1"/>
  <c r="AH201" i="1"/>
  <c r="AG240" i="1"/>
  <c r="H239" i="1"/>
  <c r="AG239" i="1" s="1"/>
  <c r="H177" i="1"/>
  <c r="AG177" i="1" s="1"/>
  <c r="F154" i="1"/>
  <c r="AF201" i="1"/>
  <c r="G200" i="1"/>
  <c r="AF200" i="1" s="1"/>
  <c r="Z19" i="1"/>
  <c r="P8" i="1"/>
  <c r="J215" i="1"/>
  <c r="AB8" i="1"/>
  <c r="AB177" i="1"/>
  <c r="AA60" i="1"/>
  <c r="AE240" i="1"/>
  <c r="F239" i="1"/>
  <c r="AG265" i="1"/>
  <c r="H264" i="1"/>
  <c r="AG264" i="1" s="1"/>
  <c r="Z177" i="1"/>
  <c r="AH109" i="1"/>
  <c r="I96" i="1"/>
  <c r="AF256" i="1"/>
  <c r="G251" i="1"/>
  <c r="I170" i="1"/>
  <c r="F170" i="1"/>
  <c r="AE170" i="1" s="1"/>
  <c r="AG20" i="1"/>
  <c r="H19" i="1"/>
  <c r="AG155" i="1"/>
  <c r="H154" i="1"/>
  <c r="AG171" i="1"/>
  <c r="H170" i="1"/>
  <c r="AG170" i="1" s="1"/>
  <c r="Q170" i="1"/>
  <c r="Q177" i="1"/>
  <c r="AC177" i="1"/>
  <c r="K210" i="1"/>
  <c r="K19" i="1"/>
  <c r="C21" i="3" s="1"/>
  <c r="C22" i="3" s="1"/>
  <c r="AG260" i="1"/>
  <c r="H251" i="1"/>
  <c r="O60" i="1"/>
  <c r="AH79" i="1"/>
  <c r="AA96" i="1"/>
  <c r="N177" i="1"/>
  <c r="P170" i="1"/>
  <c r="AA40" i="1"/>
  <c r="K47" i="1"/>
  <c r="C37" i="3" s="1"/>
  <c r="C38" i="3" s="1"/>
  <c r="AA78" i="1"/>
  <c r="O251" i="1"/>
  <c r="M264" i="1"/>
  <c r="D29" i="3" l="1"/>
  <c r="D30" i="3" s="1"/>
  <c r="E29" i="3"/>
  <c r="E30" i="3" s="1"/>
  <c r="C29" i="3"/>
  <c r="C30" i="3" s="1"/>
  <c r="B29" i="3"/>
  <c r="B30" i="3" s="1"/>
  <c r="E251" i="1"/>
  <c r="G215" i="1"/>
  <c r="AF215" i="1" s="1"/>
  <c r="E170" i="1"/>
  <c r="E154" i="1"/>
  <c r="W301" i="1"/>
  <c r="E78" i="1"/>
  <c r="E264" i="1"/>
  <c r="AC250" i="1"/>
  <c r="X301" i="1"/>
  <c r="E19" i="1"/>
  <c r="E8" i="1"/>
  <c r="E40" i="1"/>
  <c r="E177" i="1"/>
  <c r="E215" i="1"/>
  <c r="Y301" i="1"/>
  <c r="Q250" i="1"/>
  <c r="E60" i="1"/>
  <c r="E47" i="1"/>
  <c r="Z153" i="1"/>
  <c r="AB153" i="1"/>
  <c r="V301" i="1"/>
  <c r="AB250" i="1"/>
  <c r="Q7" i="1"/>
  <c r="AC7" i="1"/>
  <c r="M7" i="1"/>
  <c r="J7" i="1"/>
  <c r="M153" i="1"/>
  <c r="O153" i="1"/>
  <c r="AA153" i="1"/>
  <c r="J153" i="1"/>
  <c r="L250" i="1"/>
  <c r="M250" i="1"/>
  <c r="N250" i="1"/>
  <c r="P250" i="1"/>
  <c r="AC153" i="1"/>
  <c r="L153" i="1"/>
  <c r="AB7" i="1"/>
  <c r="Z250" i="1"/>
  <c r="N153" i="1"/>
  <c r="H215" i="1"/>
  <c r="AG215" i="1" s="1"/>
  <c r="L7" i="1"/>
  <c r="J250" i="1"/>
  <c r="AA250" i="1"/>
  <c r="F250" i="1"/>
  <c r="AE250" i="1" s="1"/>
  <c r="O7" i="1"/>
  <c r="E274" i="1"/>
  <c r="P7" i="1"/>
  <c r="AH222" i="1"/>
  <c r="I215" i="1"/>
  <c r="AH215" i="1" s="1"/>
  <c r="AH264" i="1"/>
  <c r="I250" i="1"/>
  <c r="AH250" i="1" s="1"/>
  <c r="O250" i="1"/>
  <c r="P153" i="1"/>
  <c r="Z7" i="1"/>
  <c r="F7" i="1"/>
  <c r="AE7" i="1" s="1"/>
  <c r="N7" i="1"/>
  <c r="AA7" i="1"/>
  <c r="AF251" i="1"/>
  <c r="G250" i="1"/>
  <c r="AF250" i="1" s="1"/>
  <c r="K250" i="1"/>
  <c r="C55" i="3"/>
  <c r="C56" i="3" s="1"/>
  <c r="Q153" i="1"/>
  <c r="AG154" i="1"/>
  <c r="H153" i="1"/>
  <c r="AG153" i="1" s="1"/>
  <c r="G153" i="1"/>
  <c r="AF153" i="1" s="1"/>
  <c r="AE154" i="1"/>
  <c r="F153" i="1"/>
  <c r="AE153" i="1" s="1"/>
  <c r="AF19" i="1"/>
  <c r="G7" i="1"/>
  <c r="K153" i="1"/>
  <c r="AG251" i="1"/>
  <c r="H250" i="1"/>
  <c r="AG250" i="1" s="1"/>
  <c r="AG19" i="1"/>
  <c r="H7" i="1"/>
  <c r="K7" i="1"/>
  <c r="AH170" i="1"/>
  <c r="I153" i="1"/>
  <c r="AH153" i="1" s="1"/>
  <c r="AH96" i="1"/>
  <c r="I7" i="1"/>
  <c r="AE239" i="1"/>
  <c r="F215" i="1"/>
  <c r="AE215" i="1" s="1"/>
  <c r="E153" i="1" l="1"/>
  <c r="E250" i="1"/>
  <c r="Z301" i="1"/>
  <c r="AB301" i="1"/>
  <c r="Q301" i="1"/>
  <c r="AC301" i="1"/>
  <c r="M301" i="1"/>
  <c r="O301" i="1"/>
  <c r="J301" i="1"/>
  <c r="AA301" i="1"/>
  <c r="L301" i="1"/>
  <c r="N301" i="1"/>
  <c r="K301" i="1"/>
  <c r="AE5" i="1"/>
  <c r="AE6" i="1" s="1"/>
  <c r="P301" i="1"/>
  <c r="F301" i="1"/>
  <c r="B71" i="3" s="1"/>
  <c r="B72" i="3" s="1"/>
  <c r="I301" i="1"/>
  <c r="E71" i="3" s="1"/>
  <c r="E72" i="3" s="1"/>
  <c r="AH7" i="1"/>
  <c r="AH5" i="1" s="1"/>
  <c r="AH6" i="1" s="1"/>
  <c r="AG7" i="1"/>
  <c r="AG5" i="1" s="1"/>
  <c r="AG6" i="1" s="1"/>
  <c r="H301" i="1"/>
  <c r="D71" i="3" s="1"/>
  <c r="D72" i="3" s="1"/>
  <c r="G301" i="1"/>
  <c r="C71" i="3" s="1"/>
  <c r="C72" i="3" s="1"/>
  <c r="AF7" i="1"/>
  <c r="AF5" i="1" s="1"/>
  <c r="AF6" i="1" s="1"/>
  <c r="R117" i="1"/>
  <c r="S117" i="1"/>
  <c r="T117" i="1"/>
  <c r="E121" i="1"/>
  <c r="E117" i="1" s="1"/>
  <c r="E96" i="1" s="1"/>
  <c r="E7" i="1" s="1"/>
  <c r="U117" i="1"/>
  <c r="E104" i="3" s="1"/>
  <c r="E105" i="3" s="1"/>
  <c r="U96" i="1" l="1"/>
  <c r="U7" i="1" s="1"/>
  <c r="U301" i="1" s="1"/>
  <c r="R96" i="1"/>
  <c r="R7" i="1" s="1"/>
  <c r="R301" i="1" s="1"/>
  <c r="B104" i="3"/>
  <c r="B105" i="3" s="1"/>
  <c r="E301" i="1"/>
  <c r="T96" i="1"/>
  <c r="T7" i="1" s="1"/>
  <c r="T301" i="1" s="1"/>
  <c r="D104" i="3"/>
  <c r="D105" i="3" s="1"/>
  <c r="S96" i="1"/>
  <c r="S7" i="1" s="1"/>
  <c r="S301" i="1" s="1"/>
  <c r="C104" i="3"/>
  <c r="C105" i="3" s="1"/>
</calcChain>
</file>

<file path=xl/sharedStrings.xml><?xml version="1.0" encoding="utf-8"?>
<sst xmlns="http://schemas.openxmlformats.org/spreadsheetml/2006/main" count="373" uniqueCount="328">
  <si>
    <t>RECURSOS PROPIOS</t>
  </si>
  <si>
    <t>SGP</t>
  </si>
  <si>
    <t>RECURSOS COFINANCIACIÓN</t>
  </si>
  <si>
    <t>RECURSOS DE CRÉDITO</t>
  </si>
  <si>
    <t>FUENTES DE FINANCIACION</t>
  </si>
  <si>
    <t>TOTAL PLAN</t>
  </si>
  <si>
    <t>METAS</t>
  </si>
  <si>
    <t>Apoyo en la Conformación del Consejo Municipal de turismo.</t>
  </si>
  <si>
    <t>SALUD</t>
  </si>
  <si>
    <t>Mantenimiento, reparación y adecuación de 4 restaurantes escolares.</t>
  </si>
  <si>
    <t>Publicación del 100% de la información correspondiente a los servicios públicos en el SUI.</t>
  </si>
  <si>
    <t>Seguimiento del programa AYUEDA para el ahorro y uso eficiente del agua.</t>
  </si>
  <si>
    <t>Dotación de la Biblioteca Municipal.</t>
  </si>
  <si>
    <t>Programa Apoyo administrativo y logístico para el buen funcionamiento del Consejo Territorial de Planeación.</t>
  </si>
  <si>
    <t>POL</t>
  </si>
  <si>
    <t>PROG</t>
  </si>
  <si>
    <t>TOTAL PLAN PLURIANUAL</t>
  </si>
  <si>
    <t>SEC</t>
  </si>
  <si>
    <t>LIBRE DESTINACION</t>
  </si>
  <si>
    <t>AGUA POTABLE</t>
  </si>
  <si>
    <t>DEPORTE</t>
  </si>
  <si>
    <t>CULTURA</t>
  </si>
  <si>
    <t>LIBRE INVERSION</t>
  </si>
  <si>
    <t>ALIMENTACION ESCOLAR</t>
  </si>
  <si>
    <t>EDUCACION</t>
  </si>
  <si>
    <t>PROYECCION</t>
  </si>
  <si>
    <t>POR INVERTIR</t>
  </si>
  <si>
    <t>aumentar 1 millon</t>
  </si>
  <si>
    <t>Realizar cuatro consejos de seguridad municipal y de orden público.</t>
  </si>
  <si>
    <t>Desarrollar cuatro planes operativos para la expedición de medidas administrativas para prevenir la comisión de los delitos y contravenciones.</t>
  </si>
  <si>
    <t>PLAN PLURIANUAL DE INVERSIONES POR PROGRAMAS, SUBPROGRAMAS Y FUENTES DE FINANCIAMIENTO 2012 - 2015</t>
  </si>
  <si>
    <t>1.1. PALMAS DEL SOCORRO SALUDABLE</t>
  </si>
  <si>
    <t>Garantizar la cobertura de afiliación al régimen subsidiado al +100/100 de la población que según la normatividad vigente se encuentra en niveles bajos del SISBEN</t>
  </si>
  <si>
    <t>Garantizar la vigilancia y control del régimen subsidiado</t>
  </si>
  <si>
    <t xml:space="preserve"> Lograr el 100%  de las actividades del Plan de Salud Pública.</t>
  </si>
  <si>
    <t>1.1.2. PRESTACIÓN DE SERVICIOS DE SALUD A POBLACIÓN POBRE Y VULNERABLE, MEDIANTE CAMPAÑAS  DE SALUD EN ACCIONES NO POS-S.</t>
  </si>
  <si>
    <t xml:space="preserve">Prestar el Servicio de salud al 100% de las personas SISBENIZADAS. </t>
  </si>
  <si>
    <t>1.1.3. MANTENIMIENTO DE LA INFRAESTRUCTURA Y DOTACIÓN DEL CENTRO DE SALUD</t>
  </si>
  <si>
    <t>1.2.1. MEJORAMIENTO Y DOTACIÓN DE AYUDAS DIDACTICAS EN LAS INSTALACIONES EDUCATIVAS DEL MUNICIPIO</t>
  </si>
  <si>
    <t>1.2.2. FORTALECIMIENTO DE LOS PROGRAMAS DE EDUCACIÓN FORMAL Y NO FORMAL A LA POBLACIÓN ADULTA</t>
  </si>
  <si>
    <t>Desarrollar cuatro campañas en el cuatrienio de alfabetización dirigidos especialmente a los adultos entre los 37 y 57 años.</t>
  </si>
  <si>
    <t>1.2.3. TRANSPORTE ESCOLAR</t>
  </si>
  <si>
    <t>1.2.5. PAGO DE SERVICIOS PUBLICOS INSTALACIONES EDUCATIVAS</t>
  </si>
  <si>
    <t xml:space="preserve">1.2.6. CAPACITACIÓN </t>
  </si>
  <si>
    <t>Fortalecer los dos centros educativos del Municipio mediante el pago de los servicios públicos de acueducto, alcantarillado, aseo y energía eléctrica.</t>
  </si>
  <si>
    <t>1.3.1. MEJORAMIENTO  DE  VIVIENDA.</t>
  </si>
  <si>
    <t>1.3. SECTOR VIVIENDA</t>
  </si>
  <si>
    <t>1.3.2. CONSTRUCCIÓN DE VIVIENDA DE INTERES DE SOCIAL.</t>
  </si>
  <si>
    <t>Gestionar el Mejoramiento y adecuación de 6 viviendas urbanas.</t>
  </si>
  <si>
    <t>Gestionar el Mejoramiento y adecuación de 10 viviendas rurales.</t>
  </si>
  <si>
    <t>Gestionar la construcción de 48 viviendas de interés social rural.</t>
  </si>
  <si>
    <t>1.4.3. FOMENTO A LA PRÁCTICA DEL DEPORTE Y LA RECREACIÓN.</t>
  </si>
  <si>
    <t>1.4.2. DOTACIÓN DE ESCENARIOS DEPORTIVOS.</t>
  </si>
  <si>
    <t>1.4.1. MANTENIMIENTO Y MEJORAMIENTO DE ESCENARIOS DEPORTIVOS.</t>
  </si>
  <si>
    <t>1.4. DEPORTE Y RECREACIÓN PARA UN FUTURO MEJOR.</t>
  </si>
  <si>
    <t>Promocionar cuatro encuentros deportivos para la integración de las escuelas y comunidad en general durante el cuatrienio. (municipales e intermunicipales)</t>
  </si>
  <si>
    <t>Crear y desarrollar cuatro programas para la Educación Física para las Instituciones Educativas públicas (pre-escolar primaria y secundaria del municipio).</t>
  </si>
  <si>
    <t>1.5. BASE DE NUESTRA IDENTIDAD, MEMORIA CONVIVENCIA Y DEMOCRACIA.</t>
  </si>
  <si>
    <t>1.5.1. CREACIÓN OFICINA DEL GESTOR CULTURAL</t>
  </si>
  <si>
    <t>1.5.2. PROMOCIÓN DE LOS VALORES ARTISTICOS Y CULTURALES.</t>
  </si>
  <si>
    <t>1.5.3. CONSTRUCCIÓN Y DOTACIÓN DE LA BIBLIOTECA MUNICIPAL.</t>
  </si>
  <si>
    <t>Gestionar la construcción de la biblioteca municipal.</t>
  </si>
  <si>
    <t>Promover una vez al año la celebración cultural del día internacional de la mujer como un espacio de reconocimiento de actividades culturales que fomente, fortalezca y rescate nuestras costumbres e idiosincrasia.</t>
  </si>
  <si>
    <t>Apoyar y/o realizar cuatro encuentros socioculturales y artísticos  en el cuatrienio que integran a la comunidad y fortalecen la identidad cultural.</t>
  </si>
  <si>
    <t>Gestionar recursos para apoyar y promover la constitución de organizaciones de artistas.</t>
  </si>
  <si>
    <t xml:space="preserve">Gestionar la creación de la Oficina del gestor cultural, como un mecanismo de Fortalecimiento de las políticas de rescate nuestra identidad cultural y recuperación del patrimonio cultural del municipio. </t>
  </si>
  <si>
    <t>1.7.7. PROTECCIÓN Y ATENCIÓN DE LA POBLACION DE ADULTOS MAYORES</t>
  </si>
  <si>
    <t>1.7.6. APOYO A LA RED UNIDOS</t>
  </si>
  <si>
    <t>1.7.5. CONSTRUCCIÓN Y MANTENIMIENTO DE LA INFRAESTRUCTURA DE RESTAURANTES ESCOLARES.</t>
  </si>
  <si>
    <t>1.7.4. PROGRAMA DE COMPLEMENTACIÓN ALIMENTARIA.</t>
  </si>
  <si>
    <t>1.7.3. ALIMENTACIÓN ESCOLAR</t>
  </si>
  <si>
    <t>1.7.2. ATENCIÓN A LA INFANCIA, ADOLESCENCIA Y FAMILIA</t>
  </si>
  <si>
    <t>1.7. PROTECCIÓN A LA POBLACIÓN VULNERABLE</t>
  </si>
  <si>
    <t>1.6.2. FORTALECIMIENTO DE LOS DERECHOS HUMANOS.</t>
  </si>
  <si>
    <t>1.6.1. FORTALECIMIENTO A LA SEGURIDAD CIUDADANA.</t>
  </si>
  <si>
    <t>1.6. PALMAS DEL SOCORRO CIUDAD AMABLE QUE CONVIVE EN PAZ</t>
  </si>
  <si>
    <t>Pagar los salarios y prestaciones sociales del inspector de policía municipal.</t>
  </si>
  <si>
    <t>Operar, mantener y adecuar Cuatro veces el vehículo de la policía durante el cuatrienio.</t>
  </si>
  <si>
    <t>Pagar los servicios públicos domiciliarios de la estación de policía Municipal.</t>
  </si>
  <si>
    <t>Dotar dos veces al año de material necesario para el funcionamiento de la Estación de Policía.</t>
  </si>
  <si>
    <t>Ejecutar el Plan Integral de Seguridad Ciudadana y Convivencia ciudadana para Palmas del Socorro de la Policía Nacional - Ver Anexo</t>
  </si>
  <si>
    <t>Realizar cuatro campañas de Prevención, promoción y protección de los derechos Humanos.</t>
  </si>
  <si>
    <t>Creación y/o fortalecimiento del Comité Municipales de DDHH y DIH.</t>
  </si>
  <si>
    <t>Realizar 8 campañas y capacitaciones sobre prevención de mortalidad materna, mortalidad infantil y beneficios de la lactancia materna.</t>
  </si>
  <si>
    <t>Fortalecimiento y apoyo para la conformación del Consejo de Juventudes.</t>
  </si>
  <si>
    <t>Realizar 4 campañas "TODOS JUGANDO".</t>
  </si>
  <si>
    <t>Realizar 4 campañas "TODOS CON REGISTRO CIVIL Y NUIP".</t>
  </si>
  <si>
    <t>Mantener la cobertura del subsidio de alimentación escolar.</t>
  </si>
  <si>
    <t>Mantener la cobertura de personas vinculados al subsidio del programa PROSPERAR o similar.</t>
  </si>
  <si>
    <t>Fortalecer la identidad del adulto mayor mediante la recuperación de la tradición oral, los saberes y su memoria histórica para ser difundidos, mediante cuatro campañas.</t>
  </si>
  <si>
    <t>2.  PALMAS DEL SOCORRO COMPETITIVA CON DESARROLLO ECONÓMICO SOSTENIBLE Y COMPROMISO SOCIAL.</t>
  </si>
  <si>
    <t>2.1.1. MANTENIMIENTO Y AMPLIACIÓN DEL EMPEDRADO MUNICIPAL EN EL CASCO URBANO</t>
  </si>
  <si>
    <t>Mantener y construir 100 m2 de vías urbanas.</t>
  </si>
  <si>
    <t xml:space="preserve">2.1.2. MANTENIMIENTO Y MEJORAMIENTO DE LA INFRAESTRUCTURA VIAL MUNICIPAL. </t>
  </si>
  <si>
    <t>Mantener 40 Km de vías al año.</t>
  </si>
  <si>
    <t>2.1.3. CONSTRUCCIÓN DE HUELLAS DE CONCRETO, BOX CULVERT Y OBRAS DE ARTE EN LAS VIAS TERCIARIAS MUNICIPALES.</t>
  </si>
  <si>
    <t>2.1.4. MANTENIMIENTO Y REPARACIÓN DE INFRAESTRUCTURA DE PUENTES.</t>
  </si>
  <si>
    <t>2.2. CIENCIA Y TECNOLOGÍA</t>
  </si>
  <si>
    <t>2.2.1. CONCESION DE ESPACIO PARA INVESTIGACIÓN</t>
  </si>
  <si>
    <t>Gestionar la consecución de Internet Social.</t>
  </si>
  <si>
    <t>2.2.2. FORMACIÓN Y CAPACITACIÓN DE TALENTO HUMANO.</t>
  </si>
  <si>
    <t>2.3. GENERACIÓN DE NUEVAS FUENTES DE EMPLEO.</t>
  </si>
  <si>
    <t>2.3.1. PROMOCIÓN DE MECANISMOS DE ASOCIACION Y ALIANZA DE PRODUCTORES</t>
  </si>
  <si>
    <t>Capacitar 30 productores campesinos  en programas Agropecuarios.</t>
  </si>
  <si>
    <t>Asesorar y capacitar 25 pequeños productores en colectivos de producción, comercialización y de prestación de servicios.</t>
  </si>
  <si>
    <t>Gestión y apoyo de dos programas de microcrédito a través del gobierno Nacional.</t>
  </si>
  <si>
    <t>2.3.2. ASISTENCIA TÉCNICA Y CAPACITACIÓN A PRODUCTORES AGROPECUARIOS</t>
  </si>
  <si>
    <t>Adelantar en el 100% de los vacunos las campañas de prevención y control de enfermedades.</t>
  </si>
  <si>
    <t>Brindar asistencia técnica agropecuaria al 100% de la población.</t>
  </si>
  <si>
    <t>Realizar dos Proyectos productivos durante el cuatrienio.</t>
  </si>
  <si>
    <t>Gestionar dos Proyectos para la siembra de nuevos cultivos.</t>
  </si>
  <si>
    <t>Realizar dos programas de capacitación en producción y comercialización.</t>
  </si>
  <si>
    <t>Apoyo en la creación de la asociación de comerciantes.</t>
  </si>
  <si>
    <t>Capacitación a 12 Comerciantes de la región.</t>
  </si>
  <si>
    <t>Capacitar a 20 personas en producción manufacturera y artesanal durante el cuatrienio.</t>
  </si>
  <si>
    <t>2.4. DESARROLLO DEL TURISMO: COMO FUENTE ALTERNATIVA DE GENERACIÓN DE INGRESOS</t>
  </si>
  <si>
    <t>2.3.4. APOYO Y CONSOLIDACIÓN DE LA ACTIVIDAD COMERCIAL</t>
  </si>
  <si>
    <t>2.3.5. PRODUCCIÓN MANUFACTURERA Y ARTESANAL</t>
  </si>
  <si>
    <t>2.3.3. PROGRAMAS Y PROYECTOS DE ASISTENCIA TECNICA AGROPECUARIA.</t>
  </si>
  <si>
    <t>2.4.1.  PLAN MUNICIPAL DE TURISMO.</t>
  </si>
  <si>
    <t>Realización del Plan de desarrollo turístico Municipal.</t>
  </si>
  <si>
    <t>Identificar y Adecuar cinco senderos eco turístico.</t>
  </si>
  <si>
    <t>Realización de cuatro eventos especiales y fiestas folclóricas en el Municipio.</t>
  </si>
  <si>
    <t>Desarrollar cuatro foros, eventos o acciones dirigidas a la comunidad para concientizar las conveniencias que ofrece la actividad turística desde el punto de vista cultural, económico y de comercio.</t>
  </si>
  <si>
    <t>2.5. FORTALECIMIENTO DE LA COBERTURA DEL SERVICIO DE ENERGIA ELECTRICA.</t>
  </si>
  <si>
    <t>2.5.1. AMPLIACIÓN DE REDES DE ELECTRIFICACIÓN RURAL</t>
  </si>
  <si>
    <t xml:space="preserve">2.5.3. MANTENIMIENTO Y AMPLIACIÓN DEL ALUMBRADO PÚBLICO. </t>
  </si>
  <si>
    <t>3.  ADMINISTRACIÓN MUNICIPAL A LA MANO DE TODOS</t>
  </si>
  <si>
    <t>3.1. MODERNIZACIÓN DE PROCESOS Y SISTEMATIZACIÓN DE LA ADMINISTRACIÓN PÚBLICA.</t>
  </si>
  <si>
    <t>3.1.1. MODERNIZACIÓN DE PROCESOS Y SISTEMATIZACION DE LA ADMINISTRACION PÚBLICA.</t>
  </si>
  <si>
    <t>Fortalecimiento y seguimiento al Modelo Estándar de Control Interno MECI en el subsistema control estratégico componentes ambiente de control (Acuerdos, compromisos o protocolos éticos y Desarrollo del Talento Humano) y direccionamiento estratégico (estructura Organizacional).</t>
  </si>
  <si>
    <t>3.2. GESTIÓN TRANSPARENTE Y EFICIENTE</t>
  </si>
  <si>
    <t>3.2.1. GESTION TRANSPARENTE Y EFICIENTE</t>
  </si>
  <si>
    <t>Elaboración del Plan de desarrollo Municipal "PALMAS SOMOS TODOS 2012 -2015"</t>
  </si>
  <si>
    <t>Actualización del Esquema de Ordenamiento Territorial.</t>
  </si>
  <si>
    <t>Realizar la actualización de la estratificación Rural.</t>
  </si>
  <si>
    <t>Actualizar dos veces durante el cuatrienio la Base de datos del SISBEN.</t>
  </si>
  <si>
    <t>Programa actualización de base de Datos de PASIVOCOL.</t>
  </si>
  <si>
    <t>Realizar dos acciones al año encaminadas al fortalecimiento en la eficiencia de las Secretarias de despacho.</t>
  </si>
  <si>
    <t>Capacitar a tres funcionarios de la administración al año.</t>
  </si>
  <si>
    <t>Capacitar a nueve integrantes del Consejo Territorial de Planeación.</t>
  </si>
  <si>
    <t>Fortalecer y apoyar a cuatro juntas de acción comunal en el cuatrienio.</t>
  </si>
  <si>
    <t>Elaboración de un informe por año de seguimiento al plan de manejo de riesgos.</t>
  </si>
  <si>
    <t>Desarrollar y brindar acompañamiento en proyectos a las diferentes convocatorias de orden regional, nacional e internacional.</t>
  </si>
  <si>
    <t>3.3. INCENTIVAR LA PARTICIPACIÓN CIUDADANA</t>
  </si>
  <si>
    <t>3.3.1. DESARROLLO COMUNITARIO</t>
  </si>
  <si>
    <t>Diseñar e implementar el centro de atención al ciudadano.</t>
  </si>
  <si>
    <t>3.4. FORTALECIMIENTO DE LAS FINANZAS MUNICIPALES</t>
  </si>
  <si>
    <t>3.4.1. FORTALECIMIENTO FISCAL</t>
  </si>
  <si>
    <t>Implementación y seguimiento al sistema integrado de información al plan anualizado de Caja.</t>
  </si>
  <si>
    <t>Realizar el control financiero de los convenios de cofinanciación.</t>
  </si>
  <si>
    <t>4.  PALMAS DEL SOCORRO MUNICIPIO AMBIENTALMENTE RESPONSABLE</t>
  </si>
  <si>
    <t>4.1. PROMOCIÓN DEL DESARROLLO SOSTENIBLE</t>
  </si>
  <si>
    <t>4.1.1. SISTEMA MUNICIPAL DE AREAS PROTEGIDAS</t>
  </si>
  <si>
    <t>Incrementar en 5000 m2 las áreas de protección de microcuencas abastecedoras de acueductos.</t>
  </si>
  <si>
    <t>4.1.2. PROTECCIÓN DE MICROCUENCAS Y HUMEDALES</t>
  </si>
  <si>
    <t>Desarrollar el programa de control sobre la extracción de madera, tala y quema indiscriminada de bosques con la policía y la autoridad ambiental.</t>
  </si>
  <si>
    <t>4.1.3. ECOSISTEMAS ESTRATEGICO</t>
  </si>
  <si>
    <t>Adquisición de un predio para reforestación que abastece de agua a los acueductos municipales.</t>
  </si>
  <si>
    <t>4.2. CONSERVACIÓN DEL PATRIMONIO NATURAL</t>
  </si>
  <si>
    <t>Realizar el mantenimiento y limpieza de 4000 m2 de parques y zonas verdes del municipio al año.</t>
  </si>
  <si>
    <t>Creación de comité local ambiental.</t>
  </si>
  <si>
    <t>4.2.2. PROTECCIÓN DE RECURSOS DE FAUNA Y FLORA.</t>
  </si>
  <si>
    <t>4.2.1. CALIDAD DEL AIRE, AGUA Y SUELO.</t>
  </si>
  <si>
    <t>Atender a 40 pequeños y medianos productores con asistencia técnica ambiental.</t>
  </si>
  <si>
    <t>Desarrollar el programa de gestión ambiental del municipio (Concertando con la comunidad y todos los sectores las acciones de prevención, formación y control)</t>
  </si>
  <si>
    <t>4.3. ACUEDUCTO, ALCANTARILLADO Y ASEO EN CADA RINCÓN DEL MUNICIPIO</t>
  </si>
  <si>
    <t>4.3.1. AMPLIACIÓN Y MEJORAMIENTO DE LA RED DE ACUEDUCTO URBANO Y RURAL Y SISTEMAS DE TRATAMIENTO.</t>
  </si>
  <si>
    <t>Dotación de un kit (2 utensilios) de laboratorio que mejore los procedimientos de operación de las Plantas de Tratamiento de agua potable.</t>
  </si>
  <si>
    <t>4.3.2. AMPLIACIÓN Y MEJORAMIENTO DE LA RED DE ALCANTARILLADO URBANO Y SISTEMAS DE TRATAMIENTO.</t>
  </si>
  <si>
    <t>Realizar el Mantenimiento y Mejoramiento de la Planta de Tratamiento de Aguas Residuales del Casco Urbano.</t>
  </si>
  <si>
    <t>4.3.3. IMPLEMENTACIÓN DE ESQUEMAS ORGANIZACIONALES PARA LA ADMINISTRACIÓN DE LOS SISTEMAS DE ACUEDUCTO Y ALCANTARILLADO.</t>
  </si>
  <si>
    <t>Realizar cuatro caracterizaciones de agua durante el cuatrienio de acuerdo a lo establecido por la CAS.</t>
  </si>
  <si>
    <t>Creación y/o restructuración de las empresas prestadoras de servicios públicos con los parámetros establecidos en la Ley 142 de 1994.</t>
  </si>
  <si>
    <t>Beneficiar al 100% de familias de estratos 1, 2 y 3 con los subsidios de Acueducto, Alcantarillado y Aseo.</t>
  </si>
  <si>
    <t>Realizar cuatro capacitaciones y campañas en separación en la fuente de residuos solidos.</t>
  </si>
  <si>
    <t>4.3.4. SUBSIDIOS DE SERVICIOS PUBLICOS DOMICILIARIOS.</t>
  </si>
  <si>
    <t>4.3.5. MANEJO INTEGRAL DE RESIDUOS SÓLIDOS.</t>
  </si>
  <si>
    <t>4.3.6. SANEAMIENTO BÁSICO RURAL.</t>
  </si>
  <si>
    <t>1.2. EDUCACIÓN EJE DE DESARROLLO SOCIAL Y ECONÓMICO: MEJORAMIENTO EN LA CALIDAD DE LA EDUCACIÓN EN TODOS LOS NIVELES, PARA GARANTIZAR MEJORES OPORTUNIDADES A LOS JÓVENES DE PALMAS DEL SOCORRO EN EL MERCADO LABORAL.</t>
  </si>
  <si>
    <t>1.  PALMAS DEL SOCORRO; VELA POR SU GENTE</t>
  </si>
  <si>
    <t>PROYECTADO</t>
  </si>
  <si>
    <t>UTILIZADO</t>
  </si>
  <si>
    <t>DIFERENCIA</t>
  </si>
  <si>
    <t>SALUD PUBLICA</t>
  </si>
  <si>
    <t>OTROS SECTORES</t>
  </si>
  <si>
    <t>AGUA POTABLE Y SANEAMIENTO BASICO</t>
  </si>
  <si>
    <t>COMPRA DE PREDIOS</t>
  </si>
  <si>
    <t>Gestionar la integración a la Empresa de Servicios públicos EMSA</t>
  </si>
  <si>
    <t>Proteger dos fuentes hídricas que abastecen acueductos veredales. (Reforestación y otros)</t>
  </si>
  <si>
    <t>Realizar el Programa de Micromedición Urbano y rural.</t>
  </si>
  <si>
    <t>Mantenimiento de la Planta de Sacrificio animal, conforme la normatividad vigente.</t>
  </si>
  <si>
    <t>Mantenimiento y adecuación del cementerio municipal con el apoyo de otras instituciones, conforme la normatividad vigente.</t>
  </si>
  <si>
    <t>Fortalecer los programas del PSMV</t>
  </si>
  <si>
    <t>Atender el 100% de los desastres presentados en el Municipio.</t>
  </si>
  <si>
    <t>Realizar el programa prevención de incendios y calamidades conexas.</t>
  </si>
  <si>
    <t>Gestionar la conformación de comisiones interinstitucionales para la atención y preveción de desastres. (Tecnica, educativa y operativa)</t>
  </si>
  <si>
    <t>Revisar y desarrollas los programas del Estudio de Amenazas y riesgos municipal.</t>
  </si>
  <si>
    <t>Programa prevención y atención para las mujeres víctimas de la violencia</t>
  </si>
  <si>
    <t>SEGURIDAD CIUDADANA</t>
  </si>
  <si>
    <t>Realizar cuatro campañas de Divulgación en forma didáctica, en detalle y en todos los niveles de la población, las disposiciones contenidas en la Ley 1257 de 2008.</t>
  </si>
  <si>
    <t>Programa recuperación del Patrimonio historico y cultural, material e inmaterial del Municipio.</t>
  </si>
  <si>
    <t>Realizar el inventario de viviendas localizadas en zonas de alto riesgo de conformidad con lo exigido por el artículo 5 de la Ley 2 de 1991</t>
  </si>
  <si>
    <t>Creación del Consejo Municipal de Desarrollo Rural, como instancia de concertación entre las autoridades locales y las entidades públicas en materia de desarrollo rural.</t>
  </si>
  <si>
    <t>Elaboración del Plan de Prevención y Protección en derechos humanos y derecho internacional humanitario.</t>
  </si>
  <si>
    <t>RECURSOS DE DESTINACIÓN ESPECIFICA</t>
  </si>
  <si>
    <t>RECURSOS DE REGALIAS</t>
  </si>
  <si>
    <t>PROCULTURA</t>
  </si>
  <si>
    <t>PROANCIANO</t>
  </si>
  <si>
    <t>Dotar de material didáctico a los dos centros educativos del municipio.</t>
  </si>
  <si>
    <t>Aumentar en un +20/1000 el numero de estudiantes bajo la modalidad SAT y otros programas similares.</t>
  </si>
  <si>
    <t>Desarrollar 5 Encuentros deportivos al año en coordinación con el Instructor de deporte.</t>
  </si>
  <si>
    <t>Realizar cuatro caminatas ecológicas y recreativas cada año en fomento a la buena utilización del tiempo libre y fomentando el turismo en la región.</t>
  </si>
  <si>
    <t>Realizar siete campañas de prevención que permitan fortalecer familias sanas, felices y en paz.</t>
  </si>
  <si>
    <t>Realizar siete campañas de Salud Sexual y Reproductiva. (Adolescentes y Padres de Familia)</t>
  </si>
  <si>
    <t>Atender 25 niños al año con el PROGRAMA DE COMPLEMENTACIÓN ALIMENTARIA.</t>
  </si>
  <si>
    <t>Lograr 50 niños con bonos de subsidio económico. (Subsidio Alimentario)</t>
  </si>
  <si>
    <t>Gestionar la realización de un proyecto de mejoramiento Genetico.</t>
  </si>
  <si>
    <t>Exaltación de cinco sitios turísticos a nivel municipal, regional y nacional.</t>
  </si>
  <si>
    <t>Desarrollar el programa de electrificación rural, mediante la electrificación de 20 Nuevas viviendas de familias de escasos recursos.</t>
  </si>
  <si>
    <t>Capacitar a 15 personas en la protección y preservación de los recursos de fauna y flora.</t>
  </si>
  <si>
    <t>Apoyo estrategia red unidos. (30% de los programas sociales)</t>
  </si>
  <si>
    <t>2.1. CONECTIVIDAD PARA EL DESARROLLO</t>
  </si>
  <si>
    <t>Elaboración del Plan decenal de Salud Pública</t>
  </si>
  <si>
    <t>Gestionar y apoyar 2 programas técnicos y/o tecnológicos y/o profesionales y/o no formales, en convenios con el SENA, Instituciones de Educación Superior u otras entidades.</t>
  </si>
  <si>
    <t>Gestionar 2 convenios con universidades publicas para apoyar economicamente a estudiantes de bajos recursos.</t>
  </si>
  <si>
    <t>Garantizar el transporte escolar al 100% de los estudiantes que lo requieran.</t>
  </si>
  <si>
    <t>Mantenimiento y/o remodelación la infraestructura de los dos centros educativos del Municipio.</t>
  </si>
  <si>
    <t>Gestionar adquisición bus escolar, para el transporte estudiantil</t>
  </si>
  <si>
    <t>Capacitar 5 docentes en procesos de formación y/o capacitación.</t>
  </si>
  <si>
    <t>Apoyar la capacitación a los alumnos de 10° y 11° en pruebas de estado.</t>
  </si>
  <si>
    <t>1.2.7. APOYO A LA POBLACIÓN ESCOLAR DEL MUNICIPIO</t>
  </si>
  <si>
    <t>Apoyar con material didactico y educativo a 600 estudiantes.</t>
  </si>
  <si>
    <t>Mantener la cobertura de programas nutricionales a estudiantes.</t>
  </si>
  <si>
    <t>Gestionar la construcción, Mantenimiento, mejoramiento y/o adecuación de dos escenarios deportivos o Parques infantiles.</t>
  </si>
  <si>
    <t>Dotar de implementos deportivos a tres escenarios o a la escuela de formación deportiva.</t>
  </si>
  <si>
    <t>Gestionar la construcción de 4 viviendas de interés social urbana.</t>
  </si>
  <si>
    <t>Creación y dotación de la escuela de Formación deportiva.</t>
  </si>
  <si>
    <t>Realización de dos encuentros interveredales en el cuatrienio.</t>
  </si>
  <si>
    <t>1.5.4. REMODELACIÓN Y DOTACIÓN DE LA CASA DE LA CULTURA.</t>
  </si>
  <si>
    <t>Dotación de la Casa de la cultura Municipal.</t>
  </si>
  <si>
    <t>Gestionar la remodelación o restauración de la Casa de la cultura municipal.</t>
  </si>
  <si>
    <t>Capacitación y apoyo en comercialización de productos a 20 artesanos</t>
  </si>
  <si>
    <t>Gestionar, Promover y fortalecer dos medios de comunicación público, ciudadano y/o comunitario, sistema de divulgación y comunicación que garanticen la difusión, promoción y/o comercialización de las expresiones culturales de Palmas del Socorro.</t>
  </si>
  <si>
    <t>Realizar cuatro domingos culturales en el cuatrienio que fortalezcan la identidad cultural del municipio.</t>
  </si>
  <si>
    <t>Realizar siete bazar artes en el cuatrienio que fortalezcan la identidad cultural del municipio.</t>
  </si>
  <si>
    <t>Realizar el desmonte de 8 Hectáreas de zona no boscosa en el año.</t>
  </si>
  <si>
    <t>Mantener 1000 metros de Caminos reales que conducen a sitios turisticos.</t>
  </si>
  <si>
    <t>Gestionar la Adquisición de Motoniveladora o maquinaria pesada para el mantenimiento de las vías terciarias.</t>
  </si>
  <si>
    <t>Gestionar el Mantenimiento de 2 Kilómetros de la Vía secundaria Palmas del Socorro – Socorro</t>
  </si>
  <si>
    <t>Gestionar la apertura de una nueva via municipal.</t>
  </si>
  <si>
    <t>Construir 1000 metros de placa huellas.</t>
  </si>
  <si>
    <t>Realizar el mantenimiento de  2 puentes peatonales durante el cuatrienio.</t>
  </si>
  <si>
    <t>Gestionar la construcción de un puente vehicular durante el cuatrienio.</t>
  </si>
  <si>
    <t xml:space="preserve">Gestionar la dotación de equipos de computo y tecnológicos para los dos centros educativos del municipio. </t>
  </si>
  <si>
    <t>Capacitar 50 habitantes del municipio en proyectos productivos.</t>
  </si>
  <si>
    <t>Apoyar la realización de tres foros o capacitaciones o eventos de Ciencia y Tecnología en el municipio.</t>
  </si>
  <si>
    <t>Apoyar formación de cinco investigadores activos en Palmas del Socorro.</t>
  </si>
  <si>
    <t>Gestionar dos Proyectos productivos y microempresariales a productos de economía campesina y mujer rural, con prioridad en seguridad alimentaria y cultivos semestrales.</t>
  </si>
  <si>
    <t>Gestionar dos proyectos agropecuarios modelos del sector.</t>
  </si>
  <si>
    <t>Gestionar un proyecto de distrito de riego en el cuatrienio.</t>
  </si>
  <si>
    <t>Apoyar en la conformación de una cadena productiva.</t>
  </si>
  <si>
    <t>Apoyo y establecimiento de una alianzas estratégicas para el desarrollo de programas de recuperación, adecuación, monitoreo y control de escenarios naturales y sitios patrimoniales de uso común en la cadena de turismo.</t>
  </si>
  <si>
    <t>Realizar cuatro capacitaciones en sensibilización y concientización de los operadores y prestadores turísticos.</t>
  </si>
  <si>
    <t>Desarrollar el programa mantenimiento y/o ampliación del alumbrado público.</t>
  </si>
  <si>
    <t>Mantenimiento y mejoramiento de 40 m2 de la Infraestructura física de la Alcaldía Municipal.</t>
  </si>
  <si>
    <t>Fortalecer y ampliar el sistema de información para el módulo de activos fijos que permita integrar las diferentes áreas.</t>
  </si>
  <si>
    <t>Adquisición de seis equipos de cómputo para el fortalecimiento de las secretarias de despacho.</t>
  </si>
  <si>
    <t>Revisión total y seguimiento a través del expediente Municipal al Esquema de Ordenamiento territorial.</t>
  </si>
  <si>
    <t>Fortalecer el Consejo Municipal de Política Social. (Capacitaciones  violencia contra las mujeres y otros)</t>
  </si>
  <si>
    <t>Realizar cuatro eventos “LA ALCALDIA CUENTA”.</t>
  </si>
  <si>
    <t>Realizar tres campañas de sensibilización del pago oportuno de impuestos.</t>
  </si>
  <si>
    <t>Gestionar Actualización Catastral Municipal</t>
  </si>
  <si>
    <t>Estructurar en un 100% el Sistema municipal de Áreas Protegidas en coordinación con las autoridades ambientales.</t>
  </si>
  <si>
    <t>Gestionar la creación de la empresa de agroturismo y ecoturismo en áreas protegidas.</t>
  </si>
  <si>
    <t xml:space="preserve">Implementación de un modelo para la producción sostenible (agroforestales, silvopastoriles y bienes y servicios ambientales). </t>
  </si>
  <si>
    <t>Realizar cuatro capacitaciones sobre el cuidado del medio ambiente y los recursos naturales en el cuatrienio.</t>
  </si>
  <si>
    <t xml:space="preserve">Gestionar la Creación de la empresa de reciclaje liderada por las madres cabeza de hogar. </t>
  </si>
  <si>
    <t>Construcción y/o puesta en funcionamiento de tres plantas de tratamiento de Agua Potable.</t>
  </si>
  <si>
    <t>Realizar la Ampliación del Acueducto Urbano en 2 Usuarios.</t>
  </si>
  <si>
    <t>Realizar la Ampliación de los Acueducto Rurales en 50 Usuarios.</t>
  </si>
  <si>
    <t>Gestionar el Mejoramiento del Alcantarillado Municipal en 100%.</t>
  </si>
  <si>
    <t>Realizar la ampliación del Alcantarillado Municipal a 2 nuevos usuarios.</t>
  </si>
  <si>
    <t>Realizar cuatro capacitaciones a todas  las Entidades Administradoras de servicios públicos domiciliarios, en el mejoramiento de calidad del agua y manejo de sistemas de tratamiento.</t>
  </si>
  <si>
    <t>Seguimiento al 100% del Programa Integral de Residuos sólidos. (Incluyendo la ampliación de cobertura)</t>
  </si>
  <si>
    <t>Construcción de 5 Pozos Sépticos en la Zona Rural del Municipio.</t>
  </si>
  <si>
    <t>Mantener o adecuar al menos 100 m2 de la estación de policía Municipal.</t>
  </si>
  <si>
    <t>Promoción, conformación, fortalecimiento y Apoyo  de las redes constructoras de paz.</t>
  </si>
  <si>
    <t>1.7.1. FUNCIONAMIENTO DE LA COMISARÍA DE FAMILIA</t>
  </si>
  <si>
    <t>Mantenimiento y Apoyo Comisaria de Familia Municipal.</t>
  </si>
  <si>
    <t>Realizar 4 Actividades ludico - recreativas a los adultos mayores.</t>
  </si>
  <si>
    <t>Apoyar con bono alimentario a 23 personas en condicion de discapacidad y madres cabeza de hogar.</t>
  </si>
  <si>
    <t>Realizar cuatro talleres educativos y/o actividades lúdico - recreativas como complemento al programa de desayunos infantiles.</t>
  </si>
  <si>
    <t>Apoyo del Comité Municipal de discapacidad</t>
  </si>
  <si>
    <t>1.1.1. PROMOCION DE LA AFILIACION AL SGSSS</t>
  </si>
  <si>
    <t>Gestionar la realización de dos brigadas de salud al año en las diferentes veredas del Municipio.</t>
  </si>
  <si>
    <t>1.2.4. MANTENIMIENTO Y/O REMODELACIÓN DE LOS PLANTELES EDUCATIVOS.</t>
  </si>
  <si>
    <t>Construir diez alcantarillas y/o box culbert y/u obras de arte en el cuatrienio.</t>
  </si>
  <si>
    <t>Actualización de un proceso administrativo para el mejoramiento del desempeño fiscal.</t>
  </si>
  <si>
    <t>Gestionar la Creación y/o construcción del Centro vida para atender a la población del adulto mayor.</t>
  </si>
  <si>
    <t>Gestionar la constitución de un hogar de paso.</t>
  </si>
  <si>
    <t>1.7.8. ASISTENCIA Y ATENCIÓN A LA POBLACION VICTIMA DEL CONFICTO</t>
  </si>
  <si>
    <t>Mantenimiento, remodelación y adecuación de 30 m2 del puesto de salud local y/o dispensarios.</t>
  </si>
  <si>
    <t>Realización de cuatro olimpiadas campesinas en el cuatrienio.</t>
  </si>
  <si>
    <t xml:space="preserve">Apoyar al 100% de personas desmovilizadas o reintegradas, residentes en el municipio de palmas del socorro, de acuerdo con los lineamientos de la alta consejería para la reintegración de la presidencia de la República. </t>
  </si>
  <si>
    <t>1.7.9. PROGRAMA POR LA REINTEGRACIÓN DE LA POBLACIÓN DESMOVILIZADA, REINSERTADA Y REINCORPORADA EN EL MUNICIPIO DE PALMAS DEL SOCORRO</t>
  </si>
  <si>
    <t xml:space="preserve">Apoyar las mesas temáticas que conforman el consejo territorial de justicia transicional del Municipio de Palmas del Socorro. </t>
  </si>
  <si>
    <t>Realizar el 100% de los Censo en caso de atentados o desplazamientos masivos, que se presenten en el Municipio de Palmas del Socorro.</t>
  </si>
  <si>
    <t xml:space="preserve">Realizar 2 talleres psicosociales de reconstrucción de proyecto de vida a familias víctimas con enfoque diferencial. </t>
  </si>
  <si>
    <t>Prestar asistencia funeraria al 100% de las víctimas del conflicto en Palmas del Socorro  que lo  requieran.</t>
  </si>
  <si>
    <t xml:space="preserve">Crear un enlace municipal de atención a víctimas del conflicto </t>
  </si>
  <si>
    <t>Actualizar e implementar en un 100% el plan integrado único PIU 2012-2015.</t>
  </si>
  <si>
    <t>Proporcionar ayuda inmediata y de emergencia al 100% de las familias en condición de desplazamiento de acuerdo con la normatividad vigente.</t>
  </si>
  <si>
    <t>Garantizar que el 100% de las familias en condición de desplazamiento reciban acompañamiento psicosocial.</t>
  </si>
  <si>
    <t>Gestionar un proyecto de vivienda de interés social urbana o rural para las familias en condición de desplazamiento en el Municipio de Palmas del Socorro.</t>
  </si>
  <si>
    <t>Desarrollar dos proyectos productivos de generación de ingresos para las familias en condición de desplazamiento del municipio de Palmas del Socorro.</t>
  </si>
  <si>
    <t xml:space="preserve">Garantizar la atención integral  básica al 100% de las familias en condición de desplazamiento del municipio de palmas del socorro, de acuerdo al enfoque diferencial. </t>
  </si>
  <si>
    <t>Realizar y ejecutar el plan de acción de atención y asistencia  a las víctimas del conflicto en el municipio de Palmas del Socorro.</t>
  </si>
  <si>
    <t>1.7.11. PROGRAMA DE ATENCIÓN A LA POBLACION INFANTIL, MADRES CABEZA DE HOGAR Y POBLACION CON DEFICIENCIA Y DISCAPACIDAD</t>
  </si>
  <si>
    <t>1.7.12.  ATENCIÓN Y PREVENCIÓN DE DESASTRES.</t>
  </si>
  <si>
    <t>1.7.10. INCLUSIÓN Y RESPETO DE LAS PERSONAS CONSIDERADAS LGBTI</t>
  </si>
  <si>
    <t xml:space="preserve">Realizar 2 actividades de promoción de la tolerancia y de la no discriminación por identidad de género y orientación sexual </t>
  </si>
  <si>
    <t>Instalación de un  circuito cerrado de televisión para la prevención de delitos en el casco urbano del Municipio de Palmas del Socorro</t>
  </si>
  <si>
    <t>Promoción, conformación, fortalecimiento y Apoyo al Consejo Municipal de justicia en Equidad</t>
  </si>
  <si>
    <t>Realizar el programa fortalecimiento del CONSEJO MUNICIPAL DE LA GESTIÓN DEL RIESGO.</t>
  </si>
  <si>
    <t>Capacitar al 100% de los integrantes del CONSEJO MUNICIPAL DE LA GESTIÓN DEL RIESGO.</t>
  </si>
  <si>
    <t>Realizar el programa Fortalecimiento tecnico y administtrativo de las entidades que conforman el CONSEJO MUNICIPAL DE LA GESTIÓN DEL RIESGO.</t>
  </si>
  <si>
    <t>Capacitar a 10 personas de la comunidad como Conciliadores en Equidad  y gestores de convivencia
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</si>
</sst>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2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10"/>
      <color theme="1" tint="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162">
    <xf numFmtId="0" fontId="0" fillId="0" borderId="0" xfId="0" applyNumberFormat="1"/>
    <xf numFmtId="0" fontId="11" fillId="0" borderId="0" xfId="0" applyNumberFormat="1" applyFont="1" applyProtection="1"/>
    <xf numFmtId="0" fontId="8" fillId="0" borderId="0" xfId="0" applyNumberFormat="1" applyFont="1" applyAlignment="1" applyProtection="1">
      <alignment horizontal="center"/>
    </xf>
    <xf numFmtId="0" fontId="9" fillId="0" borderId="0" xfId="0" applyNumberFormat="1" applyFont="1" applyProtection="1"/>
    <xf numFmtId="0" fontId="4" fillId="0" borderId="0" xfId="0" applyNumberFormat="1" applyFont="1" applyProtection="1"/>
    <xf numFmtId="0" fontId="2" fillId="0" borderId="0" xfId="0" applyNumberFormat="1" applyFont="1" applyAlignment="1" applyProtection="1">
      <alignment horizontal="justify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1" fontId="4" fillId="0" borderId="0" xfId="0" applyNumberFormat="1" applyFont="1" applyProtection="1"/>
    <xf numFmtId="0" fontId="6" fillId="0" borderId="0" xfId="0" applyNumberFormat="1" applyFont="1" applyBorder="1" applyProtection="1"/>
    <xf numFmtId="0" fontId="2" fillId="0" borderId="0" xfId="0" applyNumberFormat="1" applyFont="1" applyProtection="1"/>
    <xf numFmtId="0" fontId="4" fillId="0" borderId="1" xfId="0" applyNumberFormat="1" applyFont="1" applyBorder="1" applyAlignment="1" applyProtection="1">
      <alignment horizontal="justify" vertical="center" wrapText="1"/>
    </xf>
    <xf numFmtId="1" fontId="4" fillId="0" borderId="1" xfId="0" applyNumberFormat="1" applyFont="1" applyBorder="1" applyProtection="1"/>
    <xf numFmtId="0" fontId="4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justify" vertical="center" wrapText="1"/>
    </xf>
    <xf numFmtId="0" fontId="4" fillId="0" borderId="4" xfId="0" applyNumberFormat="1" applyFont="1" applyBorder="1" applyAlignment="1" applyProtection="1">
      <alignment horizontal="justify" vertical="center" wrapText="1"/>
    </xf>
    <xf numFmtId="0" fontId="13" fillId="0" borderId="0" xfId="0" applyNumberFormat="1" applyFont="1" applyProtection="1"/>
    <xf numFmtId="0" fontId="11" fillId="0" borderId="5" xfId="0" applyNumberFormat="1" applyFont="1" applyBorder="1" applyProtection="1">
      <protection locked="0"/>
    </xf>
    <xf numFmtId="0" fontId="11" fillId="0" borderId="6" xfId="0" applyNumberFormat="1" applyFont="1" applyBorder="1" applyProtection="1">
      <protection locked="0"/>
    </xf>
    <xf numFmtId="0" fontId="11" fillId="0" borderId="7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1" fontId="4" fillId="0" borderId="11" xfId="0" applyNumberFormat="1" applyFont="1" applyBorder="1" applyProtection="1">
      <protection locked="0"/>
    </xf>
    <xf numFmtId="1" fontId="4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1" fontId="4" fillId="0" borderId="14" xfId="0" applyNumberFormat="1" applyFont="1" applyBorder="1" applyProtection="1">
      <protection locked="0"/>
    </xf>
    <xf numFmtId="1" fontId="4" fillId="0" borderId="15" xfId="0" applyNumberFormat="1" applyFont="1" applyBorder="1" applyProtection="1">
      <protection locked="0"/>
    </xf>
    <xf numFmtId="166" fontId="4" fillId="0" borderId="13" xfId="1" applyNumberFormat="1" applyFont="1" applyBorder="1" applyAlignment="1" applyProtection="1">
      <protection locked="0"/>
    </xf>
    <xf numFmtId="0" fontId="4" fillId="0" borderId="5" xfId="0" applyNumberFormat="1" applyFont="1" applyBorder="1" applyProtection="1">
      <protection locked="0"/>
    </xf>
    <xf numFmtId="0" fontId="4" fillId="0" borderId="6" xfId="0" applyNumberFormat="1" applyFont="1" applyBorder="1" applyProtection="1">
      <protection locked="0"/>
    </xf>
    <xf numFmtId="0" fontId="4" fillId="0" borderId="26" xfId="0" applyNumberFormat="1" applyFont="1" applyBorder="1" applyProtection="1">
      <protection locked="0"/>
    </xf>
    <xf numFmtId="1" fontId="4" fillId="0" borderId="12" xfId="0" applyNumberFormat="1" applyFont="1" applyFill="1" applyBorder="1" applyProtection="1">
      <protection locked="0"/>
    </xf>
    <xf numFmtId="1" fontId="2" fillId="5" borderId="20" xfId="0" quotePrefix="1" applyNumberFormat="1" applyFont="1" applyFill="1" applyBorder="1" applyAlignment="1" applyProtection="1">
      <alignment horizontal="center" vertical="center" wrapText="1"/>
    </xf>
    <xf numFmtId="1" fontId="2" fillId="5" borderId="21" xfId="0" quotePrefix="1" applyNumberFormat="1" applyFont="1" applyFill="1" applyBorder="1" applyAlignment="1" applyProtection="1">
      <alignment horizontal="center" vertical="center" wrapText="1"/>
    </xf>
    <xf numFmtId="1" fontId="2" fillId="5" borderId="22" xfId="0" quotePrefix="1" applyNumberFormat="1" applyFont="1" applyFill="1" applyBorder="1" applyAlignment="1" applyProtection="1">
      <alignment horizontal="center" vertical="center" wrapText="1"/>
    </xf>
    <xf numFmtId="166" fontId="4" fillId="0" borderId="28" xfId="1" applyNumberFormat="1" applyFont="1" applyBorder="1" applyAlignment="1" applyProtection="1">
      <protection locked="0"/>
    </xf>
    <xf numFmtId="166" fontId="4" fillId="0" borderId="14" xfId="1" applyNumberFormat="1" applyFont="1" applyBorder="1" applyAlignment="1" applyProtection="1">
      <protection locked="0"/>
    </xf>
    <xf numFmtId="1" fontId="4" fillId="0" borderId="28" xfId="0" applyNumberFormat="1" applyFont="1" applyBorder="1" applyProtection="1">
      <protection locked="0"/>
    </xf>
    <xf numFmtId="1" fontId="4" fillId="0" borderId="29" xfId="0" applyNumberFormat="1" applyFont="1" applyBorder="1" applyProtection="1">
      <protection locked="0"/>
    </xf>
    <xf numFmtId="0" fontId="2" fillId="5" borderId="24" xfId="0" applyNumberFormat="1" applyFont="1" applyFill="1" applyBorder="1" applyProtection="1"/>
    <xf numFmtId="1" fontId="2" fillId="6" borderId="30" xfId="0" applyNumberFormat="1" applyFont="1" applyFill="1" applyBorder="1" applyAlignment="1" applyProtection="1">
      <alignment vertical="center"/>
    </xf>
    <xf numFmtId="1" fontId="2" fillId="6" borderId="5" xfId="0" applyNumberFormat="1" applyFont="1" applyFill="1" applyBorder="1" applyAlignment="1" applyProtection="1">
      <alignment vertical="center"/>
    </xf>
    <xf numFmtId="1" fontId="2" fillId="6" borderId="6" xfId="0" applyNumberFormat="1" applyFont="1" applyFill="1" applyBorder="1" applyAlignment="1" applyProtection="1">
      <alignment vertical="center"/>
    </xf>
    <xf numFmtId="1" fontId="2" fillId="6" borderId="26" xfId="0" applyNumberFormat="1" applyFont="1" applyFill="1" applyBorder="1" applyAlignment="1" applyProtection="1">
      <alignment vertical="center"/>
    </xf>
    <xf numFmtId="1" fontId="2" fillId="6" borderId="7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" fontId="2" fillId="7" borderId="24" xfId="0" applyNumberFormat="1" applyFont="1" applyFill="1" applyBorder="1" applyAlignment="1" applyProtection="1">
      <alignment vertical="center"/>
    </xf>
    <xf numFmtId="1" fontId="2" fillId="7" borderId="5" xfId="0" applyNumberFormat="1" applyFont="1" applyFill="1" applyBorder="1" applyAlignment="1" applyProtection="1">
      <alignment vertical="center"/>
    </xf>
    <xf numFmtId="1" fontId="2" fillId="7" borderId="6" xfId="0" applyNumberFormat="1" applyFont="1" applyFill="1" applyBorder="1" applyAlignment="1" applyProtection="1">
      <alignment vertical="center"/>
    </xf>
    <xf numFmtId="1" fontId="2" fillId="7" borderId="26" xfId="0" applyNumberFormat="1" applyFont="1" applyFill="1" applyBorder="1" applyAlignment="1" applyProtection="1">
      <alignment vertical="center"/>
    </xf>
    <xf numFmtId="1" fontId="2" fillId="7" borderId="7" xfId="0" applyNumberFormat="1" applyFont="1" applyFill="1" applyBorder="1" applyAlignment="1" applyProtection="1">
      <alignment vertical="center"/>
    </xf>
    <xf numFmtId="1" fontId="2" fillId="4" borderId="0" xfId="0" applyNumberFormat="1" applyFont="1" applyFill="1" applyBorder="1" applyAlignment="1" applyProtection="1">
      <alignment vertical="center"/>
    </xf>
    <xf numFmtId="1" fontId="6" fillId="3" borderId="24" xfId="0" applyNumberFormat="1" applyFont="1" applyFill="1" applyBorder="1" applyAlignment="1" applyProtection="1">
      <alignment vertical="center" wrapText="1"/>
    </xf>
    <xf numFmtId="1" fontId="6" fillId="3" borderId="5" xfId="0" applyNumberFormat="1" applyFont="1" applyFill="1" applyBorder="1" applyAlignment="1" applyProtection="1">
      <alignment vertical="center" wrapText="1"/>
    </xf>
    <xf numFmtId="1" fontId="6" fillId="3" borderId="6" xfId="0" applyNumberFormat="1" applyFont="1" applyFill="1" applyBorder="1" applyAlignment="1" applyProtection="1">
      <alignment vertical="center" wrapText="1"/>
    </xf>
    <xf numFmtId="1" fontId="6" fillId="3" borderId="2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Alignment="1" applyProtection="1">
      <alignment vertical="center" wrapText="1"/>
    </xf>
    <xf numFmtId="0" fontId="0" fillId="0" borderId="5" xfId="0" applyNumberFormat="1" applyBorder="1"/>
    <xf numFmtId="0" fontId="4" fillId="0" borderId="31" xfId="0" applyNumberFormat="1" applyFont="1" applyBorder="1"/>
    <xf numFmtId="0" fontId="4" fillId="0" borderId="1" xfId="0" applyNumberFormat="1" applyFont="1" applyBorder="1"/>
    <xf numFmtId="0" fontId="4" fillId="0" borderId="3" xfId="0" applyNumberFormat="1" applyFont="1" applyBorder="1"/>
    <xf numFmtId="166" fontId="0" fillId="0" borderId="0" xfId="1" applyNumberFormat="1" applyFont="1"/>
    <xf numFmtId="166" fontId="0" fillId="0" borderId="6" xfId="1" applyNumberFormat="1" applyFont="1" applyBorder="1"/>
    <xf numFmtId="166" fontId="0" fillId="0" borderId="7" xfId="1" applyNumberFormat="1" applyFont="1" applyBorder="1"/>
    <xf numFmtId="166" fontId="0" fillId="0" borderId="16" xfId="1" applyNumberFormat="1" applyFont="1" applyBorder="1"/>
    <xf numFmtId="166" fontId="0" fillId="0" borderId="17" xfId="1" applyNumberFormat="1" applyFont="1" applyBorder="1"/>
    <xf numFmtId="166" fontId="0" fillId="0" borderId="19" xfId="1" applyNumberFormat="1" applyFont="1" applyBorder="1"/>
    <xf numFmtId="166" fontId="0" fillId="0" borderId="12" xfId="1" applyNumberFormat="1" applyFont="1" applyBorder="1"/>
    <xf numFmtId="166" fontId="0" fillId="0" borderId="13" xfId="1" applyNumberFormat="1" applyFont="1" applyBorder="1"/>
    <xf numFmtId="166" fontId="0" fillId="0" borderId="15" xfId="1" applyNumberFormat="1" applyFont="1" applyBorder="1"/>
    <xf numFmtId="166" fontId="0" fillId="0" borderId="20" xfId="1" applyNumberFormat="1" applyFont="1" applyBorder="1"/>
    <xf numFmtId="166" fontId="0" fillId="0" borderId="21" xfId="1" applyNumberFormat="1" applyFont="1" applyBorder="1"/>
    <xf numFmtId="166" fontId="0" fillId="0" borderId="23" xfId="1" applyNumberFormat="1" applyFont="1" applyBorder="1"/>
    <xf numFmtId="0" fontId="4" fillId="0" borderId="0" xfId="0" applyNumberFormat="1" applyFont="1" applyAlignment="1"/>
    <xf numFmtId="0" fontId="4" fillId="0" borderId="0" xfId="0" applyNumberFormat="1" applyFont="1" applyAlignment="1" applyProtection="1">
      <protection locked="0"/>
    </xf>
    <xf numFmtId="166" fontId="4" fillId="2" borderId="24" xfId="1" applyNumberFormat="1" applyFont="1" applyFill="1" applyBorder="1"/>
    <xf numFmtId="0" fontId="1" fillId="0" borderId="1" xfId="0" applyNumberFormat="1" applyFont="1" applyBorder="1" applyAlignment="1" applyProtection="1">
      <alignment horizontal="justify" vertical="center" wrapText="1"/>
    </xf>
    <xf numFmtId="0" fontId="2" fillId="5" borderId="18" xfId="0" applyNumberFormat="1" applyFont="1" applyFill="1" applyBorder="1" applyAlignment="1" applyProtection="1">
      <alignment horizontal="center" vertical="center" wrapText="1"/>
    </xf>
    <xf numFmtId="0" fontId="2" fillId="5" borderId="22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1" fontId="1" fillId="0" borderId="0" xfId="0" applyNumberFormat="1" applyFont="1" applyAlignment="1" applyProtection="1">
      <alignment vertical="center" wrapText="1"/>
    </xf>
    <xf numFmtId="1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1" fontId="1" fillId="0" borderId="0" xfId="0" applyNumberFormat="1" applyFont="1" applyProtection="1"/>
    <xf numFmtId="166" fontId="4" fillId="0" borderId="12" xfId="1" applyNumberFormat="1" applyFont="1" applyBorder="1" applyProtection="1">
      <protection locked="0"/>
    </xf>
    <xf numFmtId="166" fontId="4" fillId="0" borderId="13" xfId="1" applyNumberFormat="1" applyFont="1" applyBorder="1" applyProtection="1">
      <protection locked="0"/>
    </xf>
    <xf numFmtId="166" fontId="4" fillId="0" borderId="14" xfId="1" applyNumberFormat="1" applyFont="1" applyBorder="1" applyProtection="1">
      <protection locked="0"/>
    </xf>
    <xf numFmtId="166" fontId="4" fillId="0" borderId="1" xfId="1" applyNumberFormat="1" applyFont="1" applyBorder="1" applyProtection="1"/>
    <xf numFmtId="166" fontId="4" fillId="0" borderId="8" xfId="1" applyNumberFormat="1" applyFont="1" applyBorder="1" applyProtection="1">
      <protection locked="0"/>
    </xf>
    <xf numFmtId="166" fontId="4" fillId="0" borderId="9" xfId="1" applyNumberFormat="1" applyFont="1" applyBorder="1" applyProtection="1">
      <protection locked="0"/>
    </xf>
    <xf numFmtId="166" fontId="4" fillId="0" borderId="10" xfId="1" applyNumberFormat="1" applyFont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166" fontId="4" fillId="0" borderId="15" xfId="1" applyNumberFormat="1" applyFont="1" applyBorder="1" applyProtection="1">
      <protection locked="0"/>
    </xf>
    <xf numFmtId="0" fontId="0" fillId="0" borderId="0" xfId="0" applyNumberFormat="1" applyFill="1"/>
    <xf numFmtId="166" fontId="0" fillId="0" borderId="0" xfId="1" applyNumberFormat="1" applyFont="1" applyFill="1"/>
    <xf numFmtId="166" fontId="0" fillId="0" borderId="0" xfId="0" applyNumberFormat="1"/>
    <xf numFmtId="0" fontId="1" fillId="0" borderId="30" xfId="0" applyNumberFormat="1" applyFont="1" applyBorder="1" applyAlignment="1" applyProtection="1">
      <alignment horizontal="justify" vertical="center" wrapText="1"/>
    </xf>
    <xf numFmtId="1" fontId="4" fillId="0" borderId="5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2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64" fontId="0" fillId="0" borderId="0" xfId="1" applyNumberFormat="1" applyFont="1"/>
    <xf numFmtId="166" fontId="4" fillId="0" borderId="12" xfId="1" applyNumberFormat="1" applyFont="1" applyFill="1" applyBorder="1" applyProtection="1">
      <protection locked="0"/>
    </xf>
    <xf numFmtId="166" fontId="4" fillId="0" borderId="30" xfId="1" applyNumberFormat="1" applyFont="1" applyBorder="1" applyProtection="1"/>
    <xf numFmtId="166" fontId="4" fillId="0" borderId="5" xfId="1" applyNumberFormat="1" applyFont="1" applyBorder="1" applyProtection="1">
      <protection locked="0"/>
    </xf>
    <xf numFmtId="166" fontId="4" fillId="0" borderId="6" xfId="1" applyNumberFormat="1" applyFont="1" applyBorder="1" applyProtection="1">
      <protection locked="0"/>
    </xf>
    <xf numFmtId="166" fontId="4" fillId="0" borderId="26" xfId="1" applyNumberFormat="1" applyFont="1" applyBorder="1" applyProtection="1">
      <protection locked="0"/>
    </xf>
    <xf numFmtId="0" fontId="1" fillId="0" borderId="27" xfId="0" applyNumberFormat="1" applyFont="1" applyFill="1" applyBorder="1" applyAlignment="1" applyProtection="1">
      <alignment horizontal="justify" vertical="center" wrapText="1"/>
    </xf>
    <xf numFmtId="166" fontId="4" fillId="0" borderId="28" xfId="1" applyNumberFormat="1" applyFont="1" applyBorder="1" applyProtection="1">
      <protection locked="0"/>
    </xf>
    <xf numFmtId="166" fontId="4" fillId="0" borderId="29" xfId="1" applyNumberFormat="1" applyFont="1" applyBorder="1" applyProtection="1">
      <protection locked="0"/>
    </xf>
    <xf numFmtId="1" fontId="2" fillId="5" borderId="23" xfId="0" quotePrefix="1" applyNumberFormat="1" applyFont="1" applyFill="1" applyBorder="1" applyAlignment="1" applyProtection="1">
      <alignment horizontal="center" vertical="center" wrapText="1"/>
    </xf>
    <xf numFmtId="1" fontId="6" fillId="3" borderId="7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Border="1" applyAlignment="1" applyProtection="1">
      <alignment horizontal="right"/>
    </xf>
    <xf numFmtId="0" fontId="6" fillId="0" borderId="32" xfId="0" applyNumberFormat="1" applyFont="1" applyBorder="1" applyAlignment="1" applyProtection="1">
      <alignment horizontal="right"/>
    </xf>
    <xf numFmtId="0" fontId="3" fillId="2" borderId="52" xfId="2" applyFont="1" applyFill="1" applyBorder="1" applyAlignment="1" applyProtection="1">
      <alignment horizontal="center" vertical="center" wrapText="1"/>
    </xf>
    <xf numFmtId="0" fontId="3" fillId="2" borderId="49" xfId="2" applyFont="1" applyFill="1" applyBorder="1" applyAlignment="1" applyProtection="1">
      <alignment horizontal="center" vertical="center" wrapText="1"/>
    </xf>
    <xf numFmtId="0" fontId="3" fillId="2" borderId="50" xfId="2" applyFont="1" applyFill="1" applyBorder="1" applyAlignment="1" applyProtection="1">
      <alignment horizontal="center" vertical="center" wrapText="1"/>
    </xf>
    <xf numFmtId="0" fontId="3" fillId="2" borderId="39" xfId="2" applyFont="1" applyFill="1" applyBorder="1" applyAlignment="1" applyProtection="1">
      <alignment horizontal="center" vertical="center" wrapText="1"/>
    </xf>
    <xf numFmtId="0" fontId="3" fillId="2" borderId="35" xfId="2" applyFont="1" applyFill="1" applyBorder="1" applyAlignment="1" applyProtection="1">
      <alignment horizontal="center" vertical="center" wrapText="1"/>
    </xf>
    <xf numFmtId="0" fontId="3" fillId="2" borderId="41" xfId="2" applyFont="1" applyFill="1" applyBorder="1" applyAlignment="1" applyProtection="1">
      <alignment horizontal="center" vertical="center" wrapText="1"/>
    </xf>
    <xf numFmtId="0" fontId="3" fillId="2" borderId="25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3" fillId="2" borderId="40" xfId="2" applyFont="1" applyFill="1" applyBorder="1" applyAlignment="1" applyProtection="1">
      <alignment horizontal="center" vertical="center" wrapText="1"/>
    </xf>
    <xf numFmtId="0" fontId="2" fillId="7" borderId="30" xfId="0" applyNumberFormat="1" applyFont="1" applyFill="1" applyBorder="1" applyAlignment="1" applyProtection="1">
      <alignment horizontal="justify" vertical="center"/>
    </xf>
    <xf numFmtId="0" fontId="2" fillId="7" borderId="34" xfId="0" applyNumberFormat="1" applyFont="1" applyFill="1" applyBorder="1" applyAlignment="1" applyProtection="1">
      <alignment horizontal="justify" vertical="center"/>
    </xf>
    <xf numFmtId="0" fontId="2" fillId="7" borderId="33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32" xfId="0" applyNumberFormat="1" applyFont="1" applyBorder="1" applyAlignment="1" applyProtection="1">
      <alignment horizontal="center"/>
    </xf>
    <xf numFmtId="0" fontId="2" fillId="6" borderId="30" xfId="0" applyNumberFormat="1" applyFont="1" applyFill="1" applyBorder="1" applyAlignment="1" applyProtection="1">
      <alignment horizontal="justify" vertical="center" wrapText="1"/>
    </xf>
    <xf numFmtId="0" fontId="2" fillId="6" borderId="33" xfId="0" applyNumberFormat="1" applyFont="1" applyFill="1" applyBorder="1" applyAlignment="1" applyProtection="1">
      <alignment horizontal="justify" vertical="center" wrapText="1"/>
    </xf>
    <xf numFmtId="0" fontId="6" fillId="3" borderId="30" xfId="0" applyNumberFormat="1" applyFont="1" applyFill="1" applyBorder="1" applyAlignment="1" applyProtection="1">
      <alignment horizontal="justify" vertical="center" wrapText="1"/>
    </xf>
    <xf numFmtId="0" fontId="6" fillId="3" borderId="34" xfId="0" applyNumberFormat="1" applyFont="1" applyFill="1" applyBorder="1" applyAlignment="1" applyProtection="1">
      <alignment horizontal="justify" vertical="center" wrapText="1"/>
    </xf>
    <xf numFmtId="0" fontId="6" fillId="3" borderId="33" xfId="0" applyNumberFormat="1" applyFont="1" applyFill="1" applyBorder="1" applyAlignment="1" applyProtection="1">
      <alignment horizontal="justify" vertical="center" wrapText="1"/>
    </xf>
    <xf numFmtId="0" fontId="3" fillId="2" borderId="48" xfId="2" applyFont="1" applyFill="1" applyBorder="1" applyAlignment="1" applyProtection="1">
      <alignment horizontal="center" vertical="center" wrapText="1"/>
    </xf>
    <xf numFmtId="0" fontId="3" fillId="2" borderId="51" xfId="2" applyFont="1" applyFill="1" applyBorder="1" applyAlignment="1" applyProtection="1">
      <alignment horizontal="center" vertical="center" wrapText="1"/>
    </xf>
    <xf numFmtId="0" fontId="3" fillId="2" borderId="37" xfId="2" applyFont="1" applyFill="1" applyBorder="1" applyAlignment="1" applyProtection="1">
      <alignment horizontal="center" vertical="center" wrapText="1"/>
    </xf>
    <xf numFmtId="0" fontId="3" fillId="2" borderId="38" xfId="2" applyFont="1" applyFill="1" applyBorder="1" applyAlignment="1" applyProtection="1">
      <alignment horizontal="center" vertical="center" wrapText="1"/>
    </xf>
    <xf numFmtId="0" fontId="7" fillId="5" borderId="30" xfId="0" applyNumberFormat="1" applyFont="1" applyFill="1" applyBorder="1" applyAlignment="1" applyProtection="1">
      <alignment horizontal="center"/>
    </xf>
    <xf numFmtId="0" fontId="7" fillId="5" borderId="34" xfId="0" applyNumberFormat="1" applyFont="1" applyFill="1" applyBorder="1" applyAlignment="1" applyProtection="1">
      <alignment horizontal="center"/>
    </xf>
    <xf numFmtId="0" fontId="7" fillId="5" borderId="33" xfId="0" applyNumberFormat="1" applyFont="1" applyFill="1" applyBorder="1" applyAlignment="1" applyProtection="1">
      <alignment horizontal="center"/>
    </xf>
    <xf numFmtId="0" fontId="3" fillId="2" borderId="32" xfId="2" applyFont="1" applyFill="1" applyBorder="1" applyAlignment="1" applyProtection="1">
      <alignment horizontal="center" vertical="center" wrapText="1"/>
    </xf>
    <xf numFmtId="0" fontId="3" fillId="2" borderId="36" xfId="2" applyFont="1" applyFill="1" applyBorder="1" applyAlignment="1" applyProtection="1">
      <alignment horizontal="center" vertical="center" wrapText="1"/>
    </xf>
    <xf numFmtId="0" fontId="6" fillId="0" borderId="35" xfId="0" applyNumberFormat="1" applyFont="1" applyBorder="1" applyAlignment="1" applyProtection="1">
      <alignment horizontal="center"/>
    </xf>
    <xf numFmtId="0" fontId="6" fillId="0" borderId="38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6" fillId="5" borderId="46" xfId="0" applyNumberFormat="1" applyFont="1" applyFill="1" applyBorder="1" applyAlignment="1" applyProtection="1">
      <alignment horizontal="center" vertical="center" wrapText="1"/>
    </xf>
    <xf numFmtId="0" fontId="6" fillId="5" borderId="47" xfId="0" applyNumberFormat="1" applyFont="1" applyFill="1" applyBorder="1" applyAlignment="1" applyProtection="1">
      <alignment horizontal="center" vertical="center" wrapText="1"/>
    </xf>
    <xf numFmtId="0" fontId="2" fillId="5" borderId="44" xfId="0" applyNumberFormat="1" applyFont="1" applyFill="1" applyBorder="1" applyAlignment="1" applyProtection="1">
      <alignment horizontal="center" vertical="center" wrapText="1"/>
    </xf>
    <xf numFmtId="0" fontId="2" fillId="5" borderId="45" xfId="0" applyNumberFormat="1" applyFont="1" applyFill="1" applyBorder="1" applyAlignment="1" applyProtection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/>
    </xf>
    <xf numFmtId="0" fontId="6" fillId="0" borderId="38" xfId="0" applyNumberFormat="1" applyFont="1" applyFill="1" applyBorder="1" applyAlignment="1" applyProtection="1">
      <alignment horizontal="center"/>
    </xf>
    <xf numFmtId="2" fontId="14" fillId="6" borderId="2" xfId="0" applyNumberFormat="1" applyFont="1" applyFill="1" applyBorder="1" applyAlignment="1" applyProtection="1">
      <alignment horizontal="center" vertical="center" wrapText="1"/>
    </xf>
    <xf numFmtId="2" fontId="14" fillId="6" borderId="42" xfId="0" applyNumberFormat="1" applyFont="1" applyFill="1" applyBorder="1" applyAlignment="1" applyProtection="1">
      <alignment horizontal="center" vertical="center" wrapText="1"/>
    </xf>
    <xf numFmtId="2" fontId="14" fillId="6" borderId="43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42" xfId="0" applyNumberFormat="1" applyFont="1" applyFill="1" applyBorder="1" applyAlignment="1" applyProtection="1">
      <alignment horizontal="center" vertical="center" wrapText="1"/>
    </xf>
    <xf numFmtId="2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30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_Hoja1" xfId="2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15"/>
  <sheetViews>
    <sheetView tabSelected="1" view="pageBreakPreview" zoomScale="90" zoomScaleNormal="60" zoomScaleSheetLayoutView="90" workbookViewId="0">
      <pane xSplit="4" ySplit="6" topLeftCell="E82" activePane="bottomRight" state="frozen"/>
      <selection pane="topRight" activeCell="E1" sqref="E1"/>
      <selection pane="bottomLeft" activeCell="A7" sqref="A7"/>
      <selection pane="bottomRight" activeCell="F88" sqref="F88"/>
    </sheetView>
  </sheetViews>
  <sheetFormatPr baseColWidth="10" defaultRowHeight="12.75" x14ac:dyDescent="0.2"/>
  <cols>
    <col min="1" max="1" width="7.140625" style="8" customWidth="1"/>
    <col min="2" max="2" width="7.42578125" style="12" customWidth="1"/>
    <col min="3" max="3" width="8.42578125" style="13" customWidth="1"/>
    <col min="4" max="4" width="41.5703125" style="14" customWidth="1"/>
    <col min="5" max="5" width="16.140625" style="4" customWidth="1"/>
    <col min="6" max="6" width="10.7109375" style="4" bestFit="1" customWidth="1"/>
    <col min="7" max="7" width="10.5703125" style="4" bestFit="1" customWidth="1"/>
    <col min="8" max="8" width="10.7109375" style="4" bestFit="1" customWidth="1"/>
    <col min="9" max="9" width="12.7109375" style="4" bestFit="1" customWidth="1"/>
    <col min="10" max="10" width="12" style="4" customWidth="1"/>
    <col min="11" max="11" width="12.28515625" style="4" customWidth="1"/>
    <col min="12" max="12" width="12.140625" style="4" bestFit="1" customWidth="1"/>
    <col min="13" max="13" width="13.5703125" style="4" bestFit="1" customWidth="1"/>
    <col min="14" max="14" width="10.7109375" style="4" bestFit="1" customWidth="1"/>
    <col min="15" max="15" width="11.85546875" style="4" bestFit="1" customWidth="1"/>
    <col min="16" max="16" width="12" style="4" bestFit="1" customWidth="1"/>
    <col min="17" max="17" width="14" style="4" bestFit="1" customWidth="1"/>
    <col min="18" max="18" width="12" style="4" bestFit="1" customWidth="1"/>
    <col min="19" max="19" width="12.28515625" style="4" customWidth="1"/>
    <col min="20" max="21" width="12" style="4" bestFit="1" customWidth="1"/>
    <col min="22" max="23" width="10.7109375" style="4" bestFit="1" customWidth="1"/>
    <col min="24" max="24" width="12" style="4" bestFit="1" customWidth="1"/>
    <col min="25" max="25" width="14" style="4" bestFit="1" customWidth="1"/>
    <col min="26" max="29" width="10.7109375" style="4" bestFit="1" customWidth="1"/>
    <col min="30" max="30" width="16.7109375" style="4" hidden="1" customWidth="1"/>
    <col min="31" max="31" width="9.85546875" style="4" hidden="1" customWidth="1"/>
    <col min="32" max="32" width="12.85546875" style="4" hidden="1" customWidth="1"/>
    <col min="33" max="33" width="13.140625" style="4" hidden="1" customWidth="1"/>
    <col min="34" max="34" width="0" style="4" hidden="1" customWidth="1"/>
    <col min="35" max="35" width="11" style="4" hidden="1" customWidth="1"/>
    <col min="36" max="36" width="17" style="4" hidden="1" customWidth="1"/>
    <col min="37" max="37" width="10.28515625" style="4" hidden="1" customWidth="1"/>
    <col min="38" max="38" width="10.7109375" style="4" hidden="1" customWidth="1"/>
    <col min="39" max="39" width="12.140625" style="4" hidden="1" customWidth="1"/>
    <col min="40" max="40" width="12" style="4" hidden="1" customWidth="1"/>
    <col min="41" max="41" width="11.28515625" style="4" hidden="1" customWidth="1"/>
    <col min="42" max="42" width="9.28515625" style="4" hidden="1" customWidth="1"/>
    <col min="43" max="43" width="11.140625" style="4" hidden="1" customWidth="1"/>
    <col min="44" max="44" width="11.85546875" style="4" hidden="1" customWidth="1"/>
    <col min="45" max="45" width="12.5703125" style="4" hidden="1" customWidth="1"/>
    <col min="46" max="46" width="10.140625" style="4" hidden="1" customWidth="1"/>
    <col min="47" max="47" width="12.42578125" style="4" hidden="1" customWidth="1"/>
    <col min="48" max="48" width="15" style="4" hidden="1" customWidth="1"/>
    <col min="49" max="49" width="13.85546875" style="4" hidden="1" customWidth="1"/>
    <col min="50" max="50" width="12" style="4" hidden="1" customWidth="1"/>
    <col min="51" max="51" width="12.85546875" style="4" hidden="1" customWidth="1"/>
    <col min="52" max="52" width="10" style="4" hidden="1" customWidth="1"/>
    <col min="53" max="64" width="0" style="4" hidden="1" customWidth="1"/>
    <col min="65" max="16384" width="11.42578125" style="4"/>
  </cols>
  <sheetData>
    <row r="1" spans="1:62" s="1" customFormat="1" ht="20.25" customHeight="1" thickBot="1" x14ac:dyDescent="0.35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5" t="s">
        <v>25</v>
      </c>
      <c r="AE1" s="28">
        <v>139900</v>
      </c>
      <c r="AF1" s="29">
        <v>140000</v>
      </c>
      <c r="AG1" s="29">
        <f>INT(AF1*1.04)</f>
        <v>145600</v>
      </c>
      <c r="AH1" s="30">
        <f>INT(AG1*1.04)</f>
        <v>151424</v>
      </c>
      <c r="AI1" s="16">
        <f>276482651.25/1000</f>
        <v>276482.65125</v>
      </c>
      <c r="AJ1" s="17">
        <f>262716279/1000</f>
        <v>262716.27899999998</v>
      </c>
      <c r="AK1" s="17">
        <f>314033772/1000</f>
        <v>314033.772</v>
      </c>
      <c r="AL1" s="18">
        <f>349634605/1000</f>
        <v>349634.60499999998</v>
      </c>
      <c r="AM1" s="73">
        <v>40226.710749999998</v>
      </c>
      <c r="AN1" s="73">
        <v>33157.480000000003</v>
      </c>
      <c r="AO1" s="73">
        <v>34663.165999999997</v>
      </c>
      <c r="AP1" s="73">
        <v>37340.642999999996</v>
      </c>
      <c r="AQ1" s="73">
        <v>30170.032999999999</v>
      </c>
      <c r="AR1" s="73">
        <v>24868.11</v>
      </c>
      <c r="AS1" s="73">
        <v>25997.374</v>
      </c>
      <c r="AT1" s="73">
        <v>28005.481</v>
      </c>
      <c r="AU1" s="73">
        <v>623963.20424999995</v>
      </c>
      <c r="AV1" s="73">
        <v>371199.58399999997</v>
      </c>
      <c r="AW1" s="73">
        <v>371179.625</v>
      </c>
      <c r="AX1" s="73">
        <v>398397.66800000001</v>
      </c>
      <c r="AY1" s="73">
        <v>7532.4660000000003</v>
      </c>
      <c r="AZ1" s="73">
        <v>5475.0820000000003</v>
      </c>
      <c r="BA1" s="73">
        <v>5637.1890000000003</v>
      </c>
      <c r="BB1" s="73">
        <v>6065.1719999999996</v>
      </c>
      <c r="BC1" s="74">
        <v>41284.527000000002</v>
      </c>
      <c r="BD1" s="74">
        <v>43952.078000000001</v>
      </c>
      <c r="BE1" s="74">
        <v>47118.06</v>
      </c>
      <c r="BF1" s="74">
        <v>50858.322</v>
      </c>
      <c r="BG1" s="16"/>
      <c r="BH1" s="17"/>
      <c r="BI1" s="17"/>
      <c r="BJ1" s="18"/>
    </row>
    <row r="2" spans="1:62" s="3" customFormat="1" ht="20.2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E2" s="134" t="s">
        <v>18</v>
      </c>
      <c r="AF2" s="116"/>
      <c r="AG2" s="116"/>
      <c r="AH2" s="117"/>
      <c r="AI2" s="115" t="s">
        <v>19</v>
      </c>
      <c r="AJ2" s="116"/>
      <c r="AK2" s="116"/>
      <c r="AL2" s="117"/>
      <c r="AM2" s="121" t="s">
        <v>20</v>
      </c>
      <c r="AN2" s="122"/>
      <c r="AO2" s="122"/>
      <c r="AP2" s="123"/>
      <c r="AQ2" s="121" t="s">
        <v>21</v>
      </c>
      <c r="AR2" s="122"/>
      <c r="AS2" s="122"/>
      <c r="AT2" s="123"/>
      <c r="AU2" s="121" t="s">
        <v>22</v>
      </c>
      <c r="AV2" s="122"/>
      <c r="AW2" s="122"/>
      <c r="AX2" s="141"/>
      <c r="AY2" s="142" t="s">
        <v>23</v>
      </c>
      <c r="AZ2" s="122"/>
      <c r="BA2" s="122"/>
      <c r="BB2" s="141"/>
      <c r="BC2" s="142" t="s">
        <v>24</v>
      </c>
      <c r="BD2" s="122"/>
      <c r="BE2" s="122"/>
      <c r="BF2" s="141"/>
      <c r="BG2" s="134" t="s">
        <v>8</v>
      </c>
      <c r="BH2" s="116"/>
      <c r="BI2" s="116"/>
      <c r="BJ2" s="135"/>
    </row>
    <row r="3" spans="1:62" ht="29.25" customHeight="1" thickBot="1" x14ac:dyDescent="0.3">
      <c r="A3" s="151"/>
      <c r="B3" s="151"/>
      <c r="C3" s="151"/>
      <c r="D3" s="151"/>
      <c r="E3" s="152"/>
      <c r="F3" s="138" t="s">
        <v>4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  <c r="AE3" s="136"/>
      <c r="AF3" s="119"/>
      <c r="AG3" s="119"/>
      <c r="AH3" s="120"/>
      <c r="AI3" s="118"/>
      <c r="AJ3" s="119"/>
      <c r="AK3" s="119"/>
      <c r="AL3" s="120"/>
      <c r="AM3" s="118"/>
      <c r="AN3" s="119"/>
      <c r="AO3" s="119"/>
      <c r="AP3" s="120"/>
      <c r="AQ3" s="118"/>
      <c r="AR3" s="119"/>
      <c r="AS3" s="119"/>
      <c r="AT3" s="120"/>
      <c r="AU3" s="118"/>
      <c r="AV3" s="119"/>
      <c r="AW3" s="119"/>
      <c r="AX3" s="137"/>
      <c r="AY3" s="136"/>
      <c r="AZ3" s="119"/>
      <c r="BA3" s="119"/>
      <c r="BB3" s="137"/>
      <c r="BC3" s="136"/>
      <c r="BD3" s="119"/>
      <c r="BE3" s="119"/>
      <c r="BF3" s="137"/>
      <c r="BG3" s="136"/>
      <c r="BH3" s="119"/>
      <c r="BI3" s="119"/>
      <c r="BJ3" s="137"/>
    </row>
    <row r="4" spans="1:62" s="5" customFormat="1" ht="33.75" customHeight="1" x14ac:dyDescent="0.2">
      <c r="A4" s="147" t="s">
        <v>14</v>
      </c>
      <c r="B4" s="149" t="s">
        <v>17</v>
      </c>
      <c r="C4" s="149" t="s">
        <v>15</v>
      </c>
      <c r="D4" s="149" t="s">
        <v>6</v>
      </c>
      <c r="E4" s="77" t="s">
        <v>5</v>
      </c>
      <c r="F4" s="153" t="s">
        <v>0</v>
      </c>
      <c r="G4" s="154"/>
      <c r="H4" s="154"/>
      <c r="I4" s="155"/>
      <c r="J4" s="156" t="s">
        <v>1</v>
      </c>
      <c r="K4" s="157"/>
      <c r="L4" s="157"/>
      <c r="M4" s="158"/>
      <c r="N4" s="153" t="s">
        <v>2</v>
      </c>
      <c r="O4" s="154"/>
      <c r="P4" s="154"/>
      <c r="Q4" s="155"/>
      <c r="R4" s="156" t="s">
        <v>205</v>
      </c>
      <c r="S4" s="157"/>
      <c r="T4" s="157"/>
      <c r="U4" s="158"/>
      <c r="V4" s="153" t="s">
        <v>206</v>
      </c>
      <c r="W4" s="154"/>
      <c r="X4" s="154"/>
      <c r="Y4" s="155"/>
      <c r="Z4" s="156" t="s">
        <v>3</v>
      </c>
      <c r="AA4" s="157"/>
      <c r="AB4" s="157"/>
      <c r="AC4" s="158"/>
      <c r="AE4" s="6">
        <v>2008</v>
      </c>
      <c r="AF4" s="6">
        <v>2009</v>
      </c>
      <c r="AG4" s="6">
        <v>2010</v>
      </c>
      <c r="AH4" s="6">
        <v>2011</v>
      </c>
      <c r="AI4" s="6">
        <v>2008</v>
      </c>
      <c r="AJ4" s="6">
        <v>2009</v>
      </c>
      <c r="AK4" s="6">
        <v>2010</v>
      </c>
      <c r="AL4" s="6">
        <v>2011</v>
      </c>
      <c r="AM4" s="6">
        <v>2008</v>
      </c>
      <c r="AN4" s="6">
        <v>2009</v>
      </c>
      <c r="AO4" s="6">
        <v>2010</v>
      </c>
      <c r="AP4" s="6">
        <v>2011</v>
      </c>
      <c r="AQ4" s="6">
        <v>2008</v>
      </c>
      <c r="AR4" s="6">
        <v>2009</v>
      </c>
      <c r="AS4" s="6">
        <v>2010</v>
      </c>
      <c r="AT4" s="6">
        <v>2011</v>
      </c>
      <c r="AU4" s="6">
        <v>2008</v>
      </c>
      <c r="AV4" s="6">
        <v>2009</v>
      </c>
      <c r="AW4" s="6">
        <v>2010</v>
      </c>
      <c r="AX4" s="6">
        <v>2011</v>
      </c>
      <c r="AY4" s="6">
        <v>2008</v>
      </c>
      <c r="AZ4" s="6">
        <v>2009</v>
      </c>
      <c r="BA4" s="6">
        <v>2010</v>
      </c>
      <c r="BB4" s="6">
        <v>2011</v>
      </c>
      <c r="BC4" s="6">
        <v>2008</v>
      </c>
      <c r="BD4" s="6">
        <v>2009</v>
      </c>
      <c r="BE4" s="6">
        <v>2010</v>
      </c>
      <c r="BF4" s="6">
        <v>2011</v>
      </c>
      <c r="BG4" s="6">
        <v>2008</v>
      </c>
      <c r="BH4" s="6">
        <v>2009</v>
      </c>
      <c r="BI4" s="6">
        <v>2010</v>
      </c>
      <c r="BJ4" s="6">
        <v>2011</v>
      </c>
    </row>
    <row r="5" spans="1:62" s="5" customFormat="1" ht="36.75" customHeight="1" thickBot="1" x14ac:dyDescent="0.25">
      <c r="A5" s="148"/>
      <c r="B5" s="150"/>
      <c r="C5" s="150"/>
      <c r="D5" s="150"/>
      <c r="E5" s="78" t="s">
        <v>5</v>
      </c>
      <c r="F5" s="32">
        <v>2012</v>
      </c>
      <c r="G5" s="33">
        <v>2013</v>
      </c>
      <c r="H5" s="33">
        <v>2014</v>
      </c>
      <c r="I5" s="34">
        <v>2015</v>
      </c>
      <c r="J5" s="32">
        <v>2012</v>
      </c>
      <c r="K5" s="33">
        <v>2013</v>
      </c>
      <c r="L5" s="33">
        <v>2014</v>
      </c>
      <c r="M5" s="34">
        <v>2015</v>
      </c>
      <c r="N5" s="32">
        <v>2012</v>
      </c>
      <c r="O5" s="33">
        <v>2013</v>
      </c>
      <c r="P5" s="33">
        <v>2014</v>
      </c>
      <c r="Q5" s="34">
        <v>2015</v>
      </c>
      <c r="R5" s="32">
        <v>2012</v>
      </c>
      <c r="S5" s="33">
        <v>2013</v>
      </c>
      <c r="T5" s="33">
        <v>2014</v>
      </c>
      <c r="U5" s="34">
        <v>2015</v>
      </c>
      <c r="V5" s="32">
        <v>2012</v>
      </c>
      <c r="W5" s="33">
        <v>2013</v>
      </c>
      <c r="X5" s="33">
        <v>2014</v>
      </c>
      <c r="Y5" s="34">
        <v>2015</v>
      </c>
      <c r="Z5" s="32">
        <v>2012</v>
      </c>
      <c r="AA5" s="33">
        <v>2013</v>
      </c>
      <c r="AB5" s="33">
        <v>2014</v>
      </c>
      <c r="AC5" s="111">
        <v>2015</v>
      </c>
      <c r="AE5" s="6">
        <f>SUM(AE7:AE301)/4</f>
        <v>121450</v>
      </c>
      <c r="AF5" s="6">
        <f>SUM(AF7:AF301)/4</f>
        <v>165525</v>
      </c>
      <c r="AG5" s="6">
        <f>SUM(AG7:AG301)/4</f>
        <v>192982.5</v>
      </c>
      <c r="AH5" s="6">
        <f>SUM(AH7:AH301)/4</f>
        <v>187724.875</v>
      </c>
      <c r="AI5" s="6">
        <f t="shared" ref="AI5:BJ5" si="0">SUM(AI7:AI301)</f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0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si="0"/>
        <v>0</v>
      </c>
      <c r="AT5" s="6">
        <f t="shared" si="0"/>
        <v>0</v>
      </c>
      <c r="AU5" s="6">
        <f t="shared" si="0"/>
        <v>1236851.2951499999</v>
      </c>
      <c r="AV5" s="6">
        <f t="shared" si="0"/>
        <v>1195173.6662674537</v>
      </c>
      <c r="AW5" s="6">
        <f t="shared" si="0"/>
        <v>1263761.1802154889</v>
      </c>
      <c r="AX5" s="6">
        <f t="shared" si="0"/>
        <v>1288853.8911345983</v>
      </c>
      <c r="AY5" s="6">
        <f t="shared" si="0"/>
        <v>0</v>
      </c>
      <c r="AZ5" s="6">
        <f t="shared" si="0"/>
        <v>0</v>
      </c>
      <c r="BA5" s="6">
        <f t="shared" si="0"/>
        <v>0</v>
      </c>
      <c r="BB5" s="6">
        <f t="shared" si="0"/>
        <v>0</v>
      </c>
      <c r="BC5" s="6">
        <f t="shared" si="0"/>
        <v>171686</v>
      </c>
      <c r="BD5" s="6">
        <f t="shared" si="0"/>
        <v>141500</v>
      </c>
      <c r="BE5" s="6">
        <f t="shared" si="0"/>
        <v>162500</v>
      </c>
      <c r="BF5" s="6">
        <f t="shared" si="0"/>
        <v>171600</v>
      </c>
      <c r="BG5" s="6">
        <f t="shared" si="0"/>
        <v>5000</v>
      </c>
      <c r="BH5" s="6">
        <f t="shared" si="0"/>
        <v>7000</v>
      </c>
      <c r="BI5" s="6">
        <f t="shared" si="0"/>
        <v>7000</v>
      </c>
      <c r="BJ5" s="6">
        <f t="shared" si="0"/>
        <v>7000</v>
      </c>
    </row>
    <row r="6" spans="1:62" ht="20.25" customHeight="1" thickBot="1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4" t="s">
        <v>26</v>
      </c>
      <c r="AE6" s="4">
        <f>AE1-AE5</f>
        <v>18450</v>
      </c>
      <c r="AF6" s="4">
        <f t="shared" ref="AF6:BJ6" si="1">AF1-AF5</f>
        <v>-25525</v>
      </c>
      <c r="AG6" s="4">
        <f t="shared" si="1"/>
        <v>-47382.5</v>
      </c>
      <c r="AH6" s="4">
        <f t="shared" si="1"/>
        <v>-36300.875</v>
      </c>
      <c r="AI6" s="4">
        <f t="shared" si="1"/>
        <v>276482.65125</v>
      </c>
      <c r="AJ6" s="4">
        <f t="shared" si="1"/>
        <v>262716.27899999998</v>
      </c>
      <c r="AK6" s="4">
        <f t="shared" si="1"/>
        <v>314033.772</v>
      </c>
      <c r="AL6" s="4">
        <f t="shared" si="1"/>
        <v>349634.60499999998</v>
      </c>
      <c r="AM6" s="4">
        <f t="shared" si="1"/>
        <v>40226.710749999998</v>
      </c>
      <c r="AN6" s="4">
        <f t="shared" si="1"/>
        <v>33157.480000000003</v>
      </c>
      <c r="AO6" s="4">
        <f t="shared" si="1"/>
        <v>34663.165999999997</v>
      </c>
      <c r="AP6" s="4">
        <f t="shared" si="1"/>
        <v>37340.642999999996</v>
      </c>
      <c r="AQ6" s="4">
        <f t="shared" si="1"/>
        <v>30170.032999999999</v>
      </c>
      <c r="AR6" s="4">
        <f t="shared" si="1"/>
        <v>24868.11</v>
      </c>
      <c r="AS6" s="4">
        <f t="shared" si="1"/>
        <v>25997.374</v>
      </c>
      <c r="AT6" s="4">
        <f t="shared" si="1"/>
        <v>28005.481</v>
      </c>
      <c r="AU6" s="4">
        <f t="shared" si="1"/>
        <v>-612888.09089999995</v>
      </c>
      <c r="AV6" s="4">
        <f>AV1-AV5</f>
        <v>-823974.08226745366</v>
      </c>
      <c r="AW6" s="4">
        <f t="shared" si="1"/>
        <v>-892581.55521548889</v>
      </c>
      <c r="AX6" s="4">
        <f t="shared" si="1"/>
        <v>-890456.22313459823</v>
      </c>
      <c r="AY6" s="4">
        <f t="shared" si="1"/>
        <v>7532.4660000000003</v>
      </c>
      <c r="AZ6" s="4">
        <f t="shared" si="1"/>
        <v>5475.0820000000003</v>
      </c>
      <c r="BA6" s="4">
        <f t="shared" si="1"/>
        <v>5637.1890000000003</v>
      </c>
      <c r="BB6" s="4">
        <f t="shared" si="1"/>
        <v>6065.1719999999996</v>
      </c>
      <c r="BC6" s="4">
        <f t="shared" si="1"/>
        <v>-130401.473</v>
      </c>
      <c r="BD6" s="4">
        <f t="shared" si="1"/>
        <v>-97547.921999999991</v>
      </c>
      <c r="BE6" s="4">
        <f t="shared" si="1"/>
        <v>-115381.94</v>
      </c>
      <c r="BF6" s="4">
        <f t="shared" si="1"/>
        <v>-120741.678</v>
      </c>
      <c r="BG6" s="4">
        <f t="shared" si="1"/>
        <v>-5000</v>
      </c>
      <c r="BH6" s="4">
        <f t="shared" si="1"/>
        <v>-7000</v>
      </c>
      <c r="BI6" s="4">
        <f t="shared" si="1"/>
        <v>-7000</v>
      </c>
      <c r="BJ6" s="4">
        <f t="shared" si="1"/>
        <v>-7000</v>
      </c>
    </row>
    <row r="7" spans="1:62" s="56" customFormat="1" ht="87" customHeight="1" thickBot="1" x14ac:dyDescent="0.25">
      <c r="A7" s="131" t="s">
        <v>180</v>
      </c>
      <c r="B7" s="132"/>
      <c r="C7" s="132"/>
      <c r="D7" s="133"/>
      <c r="E7" s="52">
        <f t="shared" ref="E7:AC7" si="2">SUM(E8:E152)/3</f>
        <v>7478382.041666667</v>
      </c>
      <c r="F7" s="53">
        <f t="shared" si="2"/>
        <v>110100</v>
      </c>
      <c r="G7" s="54">
        <f t="shared" si="2"/>
        <v>135550</v>
      </c>
      <c r="H7" s="54">
        <f t="shared" si="2"/>
        <v>155132.5</v>
      </c>
      <c r="I7" s="55">
        <f t="shared" si="2"/>
        <v>175749.875</v>
      </c>
      <c r="J7" s="53">
        <f t="shared" si="2"/>
        <v>1075029.6666666667</v>
      </c>
      <c r="K7" s="54">
        <f t="shared" si="2"/>
        <v>1071887.6666666667</v>
      </c>
      <c r="L7" s="54">
        <f t="shared" si="2"/>
        <v>1106640.6666666667</v>
      </c>
      <c r="M7" s="55">
        <f t="shared" si="2"/>
        <v>1147439.6666666667</v>
      </c>
      <c r="N7" s="53">
        <f t="shared" si="2"/>
        <v>220764</v>
      </c>
      <c r="O7" s="54">
        <f t="shared" si="2"/>
        <v>453873</v>
      </c>
      <c r="P7" s="54">
        <f t="shared" si="2"/>
        <v>887826</v>
      </c>
      <c r="Q7" s="55">
        <f t="shared" si="2"/>
        <v>581713</v>
      </c>
      <c r="R7" s="53">
        <f t="shared" si="2"/>
        <v>74352</v>
      </c>
      <c r="S7" s="54">
        <f t="shared" si="2"/>
        <v>84573</v>
      </c>
      <c r="T7" s="54">
        <f t="shared" si="2"/>
        <v>95359</v>
      </c>
      <c r="U7" s="55">
        <f t="shared" si="2"/>
        <v>104392</v>
      </c>
      <c r="V7" s="53">
        <f t="shared" si="2"/>
        <v>0</v>
      </c>
      <c r="W7" s="54">
        <f t="shared" si="2"/>
        <v>0</v>
      </c>
      <c r="X7" s="54">
        <f t="shared" si="2"/>
        <v>0</v>
      </c>
      <c r="Y7" s="55">
        <f t="shared" si="2"/>
        <v>0</v>
      </c>
      <c r="Z7" s="53">
        <f t="shared" si="2"/>
        <v>0</v>
      </c>
      <c r="AA7" s="54">
        <f t="shared" si="2"/>
        <v>0</v>
      </c>
      <c r="AB7" s="54">
        <f t="shared" si="2"/>
        <v>0</v>
      </c>
      <c r="AC7" s="112">
        <f t="shared" si="2"/>
        <v>0</v>
      </c>
      <c r="AE7" s="81">
        <f t="shared" ref="AE7:AH10" si="3">F7</f>
        <v>110100</v>
      </c>
      <c r="AF7" s="81">
        <f t="shared" si="3"/>
        <v>135550</v>
      </c>
      <c r="AG7" s="81">
        <f t="shared" si="3"/>
        <v>155132.5</v>
      </c>
      <c r="AH7" s="81">
        <f t="shared" si="3"/>
        <v>175749.875</v>
      </c>
    </row>
    <row r="8" spans="1:62" s="83" customFormat="1" ht="83.25" customHeight="1" thickBot="1" x14ac:dyDescent="0.25">
      <c r="A8" s="45"/>
      <c r="B8" s="124" t="s">
        <v>31</v>
      </c>
      <c r="C8" s="125"/>
      <c r="D8" s="126"/>
      <c r="E8" s="46">
        <f t="shared" ref="E8:AC8" si="4">SUM(E9:E18)/2</f>
        <v>3089173</v>
      </c>
      <c r="F8" s="47">
        <f t="shared" si="4"/>
        <v>2500</v>
      </c>
      <c r="G8" s="48">
        <f t="shared" si="4"/>
        <v>1500</v>
      </c>
      <c r="H8" s="48">
        <f t="shared" si="4"/>
        <v>21500</v>
      </c>
      <c r="I8" s="49">
        <f t="shared" si="4"/>
        <v>1500</v>
      </c>
      <c r="J8" s="47">
        <f t="shared" si="4"/>
        <v>685518</v>
      </c>
      <c r="K8" s="48">
        <f t="shared" si="4"/>
        <v>667971</v>
      </c>
      <c r="L8" s="48">
        <f t="shared" si="4"/>
        <v>686406</v>
      </c>
      <c r="M8" s="49">
        <f t="shared" si="4"/>
        <v>722986</v>
      </c>
      <c r="N8" s="47">
        <f t="shared" si="4"/>
        <v>26764</v>
      </c>
      <c r="O8" s="48">
        <f t="shared" si="4"/>
        <v>25426</v>
      </c>
      <c r="P8" s="48">
        <f t="shared" si="4"/>
        <v>224155</v>
      </c>
      <c r="Q8" s="49">
        <f t="shared" si="4"/>
        <v>22947</v>
      </c>
      <c r="R8" s="47">
        <f t="shared" si="4"/>
        <v>0</v>
      </c>
      <c r="S8" s="48">
        <f t="shared" si="4"/>
        <v>0</v>
      </c>
      <c r="T8" s="48">
        <f t="shared" si="4"/>
        <v>0</v>
      </c>
      <c r="U8" s="49">
        <f t="shared" si="4"/>
        <v>0</v>
      </c>
      <c r="V8" s="47">
        <f t="shared" si="4"/>
        <v>0</v>
      </c>
      <c r="W8" s="48">
        <f t="shared" si="4"/>
        <v>0</v>
      </c>
      <c r="X8" s="48">
        <f t="shared" si="4"/>
        <v>0</v>
      </c>
      <c r="Y8" s="49">
        <f t="shared" si="4"/>
        <v>0</v>
      </c>
      <c r="Z8" s="47">
        <f t="shared" si="4"/>
        <v>0</v>
      </c>
      <c r="AA8" s="48">
        <f t="shared" si="4"/>
        <v>0</v>
      </c>
      <c r="AB8" s="48">
        <f t="shared" si="4"/>
        <v>0</v>
      </c>
      <c r="AC8" s="50">
        <f t="shared" si="4"/>
        <v>0</v>
      </c>
      <c r="AD8" s="51">
        <f>50000</f>
        <v>50000</v>
      </c>
      <c r="AE8" s="82">
        <f t="shared" si="3"/>
        <v>2500</v>
      </c>
      <c r="AF8" s="82">
        <f t="shared" si="3"/>
        <v>1500</v>
      </c>
      <c r="AG8" s="82">
        <f t="shared" si="3"/>
        <v>21500</v>
      </c>
      <c r="AH8" s="82">
        <f t="shared" si="3"/>
        <v>1500</v>
      </c>
    </row>
    <row r="9" spans="1:62" s="9" customFormat="1" ht="74.25" customHeight="1" thickBot="1" x14ac:dyDescent="0.25">
      <c r="A9" s="127"/>
      <c r="B9" s="128"/>
      <c r="C9" s="129" t="s">
        <v>294</v>
      </c>
      <c r="D9" s="130"/>
      <c r="E9" s="40">
        <f t="shared" ref="E9:AC9" si="5">SUM(E10:E14)</f>
        <v>2769881</v>
      </c>
      <c r="F9" s="41">
        <f t="shared" si="5"/>
        <v>2500</v>
      </c>
      <c r="G9" s="42">
        <f t="shared" si="5"/>
        <v>1500</v>
      </c>
      <c r="H9" s="42">
        <f t="shared" si="5"/>
        <v>1500</v>
      </c>
      <c r="I9" s="43">
        <f t="shared" si="5"/>
        <v>1500</v>
      </c>
      <c r="J9" s="41">
        <f t="shared" si="5"/>
        <v>685518</v>
      </c>
      <c r="K9" s="42">
        <f t="shared" si="5"/>
        <v>667971</v>
      </c>
      <c r="L9" s="42">
        <f t="shared" si="5"/>
        <v>686406</v>
      </c>
      <c r="M9" s="43">
        <f t="shared" si="5"/>
        <v>722986</v>
      </c>
      <c r="N9" s="41">
        <f t="shared" si="5"/>
        <v>0</v>
      </c>
      <c r="O9" s="42">
        <f t="shared" si="5"/>
        <v>0</v>
      </c>
      <c r="P9" s="42">
        <f t="shared" si="5"/>
        <v>0</v>
      </c>
      <c r="Q9" s="43">
        <f t="shared" si="5"/>
        <v>0</v>
      </c>
      <c r="R9" s="41">
        <f t="shared" ref="R9:Y9" si="6">SUM(R10:R14)</f>
        <v>0</v>
      </c>
      <c r="S9" s="42">
        <f t="shared" si="6"/>
        <v>0</v>
      </c>
      <c r="T9" s="42">
        <f t="shared" si="6"/>
        <v>0</v>
      </c>
      <c r="U9" s="43">
        <f t="shared" si="6"/>
        <v>0</v>
      </c>
      <c r="V9" s="41">
        <f t="shared" si="6"/>
        <v>0</v>
      </c>
      <c r="W9" s="42">
        <f t="shared" si="6"/>
        <v>0</v>
      </c>
      <c r="X9" s="42">
        <f t="shared" si="6"/>
        <v>0</v>
      </c>
      <c r="Y9" s="43">
        <f t="shared" si="6"/>
        <v>0</v>
      </c>
      <c r="Z9" s="41">
        <f t="shared" si="5"/>
        <v>0</v>
      </c>
      <c r="AA9" s="42">
        <f t="shared" si="5"/>
        <v>0</v>
      </c>
      <c r="AB9" s="42">
        <f t="shared" si="5"/>
        <v>0</v>
      </c>
      <c r="AC9" s="44">
        <f t="shared" si="5"/>
        <v>0</v>
      </c>
      <c r="AE9" s="84">
        <f t="shared" si="3"/>
        <v>2500</v>
      </c>
      <c r="AF9" s="84">
        <f t="shared" si="3"/>
        <v>1500</v>
      </c>
      <c r="AG9" s="84">
        <f t="shared" si="3"/>
        <v>1500</v>
      </c>
      <c r="AH9" s="84">
        <f t="shared" si="3"/>
        <v>1500</v>
      </c>
    </row>
    <row r="10" spans="1:62" ht="67.5" customHeight="1" x14ac:dyDescent="0.2">
      <c r="A10" s="127"/>
      <c r="B10" s="127"/>
      <c r="C10" s="128"/>
      <c r="D10" s="10" t="s">
        <v>32</v>
      </c>
      <c r="E10" s="88">
        <f>SUM(F10:AC10)</f>
        <v>2688618</v>
      </c>
      <c r="F10" s="89"/>
      <c r="G10" s="90"/>
      <c r="H10" s="90"/>
      <c r="I10" s="91"/>
      <c r="J10" s="64">
        <v>669097</v>
      </c>
      <c r="K10" s="65">
        <v>650877</v>
      </c>
      <c r="L10" s="65">
        <v>666805</v>
      </c>
      <c r="M10" s="66">
        <v>701839</v>
      </c>
      <c r="N10" s="19"/>
      <c r="O10" s="20"/>
      <c r="P10" s="20"/>
      <c r="Q10" s="21"/>
      <c r="R10" s="19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2"/>
      <c r="AE10" s="7">
        <f t="shared" si="3"/>
        <v>0</v>
      </c>
      <c r="AF10" s="7">
        <f t="shared" si="3"/>
        <v>0</v>
      </c>
      <c r="AG10" s="7">
        <f t="shared" si="3"/>
        <v>0</v>
      </c>
      <c r="AH10" s="7">
        <f t="shared" si="3"/>
        <v>0</v>
      </c>
      <c r="AU10" s="7">
        <f>$J10</f>
        <v>669097</v>
      </c>
      <c r="AV10" s="7">
        <f>$K10</f>
        <v>650877</v>
      </c>
      <c r="AW10" s="7">
        <f>$L10</f>
        <v>666805</v>
      </c>
      <c r="AX10" s="7">
        <f>$M10</f>
        <v>701839</v>
      </c>
    </row>
    <row r="11" spans="1:62" ht="34.5" customHeight="1" x14ac:dyDescent="0.2">
      <c r="A11" s="127"/>
      <c r="B11" s="127"/>
      <c r="C11" s="128"/>
      <c r="D11" s="10" t="s">
        <v>33</v>
      </c>
      <c r="E11" s="88">
        <f>SUM(F11:AC11)</f>
        <v>2000</v>
      </c>
      <c r="F11" s="85">
        <v>500</v>
      </c>
      <c r="G11" s="86">
        <v>500</v>
      </c>
      <c r="H11" s="86">
        <v>500</v>
      </c>
      <c r="I11" s="87">
        <v>500</v>
      </c>
      <c r="J11" s="85"/>
      <c r="K11" s="86"/>
      <c r="L11" s="86"/>
      <c r="M11" s="86"/>
      <c r="N11" s="23"/>
      <c r="O11" s="24"/>
      <c r="P11" s="24"/>
      <c r="Q11" s="25"/>
      <c r="R11" s="23"/>
      <c r="S11" s="24"/>
      <c r="T11" s="24"/>
      <c r="U11" s="24"/>
      <c r="V11" s="23"/>
      <c r="W11" s="24"/>
      <c r="X11" s="24"/>
      <c r="Y11" s="25"/>
      <c r="Z11" s="23"/>
      <c r="AA11" s="24"/>
      <c r="AB11" s="24"/>
      <c r="AC11" s="26"/>
      <c r="AE11" s="7">
        <f t="shared" ref="AE11:AE23" si="7">F11</f>
        <v>500</v>
      </c>
      <c r="AF11" s="7">
        <f t="shared" ref="AF11:AF23" si="8">G11</f>
        <v>500</v>
      </c>
      <c r="AG11" s="7">
        <f t="shared" ref="AG11:AG23" si="9">H11</f>
        <v>500</v>
      </c>
      <c r="AH11" s="7">
        <f t="shared" ref="AH11:AH23" si="10">I11</f>
        <v>500</v>
      </c>
      <c r="AU11" s="7">
        <f>$J11</f>
        <v>0</v>
      </c>
      <c r="AV11" s="7">
        <f>$K11</f>
        <v>0</v>
      </c>
      <c r="AW11" s="7">
        <f>$L11</f>
        <v>0</v>
      </c>
      <c r="AX11" s="7">
        <f>$M11</f>
        <v>0</v>
      </c>
    </row>
    <row r="12" spans="1:62" ht="30.75" customHeight="1" x14ac:dyDescent="0.2">
      <c r="A12" s="127"/>
      <c r="B12" s="127"/>
      <c r="C12" s="128"/>
      <c r="D12" s="80" t="s">
        <v>223</v>
      </c>
      <c r="E12" s="88">
        <f>SUM(F12:AC12)</f>
        <v>1000</v>
      </c>
      <c r="F12" s="85">
        <v>1000</v>
      </c>
      <c r="G12" s="86"/>
      <c r="H12" s="86"/>
      <c r="I12" s="87"/>
      <c r="J12" s="85"/>
      <c r="K12" s="86"/>
      <c r="L12" s="86"/>
      <c r="M12" s="87"/>
      <c r="N12" s="23"/>
      <c r="O12" s="24"/>
      <c r="P12" s="24"/>
      <c r="Q12" s="25"/>
      <c r="R12" s="23"/>
      <c r="S12" s="24"/>
      <c r="T12" s="24"/>
      <c r="U12" s="25"/>
      <c r="V12" s="23"/>
      <c r="W12" s="24"/>
      <c r="X12" s="24"/>
      <c r="Y12" s="25"/>
      <c r="Z12" s="23"/>
      <c r="AA12" s="24"/>
      <c r="AB12" s="24"/>
      <c r="AC12" s="26"/>
      <c r="AE12" s="7"/>
      <c r="AF12" s="7"/>
      <c r="AG12" s="7"/>
      <c r="AH12" s="7"/>
      <c r="AU12" s="7"/>
      <c r="AV12" s="7"/>
      <c r="AW12" s="7"/>
      <c r="AX12" s="7"/>
    </row>
    <row r="13" spans="1:62" ht="39.75" customHeight="1" x14ac:dyDescent="0.2">
      <c r="A13" s="127"/>
      <c r="B13" s="127"/>
      <c r="C13" s="128"/>
      <c r="D13" s="80" t="s">
        <v>295</v>
      </c>
      <c r="E13" s="88">
        <f>SUM(F13:AC13)</f>
        <v>4000</v>
      </c>
      <c r="F13" s="85">
        <v>1000</v>
      </c>
      <c r="G13" s="86">
        <v>1000</v>
      </c>
      <c r="H13" s="86">
        <v>1000</v>
      </c>
      <c r="I13" s="87">
        <v>1000</v>
      </c>
      <c r="J13" s="85"/>
      <c r="K13" s="86"/>
      <c r="L13" s="86"/>
      <c r="M13" s="87"/>
      <c r="N13" s="23"/>
      <c r="O13" s="24"/>
      <c r="P13" s="24"/>
      <c r="Q13" s="25"/>
      <c r="R13" s="23"/>
      <c r="S13" s="24"/>
      <c r="T13" s="24"/>
      <c r="U13" s="25"/>
      <c r="V13" s="23"/>
      <c r="W13" s="24"/>
      <c r="X13" s="24"/>
      <c r="Y13" s="25"/>
      <c r="Z13" s="23"/>
      <c r="AA13" s="24"/>
      <c r="AB13" s="24"/>
      <c r="AC13" s="26"/>
      <c r="AE13" s="7"/>
      <c r="AF13" s="7"/>
      <c r="AG13" s="7"/>
      <c r="AH13" s="7"/>
      <c r="AU13" s="7"/>
      <c r="AV13" s="7"/>
      <c r="AW13" s="7"/>
      <c r="AX13" s="7"/>
    </row>
    <row r="14" spans="1:62" ht="33.75" customHeight="1" thickBot="1" x14ac:dyDescent="0.25">
      <c r="A14" s="127"/>
      <c r="B14" s="127"/>
      <c r="C14" s="128"/>
      <c r="D14" s="10" t="s">
        <v>34</v>
      </c>
      <c r="E14" s="88">
        <f>SUM(F14:AC14)</f>
        <v>74263</v>
      </c>
      <c r="F14" s="85"/>
      <c r="G14" s="86"/>
      <c r="H14" s="86"/>
      <c r="I14" s="87"/>
      <c r="J14" s="85">
        <v>16421</v>
      </c>
      <c r="K14" s="86">
        <v>17094</v>
      </c>
      <c r="L14" s="86">
        <v>19601</v>
      </c>
      <c r="M14" s="87">
        <v>21147</v>
      </c>
      <c r="N14" s="23"/>
      <c r="O14" s="24"/>
      <c r="P14" s="24"/>
      <c r="Q14" s="25"/>
      <c r="R14" s="23"/>
      <c r="S14" s="24"/>
      <c r="T14" s="24"/>
      <c r="U14" s="25"/>
      <c r="V14" s="23"/>
      <c r="W14" s="24"/>
      <c r="X14" s="24"/>
      <c r="Y14" s="25"/>
      <c r="Z14" s="23"/>
      <c r="AA14" s="24"/>
      <c r="AB14" s="24"/>
      <c r="AC14" s="26"/>
      <c r="AE14" s="7">
        <f t="shared" si="7"/>
        <v>0</v>
      </c>
      <c r="AF14" s="7">
        <f t="shared" si="8"/>
        <v>0</v>
      </c>
      <c r="AG14" s="7">
        <f t="shared" si="9"/>
        <v>0</v>
      </c>
      <c r="AH14" s="7">
        <f t="shared" si="10"/>
        <v>0</v>
      </c>
      <c r="AU14" s="7">
        <f>$J14</f>
        <v>16421</v>
      </c>
      <c r="AV14" s="7">
        <f>$K14</f>
        <v>17094</v>
      </c>
      <c r="AW14" s="7">
        <f>$L14</f>
        <v>19601</v>
      </c>
      <c r="AX14" s="7">
        <f>$M14</f>
        <v>21147</v>
      </c>
    </row>
    <row r="15" spans="1:62" s="9" customFormat="1" ht="74.25" customHeight="1" thickBot="1" x14ac:dyDescent="0.25">
      <c r="A15" s="127"/>
      <c r="B15" s="128"/>
      <c r="C15" s="129" t="s">
        <v>35</v>
      </c>
      <c r="D15" s="130"/>
      <c r="E15" s="40">
        <f t="shared" ref="E15:AC15" si="11">SUM(E16:E16)</f>
        <v>99292</v>
      </c>
      <c r="F15" s="41">
        <f t="shared" si="11"/>
        <v>0</v>
      </c>
      <c r="G15" s="42">
        <f t="shared" si="11"/>
        <v>0</v>
      </c>
      <c r="H15" s="42">
        <f t="shared" si="11"/>
        <v>0</v>
      </c>
      <c r="I15" s="43">
        <f t="shared" si="11"/>
        <v>0</v>
      </c>
      <c r="J15" s="41">
        <f t="shared" si="11"/>
        <v>0</v>
      </c>
      <c r="K15" s="42">
        <f t="shared" si="11"/>
        <v>0</v>
      </c>
      <c r="L15" s="42">
        <f t="shared" si="11"/>
        <v>0</v>
      </c>
      <c r="M15" s="43">
        <f t="shared" si="11"/>
        <v>0</v>
      </c>
      <c r="N15" s="41">
        <f t="shared" si="11"/>
        <v>26764</v>
      </c>
      <c r="O15" s="42">
        <f t="shared" si="11"/>
        <v>25426</v>
      </c>
      <c r="P15" s="42">
        <f t="shared" si="11"/>
        <v>24155</v>
      </c>
      <c r="Q15" s="43">
        <f t="shared" si="11"/>
        <v>22947</v>
      </c>
      <c r="R15" s="41">
        <f t="shared" si="11"/>
        <v>0</v>
      </c>
      <c r="S15" s="42">
        <f t="shared" si="11"/>
        <v>0</v>
      </c>
      <c r="T15" s="42">
        <f t="shared" si="11"/>
        <v>0</v>
      </c>
      <c r="U15" s="43">
        <f t="shared" si="11"/>
        <v>0</v>
      </c>
      <c r="V15" s="41">
        <f t="shared" si="11"/>
        <v>0</v>
      </c>
      <c r="W15" s="42">
        <f t="shared" si="11"/>
        <v>0</v>
      </c>
      <c r="X15" s="42">
        <f t="shared" si="11"/>
        <v>0</v>
      </c>
      <c r="Y15" s="43">
        <f t="shared" si="11"/>
        <v>0</v>
      </c>
      <c r="Z15" s="41">
        <f t="shared" si="11"/>
        <v>0</v>
      </c>
      <c r="AA15" s="42">
        <f t="shared" si="11"/>
        <v>0</v>
      </c>
      <c r="AB15" s="42">
        <f t="shared" si="11"/>
        <v>0</v>
      </c>
      <c r="AC15" s="44">
        <f t="shared" si="11"/>
        <v>0</v>
      </c>
      <c r="AE15" s="84">
        <f t="shared" si="7"/>
        <v>0</v>
      </c>
      <c r="AF15" s="84">
        <f t="shared" si="8"/>
        <v>0</v>
      </c>
      <c r="AG15" s="84">
        <f t="shared" si="9"/>
        <v>0</v>
      </c>
      <c r="AH15" s="84">
        <f t="shared" si="10"/>
        <v>0</v>
      </c>
    </row>
    <row r="16" spans="1:62" ht="30.75" customHeight="1" thickBot="1" x14ac:dyDescent="0.25">
      <c r="A16" s="127"/>
      <c r="B16" s="127"/>
      <c r="C16" s="128"/>
      <c r="D16" s="10" t="s">
        <v>36</v>
      </c>
      <c r="E16" s="11">
        <f>SUM(F16:AC16)</f>
        <v>99292</v>
      </c>
      <c r="F16" s="79"/>
      <c r="G16" s="24"/>
      <c r="H16" s="24"/>
      <c r="I16" s="25"/>
      <c r="J16" s="23"/>
      <c r="K16" s="24"/>
      <c r="L16" s="24"/>
      <c r="M16" s="25"/>
      <c r="N16" s="23">
        <v>26764</v>
      </c>
      <c r="O16" s="24">
        <v>25426</v>
      </c>
      <c r="P16" s="24">
        <v>24155</v>
      </c>
      <c r="Q16" s="25">
        <v>22947</v>
      </c>
      <c r="R16" s="23"/>
      <c r="S16" s="24"/>
      <c r="T16" s="24"/>
      <c r="U16" s="25"/>
      <c r="V16" s="23"/>
      <c r="W16" s="24"/>
      <c r="X16" s="24"/>
      <c r="Y16" s="25"/>
      <c r="Z16" s="23"/>
      <c r="AA16" s="24"/>
      <c r="AB16" s="24"/>
      <c r="AC16" s="26"/>
      <c r="AE16" s="7">
        <f t="shared" si="7"/>
        <v>0</v>
      </c>
      <c r="AF16" s="7">
        <f t="shared" si="8"/>
        <v>0</v>
      </c>
      <c r="AG16" s="7">
        <f t="shared" si="9"/>
        <v>0</v>
      </c>
      <c r="AH16" s="7">
        <f t="shared" si="10"/>
        <v>0</v>
      </c>
      <c r="AU16" s="7">
        <f>$J16</f>
        <v>0</v>
      </c>
      <c r="AV16" s="7">
        <f>$K16</f>
        <v>0</v>
      </c>
      <c r="AW16" s="7">
        <f>$L16</f>
        <v>0</v>
      </c>
      <c r="AX16" s="7">
        <f>$M16</f>
        <v>0</v>
      </c>
    </row>
    <row r="17" spans="1:50" s="9" customFormat="1" ht="74.25" customHeight="1" thickBot="1" x14ac:dyDescent="0.25">
      <c r="A17" s="127"/>
      <c r="B17" s="128"/>
      <c r="C17" s="129" t="s">
        <v>37</v>
      </c>
      <c r="D17" s="130"/>
      <c r="E17" s="40">
        <f t="shared" ref="E17:AC17" si="12">SUM(E18:E18)</f>
        <v>220000</v>
      </c>
      <c r="F17" s="41">
        <f t="shared" si="12"/>
        <v>0</v>
      </c>
      <c r="G17" s="42">
        <f t="shared" si="12"/>
        <v>0</v>
      </c>
      <c r="H17" s="42">
        <f t="shared" si="12"/>
        <v>20000</v>
      </c>
      <c r="I17" s="43">
        <f t="shared" si="12"/>
        <v>0</v>
      </c>
      <c r="J17" s="41">
        <f t="shared" si="12"/>
        <v>0</v>
      </c>
      <c r="K17" s="42">
        <f t="shared" si="12"/>
        <v>0</v>
      </c>
      <c r="L17" s="42">
        <f t="shared" si="12"/>
        <v>0</v>
      </c>
      <c r="M17" s="43">
        <f t="shared" si="12"/>
        <v>0</v>
      </c>
      <c r="N17" s="41">
        <f t="shared" si="12"/>
        <v>0</v>
      </c>
      <c r="O17" s="42">
        <f t="shared" si="12"/>
        <v>0</v>
      </c>
      <c r="P17" s="42">
        <f t="shared" si="12"/>
        <v>200000</v>
      </c>
      <c r="Q17" s="43">
        <f t="shared" si="12"/>
        <v>0</v>
      </c>
      <c r="R17" s="41">
        <f t="shared" si="12"/>
        <v>0</v>
      </c>
      <c r="S17" s="42">
        <f t="shared" si="12"/>
        <v>0</v>
      </c>
      <c r="T17" s="42">
        <f t="shared" si="12"/>
        <v>0</v>
      </c>
      <c r="U17" s="43">
        <f t="shared" si="12"/>
        <v>0</v>
      </c>
      <c r="V17" s="41">
        <f t="shared" si="12"/>
        <v>0</v>
      </c>
      <c r="W17" s="42">
        <f t="shared" si="12"/>
        <v>0</v>
      </c>
      <c r="X17" s="42">
        <f t="shared" si="12"/>
        <v>0</v>
      </c>
      <c r="Y17" s="43">
        <f t="shared" si="12"/>
        <v>0</v>
      </c>
      <c r="Z17" s="41">
        <f t="shared" si="12"/>
        <v>0</v>
      </c>
      <c r="AA17" s="42">
        <f t="shared" si="12"/>
        <v>0</v>
      </c>
      <c r="AB17" s="42">
        <f t="shared" si="12"/>
        <v>0</v>
      </c>
      <c r="AC17" s="44">
        <f t="shared" si="12"/>
        <v>0</v>
      </c>
      <c r="AE17" s="84">
        <f t="shared" si="7"/>
        <v>0</v>
      </c>
      <c r="AF17" s="84">
        <f t="shared" si="8"/>
        <v>0</v>
      </c>
      <c r="AG17" s="84">
        <f t="shared" si="9"/>
        <v>20000</v>
      </c>
      <c r="AH17" s="84">
        <f t="shared" si="10"/>
        <v>0</v>
      </c>
    </row>
    <row r="18" spans="1:50" ht="48" customHeight="1" thickBot="1" x14ac:dyDescent="0.25">
      <c r="A18" s="127"/>
      <c r="B18" s="127"/>
      <c r="C18" s="128"/>
      <c r="D18" s="76" t="s">
        <v>302</v>
      </c>
      <c r="E18" s="88">
        <f>SUM(F18:AC18)</f>
        <v>220000</v>
      </c>
      <c r="F18" s="85"/>
      <c r="G18" s="86"/>
      <c r="H18" s="86">
        <v>20000</v>
      </c>
      <c r="I18" s="87"/>
      <c r="J18" s="85"/>
      <c r="K18" s="86"/>
      <c r="L18" s="86"/>
      <c r="M18" s="87"/>
      <c r="N18" s="85"/>
      <c r="O18" s="86"/>
      <c r="P18" s="86">
        <v>200000</v>
      </c>
      <c r="Q18" s="87"/>
      <c r="R18" s="85"/>
      <c r="S18" s="86"/>
      <c r="T18" s="86"/>
      <c r="U18" s="87"/>
      <c r="V18" s="85"/>
      <c r="W18" s="86"/>
      <c r="X18" s="86"/>
      <c r="Y18" s="87"/>
      <c r="Z18" s="85"/>
      <c r="AA18" s="86"/>
      <c r="AB18" s="86"/>
      <c r="AC18" s="93"/>
      <c r="AE18" s="7">
        <f t="shared" si="7"/>
        <v>0</v>
      </c>
      <c r="AF18" s="7">
        <f t="shared" si="8"/>
        <v>0</v>
      </c>
      <c r="AG18" s="7">
        <f t="shared" si="9"/>
        <v>20000</v>
      </c>
      <c r="AH18" s="7">
        <f t="shared" si="10"/>
        <v>0</v>
      </c>
      <c r="AU18" s="7">
        <f>$J18</f>
        <v>0</v>
      </c>
      <c r="AV18" s="7">
        <f>$K18</f>
        <v>0</v>
      </c>
      <c r="AW18" s="7">
        <f>$L18</f>
        <v>0</v>
      </c>
      <c r="AX18" s="7">
        <f>$M18</f>
        <v>0</v>
      </c>
    </row>
    <row r="19" spans="1:50" s="83" customFormat="1" ht="83.25" customHeight="1" thickBot="1" x14ac:dyDescent="0.25">
      <c r="A19" s="45"/>
      <c r="B19" s="124" t="s">
        <v>179</v>
      </c>
      <c r="C19" s="125"/>
      <c r="D19" s="126"/>
      <c r="E19" s="46">
        <f t="shared" ref="E19:AC19" si="13">SUM(E20:E39)/2</f>
        <v>720936.375</v>
      </c>
      <c r="F19" s="47">
        <f t="shared" si="13"/>
        <v>23600</v>
      </c>
      <c r="G19" s="48">
        <f t="shared" si="13"/>
        <v>24850</v>
      </c>
      <c r="H19" s="48">
        <f t="shared" si="13"/>
        <v>26132.5</v>
      </c>
      <c r="I19" s="49">
        <f t="shared" si="13"/>
        <v>42449.875</v>
      </c>
      <c r="J19" s="47">
        <f t="shared" si="13"/>
        <v>75217</v>
      </c>
      <c r="K19" s="48">
        <f t="shared" si="13"/>
        <v>63571</v>
      </c>
      <c r="L19" s="48">
        <f t="shared" si="13"/>
        <v>62749</v>
      </c>
      <c r="M19" s="49">
        <f t="shared" si="13"/>
        <v>62721</v>
      </c>
      <c r="N19" s="47">
        <f t="shared" si="13"/>
        <v>44000</v>
      </c>
      <c r="O19" s="48">
        <f t="shared" si="13"/>
        <v>46200</v>
      </c>
      <c r="P19" s="48">
        <f t="shared" si="13"/>
        <v>48510</v>
      </c>
      <c r="Q19" s="49">
        <f t="shared" si="13"/>
        <v>200936</v>
      </c>
      <c r="R19" s="47">
        <f t="shared" si="13"/>
        <v>0</v>
      </c>
      <c r="S19" s="48">
        <f t="shared" si="13"/>
        <v>0</v>
      </c>
      <c r="T19" s="48">
        <f t="shared" si="13"/>
        <v>0</v>
      </c>
      <c r="U19" s="49">
        <f t="shared" si="13"/>
        <v>0</v>
      </c>
      <c r="V19" s="47">
        <f t="shared" si="13"/>
        <v>0</v>
      </c>
      <c r="W19" s="48">
        <f t="shared" si="13"/>
        <v>0</v>
      </c>
      <c r="X19" s="48">
        <f t="shared" si="13"/>
        <v>0</v>
      </c>
      <c r="Y19" s="49">
        <f t="shared" si="13"/>
        <v>0</v>
      </c>
      <c r="Z19" s="47">
        <f t="shared" si="13"/>
        <v>0</v>
      </c>
      <c r="AA19" s="48">
        <f t="shared" si="13"/>
        <v>0</v>
      </c>
      <c r="AB19" s="48">
        <f t="shared" si="13"/>
        <v>0</v>
      </c>
      <c r="AC19" s="50">
        <f t="shared" si="13"/>
        <v>0</v>
      </c>
      <c r="AD19" s="51">
        <v>20000</v>
      </c>
      <c r="AE19" s="82">
        <f t="shared" si="7"/>
        <v>23600</v>
      </c>
      <c r="AF19" s="82">
        <f t="shared" si="8"/>
        <v>24850</v>
      </c>
      <c r="AG19" s="82">
        <f t="shared" si="9"/>
        <v>26132.5</v>
      </c>
      <c r="AH19" s="82">
        <f t="shared" si="10"/>
        <v>42449.875</v>
      </c>
    </row>
    <row r="20" spans="1:50" s="9" customFormat="1" ht="74.25" customHeight="1" thickBot="1" x14ac:dyDescent="0.25">
      <c r="A20" s="127"/>
      <c r="B20" s="128"/>
      <c r="C20" s="129" t="s">
        <v>38</v>
      </c>
      <c r="D20" s="130"/>
      <c r="E20" s="40">
        <f t="shared" ref="E20:AC20" si="14">SUM(E21:E21)</f>
        <v>6300</v>
      </c>
      <c r="F20" s="41">
        <f t="shared" si="14"/>
        <v>0</v>
      </c>
      <c r="G20" s="42">
        <f t="shared" si="14"/>
        <v>0</v>
      </c>
      <c r="H20" s="42">
        <f t="shared" si="14"/>
        <v>0</v>
      </c>
      <c r="I20" s="43">
        <f t="shared" si="14"/>
        <v>0</v>
      </c>
      <c r="J20" s="41">
        <f t="shared" si="14"/>
        <v>0</v>
      </c>
      <c r="K20" s="42">
        <f t="shared" si="14"/>
        <v>2000</v>
      </c>
      <c r="L20" s="42">
        <f t="shared" si="14"/>
        <v>2100</v>
      </c>
      <c r="M20" s="43">
        <f t="shared" si="14"/>
        <v>2200</v>
      </c>
      <c r="N20" s="41">
        <f t="shared" si="14"/>
        <v>0</v>
      </c>
      <c r="O20" s="42">
        <f t="shared" si="14"/>
        <v>0</v>
      </c>
      <c r="P20" s="42">
        <f t="shared" si="14"/>
        <v>0</v>
      </c>
      <c r="Q20" s="43">
        <f t="shared" si="14"/>
        <v>0</v>
      </c>
      <c r="R20" s="41">
        <f t="shared" si="14"/>
        <v>0</v>
      </c>
      <c r="S20" s="42">
        <f t="shared" si="14"/>
        <v>0</v>
      </c>
      <c r="T20" s="42">
        <f t="shared" si="14"/>
        <v>0</v>
      </c>
      <c r="U20" s="43">
        <f t="shared" si="14"/>
        <v>0</v>
      </c>
      <c r="V20" s="41">
        <f t="shared" si="14"/>
        <v>0</v>
      </c>
      <c r="W20" s="42">
        <f t="shared" si="14"/>
        <v>0</v>
      </c>
      <c r="X20" s="42">
        <f t="shared" si="14"/>
        <v>0</v>
      </c>
      <c r="Y20" s="43">
        <f t="shared" si="14"/>
        <v>0</v>
      </c>
      <c r="Z20" s="41">
        <f t="shared" si="14"/>
        <v>0</v>
      </c>
      <c r="AA20" s="42">
        <f t="shared" si="14"/>
        <v>0</v>
      </c>
      <c r="AB20" s="42">
        <f t="shared" si="14"/>
        <v>0</v>
      </c>
      <c r="AC20" s="44">
        <f t="shared" si="14"/>
        <v>0</v>
      </c>
      <c r="AE20" s="84">
        <f t="shared" si="7"/>
        <v>0</v>
      </c>
      <c r="AF20" s="84">
        <f t="shared" si="8"/>
        <v>0</v>
      </c>
      <c r="AG20" s="84">
        <f t="shared" si="9"/>
        <v>0</v>
      </c>
      <c r="AH20" s="84">
        <f t="shared" si="10"/>
        <v>0</v>
      </c>
    </row>
    <row r="21" spans="1:50" ht="33.75" customHeight="1" thickBot="1" x14ac:dyDescent="0.25">
      <c r="A21" s="127"/>
      <c r="B21" s="127"/>
      <c r="C21" s="128"/>
      <c r="D21" s="10" t="s">
        <v>209</v>
      </c>
      <c r="E21" s="88">
        <f>SUM(F21:AC21)</f>
        <v>6300</v>
      </c>
      <c r="F21" s="85"/>
      <c r="G21" s="86"/>
      <c r="H21" s="86"/>
      <c r="I21" s="87"/>
      <c r="J21" s="85"/>
      <c r="K21" s="86">
        <v>2000</v>
      </c>
      <c r="L21" s="86">
        <v>2100</v>
      </c>
      <c r="M21" s="87">
        <v>2200</v>
      </c>
      <c r="N21" s="23"/>
      <c r="O21" s="24"/>
      <c r="P21" s="24"/>
      <c r="Q21" s="25"/>
      <c r="R21" s="23"/>
      <c r="S21" s="24"/>
      <c r="T21" s="24"/>
      <c r="U21" s="25"/>
      <c r="V21" s="23"/>
      <c r="W21" s="24"/>
      <c r="X21" s="24"/>
      <c r="Y21" s="25"/>
      <c r="Z21" s="23"/>
      <c r="AA21" s="24"/>
      <c r="AB21" s="24"/>
      <c r="AC21" s="26"/>
      <c r="AE21" s="7">
        <f t="shared" si="7"/>
        <v>0</v>
      </c>
      <c r="AF21" s="7">
        <f t="shared" si="8"/>
        <v>0</v>
      </c>
      <c r="AG21" s="7">
        <f t="shared" si="9"/>
        <v>0</v>
      </c>
      <c r="AH21" s="7">
        <f t="shared" si="10"/>
        <v>0</v>
      </c>
      <c r="AU21" s="7">
        <f>$J21</f>
        <v>0</v>
      </c>
      <c r="AV21" s="7">
        <f>$K21</f>
        <v>2000</v>
      </c>
      <c r="AW21" s="7">
        <f>$L21</f>
        <v>2100</v>
      </c>
      <c r="AX21" s="7">
        <f>$M21</f>
        <v>2200</v>
      </c>
    </row>
    <row r="22" spans="1:50" s="9" customFormat="1" ht="74.25" customHeight="1" thickBot="1" x14ac:dyDescent="0.25">
      <c r="A22" s="127"/>
      <c r="B22" s="128"/>
      <c r="C22" s="129" t="s">
        <v>39</v>
      </c>
      <c r="D22" s="130"/>
      <c r="E22" s="40">
        <f t="shared" ref="E22:AC22" si="15">SUM(E23:E26)</f>
        <v>24800</v>
      </c>
      <c r="F22" s="41">
        <f t="shared" si="15"/>
        <v>5600</v>
      </c>
      <c r="G22" s="42">
        <f t="shared" si="15"/>
        <v>6000</v>
      </c>
      <c r="H22" s="42">
        <f t="shared" si="15"/>
        <v>6400</v>
      </c>
      <c r="I22" s="43">
        <f t="shared" si="15"/>
        <v>6800</v>
      </c>
      <c r="J22" s="41">
        <f t="shared" si="15"/>
        <v>0</v>
      </c>
      <c r="K22" s="42">
        <f t="shared" si="15"/>
        <v>0</v>
      </c>
      <c r="L22" s="42">
        <f t="shared" si="15"/>
        <v>0</v>
      </c>
      <c r="M22" s="43">
        <f t="shared" si="15"/>
        <v>0</v>
      </c>
      <c r="N22" s="41">
        <f t="shared" si="15"/>
        <v>0</v>
      </c>
      <c r="O22" s="42">
        <f t="shared" si="15"/>
        <v>0</v>
      </c>
      <c r="P22" s="42">
        <f t="shared" si="15"/>
        <v>0</v>
      </c>
      <c r="Q22" s="43">
        <f t="shared" si="15"/>
        <v>0</v>
      </c>
      <c r="R22" s="41">
        <f t="shared" ref="R22:Y22" si="16">SUM(R23:R26)</f>
        <v>0</v>
      </c>
      <c r="S22" s="42">
        <f t="shared" si="16"/>
        <v>0</v>
      </c>
      <c r="T22" s="42">
        <f t="shared" si="16"/>
        <v>0</v>
      </c>
      <c r="U22" s="43">
        <f t="shared" si="16"/>
        <v>0</v>
      </c>
      <c r="V22" s="41">
        <f t="shared" si="16"/>
        <v>0</v>
      </c>
      <c r="W22" s="42">
        <f t="shared" si="16"/>
        <v>0</v>
      </c>
      <c r="X22" s="42">
        <f t="shared" si="16"/>
        <v>0</v>
      </c>
      <c r="Y22" s="43">
        <f t="shared" si="16"/>
        <v>0</v>
      </c>
      <c r="Z22" s="41">
        <f t="shared" si="15"/>
        <v>0</v>
      </c>
      <c r="AA22" s="42">
        <f t="shared" si="15"/>
        <v>0</v>
      </c>
      <c r="AB22" s="42">
        <f t="shared" si="15"/>
        <v>0</v>
      </c>
      <c r="AC22" s="44">
        <f t="shared" si="15"/>
        <v>0</v>
      </c>
      <c r="AE22" s="84">
        <f t="shared" si="7"/>
        <v>5600</v>
      </c>
      <c r="AF22" s="84">
        <f t="shared" si="8"/>
        <v>6000</v>
      </c>
      <c r="AG22" s="84">
        <f t="shared" si="9"/>
        <v>6400</v>
      </c>
      <c r="AH22" s="84">
        <f t="shared" si="10"/>
        <v>6800</v>
      </c>
    </row>
    <row r="23" spans="1:50" ht="48.75" customHeight="1" x14ac:dyDescent="0.2">
      <c r="A23" s="127"/>
      <c r="B23" s="127"/>
      <c r="C23" s="128"/>
      <c r="D23" s="80" t="s">
        <v>210</v>
      </c>
      <c r="E23" s="88">
        <f>SUM(F23:AC23)</f>
        <v>2000</v>
      </c>
      <c r="F23" s="85">
        <v>500</v>
      </c>
      <c r="G23" s="86">
        <v>500</v>
      </c>
      <c r="H23" s="86">
        <v>500</v>
      </c>
      <c r="I23" s="87">
        <v>500</v>
      </c>
      <c r="J23" s="23"/>
      <c r="K23" s="24"/>
      <c r="L23" s="24"/>
      <c r="M23" s="25"/>
      <c r="N23" s="23"/>
      <c r="O23" s="24"/>
      <c r="P23" s="24"/>
      <c r="Q23" s="25"/>
      <c r="R23" s="23"/>
      <c r="S23" s="24"/>
      <c r="T23" s="24"/>
      <c r="U23" s="25"/>
      <c r="V23" s="23"/>
      <c r="W23" s="24"/>
      <c r="X23" s="24"/>
      <c r="Y23" s="25"/>
      <c r="Z23" s="23"/>
      <c r="AA23" s="24"/>
      <c r="AB23" s="24"/>
      <c r="AC23" s="26"/>
      <c r="AE23" s="7">
        <f t="shared" si="7"/>
        <v>500</v>
      </c>
      <c r="AF23" s="7">
        <f t="shared" si="8"/>
        <v>500</v>
      </c>
      <c r="AG23" s="7">
        <f t="shared" si="9"/>
        <v>500</v>
      </c>
      <c r="AH23" s="7">
        <f t="shared" si="10"/>
        <v>500</v>
      </c>
      <c r="AU23" s="7">
        <f>$J23</f>
        <v>0</v>
      </c>
      <c r="AV23" s="7">
        <f>$K23</f>
        <v>0</v>
      </c>
      <c r="AW23" s="7">
        <f>$L23</f>
        <v>0</v>
      </c>
      <c r="AX23" s="7">
        <f>$M23</f>
        <v>0</v>
      </c>
    </row>
    <row r="24" spans="1:50" ht="73.5" customHeight="1" x14ac:dyDescent="0.2">
      <c r="A24" s="127"/>
      <c r="B24" s="127"/>
      <c r="C24" s="128"/>
      <c r="D24" s="80" t="s">
        <v>224</v>
      </c>
      <c r="E24" s="88">
        <f>SUM(F24:AC24)</f>
        <v>4000</v>
      </c>
      <c r="F24" s="85">
        <v>1000</v>
      </c>
      <c r="G24" s="86">
        <v>1000</v>
      </c>
      <c r="H24" s="86">
        <v>1000</v>
      </c>
      <c r="I24" s="87">
        <v>1000</v>
      </c>
      <c r="J24" s="23"/>
      <c r="K24" s="24"/>
      <c r="L24" s="24"/>
      <c r="M24" s="25"/>
      <c r="N24" s="23"/>
      <c r="O24" s="24"/>
      <c r="P24" s="24"/>
      <c r="Q24" s="25"/>
      <c r="R24" s="23"/>
      <c r="S24" s="24"/>
      <c r="T24" s="24"/>
      <c r="U24" s="25"/>
      <c r="V24" s="23"/>
      <c r="W24" s="24"/>
      <c r="X24" s="24"/>
      <c r="Y24" s="25"/>
      <c r="Z24" s="23"/>
      <c r="AA24" s="24"/>
      <c r="AB24" s="24"/>
      <c r="AC24" s="26"/>
      <c r="AE24" s="7"/>
      <c r="AF24" s="7"/>
      <c r="AG24" s="7"/>
      <c r="AH24" s="7"/>
      <c r="AU24" s="7"/>
      <c r="AV24" s="7"/>
      <c r="AW24" s="7"/>
      <c r="AX24" s="7"/>
    </row>
    <row r="25" spans="1:50" ht="50.25" customHeight="1" x14ac:dyDescent="0.2">
      <c r="A25" s="127"/>
      <c r="B25" s="127"/>
      <c r="C25" s="128"/>
      <c r="D25" s="80" t="s">
        <v>225</v>
      </c>
      <c r="E25" s="88">
        <f>SUM(F25:AC25)</f>
        <v>16800</v>
      </c>
      <c r="F25" s="85">
        <v>3600</v>
      </c>
      <c r="G25" s="86">
        <v>4000</v>
      </c>
      <c r="H25" s="86">
        <v>4400</v>
      </c>
      <c r="I25" s="87">
        <v>4800</v>
      </c>
      <c r="J25" s="23"/>
      <c r="K25" s="24"/>
      <c r="L25" s="24"/>
      <c r="M25" s="25"/>
      <c r="N25" s="23"/>
      <c r="O25" s="24"/>
      <c r="P25" s="24"/>
      <c r="Q25" s="25"/>
      <c r="R25" s="23"/>
      <c r="S25" s="24"/>
      <c r="T25" s="24"/>
      <c r="U25" s="25"/>
      <c r="V25" s="23"/>
      <c r="W25" s="24"/>
      <c r="X25" s="24"/>
      <c r="Y25" s="25"/>
      <c r="Z25" s="23"/>
      <c r="AA25" s="24"/>
      <c r="AB25" s="24"/>
      <c r="AC25" s="26"/>
      <c r="AE25" s="7"/>
      <c r="AF25" s="7"/>
      <c r="AG25" s="7"/>
      <c r="AH25" s="7"/>
      <c r="AU25" s="7"/>
      <c r="AV25" s="7"/>
      <c r="AW25" s="7"/>
      <c r="AX25" s="7"/>
    </row>
    <row r="26" spans="1:50" ht="63" customHeight="1" thickBot="1" x14ac:dyDescent="0.25">
      <c r="A26" s="127"/>
      <c r="B26" s="127"/>
      <c r="C26" s="128"/>
      <c r="D26" s="92" t="s">
        <v>40</v>
      </c>
      <c r="E26" s="88">
        <f>SUM(F26:AC26)</f>
        <v>2000</v>
      </c>
      <c r="F26" s="85">
        <v>500</v>
      </c>
      <c r="G26" s="86">
        <v>500</v>
      </c>
      <c r="H26" s="86">
        <v>500</v>
      </c>
      <c r="I26" s="87">
        <v>500</v>
      </c>
      <c r="J26" s="23"/>
      <c r="K26" s="24"/>
      <c r="L26" s="24"/>
      <c r="M26" s="25"/>
      <c r="N26" s="23"/>
      <c r="O26" s="24"/>
      <c r="P26" s="24"/>
      <c r="Q26" s="25"/>
      <c r="R26" s="23"/>
      <c r="S26" s="24"/>
      <c r="T26" s="24"/>
      <c r="U26" s="25"/>
      <c r="V26" s="23"/>
      <c r="W26" s="24"/>
      <c r="X26" s="24"/>
      <c r="Y26" s="25"/>
      <c r="Z26" s="23"/>
      <c r="AA26" s="24"/>
      <c r="AB26" s="24"/>
      <c r="AC26" s="26"/>
      <c r="AE26" s="7"/>
      <c r="AF26" s="7"/>
      <c r="AG26" s="7"/>
      <c r="AH26" s="7"/>
      <c r="AU26" s="7"/>
      <c r="AV26" s="7"/>
      <c r="AW26" s="7"/>
      <c r="AX26" s="7"/>
    </row>
    <row r="27" spans="1:50" s="9" customFormat="1" ht="74.25" customHeight="1" thickBot="1" x14ac:dyDescent="0.25">
      <c r="A27" s="127"/>
      <c r="B27" s="128"/>
      <c r="C27" s="129" t="s">
        <v>41</v>
      </c>
      <c r="D27" s="130"/>
      <c r="E27" s="40">
        <f t="shared" ref="E27:AC27" si="17">SUM(E28:E29)</f>
        <v>527053</v>
      </c>
      <c r="F27" s="41">
        <f t="shared" si="17"/>
        <v>10000</v>
      </c>
      <c r="G27" s="42">
        <f t="shared" si="17"/>
        <v>10500</v>
      </c>
      <c r="H27" s="42">
        <f t="shared" si="17"/>
        <v>11025</v>
      </c>
      <c r="I27" s="43">
        <f t="shared" si="17"/>
        <v>26577</v>
      </c>
      <c r="J27" s="41">
        <f t="shared" si="17"/>
        <v>30000</v>
      </c>
      <c r="K27" s="42">
        <f t="shared" si="17"/>
        <v>31500</v>
      </c>
      <c r="L27" s="42">
        <f t="shared" si="17"/>
        <v>33075</v>
      </c>
      <c r="M27" s="43">
        <f t="shared" si="17"/>
        <v>34730</v>
      </c>
      <c r="N27" s="41">
        <f t="shared" si="17"/>
        <v>44000</v>
      </c>
      <c r="O27" s="42">
        <f t="shared" si="17"/>
        <v>46200</v>
      </c>
      <c r="P27" s="42">
        <f t="shared" si="17"/>
        <v>48510</v>
      </c>
      <c r="Q27" s="43">
        <f t="shared" si="17"/>
        <v>200936</v>
      </c>
      <c r="R27" s="41">
        <f t="shared" ref="R27:Y27" si="18">SUM(R28:R29)</f>
        <v>0</v>
      </c>
      <c r="S27" s="42">
        <f t="shared" si="18"/>
        <v>0</v>
      </c>
      <c r="T27" s="42">
        <f t="shared" si="18"/>
        <v>0</v>
      </c>
      <c r="U27" s="43">
        <f t="shared" si="18"/>
        <v>0</v>
      </c>
      <c r="V27" s="41">
        <f t="shared" si="18"/>
        <v>0</v>
      </c>
      <c r="W27" s="42">
        <f t="shared" si="18"/>
        <v>0</v>
      </c>
      <c r="X27" s="42">
        <f t="shared" si="18"/>
        <v>0</v>
      </c>
      <c r="Y27" s="43">
        <f t="shared" si="18"/>
        <v>0</v>
      </c>
      <c r="Z27" s="41">
        <f t="shared" si="17"/>
        <v>0</v>
      </c>
      <c r="AA27" s="42">
        <f t="shared" si="17"/>
        <v>0</v>
      </c>
      <c r="AB27" s="42">
        <f t="shared" si="17"/>
        <v>0</v>
      </c>
      <c r="AC27" s="44">
        <f t="shared" si="17"/>
        <v>0</v>
      </c>
      <c r="AE27" s="84">
        <f t="shared" ref="AE27:AH28" si="19">F27</f>
        <v>10000</v>
      </c>
      <c r="AF27" s="84">
        <f t="shared" si="19"/>
        <v>10500</v>
      </c>
      <c r="AG27" s="84">
        <f t="shared" si="19"/>
        <v>11025</v>
      </c>
      <c r="AH27" s="84">
        <f t="shared" si="19"/>
        <v>26577</v>
      </c>
    </row>
    <row r="28" spans="1:50" ht="39" customHeight="1" x14ac:dyDescent="0.2">
      <c r="A28" s="127"/>
      <c r="B28" s="127"/>
      <c r="C28" s="128"/>
      <c r="D28" s="80" t="s">
        <v>226</v>
      </c>
      <c r="E28" s="88">
        <f>SUM(F28:AC28)</f>
        <v>362053</v>
      </c>
      <c r="F28" s="85">
        <v>10000</v>
      </c>
      <c r="G28" s="86">
        <v>10500</v>
      </c>
      <c r="H28" s="86">
        <v>11025</v>
      </c>
      <c r="I28" s="87">
        <v>11577</v>
      </c>
      <c r="J28" s="85">
        <v>30000</v>
      </c>
      <c r="K28" s="86">
        <v>31500</v>
      </c>
      <c r="L28" s="86">
        <v>33075</v>
      </c>
      <c r="M28" s="87">
        <v>34730</v>
      </c>
      <c r="N28" s="85">
        <v>44000</v>
      </c>
      <c r="O28" s="86">
        <v>46200</v>
      </c>
      <c r="P28" s="86">
        <v>48510</v>
      </c>
      <c r="Q28" s="87">
        <v>50936</v>
      </c>
      <c r="R28" s="23"/>
      <c r="S28" s="24"/>
      <c r="T28" s="24"/>
      <c r="U28" s="25"/>
      <c r="V28" s="23"/>
      <c r="W28" s="24"/>
      <c r="X28" s="24"/>
      <c r="Y28" s="25"/>
      <c r="Z28" s="23"/>
      <c r="AA28" s="24"/>
      <c r="AB28" s="24"/>
      <c r="AC28" s="26"/>
      <c r="AE28" s="7">
        <f t="shared" si="19"/>
        <v>10000</v>
      </c>
      <c r="AF28" s="7">
        <f t="shared" si="19"/>
        <v>10500</v>
      </c>
      <c r="AG28" s="7">
        <f t="shared" si="19"/>
        <v>11025</v>
      </c>
      <c r="AH28" s="7">
        <f t="shared" si="19"/>
        <v>11577</v>
      </c>
      <c r="AU28" s="7">
        <f>$J28</f>
        <v>30000</v>
      </c>
      <c r="AV28" s="7">
        <f>$K28</f>
        <v>31500</v>
      </c>
      <c r="AW28" s="7">
        <f>$L28</f>
        <v>33075</v>
      </c>
      <c r="AX28" s="7">
        <f>$M28</f>
        <v>34730</v>
      </c>
    </row>
    <row r="29" spans="1:50" ht="36.75" customHeight="1" thickBot="1" x14ac:dyDescent="0.25">
      <c r="A29" s="127"/>
      <c r="B29" s="127"/>
      <c r="C29" s="128"/>
      <c r="D29" s="80" t="s">
        <v>228</v>
      </c>
      <c r="E29" s="88">
        <f>SUM(F29:AC29)</f>
        <v>165000</v>
      </c>
      <c r="F29" s="85"/>
      <c r="G29" s="86"/>
      <c r="H29" s="86"/>
      <c r="I29" s="87">
        <v>15000</v>
      </c>
      <c r="J29" s="85"/>
      <c r="K29" s="86"/>
      <c r="L29" s="86"/>
      <c r="M29" s="87"/>
      <c r="N29" s="85"/>
      <c r="O29" s="86"/>
      <c r="P29" s="86"/>
      <c r="Q29" s="87">
        <v>150000</v>
      </c>
      <c r="R29" s="23"/>
      <c r="S29" s="24"/>
      <c r="T29" s="24"/>
      <c r="U29" s="25"/>
      <c r="V29" s="23"/>
      <c r="W29" s="24"/>
      <c r="X29" s="24"/>
      <c r="Y29" s="25"/>
      <c r="Z29" s="23"/>
      <c r="AA29" s="24"/>
      <c r="AB29" s="24"/>
      <c r="AC29" s="26"/>
      <c r="AE29" s="7"/>
      <c r="AF29" s="7"/>
      <c r="AG29" s="7"/>
      <c r="AH29" s="7"/>
      <c r="AU29" s="7"/>
      <c r="AV29" s="7"/>
      <c r="AW29" s="7"/>
      <c r="AX29" s="7"/>
    </row>
    <row r="30" spans="1:50" s="9" customFormat="1" ht="74.25" customHeight="1" thickBot="1" x14ac:dyDescent="0.25">
      <c r="A30" s="127"/>
      <c r="B30" s="128"/>
      <c r="C30" s="129" t="s">
        <v>296</v>
      </c>
      <c r="D30" s="130"/>
      <c r="E30" s="40">
        <f t="shared" ref="E30:AC30" si="20">SUM(E31:E31)</f>
        <v>76931</v>
      </c>
      <c r="F30" s="41">
        <f t="shared" si="20"/>
        <v>0</v>
      </c>
      <c r="G30" s="42">
        <f t="shared" si="20"/>
        <v>0</v>
      </c>
      <c r="H30" s="42">
        <f t="shared" si="20"/>
        <v>0</v>
      </c>
      <c r="I30" s="43">
        <f t="shared" si="20"/>
        <v>0</v>
      </c>
      <c r="J30" s="41">
        <f t="shared" si="20"/>
        <v>33217</v>
      </c>
      <c r="K30" s="42">
        <f t="shared" si="20"/>
        <v>17471</v>
      </c>
      <c r="L30" s="42">
        <f t="shared" si="20"/>
        <v>14344</v>
      </c>
      <c r="M30" s="43">
        <f t="shared" si="20"/>
        <v>11899</v>
      </c>
      <c r="N30" s="41">
        <f t="shared" si="20"/>
        <v>0</v>
      </c>
      <c r="O30" s="42">
        <f t="shared" si="20"/>
        <v>0</v>
      </c>
      <c r="P30" s="42">
        <f t="shared" si="20"/>
        <v>0</v>
      </c>
      <c r="Q30" s="43">
        <f t="shared" si="20"/>
        <v>0</v>
      </c>
      <c r="R30" s="41">
        <f t="shared" si="20"/>
        <v>0</v>
      </c>
      <c r="S30" s="42">
        <f t="shared" si="20"/>
        <v>0</v>
      </c>
      <c r="T30" s="42">
        <f t="shared" si="20"/>
        <v>0</v>
      </c>
      <c r="U30" s="43">
        <f t="shared" si="20"/>
        <v>0</v>
      </c>
      <c r="V30" s="41">
        <f t="shared" si="20"/>
        <v>0</v>
      </c>
      <c r="W30" s="42">
        <f t="shared" si="20"/>
        <v>0</v>
      </c>
      <c r="X30" s="42">
        <f t="shared" si="20"/>
        <v>0</v>
      </c>
      <c r="Y30" s="43">
        <f t="shared" si="20"/>
        <v>0</v>
      </c>
      <c r="Z30" s="41">
        <f t="shared" si="20"/>
        <v>0</v>
      </c>
      <c r="AA30" s="42">
        <f t="shared" si="20"/>
        <v>0</v>
      </c>
      <c r="AB30" s="42">
        <f t="shared" si="20"/>
        <v>0</v>
      </c>
      <c r="AC30" s="44">
        <f t="shared" si="20"/>
        <v>0</v>
      </c>
      <c r="AE30" s="84">
        <f t="shared" ref="AE30:AH33" si="21">F30</f>
        <v>0</v>
      </c>
      <c r="AF30" s="84">
        <f t="shared" si="21"/>
        <v>0</v>
      </c>
      <c r="AG30" s="84">
        <f t="shared" si="21"/>
        <v>0</v>
      </c>
      <c r="AH30" s="84">
        <f t="shared" si="21"/>
        <v>0</v>
      </c>
    </row>
    <row r="31" spans="1:50" ht="52.5" customHeight="1" thickBot="1" x14ac:dyDescent="0.25">
      <c r="A31" s="127"/>
      <c r="B31" s="127"/>
      <c r="C31" s="128"/>
      <c r="D31" s="80" t="s">
        <v>227</v>
      </c>
      <c r="E31" s="88">
        <f>SUM(F31:AC31)</f>
        <v>76931</v>
      </c>
      <c r="F31" s="85"/>
      <c r="G31" s="86"/>
      <c r="H31" s="86"/>
      <c r="I31" s="87"/>
      <c r="J31" s="85">
        <v>33217</v>
      </c>
      <c r="K31" s="86">
        <v>17471</v>
      </c>
      <c r="L31" s="86">
        <v>14344</v>
      </c>
      <c r="M31" s="87">
        <v>11899</v>
      </c>
      <c r="N31" s="23"/>
      <c r="O31" s="24"/>
      <c r="P31" s="24"/>
      <c r="Q31" s="25"/>
      <c r="R31" s="23"/>
      <c r="S31" s="24"/>
      <c r="T31" s="24"/>
      <c r="U31" s="25"/>
      <c r="V31" s="23"/>
      <c r="W31" s="24"/>
      <c r="X31" s="24"/>
      <c r="Y31" s="25"/>
      <c r="Z31" s="23"/>
      <c r="AA31" s="24"/>
      <c r="AB31" s="24"/>
      <c r="AC31" s="26"/>
      <c r="AE31" s="7">
        <f t="shared" si="21"/>
        <v>0</v>
      </c>
      <c r="AF31" s="7">
        <f t="shared" si="21"/>
        <v>0</v>
      </c>
      <c r="AG31" s="7">
        <f t="shared" si="21"/>
        <v>0</v>
      </c>
      <c r="AH31" s="7">
        <f t="shared" si="21"/>
        <v>0</v>
      </c>
      <c r="AU31" s="7">
        <f>$J31</f>
        <v>33217</v>
      </c>
      <c r="AV31" s="7">
        <f>$K31</f>
        <v>17471</v>
      </c>
      <c r="AW31" s="7">
        <f>$L31</f>
        <v>14344</v>
      </c>
      <c r="AX31" s="7">
        <f>$M31</f>
        <v>11899</v>
      </c>
    </row>
    <row r="32" spans="1:50" s="9" customFormat="1" ht="74.25" customHeight="1" thickBot="1" x14ac:dyDescent="0.25">
      <c r="A32" s="127"/>
      <c r="B32" s="128"/>
      <c r="C32" s="129" t="s">
        <v>42</v>
      </c>
      <c r="D32" s="130"/>
      <c r="E32" s="40">
        <f t="shared" ref="E32:AC32" si="22">SUM(E33:E33)</f>
        <v>51722</v>
      </c>
      <c r="F32" s="41">
        <f t="shared" si="22"/>
        <v>0</v>
      </c>
      <c r="G32" s="42">
        <f t="shared" si="22"/>
        <v>0</v>
      </c>
      <c r="H32" s="42">
        <f t="shared" si="22"/>
        <v>0</v>
      </c>
      <c r="I32" s="43">
        <f t="shared" si="22"/>
        <v>0</v>
      </c>
      <c r="J32" s="41">
        <f t="shared" si="22"/>
        <v>12000</v>
      </c>
      <c r="K32" s="42">
        <f t="shared" si="22"/>
        <v>12600</v>
      </c>
      <c r="L32" s="42">
        <f t="shared" si="22"/>
        <v>13230</v>
      </c>
      <c r="M32" s="43">
        <f t="shared" si="22"/>
        <v>13892</v>
      </c>
      <c r="N32" s="41">
        <f t="shared" si="22"/>
        <v>0</v>
      </c>
      <c r="O32" s="42">
        <f t="shared" si="22"/>
        <v>0</v>
      </c>
      <c r="P32" s="42">
        <f t="shared" si="22"/>
        <v>0</v>
      </c>
      <c r="Q32" s="43">
        <f t="shared" si="22"/>
        <v>0</v>
      </c>
      <c r="R32" s="41">
        <f t="shared" si="22"/>
        <v>0</v>
      </c>
      <c r="S32" s="42">
        <f t="shared" si="22"/>
        <v>0</v>
      </c>
      <c r="T32" s="42">
        <f t="shared" si="22"/>
        <v>0</v>
      </c>
      <c r="U32" s="43">
        <f t="shared" si="22"/>
        <v>0</v>
      </c>
      <c r="V32" s="41">
        <f t="shared" si="22"/>
        <v>0</v>
      </c>
      <c r="W32" s="42">
        <f t="shared" si="22"/>
        <v>0</v>
      </c>
      <c r="X32" s="42">
        <f t="shared" si="22"/>
        <v>0</v>
      </c>
      <c r="Y32" s="43">
        <f t="shared" si="22"/>
        <v>0</v>
      </c>
      <c r="Z32" s="41">
        <f t="shared" si="22"/>
        <v>0</v>
      </c>
      <c r="AA32" s="42">
        <f t="shared" si="22"/>
        <v>0</v>
      </c>
      <c r="AB32" s="42">
        <f t="shared" si="22"/>
        <v>0</v>
      </c>
      <c r="AC32" s="44">
        <f t="shared" si="22"/>
        <v>0</v>
      </c>
      <c r="AE32" s="84">
        <f t="shared" si="21"/>
        <v>0</v>
      </c>
      <c r="AF32" s="84">
        <f t="shared" si="21"/>
        <v>0</v>
      </c>
      <c r="AG32" s="84">
        <f t="shared" si="21"/>
        <v>0</v>
      </c>
      <c r="AH32" s="84">
        <f t="shared" si="21"/>
        <v>0</v>
      </c>
    </row>
    <row r="33" spans="1:50" ht="63.75" customHeight="1" thickBot="1" x14ac:dyDescent="0.25">
      <c r="A33" s="127"/>
      <c r="B33" s="127"/>
      <c r="C33" s="128"/>
      <c r="D33" s="92" t="s">
        <v>44</v>
      </c>
      <c r="E33" s="88">
        <f>SUM(F33:AC33)</f>
        <v>51722</v>
      </c>
      <c r="F33" s="85"/>
      <c r="G33" s="86"/>
      <c r="H33" s="86"/>
      <c r="I33" s="87"/>
      <c r="J33" s="85">
        <v>12000</v>
      </c>
      <c r="K33" s="86">
        <v>12600</v>
      </c>
      <c r="L33" s="86">
        <v>13230</v>
      </c>
      <c r="M33" s="87">
        <v>13892</v>
      </c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5"/>
      <c r="Z33" s="23"/>
      <c r="AA33" s="24"/>
      <c r="AB33" s="24"/>
      <c r="AC33" s="26"/>
      <c r="AE33" s="7">
        <f t="shared" si="21"/>
        <v>0</v>
      </c>
      <c r="AF33" s="7">
        <f t="shared" si="21"/>
        <v>0</v>
      </c>
      <c r="AG33" s="7">
        <f t="shared" si="21"/>
        <v>0</v>
      </c>
      <c r="AH33" s="7">
        <f t="shared" si="21"/>
        <v>0</v>
      </c>
      <c r="AU33" s="7">
        <f>$J33</f>
        <v>12000</v>
      </c>
      <c r="AV33" s="7">
        <f>$K33</f>
        <v>12600</v>
      </c>
      <c r="AW33" s="7">
        <f>$L33</f>
        <v>13230</v>
      </c>
      <c r="AX33" s="7">
        <f>$M33</f>
        <v>13892</v>
      </c>
    </row>
    <row r="34" spans="1:50" s="9" customFormat="1" ht="74.25" customHeight="1" thickBot="1" x14ac:dyDescent="0.25">
      <c r="A34" s="127"/>
      <c r="B34" s="128"/>
      <c r="C34" s="129" t="s">
        <v>43</v>
      </c>
      <c r="D34" s="130"/>
      <c r="E34" s="40">
        <f t="shared" ref="E34:AC34" si="23">SUM(E35:E36)</f>
        <v>16930.375</v>
      </c>
      <c r="F34" s="41">
        <f t="shared" si="23"/>
        <v>4000</v>
      </c>
      <c r="G34" s="42">
        <f t="shared" si="23"/>
        <v>4150</v>
      </c>
      <c r="H34" s="42">
        <f t="shared" si="23"/>
        <v>4307.5</v>
      </c>
      <c r="I34" s="43">
        <f t="shared" si="23"/>
        <v>4472.875</v>
      </c>
      <c r="J34" s="41">
        <f t="shared" si="23"/>
        <v>0</v>
      </c>
      <c r="K34" s="42">
        <f t="shared" si="23"/>
        <v>0</v>
      </c>
      <c r="L34" s="42">
        <f t="shared" si="23"/>
        <v>0</v>
      </c>
      <c r="M34" s="43">
        <f t="shared" si="23"/>
        <v>0</v>
      </c>
      <c r="N34" s="41">
        <f t="shared" si="23"/>
        <v>0</v>
      </c>
      <c r="O34" s="42">
        <f t="shared" si="23"/>
        <v>0</v>
      </c>
      <c r="P34" s="42">
        <f t="shared" si="23"/>
        <v>0</v>
      </c>
      <c r="Q34" s="43">
        <f t="shared" si="23"/>
        <v>0</v>
      </c>
      <c r="R34" s="41">
        <f t="shared" ref="R34:Y34" si="24">SUM(R35:R36)</f>
        <v>0</v>
      </c>
      <c r="S34" s="42">
        <f t="shared" si="24"/>
        <v>0</v>
      </c>
      <c r="T34" s="42">
        <f t="shared" si="24"/>
        <v>0</v>
      </c>
      <c r="U34" s="43">
        <f t="shared" si="24"/>
        <v>0</v>
      </c>
      <c r="V34" s="41">
        <f t="shared" si="24"/>
        <v>0</v>
      </c>
      <c r="W34" s="42">
        <f t="shared" si="24"/>
        <v>0</v>
      </c>
      <c r="X34" s="42">
        <f t="shared" si="24"/>
        <v>0</v>
      </c>
      <c r="Y34" s="43">
        <f t="shared" si="24"/>
        <v>0</v>
      </c>
      <c r="Z34" s="41">
        <f t="shared" si="23"/>
        <v>0</v>
      </c>
      <c r="AA34" s="42">
        <f t="shared" si="23"/>
        <v>0</v>
      </c>
      <c r="AB34" s="42">
        <f t="shared" si="23"/>
        <v>0</v>
      </c>
      <c r="AC34" s="44">
        <f t="shared" si="23"/>
        <v>0</v>
      </c>
      <c r="AE34" s="84">
        <f t="shared" ref="AE34:AH35" si="25">F34</f>
        <v>4000</v>
      </c>
      <c r="AF34" s="84">
        <f t="shared" si="25"/>
        <v>4150</v>
      </c>
      <c r="AG34" s="84">
        <f t="shared" si="25"/>
        <v>4307.5</v>
      </c>
      <c r="AH34" s="84">
        <f t="shared" si="25"/>
        <v>4472.875</v>
      </c>
    </row>
    <row r="35" spans="1:50" ht="39.75" customHeight="1" x14ac:dyDescent="0.2">
      <c r="A35" s="127"/>
      <c r="B35" s="127"/>
      <c r="C35" s="128"/>
      <c r="D35" s="80" t="s">
        <v>230</v>
      </c>
      <c r="E35" s="88">
        <f>SUM(F35:AC35)</f>
        <v>12930.375</v>
      </c>
      <c r="F35" s="85">
        <v>3000</v>
      </c>
      <c r="G35" s="86">
        <f>F35*1.05</f>
        <v>3150</v>
      </c>
      <c r="H35" s="86">
        <f>G35*1.05</f>
        <v>3307.5</v>
      </c>
      <c r="I35" s="87">
        <f>H35*1.05</f>
        <v>3472.875</v>
      </c>
      <c r="J35" s="23"/>
      <c r="K35" s="24"/>
      <c r="L35" s="24"/>
      <c r="M35" s="25"/>
      <c r="N35" s="23"/>
      <c r="O35" s="24"/>
      <c r="P35" s="24"/>
      <c r="Q35" s="25"/>
      <c r="R35" s="23"/>
      <c r="S35" s="24"/>
      <c r="T35" s="24"/>
      <c r="U35" s="25"/>
      <c r="V35" s="23"/>
      <c r="W35" s="24"/>
      <c r="X35" s="24"/>
      <c r="Y35" s="25"/>
      <c r="Z35" s="23"/>
      <c r="AA35" s="24"/>
      <c r="AB35" s="24"/>
      <c r="AC35" s="26"/>
      <c r="AE35" s="7">
        <f t="shared" si="25"/>
        <v>3000</v>
      </c>
      <c r="AF35" s="7">
        <f t="shared" si="25"/>
        <v>3150</v>
      </c>
      <c r="AG35" s="7">
        <f t="shared" si="25"/>
        <v>3307.5</v>
      </c>
      <c r="AH35" s="7">
        <f t="shared" si="25"/>
        <v>3472.875</v>
      </c>
      <c r="AU35" s="7">
        <f>$J35</f>
        <v>0</v>
      </c>
      <c r="AV35" s="7">
        <f>$K35</f>
        <v>0</v>
      </c>
      <c r="AW35" s="7">
        <f>$L35</f>
        <v>0</v>
      </c>
      <c r="AX35" s="7">
        <f>$M35</f>
        <v>0</v>
      </c>
    </row>
    <row r="36" spans="1:50" ht="36.75" customHeight="1" thickBot="1" x14ac:dyDescent="0.25">
      <c r="A36" s="127"/>
      <c r="B36" s="127"/>
      <c r="C36" s="128"/>
      <c r="D36" s="76" t="s">
        <v>229</v>
      </c>
      <c r="E36" s="88">
        <f>SUM(F36:AC36)</f>
        <v>4000</v>
      </c>
      <c r="F36" s="85">
        <v>1000</v>
      </c>
      <c r="G36" s="86">
        <v>1000</v>
      </c>
      <c r="H36" s="86">
        <v>1000</v>
      </c>
      <c r="I36" s="87">
        <v>1000</v>
      </c>
      <c r="J36" s="23"/>
      <c r="K36" s="24"/>
      <c r="L36" s="24"/>
      <c r="M36" s="25"/>
      <c r="N36" s="23"/>
      <c r="O36" s="24"/>
      <c r="P36" s="24"/>
      <c r="Q36" s="25"/>
      <c r="R36" s="23"/>
      <c r="S36" s="24"/>
      <c r="T36" s="24"/>
      <c r="U36" s="25"/>
      <c r="V36" s="23"/>
      <c r="W36" s="24"/>
      <c r="X36" s="24"/>
      <c r="Y36" s="25"/>
      <c r="Z36" s="23"/>
      <c r="AA36" s="24"/>
      <c r="AB36" s="24"/>
      <c r="AC36" s="26"/>
      <c r="AE36" s="7"/>
      <c r="AF36" s="7"/>
      <c r="AG36" s="7"/>
      <c r="AH36" s="7"/>
      <c r="AU36" s="7"/>
      <c r="AV36" s="7"/>
      <c r="AW36" s="7"/>
      <c r="AX36" s="7"/>
    </row>
    <row r="37" spans="1:50" s="9" customFormat="1" ht="74.25" customHeight="1" thickBot="1" x14ac:dyDescent="0.25">
      <c r="A37" s="127"/>
      <c r="B37" s="128"/>
      <c r="C37" s="129" t="s">
        <v>231</v>
      </c>
      <c r="D37" s="130"/>
      <c r="E37" s="40">
        <f t="shared" ref="E37:AC37" si="26">SUM(E38:E39)</f>
        <v>17200</v>
      </c>
      <c r="F37" s="41">
        <f t="shared" si="26"/>
        <v>4000</v>
      </c>
      <c r="G37" s="42">
        <f t="shared" si="26"/>
        <v>4200</v>
      </c>
      <c r="H37" s="42">
        <f t="shared" si="26"/>
        <v>4400</v>
      </c>
      <c r="I37" s="43">
        <f t="shared" si="26"/>
        <v>4600</v>
      </c>
      <c r="J37" s="41">
        <f t="shared" si="26"/>
        <v>0</v>
      </c>
      <c r="K37" s="42">
        <f t="shared" si="26"/>
        <v>0</v>
      </c>
      <c r="L37" s="42">
        <f t="shared" si="26"/>
        <v>0</v>
      </c>
      <c r="M37" s="43">
        <f t="shared" si="26"/>
        <v>0</v>
      </c>
      <c r="N37" s="41">
        <f t="shared" si="26"/>
        <v>0</v>
      </c>
      <c r="O37" s="42">
        <f t="shared" si="26"/>
        <v>0</v>
      </c>
      <c r="P37" s="42">
        <f t="shared" si="26"/>
        <v>0</v>
      </c>
      <c r="Q37" s="43">
        <f t="shared" si="26"/>
        <v>0</v>
      </c>
      <c r="R37" s="41">
        <f t="shared" ref="R37:Y37" si="27">SUM(R38:R39)</f>
        <v>0</v>
      </c>
      <c r="S37" s="42">
        <f t="shared" si="27"/>
        <v>0</v>
      </c>
      <c r="T37" s="42">
        <f t="shared" si="27"/>
        <v>0</v>
      </c>
      <c r="U37" s="43">
        <f t="shared" si="27"/>
        <v>0</v>
      </c>
      <c r="V37" s="41">
        <f t="shared" si="27"/>
        <v>0</v>
      </c>
      <c r="W37" s="42">
        <f t="shared" si="27"/>
        <v>0</v>
      </c>
      <c r="X37" s="42">
        <f t="shared" si="27"/>
        <v>0</v>
      </c>
      <c r="Y37" s="43">
        <f t="shared" si="27"/>
        <v>0</v>
      </c>
      <c r="Z37" s="41">
        <f t="shared" si="26"/>
        <v>0</v>
      </c>
      <c r="AA37" s="42">
        <f t="shared" si="26"/>
        <v>0</v>
      </c>
      <c r="AB37" s="42">
        <f t="shared" si="26"/>
        <v>0</v>
      </c>
      <c r="AC37" s="44">
        <f t="shared" si="26"/>
        <v>0</v>
      </c>
      <c r="AE37" s="84">
        <f t="shared" ref="AE37:AH39" si="28">F37</f>
        <v>4000</v>
      </c>
      <c r="AF37" s="84">
        <f t="shared" si="28"/>
        <v>4200</v>
      </c>
      <c r="AG37" s="84">
        <f t="shared" si="28"/>
        <v>4400</v>
      </c>
      <c r="AH37" s="84">
        <f t="shared" si="28"/>
        <v>4600</v>
      </c>
    </row>
    <row r="38" spans="1:50" ht="38.25" customHeight="1" x14ac:dyDescent="0.2">
      <c r="A38" s="127"/>
      <c r="B38" s="127"/>
      <c r="C38" s="128"/>
      <c r="D38" s="80" t="s">
        <v>232</v>
      </c>
      <c r="E38" s="88">
        <f>SUM(F38:AC38)</f>
        <v>8600</v>
      </c>
      <c r="F38" s="85">
        <v>2000</v>
      </c>
      <c r="G38" s="86">
        <v>2100</v>
      </c>
      <c r="H38" s="86">
        <v>2200</v>
      </c>
      <c r="I38" s="87">
        <v>2300</v>
      </c>
      <c r="J38" s="23"/>
      <c r="K38" s="24"/>
      <c r="L38" s="24"/>
      <c r="M38" s="25"/>
      <c r="N38" s="23"/>
      <c r="O38" s="24"/>
      <c r="P38" s="24"/>
      <c r="Q38" s="25"/>
      <c r="R38" s="23"/>
      <c r="S38" s="24"/>
      <c r="T38" s="24"/>
      <c r="U38" s="25"/>
      <c r="V38" s="23"/>
      <c r="W38" s="24"/>
      <c r="X38" s="24"/>
      <c r="Y38" s="25"/>
      <c r="Z38" s="23"/>
      <c r="AA38" s="24"/>
      <c r="AB38" s="24"/>
      <c r="AC38" s="26"/>
      <c r="AE38" s="7">
        <f t="shared" si="28"/>
        <v>2000</v>
      </c>
      <c r="AF38" s="7">
        <f t="shared" si="28"/>
        <v>2100</v>
      </c>
      <c r="AG38" s="7">
        <f t="shared" si="28"/>
        <v>2200</v>
      </c>
      <c r="AH38" s="7">
        <f t="shared" si="28"/>
        <v>2300</v>
      </c>
      <c r="AU38" s="7">
        <f>$J38</f>
        <v>0</v>
      </c>
      <c r="AV38" s="7">
        <f>$K38</f>
        <v>0</v>
      </c>
      <c r="AW38" s="7">
        <f>$L38</f>
        <v>0</v>
      </c>
      <c r="AX38" s="7">
        <f>$M38</f>
        <v>0</v>
      </c>
    </row>
    <row r="39" spans="1:50" ht="35.25" customHeight="1" thickBot="1" x14ac:dyDescent="0.25">
      <c r="A39" s="127"/>
      <c r="B39" s="127"/>
      <c r="C39" s="128"/>
      <c r="D39" s="76" t="s">
        <v>233</v>
      </c>
      <c r="E39" s="88">
        <f>SUM(F39:AC39)</f>
        <v>8600</v>
      </c>
      <c r="F39" s="85">
        <v>2000</v>
      </c>
      <c r="G39" s="86">
        <v>2100</v>
      </c>
      <c r="H39" s="86">
        <v>2200</v>
      </c>
      <c r="I39" s="87">
        <v>2300</v>
      </c>
      <c r="J39" s="23"/>
      <c r="K39" s="24"/>
      <c r="L39" s="24"/>
      <c r="M39" s="25"/>
      <c r="N39" s="23"/>
      <c r="O39" s="24"/>
      <c r="P39" s="24"/>
      <c r="Q39" s="25"/>
      <c r="R39" s="23"/>
      <c r="S39" s="24"/>
      <c r="T39" s="24"/>
      <c r="U39" s="25"/>
      <c r="V39" s="23"/>
      <c r="W39" s="24"/>
      <c r="X39" s="24"/>
      <c r="Y39" s="25"/>
      <c r="Z39" s="23"/>
      <c r="AA39" s="24"/>
      <c r="AB39" s="24"/>
      <c r="AC39" s="26"/>
      <c r="AE39" s="7">
        <f t="shared" si="28"/>
        <v>2000</v>
      </c>
      <c r="AF39" s="7"/>
      <c r="AG39" s="7"/>
      <c r="AH39" s="7"/>
      <c r="AU39" s="7"/>
      <c r="AV39" s="7"/>
      <c r="AW39" s="7"/>
      <c r="AX39" s="7"/>
    </row>
    <row r="40" spans="1:50" s="83" customFormat="1" ht="83.25" customHeight="1" thickBot="1" x14ac:dyDescent="0.25">
      <c r="A40" s="45"/>
      <c r="B40" s="124" t="s">
        <v>46</v>
      </c>
      <c r="C40" s="125"/>
      <c r="D40" s="126"/>
      <c r="E40" s="46">
        <f t="shared" ref="E40:AC40" si="29">SUM(E41:E46)/2</f>
        <v>1263000</v>
      </c>
      <c r="F40" s="47">
        <f t="shared" si="29"/>
        <v>20000</v>
      </c>
      <c r="G40" s="48">
        <f t="shared" si="29"/>
        <v>20000</v>
      </c>
      <c r="H40" s="48">
        <f t="shared" si="29"/>
        <v>25000</v>
      </c>
      <c r="I40" s="49">
        <f t="shared" si="29"/>
        <v>25000</v>
      </c>
      <c r="J40" s="47">
        <f t="shared" si="29"/>
        <v>130000</v>
      </c>
      <c r="K40" s="48">
        <f t="shared" si="29"/>
        <v>160000</v>
      </c>
      <c r="L40" s="48">
        <f t="shared" si="29"/>
        <v>168000</v>
      </c>
      <c r="M40" s="49">
        <f t="shared" si="29"/>
        <v>155000</v>
      </c>
      <c r="N40" s="47">
        <f t="shared" si="29"/>
        <v>0</v>
      </c>
      <c r="O40" s="48">
        <f t="shared" si="29"/>
        <v>230000</v>
      </c>
      <c r="P40" s="48">
        <f t="shared" si="29"/>
        <v>230000</v>
      </c>
      <c r="Q40" s="49">
        <f t="shared" si="29"/>
        <v>100000</v>
      </c>
      <c r="R40" s="47">
        <f t="shared" ref="R40:Y40" si="30">SUM(R41:R46)/2</f>
        <v>0</v>
      </c>
      <c r="S40" s="48">
        <f t="shared" si="30"/>
        <v>0</v>
      </c>
      <c r="T40" s="48">
        <f t="shared" si="30"/>
        <v>0</v>
      </c>
      <c r="U40" s="49">
        <f t="shared" si="30"/>
        <v>0</v>
      </c>
      <c r="V40" s="47">
        <f t="shared" si="30"/>
        <v>0</v>
      </c>
      <c r="W40" s="48">
        <f t="shared" si="30"/>
        <v>0</v>
      </c>
      <c r="X40" s="48">
        <f t="shared" si="30"/>
        <v>0</v>
      </c>
      <c r="Y40" s="49">
        <f t="shared" si="30"/>
        <v>0</v>
      </c>
      <c r="Z40" s="47">
        <f t="shared" si="29"/>
        <v>0</v>
      </c>
      <c r="AA40" s="48">
        <f t="shared" si="29"/>
        <v>0</v>
      </c>
      <c r="AB40" s="48">
        <f t="shared" si="29"/>
        <v>0</v>
      </c>
      <c r="AC40" s="50">
        <f t="shared" si="29"/>
        <v>0</v>
      </c>
      <c r="AD40" s="51">
        <f>50000</f>
        <v>50000</v>
      </c>
      <c r="AE40" s="82">
        <f t="shared" ref="AE40:AE65" si="31">F40</f>
        <v>20000</v>
      </c>
      <c r="AF40" s="82">
        <f t="shared" ref="AF40:AF65" si="32">G40</f>
        <v>20000</v>
      </c>
      <c r="AG40" s="82">
        <f t="shared" ref="AG40:AG65" si="33">H40</f>
        <v>25000</v>
      </c>
      <c r="AH40" s="82">
        <f t="shared" ref="AH40:AH65" si="34">I40</f>
        <v>25000</v>
      </c>
    </row>
    <row r="41" spans="1:50" s="9" customFormat="1" ht="74.25" customHeight="1" thickBot="1" x14ac:dyDescent="0.25">
      <c r="A41" s="127"/>
      <c r="B41" s="128"/>
      <c r="C41" s="129" t="s">
        <v>45</v>
      </c>
      <c r="D41" s="130"/>
      <c r="E41" s="40">
        <f t="shared" ref="E41:AC41" si="35">SUM(E42:E43)</f>
        <v>469000</v>
      </c>
      <c r="F41" s="41">
        <f t="shared" si="35"/>
        <v>0</v>
      </c>
      <c r="G41" s="42">
        <f t="shared" si="35"/>
        <v>0</v>
      </c>
      <c r="H41" s="42">
        <f t="shared" si="35"/>
        <v>0</v>
      </c>
      <c r="I41" s="43">
        <f t="shared" si="35"/>
        <v>0</v>
      </c>
      <c r="J41" s="41">
        <f t="shared" si="35"/>
        <v>0</v>
      </c>
      <c r="K41" s="42">
        <f t="shared" si="35"/>
        <v>24000</v>
      </c>
      <c r="L41" s="42">
        <f t="shared" si="35"/>
        <v>25000</v>
      </c>
      <c r="M41" s="43">
        <f t="shared" si="35"/>
        <v>20000</v>
      </c>
      <c r="N41" s="41">
        <f t="shared" si="35"/>
        <v>0</v>
      </c>
      <c r="O41" s="42">
        <f t="shared" si="35"/>
        <v>150000</v>
      </c>
      <c r="P41" s="42">
        <f t="shared" si="35"/>
        <v>150000</v>
      </c>
      <c r="Q41" s="43">
        <f t="shared" si="35"/>
        <v>100000</v>
      </c>
      <c r="R41" s="41">
        <f t="shared" ref="R41:Y41" si="36">SUM(R42:R43)</f>
        <v>0</v>
      </c>
      <c r="S41" s="42">
        <f t="shared" si="36"/>
        <v>0</v>
      </c>
      <c r="T41" s="42">
        <f t="shared" si="36"/>
        <v>0</v>
      </c>
      <c r="U41" s="43">
        <f t="shared" si="36"/>
        <v>0</v>
      </c>
      <c r="V41" s="41">
        <f t="shared" si="36"/>
        <v>0</v>
      </c>
      <c r="W41" s="42">
        <f t="shared" si="36"/>
        <v>0</v>
      </c>
      <c r="X41" s="42">
        <f t="shared" si="36"/>
        <v>0</v>
      </c>
      <c r="Y41" s="43">
        <f t="shared" si="36"/>
        <v>0</v>
      </c>
      <c r="Z41" s="41">
        <f t="shared" si="35"/>
        <v>0</v>
      </c>
      <c r="AA41" s="42">
        <f t="shared" si="35"/>
        <v>0</v>
      </c>
      <c r="AB41" s="42">
        <f t="shared" si="35"/>
        <v>0</v>
      </c>
      <c r="AC41" s="44">
        <f t="shared" si="35"/>
        <v>0</v>
      </c>
      <c r="AE41" s="84">
        <f t="shared" si="31"/>
        <v>0</v>
      </c>
      <c r="AF41" s="84">
        <f t="shared" si="32"/>
        <v>0</v>
      </c>
      <c r="AG41" s="84">
        <f t="shared" si="33"/>
        <v>0</v>
      </c>
      <c r="AH41" s="84">
        <f t="shared" si="34"/>
        <v>0</v>
      </c>
    </row>
    <row r="42" spans="1:50" ht="42" customHeight="1" x14ac:dyDescent="0.2">
      <c r="A42" s="127"/>
      <c r="B42" s="127"/>
      <c r="C42" s="128"/>
      <c r="D42" s="10" t="s">
        <v>48</v>
      </c>
      <c r="E42" s="88">
        <f>SUM(F42:AC42)</f>
        <v>109000</v>
      </c>
      <c r="F42" s="89"/>
      <c r="G42" s="90"/>
      <c r="H42" s="90"/>
      <c r="I42" s="91"/>
      <c r="J42" s="89"/>
      <c r="K42" s="90">
        <v>4000</v>
      </c>
      <c r="L42" s="90">
        <v>5000</v>
      </c>
      <c r="M42" s="91"/>
      <c r="N42" s="89"/>
      <c r="O42" s="90">
        <v>50000</v>
      </c>
      <c r="P42" s="90">
        <v>50000</v>
      </c>
      <c r="Q42" s="91"/>
      <c r="R42" s="19"/>
      <c r="S42" s="20"/>
      <c r="T42" s="20"/>
      <c r="U42" s="21"/>
      <c r="V42" s="19"/>
      <c r="W42" s="20"/>
      <c r="X42" s="20"/>
      <c r="Y42" s="21"/>
      <c r="Z42" s="19"/>
      <c r="AA42" s="20"/>
      <c r="AB42" s="20"/>
      <c r="AC42" s="22"/>
      <c r="AE42" s="7">
        <f t="shared" si="31"/>
        <v>0</v>
      </c>
      <c r="AF42" s="7">
        <f t="shared" si="32"/>
        <v>0</v>
      </c>
      <c r="AG42" s="7">
        <f t="shared" si="33"/>
        <v>0</v>
      </c>
      <c r="AH42" s="7">
        <f t="shared" si="34"/>
        <v>0</v>
      </c>
      <c r="AU42" s="7">
        <f>$J42</f>
        <v>0</v>
      </c>
      <c r="AV42" s="7">
        <f>$K42</f>
        <v>4000</v>
      </c>
      <c r="AW42" s="7">
        <f>$L42</f>
        <v>5000</v>
      </c>
      <c r="AX42" s="7">
        <f>$M42</f>
        <v>0</v>
      </c>
    </row>
    <row r="43" spans="1:50" ht="39.75" customHeight="1" thickBot="1" x14ac:dyDescent="0.25">
      <c r="A43" s="127"/>
      <c r="B43" s="127"/>
      <c r="C43" s="128"/>
      <c r="D43" s="10" t="s">
        <v>49</v>
      </c>
      <c r="E43" s="88">
        <f>SUM(F43:AC43)</f>
        <v>360000</v>
      </c>
      <c r="F43" s="85"/>
      <c r="G43" s="86"/>
      <c r="H43" s="86"/>
      <c r="I43" s="87"/>
      <c r="J43" s="85"/>
      <c r="K43" s="86">
        <v>20000</v>
      </c>
      <c r="L43" s="86">
        <v>20000</v>
      </c>
      <c r="M43" s="87">
        <v>20000</v>
      </c>
      <c r="N43" s="85"/>
      <c r="O43" s="86">
        <v>100000</v>
      </c>
      <c r="P43" s="86">
        <v>100000</v>
      </c>
      <c r="Q43" s="87">
        <v>100000</v>
      </c>
      <c r="R43" s="23"/>
      <c r="S43" s="24"/>
      <c r="T43" s="24"/>
      <c r="U43" s="25"/>
      <c r="V43" s="23"/>
      <c r="W43" s="24"/>
      <c r="X43" s="24"/>
      <c r="Y43" s="25"/>
      <c r="Z43" s="23"/>
      <c r="AA43" s="24"/>
      <c r="AB43" s="24"/>
      <c r="AC43" s="26"/>
      <c r="AE43" s="7">
        <f t="shared" si="31"/>
        <v>0</v>
      </c>
      <c r="AF43" s="7">
        <f t="shared" si="32"/>
        <v>0</v>
      </c>
      <c r="AG43" s="7">
        <f t="shared" si="33"/>
        <v>0</v>
      </c>
      <c r="AH43" s="7">
        <f t="shared" si="34"/>
        <v>0</v>
      </c>
      <c r="AU43" s="7">
        <f>$J43</f>
        <v>0</v>
      </c>
      <c r="AV43" s="7">
        <f>$K43</f>
        <v>20000</v>
      </c>
      <c r="AW43" s="7">
        <f>$L43</f>
        <v>20000</v>
      </c>
      <c r="AX43" s="7">
        <f>$M43</f>
        <v>20000</v>
      </c>
    </row>
    <row r="44" spans="1:50" s="9" customFormat="1" ht="74.25" customHeight="1" thickBot="1" x14ac:dyDescent="0.25">
      <c r="A44" s="127"/>
      <c r="B44" s="128"/>
      <c r="C44" s="129" t="s">
        <v>47</v>
      </c>
      <c r="D44" s="130"/>
      <c r="E44" s="40">
        <f t="shared" ref="E44:AC44" si="37">SUM(E45:E46)</f>
        <v>794000</v>
      </c>
      <c r="F44" s="41">
        <f t="shared" si="37"/>
        <v>20000</v>
      </c>
      <c r="G44" s="42">
        <f t="shared" si="37"/>
        <v>20000</v>
      </c>
      <c r="H44" s="42">
        <f t="shared" si="37"/>
        <v>25000</v>
      </c>
      <c r="I44" s="43">
        <f t="shared" si="37"/>
        <v>25000</v>
      </c>
      <c r="J44" s="41">
        <f t="shared" si="37"/>
        <v>130000</v>
      </c>
      <c r="K44" s="42">
        <f t="shared" si="37"/>
        <v>136000</v>
      </c>
      <c r="L44" s="42">
        <f t="shared" si="37"/>
        <v>143000</v>
      </c>
      <c r="M44" s="43">
        <f t="shared" si="37"/>
        <v>135000</v>
      </c>
      <c r="N44" s="41">
        <f t="shared" si="37"/>
        <v>0</v>
      </c>
      <c r="O44" s="42">
        <f t="shared" si="37"/>
        <v>80000</v>
      </c>
      <c r="P44" s="42">
        <f t="shared" si="37"/>
        <v>80000</v>
      </c>
      <c r="Q44" s="43">
        <f t="shared" si="37"/>
        <v>0</v>
      </c>
      <c r="R44" s="41">
        <f t="shared" ref="R44:Y44" si="38">SUM(R45:R46)</f>
        <v>0</v>
      </c>
      <c r="S44" s="42">
        <f t="shared" si="38"/>
        <v>0</v>
      </c>
      <c r="T44" s="42">
        <f t="shared" si="38"/>
        <v>0</v>
      </c>
      <c r="U44" s="43">
        <f t="shared" si="38"/>
        <v>0</v>
      </c>
      <c r="V44" s="41">
        <f t="shared" si="38"/>
        <v>0</v>
      </c>
      <c r="W44" s="42">
        <f t="shared" si="38"/>
        <v>0</v>
      </c>
      <c r="X44" s="42">
        <f t="shared" si="38"/>
        <v>0</v>
      </c>
      <c r="Y44" s="43">
        <f t="shared" si="38"/>
        <v>0</v>
      </c>
      <c r="Z44" s="41">
        <f t="shared" si="37"/>
        <v>0</v>
      </c>
      <c r="AA44" s="42">
        <f t="shared" si="37"/>
        <v>0</v>
      </c>
      <c r="AB44" s="42">
        <f t="shared" si="37"/>
        <v>0</v>
      </c>
      <c r="AC44" s="44">
        <f t="shared" si="37"/>
        <v>0</v>
      </c>
      <c r="AE44" s="84">
        <f t="shared" si="31"/>
        <v>20000</v>
      </c>
      <c r="AF44" s="84">
        <f t="shared" si="32"/>
        <v>20000</v>
      </c>
      <c r="AG44" s="84">
        <f t="shared" si="33"/>
        <v>25000</v>
      </c>
      <c r="AH44" s="84">
        <f t="shared" si="34"/>
        <v>25000</v>
      </c>
    </row>
    <row r="45" spans="1:50" ht="36.75" customHeight="1" x14ac:dyDescent="0.2">
      <c r="A45" s="127"/>
      <c r="B45" s="127"/>
      <c r="C45" s="128"/>
      <c r="D45" s="76" t="s">
        <v>236</v>
      </c>
      <c r="E45" s="88">
        <f>SUM(F45:AC45)</f>
        <v>174000</v>
      </c>
      <c r="F45" s="85"/>
      <c r="G45" s="86"/>
      <c r="H45" s="86"/>
      <c r="I45" s="87"/>
      <c r="J45" s="85"/>
      <c r="K45" s="86">
        <v>6000</v>
      </c>
      <c r="L45" s="86">
        <v>8000</v>
      </c>
      <c r="M45" s="87"/>
      <c r="N45" s="85"/>
      <c r="O45" s="86">
        <v>80000</v>
      </c>
      <c r="P45" s="86">
        <v>80000</v>
      </c>
      <c r="Q45" s="25"/>
      <c r="R45" s="23"/>
      <c r="S45" s="24"/>
      <c r="T45" s="24"/>
      <c r="U45" s="25"/>
      <c r="V45" s="23"/>
      <c r="W45" s="24"/>
      <c r="X45" s="24"/>
      <c r="Y45" s="25"/>
      <c r="Z45" s="23"/>
      <c r="AA45" s="24"/>
      <c r="AB45" s="24"/>
      <c r="AC45" s="26"/>
      <c r="AE45" s="7">
        <f t="shared" si="31"/>
        <v>0</v>
      </c>
      <c r="AF45" s="7">
        <f t="shared" si="32"/>
        <v>0</v>
      </c>
      <c r="AG45" s="7">
        <f t="shared" si="33"/>
        <v>0</v>
      </c>
      <c r="AH45" s="7">
        <f t="shared" si="34"/>
        <v>0</v>
      </c>
      <c r="AU45" s="7">
        <f>$J45</f>
        <v>0</v>
      </c>
      <c r="AV45" s="7">
        <f>$K45</f>
        <v>6000</v>
      </c>
      <c r="AW45" s="7">
        <f>$L45</f>
        <v>8000</v>
      </c>
      <c r="AX45" s="7">
        <f>$M45</f>
        <v>0</v>
      </c>
    </row>
    <row r="46" spans="1:50" ht="35.25" customHeight="1" thickBot="1" x14ac:dyDescent="0.25">
      <c r="A46" s="127"/>
      <c r="B46" s="127"/>
      <c r="C46" s="128"/>
      <c r="D46" s="10" t="s">
        <v>50</v>
      </c>
      <c r="E46" s="88">
        <f>SUM(F46:AC46)</f>
        <v>620000</v>
      </c>
      <c r="F46" s="85">
        <v>20000</v>
      </c>
      <c r="G46" s="86">
        <v>20000</v>
      </c>
      <c r="H46" s="86">
        <v>25000</v>
      </c>
      <c r="I46" s="87">
        <v>25000</v>
      </c>
      <c r="J46" s="85">
        <v>130000</v>
      </c>
      <c r="K46" s="86">
        <v>130000</v>
      </c>
      <c r="L46" s="86">
        <v>135000</v>
      </c>
      <c r="M46" s="86">
        <v>135000</v>
      </c>
      <c r="N46" s="23"/>
      <c r="O46" s="24"/>
      <c r="P46" s="24"/>
      <c r="Q46" s="25"/>
      <c r="R46" s="23"/>
      <c r="S46" s="24"/>
      <c r="T46" s="24"/>
      <c r="U46" s="24"/>
      <c r="V46" s="23"/>
      <c r="W46" s="24"/>
      <c r="X46" s="24"/>
      <c r="Y46" s="25"/>
      <c r="Z46" s="23"/>
      <c r="AA46" s="24"/>
      <c r="AB46" s="24"/>
      <c r="AC46" s="26"/>
      <c r="AE46" s="7">
        <f t="shared" si="31"/>
        <v>20000</v>
      </c>
      <c r="AF46" s="7">
        <f t="shared" si="32"/>
        <v>20000</v>
      </c>
      <c r="AG46" s="7">
        <f t="shared" si="33"/>
        <v>25000</v>
      </c>
      <c r="AH46" s="7">
        <f t="shared" si="34"/>
        <v>25000</v>
      </c>
      <c r="AU46" s="7">
        <f>$J46</f>
        <v>130000</v>
      </c>
      <c r="AV46" s="7">
        <f>$K46</f>
        <v>130000</v>
      </c>
      <c r="AW46" s="7">
        <f>$L46</f>
        <v>135000</v>
      </c>
      <c r="AX46" s="7">
        <f>$M46</f>
        <v>135000</v>
      </c>
    </row>
    <row r="47" spans="1:50" s="83" customFormat="1" ht="83.25" customHeight="1" thickBot="1" x14ac:dyDescent="0.25">
      <c r="A47" s="45"/>
      <c r="B47" s="124" t="s">
        <v>54</v>
      </c>
      <c r="C47" s="125"/>
      <c r="D47" s="126"/>
      <c r="E47" s="46">
        <f t="shared" ref="E47:AC47" si="39">SUM(E48:E59)/2</f>
        <v>204720</v>
      </c>
      <c r="F47" s="47">
        <f t="shared" si="39"/>
        <v>0</v>
      </c>
      <c r="G47" s="48">
        <f t="shared" si="39"/>
        <v>9000</v>
      </c>
      <c r="H47" s="48">
        <f t="shared" si="39"/>
        <v>0</v>
      </c>
      <c r="I47" s="49">
        <f t="shared" si="39"/>
        <v>10000</v>
      </c>
      <c r="J47" s="47">
        <f t="shared" si="39"/>
        <v>45205</v>
      </c>
      <c r="K47" s="48">
        <f t="shared" si="39"/>
        <v>45354</v>
      </c>
      <c r="L47" s="48">
        <f t="shared" si="39"/>
        <v>46791</v>
      </c>
      <c r="M47" s="49">
        <f t="shared" si="39"/>
        <v>48370</v>
      </c>
      <c r="N47" s="47">
        <f t="shared" si="39"/>
        <v>0</v>
      </c>
      <c r="O47" s="48">
        <f t="shared" si="39"/>
        <v>0</v>
      </c>
      <c r="P47" s="48">
        <f t="shared" si="39"/>
        <v>0</v>
      </c>
      <c r="Q47" s="49">
        <f t="shared" si="39"/>
        <v>0</v>
      </c>
      <c r="R47" s="47">
        <f t="shared" si="39"/>
        <v>0</v>
      </c>
      <c r="S47" s="48">
        <f t="shared" si="39"/>
        <v>0</v>
      </c>
      <c r="T47" s="48">
        <f t="shared" si="39"/>
        <v>0</v>
      </c>
      <c r="U47" s="49">
        <f t="shared" si="39"/>
        <v>0</v>
      </c>
      <c r="V47" s="47">
        <f t="shared" si="39"/>
        <v>0</v>
      </c>
      <c r="W47" s="48">
        <f t="shared" si="39"/>
        <v>0</v>
      </c>
      <c r="X47" s="48">
        <f t="shared" si="39"/>
        <v>0</v>
      </c>
      <c r="Y47" s="49">
        <f t="shared" si="39"/>
        <v>0</v>
      </c>
      <c r="Z47" s="47">
        <f t="shared" si="39"/>
        <v>0</v>
      </c>
      <c r="AA47" s="48">
        <f t="shared" si="39"/>
        <v>0</v>
      </c>
      <c r="AB47" s="48">
        <f t="shared" si="39"/>
        <v>0</v>
      </c>
      <c r="AC47" s="50">
        <f t="shared" si="39"/>
        <v>0</v>
      </c>
      <c r="AD47" s="51">
        <f>50000</f>
        <v>50000</v>
      </c>
      <c r="AE47" s="82">
        <f t="shared" si="31"/>
        <v>0</v>
      </c>
      <c r="AF47" s="82">
        <f t="shared" si="32"/>
        <v>9000</v>
      </c>
      <c r="AG47" s="82">
        <f t="shared" si="33"/>
        <v>0</v>
      </c>
      <c r="AH47" s="82">
        <f t="shared" si="34"/>
        <v>10000</v>
      </c>
    </row>
    <row r="48" spans="1:50" s="9" customFormat="1" ht="74.25" customHeight="1" thickBot="1" x14ac:dyDescent="0.25">
      <c r="A48" s="127"/>
      <c r="B48" s="128"/>
      <c r="C48" s="129" t="s">
        <v>53</v>
      </c>
      <c r="D48" s="130"/>
      <c r="E48" s="40">
        <f t="shared" ref="E48:AC48" si="40">SUM(E49:E49)</f>
        <v>44820</v>
      </c>
      <c r="F48" s="41">
        <f t="shared" si="40"/>
        <v>0</v>
      </c>
      <c r="G48" s="42">
        <f t="shared" si="40"/>
        <v>0</v>
      </c>
      <c r="H48" s="42">
        <f t="shared" si="40"/>
        <v>0</v>
      </c>
      <c r="I48" s="43">
        <f t="shared" si="40"/>
        <v>0</v>
      </c>
      <c r="J48" s="41">
        <f t="shared" si="40"/>
        <v>13705</v>
      </c>
      <c r="K48" s="42">
        <f t="shared" si="40"/>
        <v>10554</v>
      </c>
      <c r="L48" s="42">
        <f t="shared" si="40"/>
        <v>11691</v>
      </c>
      <c r="M48" s="43">
        <f t="shared" si="40"/>
        <v>8870</v>
      </c>
      <c r="N48" s="41">
        <f t="shared" si="40"/>
        <v>0</v>
      </c>
      <c r="O48" s="42">
        <f t="shared" si="40"/>
        <v>0</v>
      </c>
      <c r="P48" s="42">
        <f t="shared" si="40"/>
        <v>0</v>
      </c>
      <c r="Q48" s="43">
        <f t="shared" si="40"/>
        <v>0</v>
      </c>
      <c r="R48" s="41">
        <f t="shared" si="40"/>
        <v>0</v>
      </c>
      <c r="S48" s="42">
        <f t="shared" si="40"/>
        <v>0</v>
      </c>
      <c r="T48" s="42">
        <f t="shared" si="40"/>
        <v>0</v>
      </c>
      <c r="U48" s="43">
        <f t="shared" si="40"/>
        <v>0</v>
      </c>
      <c r="V48" s="41">
        <f t="shared" si="40"/>
        <v>0</v>
      </c>
      <c r="W48" s="42">
        <f t="shared" si="40"/>
        <v>0</v>
      </c>
      <c r="X48" s="42">
        <f t="shared" si="40"/>
        <v>0</v>
      </c>
      <c r="Y48" s="43">
        <f t="shared" si="40"/>
        <v>0</v>
      </c>
      <c r="Z48" s="41">
        <f t="shared" si="40"/>
        <v>0</v>
      </c>
      <c r="AA48" s="42">
        <f t="shared" si="40"/>
        <v>0</v>
      </c>
      <c r="AB48" s="42">
        <f t="shared" si="40"/>
        <v>0</v>
      </c>
      <c r="AC48" s="44">
        <f t="shared" si="40"/>
        <v>0</v>
      </c>
      <c r="AE48" s="84">
        <f t="shared" si="31"/>
        <v>0</v>
      </c>
      <c r="AF48" s="84">
        <f t="shared" si="32"/>
        <v>0</v>
      </c>
      <c r="AG48" s="84">
        <f t="shared" si="33"/>
        <v>0</v>
      </c>
      <c r="AH48" s="84">
        <f t="shared" si="34"/>
        <v>0</v>
      </c>
    </row>
    <row r="49" spans="1:50" ht="60" customHeight="1" thickBot="1" x14ac:dyDescent="0.25">
      <c r="A49" s="127"/>
      <c r="B49" s="127"/>
      <c r="C49" s="128"/>
      <c r="D49" s="76" t="s">
        <v>234</v>
      </c>
      <c r="E49" s="88">
        <f>SUM(F49:AC49)</f>
        <v>44820</v>
      </c>
      <c r="F49" s="89"/>
      <c r="G49" s="90"/>
      <c r="H49" s="90"/>
      <c r="I49" s="91"/>
      <c r="J49" s="85">
        <v>13705</v>
      </c>
      <c r="K49" s="86">
        <v>10554</v>
      </c>
      <c r="L49" s="86">
        <v>11691</v>
      </c>
      <c r="M49" s="87">
        <v>8870</v>
      </c>
      <c r="N49" s="19"/>
      <c r="O49" s="20"/>
      <c r="P49" s="20"/>
      <c r="Q49" s="21"/>
      <c r="R49" s="19"/>
      <c r="S49" s="20"/>
      <c r="T49" s="20"/>
      <c r="U49" s="21"/>
      <c r="V49" s="19"/>
      <c r="W49" s="20"/>
      <c r="X49" s="20"/>
      <c r="Y49" s="21"/>
      <c r="Z49" s="19"/>
      <c r="AA49" s="20"/>
      <c r="AB49" s="20"/>
      <c r="AC49" s="22"/>
      <c r="AE49" s="7">
        <f t="shared" si="31"/>
        <v>0</v>
      </c>
      <c r="AF49" s="7">
        <f t="shared" si="32"/>
        <v>0</v>
      </c>
      <c r="AG49" s="7">
        <f t="shared" si="33"/>
        <v>0</v>
      </c>
      <c r="AH49" s="7">
        <f t="shared" si="34"/>
        <v>0</v>
      </c>
      <c r="AU49" s="7">
        <f>$J49</f>
        <v>13705</v>
      </c>
      <c r="AV49" s="7">
        <f>$K49</f>
        <v>10554</v>
      </c>
      <c r="AW49" s="7">
        <f>$L49</f>
        <v>11691</v>
      </c>
      <c r="AX49" s="7">
        <f>$M49</f>
        <v>8870</v>
      </c>
    </row>
    <row r="50" spans="1:50" s="9" customFormat="1" ht="74.25" customHeight="1" thickBot="1" x14ac:dyDescent="0.25">
      <c r="A50" s="127"/>
      <c r="B50" s="128"/>
      <c r="C50" s="129" t="s">
        <v>52</v>
      </c>
      <c r="D50" s="130"/>
      <c r="E50" s="40">
        <f t="shared" ref="E50:AC50" si="41">SUM(E51:E51)</f>
        <v>37900</v>
      </c>
      <c r="F50" s="41">
        <f t="shared" si="41"/>
        <v>0</v>
      </c>
      <c r="G50" s="42">
        <f t="shared" si="41"/>
        <v>0</v>
      </c>
      <c r="H50" s="42">
        <f t="shared" si="41"/>
        <v>0</v>
      </c>
      <c r="I50" s="43">
        <f t="shared" si="41"/>
        <v>0</v>
      </c>
      <c r="J50" s="41">
        <f t="shared" si="41"/>
        <v>9000</v>
      </c>
      <c r="K50" s="42">
        <f t="shared" si="41"/>
        <v>9300</v>
      </c>
      <c r="L50" s="42">
        <f t="shared" si="41"/>
        <v>9600</v>
      </c>
      <c r="M50" s="43">
        <f t="shared" si="41"/>
        <v>10000</v>
      </c>
      <c r="N50" s="41">
        <f t="shared" si="41"/>
        <v>0</v>
      </c>
      <c r="O50" s="42">
        <f t="shared" si="41"/>
        <v>0</v>
      </c>
      <c r="P50" s="42">
        <f t="shared" si="41"/>
        <v>0</v>
      </c>
      <c r="Q50" s="43">
        <f t="shared" si="41"/>
        <v>0</v>
      </c>
      <c r="R50" s="41">
        <f t="shared" si="41"/>
        <v>0</v>
      </c>
      <c r="S50" s="42">
        <f t="shared" si="41"/>
        <v>0</v>
      </c>
      <c r="T50" s="42">
        <f t="shared" si="41"/>
        <v>0</v>
      </c>
      <c r="U50" s="43">
        <f t="shared" si="41"/>
        <v>0</v>
      </c>
      <c r="V50" s="41">
        <f t="shared" si="41"/>
        <v>0</v>
      </c>
      <c r="W50" s="42">
        <f t="shared" si="41"/>
        <v>0</v>
      </c>
      <c r="X50" s="42">
        <f t="shared" si="41"/>
        <v>0</v>
      </c>
      <c r="Y50" s="43">
        <f t="shared" si="41"/>
        <v>0</v>
      </c>
      <c r="Z50" s="41">
        <f t="shared" si="41"/>
        <v>0</v>
      </c>
      <c r="AA50" s="42">
        <f t="shared" si="41"/>
        <v>0</v>
      </c>
      <c r="AB50" s="42">
        <f t="shared" si="41"/>
        <v>0</v>
      </c>
      <c r="AC50" s="44">
        <f t="shared" si="41"/>
        <v>0</v>
      </c>
      <c r="AE50" s="84">
        <f t="shared" si="31"/>
        <v>0</v>
      </c>
      <c r="AF50" s="84">
        <f t="shared" si="32"/>
        <v>0</v>
      </c>
      <c r="AG50" s="84">
        <f t="shared" si="33"/>
        <v>0</v>
      </c>
      <c r="AH50" s="84">
        <f t="shared" si="34"/>
        <v>0</v>
      </c>
    </row>
    <row r="51" spans="1:50" ht="49.5" customHeight="1" thickBot="1" x14ac:dyDescent="0.25">
      <c r="A51" s="127"/>
      <c r="B51" s="127"/>
      <c r="C51" s="128"/>
      <c r="D51" s="80" t="s">
        <v>235</v>
      </c>
      <c r="E51" s="88">
        <f>SUM(F51:AC51)</f>
        <v>37900</v>
      </c>
      <c r="F51" s="23"/>
      <c r="G51" s="24"/>
      <c r="H51" s="24"/>
      <c r="I51" s="25"/>
      <c r="J51" s="85">
        <v>9000</v>
      </c>
      <c r="K51" s="86">
        <v>9300</v>
      </c>
      <c r="L51" s="86">
        <v>9600</v>
      </c>
      <c r="M51" s="87">
        <v>10000</v>
      </c>
      <c r="N51" s="23"/>
      <c r="O51" s="24"/>
      <c r="P51" s="24"/>
      <c r="Q51" s="25"/>
      <c r="R51" s="23"/>
      <c r="S51" s="24"/>
      <c r="T51" s="24"/>
      <c r="U51" s="25"/>
      <c r="V51" s="23"/>
      <c r="W51" s="24"/>
      <c r="X51" s="24"/>
      <c r="Y51" s="25"/>
      <c r="Z51" s="23"/>
      <c r="AA51" s="24"/>
      <c r="AB51" s="24"/>
      <c r="AC51" s="26"/>
      <c r="AE51" s="7">
        <f t="shared" si="31"/>
        <v>0</v>
      </c>
      <c r="AF51" s="7">
        <f t="shared" si="32"/>
        <v>0</v>
      </c>
      <c r="AG51" s="7">
        <f t="shared" si="33"/>
        <v>0</v>
      </c>
      <c r="AH51" s="7">
        <f t="shared" si="34"/>
        <v>0</v>
      </c>
      <c r="AU51" s="7">
        <f>$J51</f>
        <v>9000</v>
      </c>
      <c r="AV51" s="7">
        <f>$K51</f>
        <v>9300</v>
      </c>
      <c r="AW51" s="7">
        <f>$L51</f>
        <v>9600</v>
      </c>
      <c r="AX51" s="7">
        <f>$M51</f>
        <v>10000</v>
      </c>
    </row>
    <row r="52" spans="1:50" s="9" customFormat="1" ht="74.25" customHeight="1" thickBot="1" x14ac:dyDescent="0.25">
      <c r="A52" s="127"/>
      <c r="B52" s="128"/>
      <c r="C52" s="129" t="s">
        <v>51</v>
      </c>
      <c r="D52" s="130"/>
      <c r="E52" s="40">
        <f t="shared" ref="E52:AC52" si="42">SUM(E53:E59)</f>
        <v>122000</v>
      </c>
      <c r="F52" s="41">
        <f t="shared" si="42"/>
        <v>0</v>
      </c>
      <c r="G52" s="42">
        <f t="shared" si="42"/>
        <v>9000</v>
      </c>
      <c r="H52" s="42">
        <f t="shared" si="42"/>
        <v>0</v>
      </c>
      <c r="I52" s="43">
        <f t="shared" si="42"/>
        <v>10000</v>
      </c>
      <c r="J52" s="41">
        <f t="shared" si="42"/>
        <v>22500</v>
      </c>
      <c r="K52" s="42">
        <f t="shared" si="42"/>
        <v>25500</v>
      </c>
      <c r="L52" s="42">
        <f t="shared" si="42"/>
        <v>25500</v>
      </c>
      <c r="M52" s="43">
        <f t="shared" si="42"/>
        <v>29500</v>
      </c>
      <c r="N52" s="41">
        <f t="shared" si="42"/>
        <v>0</v>
      </c>
      <c r="O52" s="42">
        <f t="shared" si="42"/>
        <v>0</v>
      </c>
      <c r="P52" s="42">
        <f t="shared" si="42"/>
        <v>0</v>
      </c>
      <c r="Q52" s="43">
        <f t="shared" si="42"/>
        <v>0</v>
      </c>
      <c r="R52" s="41">
        <f t="shared" ref="R52:Y52" si="43">SUM(R53:R59)</f>
        <v>0</v>
      </c>
      <c r="S52" s="42">
        <f t="shared" si="43"/>
        <v>0</v>
      </c>
      <c r="T52" s="42">
        <f t="shared" si="43"/>
        <v>0</v>
      </c>
      <c r="U52" s="43">
        <f t="shared" si="43"/>
        <v>0</v>
      </c>
      <c r="V52" s="41">
        <f t="shared" si="43"/>
        <v>0</v>
      </c>
      <c r="W52" s="42">
        <f t="shared" si="43"/>
        <v>0</v>
      </c>
      <c r="X52" s="42">
        <f t="shared" si="43"/>
        <v>0</v>
      </c>
      <c r="Y52" s="43">
        <f t="shared" si="43"/>
        <v>0</v>
      </c>
      <c r="Z52" s="41">
        <f t="shared" si="42"/>
        <v>0</v>
      </c>
      <c r="AA52" s="42">
        <f t="shared" si="42"/>
        <v>0</v>
      </c>
      <c r="AB52" s="42">
        <f t="shared" si="42"/>
        <v>0</v>
      </c>
      <c r="AC52" s="44">
        <f t="shared" si="42"/>
        <v>0</v>
      </c>
      <c r="AE52" s="84">
        <f t="shared" si="31"/>
        <v>0</v>
      </c>
      <c r="AF52" s="84">
        <f t="shared" si="32"/>
        <v>9000</v>
      </c>
      <c r="AG52" s="84">
        <f t="shared" si="33"/>
        <v>0</v>
      </c>
      <c r="AH52" s="84">
        <f t="shared" si="34"/>
        <v>10000</v>
      </c>
    </row>
    <row r="53" spans="1:50" ht="36" customHeight="1" x14ac:dyDescent="0.2">
      <c r="A53" s="127"/>
      <c r="B53" s="127"/>
      <c r="C53" s="128"/>
      <c r="D53" s="80" t="s">
        <v>237</v>
      </c>
      <c r="E53" s="88">
        <f t="shared" ref="E53:E59" si="44">SUM(F53:AC53)</f>
        <v>8000</v>
      </c>
      <c r="F53" s="85"/>
      <c r="G53" s="86"/>
      <c r="H53" s="86"/>
      <c r="I53" s="87"/>
      <c r="J53" s="85">
        <v>3000</v>
      </c>
      <c r="K53" s="86">
        <v>1000</v>
      </c>
      <c r="L53" s="86">
        <v>3000</v>
      </c>
      <c r="M53" s="87">
        <v>1000</v>
      </c>
      <c r="N53" s="23"/>
      <c r="O53" s="24"/>
      <c r="P53" s="24"/>
      <c r="Q53" s="25"/>
      <c r="R53" s="23"/>
      <c r="S53" s="24"/>
      <c r="T53" s="24"/>
      <c r="U53" s="25"/>
      <c r="V53" s="23"/>
      <c r="W53" s="24"/>
      <c r="X53" s="24"/>
      <c r="Y53" s="25"/>
      <c r="Z53" s="23"/>
      <c r="AA53" s="24"/>
      <c r="AB53" s="24"/>
      <c r="AC53" s="26"/>
      <c r="AE53" s="7">
        <f t="shared" si="31"/>
        <v>0</v>
      </c>
      <c r="AF53" s="7">
        <f t="shared" si="32"/>
        <v>0</v>
      </c>
      <c r="AG53" s="7">
        <f t="shared" si="33"/>
        <v>0</v>
      </c>
      <c r="AH53" s="7">
        <f t="shared" si="34"/>
        <v>0</v>
      </c>
      <c r="AU53" s="7">
        <f>$J53</f>
        <v>3000</v>
      </c>
      <c r="AV53" s="7">
        <f>$K53</f>
        <v>1000</v>
      </c>
      <c r="AW53" s="7">
        <f>$L53</f>
        <v>3000</v>
      </c>
      <c r="AX53" s="7">
        <f>$M53</f>
        <v>1000</v>
      </c>
    </row>
    <row r="54" spans="1:50" ht="34.5" customHeight="1" x14ac:dyDescent="0.2">
      <c r="A54" s="127"/>
      <c r="B54" s="127"/>
      <c r="C54" s="128"/>
      <c r="D54" s="80" t="s">
        <v>303</v>
      </c>
      <c r="E54" s="88">
        <f t="shared" si="44"/>
        <v>43000</v>
      </c>
      <c r="F54" s="85"/>
      <c r="G54" s="86">
        <v>9000</v>
      </c>
      <c r="H54" s="86"/>
      <c r="I54" s="87">
        <v>10000</v>
      </c>
      <c r="J54" s="85"/>
      <c r="K54" s="86">
        <v>11000</v>
      </c>
      <c r="L54" s="86"/>
      <c r="M54" s="87">
        <v>13000</v>
      </c>
      <c r="N54" s="23"/>
      <c r="O54" s="24"/>
      <c r="P54" s="24"/>
      <c r="Q54" s="25"/>
      <c r="R54" s="23"/>
      <c r="S54" s="24"/>
      <c r="T54" s="24"/>
      <c r="U54" s="25"/>
      <c r="V54" s="23"/>
      <c r="W54" s="24"/>
      <c r="X54" s="24"/>
      <c r="Y54" s="25"/>
      <c r="Z54" s="23"/>
      <c r="AA54" s="24"/>
      <c r="AB54" s="24"/>
      <c r="AC54" s="26"/>
      <c r="AE54" s="7"/>
      <c r="AF54" s="7"/>
      <c r="AG54" s="7"/>
      <c r="AH54" s="7"/>
      <c r="AU54" s="7"/>
      <c r="AV54" s="7"/>
      <c r="AW54" s="7"/>
      <c r="AX54" s="7"/>
    </row>
    <row r="55" spans="1:50" ht="37.5" customHeight="1" x14ac:dyDescent="0.2">
      <c r="A55" s="127"/>
      <c r="B55" s="127"/>
      <c r="C55" s="128"/>
      <c r="D55" s="80" t="s">
        <v>238</v>
      </c>
      <c r="E55" s="88">
        <f t="shared" si="44"/>
        <v>15000</v>
      </c>
      <c r="F55" s="85"/>
      <c r="G55" s="86"/>
      <c r="H55" s="86"/>
      <c r="I55" s="87"/>
      <c r="J55" s="85">
        <v>7000</v>
      </c>
      <c r="K55" s="86"/>
      <c r="L55" s="86">
        <v>8000</v>
      </c>
      <c r="M55" s="87"/>
      <c r="N55" s="23"/>
      <c r="O55" s="24"/>
      <c r="P55" s="24"/>
      <c r="Q55" s="25"/>
      <c r="R55" s="23"/>
      <c r="S55" s="24"/>
      <c r="T55" s="24"/>
      <c r="U55" s="25"/>
      <c r="V55" s="23"/>
      <c r="W55" s="24"/>
      <c r="X55" s="24"/>
      <c r="Y55" s="25"/>
      <c r="Z55" s="23"/>
      <c r="AA55" s="24"/>
      <c r="AB55" s="24"/>
      <c r="AC55" s="26"/>
      <c r="AE55" s="7"/>
      <c r="AF55" s="7"/>
      <c r="AG55" s="7"/>
      <c r="AH55" s="7"/>
      <c r="AU55" s="7"/>
      <c r="AV55" s="7"/>
      <c r="AW55" s="7"/>
      <c r="AX55" s="7"/>
    </row>
    <row r="56" spans="1:50" ht="58.5" customHeight="1" x14ac:dyDescent="0.2">
      <c r="A56" s="127"/>
      <c r="B56" s="127"/>
      <c r="C56" s="128"/>
      <c r="D56" s="92" t="s">
        <v>55</v>
      </c>
      <c r="E56" s="88">
        <f t="shared" si="44"/>
        <v>6000</v>
      </c>
      <c r="F56" s="85"/>
      <c r="G56" s="86"/>
      <c r="H56" s="86"/>
      <c r="I56" s="87"/>
      <c r="J56" s="85">
        <v>1500</v>
      </c>
      <c r="K56" s="86">
        <v>1500</v>
      </c>
      <c r="L56" s="86">
        <v>1500</v>
      </c>
      <c r="M56" s="87">
        <v>1500</v>
      </c>
      <c r="N56" s="23"/>
      <c r="O56" s="24"/>
      <c r="P56" s="24"/>
      <c r="Q56" s="25"/>
      <c r="R56" s="23"/>
      <c r="S56" s="24"/>
      <c r="T56" s="24"/>
      <c r="U56" s="25"/>
      <c r="V56" s="23"/>
      <c r="W56" s="24"/>
      <c r="X56" s="24"/>
      <c r="Y56" s="25"/>
      <c r="Z56" s="23"/>
      <c r="AA56" s="24"/>
      <c r="AB56" s="24"/>
      <c r="AC56" s="26"/>
      <c r="AE56" s="7"/>
      <c r="AF56" s="7"/>
      <c r="AG56" s="7"/>
      <c r="AH56" s="7"/>
      <c r="AU56" s="7"/>
      <c r="AV56" s="7"/>
      <c r="AW56" s="7"/>
      <c r="AX56" s="7"/>
    </row>
    <row r="57" spans="1:50" ht="51" customHeight="1" x14ac:dyDescent="0.2">
      <c r="A57" s="127"/>
      <c r="B57" s="127"/>
      <c r="C57" s="128"/>
      <c r="D57" s="80" t="s">
        <v>211</v>
      </c>
      <c r="E57" s="88">
        <f t="shared" si="44"/>
        <v>42000</v>
      </c>
      <c r="F57" s="85"/>
      <c r="G57" s="86"/>
      <c r="H57" s="86"/>
      <c r="I57" s="87"/>
      <c r="J57" s="85">
        <v>9000</v>
      </c>
      <c r="K57" s="86">
        <v>10000</v>
      </c>
      <c r="L57" s="86">
        <v>11000</v>
      </c>
      <c r="M57" s="87">
        <v>12000</v>
      </c>
      <c r="N57" s="23"/>
      <c r="O57" s="24"/>
      <c r="P57" s="24"/>
      <c r="Q57" s="25"/>
      <c r="R57" s="23"/>
      <c r="S57" s="24"/>
      <c r="T57" s="24"/>
      <c r="U57" s="25"/>
      <c r="V57" s="23"/>
      <c r="W57" s="24"/>
      <c r="X57" s="24"/>
      <c r="Y57" s="25"/>
      <c r="Z57" s="23"/>
      <c r="AA57" s="24"/>
      <c r="AB57" s="24"/>
      <c r="AC57" s="26"/>
      <c r="AE57" s="7"/>
      <c r="AF57" s="7"/>
      <c r="AG57" s="7"/>
      <c r="AH57" s="7"/>
      <c r="AU57" s="7"/>
      <c r="AV57" s="7"/>
      <c r="AW57" s="7"/>
      <c r="AX57" s="7"/>
    </row>
    <row r="58" spans="1:50" ht="55.5" customHeight="1" x14ac:dyDescent="0.2">
      <c r="A58" s="127"/>
      <c r="B58" s="127"/>
      <c r="C58" s="128"/>
      <c r="D58" s="92" t="s">
        <v>56</v>
      </c>
      <c r="E58" s="88">
        <f t="shared" si="44"/>
        <v>4000</v>
      </c>
      <c r="F58" s="85"/>
      <c r="G58" s="86"/>
      <c r="H58" s="86"/>
      <c r="I58" s="87"/>
      <c r="J58" s="85">
        <v>1000</v>
      </c>
      <c r="K58" s="86">
        <v>1000</v>
      </c>
      <c r="L58" s="86">
        <v>1000</v>
      </c>
      <c r="M58" s="87">
        <v>1000</v>
      </c>
      <c r="N58" s="23"/>
      <c r="O58" s="24"/>
      <c r="P58" s="24"/>
      <c r="Q58" s="25"/>
      <c r="R58" s="23"/>
      <c r="S58" s="24"/>
      <c r="T58" s="24"/>
      <c r="U58" s="25"/>
      <c r="V58" s="23"/>
      <c r="W58" s="24"/>
      <c r="X58" s="24"/>
      <c r="Y58" s="25"/>
      <c r="Z58" s="23"/>
      <c r="AA58" s="24"/>
      <c r="AB58" s="24"/>
      <c r="AC58" s="26"/>
      <c r="AE58" s="7"/>
      <c r="AF58" s="7"/>
      <c r="AG58" s="7"/>
      <c r="AH58" s="7"/>
      <c r="AU58" s="7"/>
      <c r="AV58" s="7"/>
      <c r="AW58" s="7"/>
      <c r="AX58" s="7"/>
    </row>
    <row r="59" spans="1:50" ht="60.75" customHeight="1" thickBot="1" x14ac:dyDescent="0.25">
      <c r="A59" s="127"/>
      <c r="B59" s="127"/>
      <c r="C59" s="128"/>
      <c r="D59" s="80" t="s">
        <v>212</v>
      </c>
      <c r="E59" s="88">
        <f t="shared" si="44"/>
        <v>4000</v>
      </c>
      <c r="F59" s="85"/>
      <c r="G59" s="86"/>
      <c r="H59" s="86"/>
      <c r="I59" s="87"/>
      <c r="J59" s="85">
        <v>1000</v>
      </c>
      <c r="K59" s="86">
        <v>1000</v>
      </c>
      <c r="L59" s="86">
        <v>1000</v>
      </c>
      <c r="M59" s="87">
        <v>1000</v>
      </c>
      <c r="N59" s="23"/>
      <c r="O59" s="24"/>
      <c r="P59" s="24"/>
      <c r="Q59" s="25"/>
      <c r="R59" s="23"/>
      <c r="S59" s="24"/>
      <c r="T59" s="24"/>
      <c r="U59" s="25"/>
      <c r="V59" s="23"/>
      <c r="W59" s="24"/>
      <c r="X59" s="24"/>
      <c r="Y59" s="25"/>
      <c r="Z59" s="23"/>
      <c r="AA59" s="24"/>
      <c r="AB59" s="24"/>
      <c r="AC59" s="26"/>
      <c r="AE59" s="7">
        <f t="shared" si="31"/>
        <v>0</v>
      </c>
      <c r="AF59" s="7">
        <f t="shared" si="32"/>
        <v>0</v>
      </c>
      <c r="AG59" s="7">
        <f t="shared" si="33"/>
        <v>0</v>
      </c>
      <c r="AH59" s="7">
        <f t="shared" si="34"/>
        <v>0</v>
      </c>
      <c r="AU59" s="7">
        <f>$J59</f>
        <v>1000</v>
      </c>
      <c r="AV59" s="7">
        <f>$K59</f>
        <v>1000</v>
      </c>
      <c r="AW59" s="7">
        <f>$L59</f>
        <v>1000</v>
      </c>
      <c r="AX59" s="7">
        <f>$M59</f>
        <v>1000</v>
      </c>
    </row>
    <row r="60" spans="1:50" s="83" customFormat="1" ht="83.25" customHeight="1" thickBot="1" x14ac:dyDescent="0.25">
      <c r="A60" s="45"/>
      <c r="B60" s="124" t="s">
        <v>57</v>
      </c>
      <c r="C60" s="125"/>
      <c r="D60" s="126"/>
      <c r="E60" s="46">
        <f t="shared" ref="E60:AC60" si="45">SUM(E61:E77)/2</f>
        <v>662567</v>
      </c>
      <c r="F60" s="47">
        <f t="shared" si="45"/>
        <v>500</v>
      </c>
      <c r="G60" s="48">
        <f t="shared" si="45"/>
        <v>500</v>
      </c>
      <c r="H60" s="48">
        <f t="shared" si="45"/>
        <v>16500</v>
      </c>
      <c r="I60" s="49">
        <f t="shared" si="45"/>
        <v>26500</v>
      </c>
      <c r="J60" s="47">
        <f t="shared" si="45"/>
        <v>33904</v>
      </c>
      <c r="K60" s="48">
        <f t="shared" si="45"/>
        <v>34032</v>
      </c>
      <c r="L60" s="48">
        <f t="shared" si="45"/>
        <v>35104</v>
      </c>
      <c r="M60" s="49">
        <f t="shared" si="45"/>
        <v>36289</v>
      </c>
      <c r="N60" s="47">
        <f t="shared" si="45"/>
        <v>10000</v>
      </c>
      <c r="O60" s="48">
        <f t="shared" si="45"/>
        <v>11247</v>
      </c>
      <c r="P60" s="48">
        <f t="shared" si="45"/>
        <v>243161</v>
      </c>
      <c r="Q60" s="49">
        <f t="shared" si="45"/>
        <v>214830</v>
      </c>
      <c r="R60" s="47">
        <f t="shared" ref="R60:Y60" si="46">SUM(R61:R77)/2</f>
        <v>0</v>
      </c>
      <c r="S60" s="48">
        <f t="shared" si="46"/>
        <v>0</v>
      </c>
      <c r="T60" s="48">
        <f t="shared" si="46"/>
        <v>0</v>
      </c>
      <c r="U60" s="49">
        <f t="shared" si="46"/>
        <v>0</v>
      </c>
      <c r="V60" s="47">
        <f t="shared" si="46"/>
        <v>0</v>
      </c>
      <c r="W60" s="48">
        <f t="shared" si="46"/>
        <v>0</v>
      </c>
      <c r="X60" s="48">
        <f t="shared" si="46"/>
        <v>0</v>
      </c>
      <c r="Y60" s="49">
        <f t="shared" si="46"/>
        <v>0</v>
      </c>
      <c r="Z60" s="47">
        <f t="shared" si="45"/>
        <v>0</v>
      </c>
      <c r="AA60" s="48">
        <f t="shared" si="45"/>
        <v>0</v>
      </c>
      <c r="AB60" s="48">
        <f t="shared" si="45"/>
        <v>0</v>
      </c>
      <c r="AC60" s="50">
        <f t="shared" si="45"/>
        <v>0</v>
      </c>
      <c r="AD60" s="51">
        <v>20000</v>
      </c>
      <c r="AE60" s="82">
        <f t="shared" si="31"/>
        <v>500</v>
      </c>
      <c r="AF60" s="82">
        <f t="shared" si="32"/>
        <v>500</v>
      </c>
      <c r="AG60" s="82">
        <f t="shared" si="33"/>
        <v>16500</v>
      </c>
      <c r="AH60" s="82">
        <f t="shared" si="34"/>
        <v>26500</v>
      </c>
    </row>
    <row r="61" spans="1:50" s="9" customFormat="1" ht="74.25" customHeight="1" thickBot="1" x14ac:dyDescent="0.25">
      <c r="A61" s="127"/>
      <c r="B61" s="128"/>
      <c r="C61" s="129" t="s">
        <v>58</v>
      </c>
      <c r="D61" s="130"/>
      <c r="E61" s="40">
        <f t="shared" ref="E61:AC61" si="47">SUM(E62:E63)</f>
        <v>13000</v>
      </c>
      <c r="F61" s="41">
        <f t="shared" si="47"/>
        <v>500</v>
      </c>
      <c r="G61" s="42">
        <f t="shared" si="47"/>
        <v>500</v>
      </c>
      <c r="H61" s="42">
        <f t="shared" si="47"/>
        <v>500</v>
      </c>
      <c r="I61" s="43">
        <f t="shared" si="47"/>
        <v>500</v>
      </c>
      <c r="J61" s="41">
        <f t="shared" si="47"/>
        <v>5000</v>
      </c>
      <c r="K61" s="42">
        <f t="shared" si="47"/>
        <v>2000</v>
      </c>
      <c r="L61" s="42">
        <f t="shared" si="47"/>
        <v>2000</v>
      </c>
      <c r="M61" s="43">
        <f t="shared" si="47"/>
        <v>2000</v>
      </c>
      <c r="N61" s="41">
        <f t="shared" si="47"/>
        <v>0</v>
      </c>
      <c r="O61" s="42">
        <f t="shared" si="47"/>
        <v>0</v>
      </c>
      <c r="P61" s="42">
        <f t="shared" si="47"/>
        <v>0</v>
      </c>
      <c r="Q61" s="43">
        <f t="shared" si="47"/>
        <v>0</v>
      </c>
      <c r="R61" s="41">
        <f t="shared" ref="R61:Y61" si="48">SUM(R62:R63)</f>
        <v>0</v>
      </c>
      <c r="S61" s="42">
        <f t="shared" si="48"/>
        <v>0</v>
      </c>
      <c r="T61" s="42">
        <f t="shared" si="48"/>
        <v>0</v>
      </c>
      <c r="U61" s="43">
        <f t="shared" si="48"/>
        <v>0</v>
      </c>
      <c r="V61" s="41">
        <f t="shared" si="48"/>
        <v>0</v>
      </c>
      <c r="W61" s="42">
        <f t="shared" si="48"/>
        <v>0</v>
      </c>
      <c r="X61" s="42">
        <f t="shared" si="48"/>
        <v>0</v>
      </c>
      <c r="Y61" s="43">
        <f t="shared" si="48"/>
        <v>0</v>
      </c>
      <c r="Z61" s="41">
        <f t="shared" si="47"/>
        <v>0</v>
      </c>
      <c r="AA61" s="42">
        <f t="shared" si="47"/>
        <v>0</v>
      </c>
      <c r="AB61" s="42">
        <f t="shared" si="47"/>
        <v>0</v>
      </c>
      <c r="AC61" s="44">
        <f t="shared" si="47"/>
        <v>0</v>
      </c>
      <c r="AE61" s="84">
        <f t="shared" si="31"/>
        <v>500</v>
      </c>
      <c r="AF61" s="84">
        <f t="shared" si="32"/>
        <v>500</v>
      </c>
      <c r="AG61" s="84">
        <f t="shared" si="33"/>
        <v>500</v>
      </c>
      <c r="AH61" s="84">
        <f t="shared" si="34"/>
        <v>500</v>
      </c>
    </row>
    <row r="62" spans="1:50" ht="83.25" customHeight="1" x14ac:dyDescent="0.2">
      <c r="A62" s="127"/>
      <c r="B62" s="127"/>
      <c r="C62" s="128"/>
      <c r="D62" s="76" t="s">
        <v>65</v>
      </c>
      <c r="E62" s="88">
        <f>SUM(F62:AC62)</f>
        <v>2000</v>
      </c>
      <c r="F62" s="85">
        <v>500</v>
      </c>
      <c r="G62" s="86">
        <v>500</v>
      </c>
      <c r="H62" s="86">
        <v>500</v>
      </c>
      <c r="I62" s="87">
        <v>500</v>
      </c>
      <c r="J62" s="85"/>
      <c r="K62" s="86"/>
      <c r="L62" s="86"/>
      <c r="M62" s="87"/>
      <c r="N62" s="23"/>
      <c r="O62" s="24"/>
      <c r="P62" s="24"/>
      <c r="Q62" s="25"/>
      <c r="R62" s="23"/>
      <c r="S62" s="24"/>
      <c r="T62" s="24"/>
      <c r="U62" s="25"/>
      <c r="V62" s="23"/>
      <c r="W62" s="24"/>
      <c r="X62" s="24"/>
      <c r="Y62" s="25"/>
      <c r="Z62" s="23"/>
      <c r="AA62" s="24"/>
      <c r="AB62" s="24"/>
      <c r="AC62" s="26"/>
      <c r="AE62" s="7">
        <f t="shared" si="31"/>
        <v>500</v>
      </c>
      <c r="AF62" s="7">
        <f t="shared" si="32"/>
        <v>500</v>
      </c>
      <c r="AG62" s="7">
        <f t="shared" si="33"/>
        <v>500</v>
      </c>
      <c r="AH62" s="7">
        <f t="shared" si="34"/>
        <v>500</v>
      </c>
      <c r="AU62" s="7">
        <f>$J62</f>
        <v>0</v>
      </c>
      <c r="AV62" s="7">
        <f>$K62</f>
        <v>0</v>
      </c>
      <c r="AW62" s="7">
        <f>$L62</f>
        <v>0</v>
      </c>
      <c r="AX62" s="7">
        <f>$M62</f>
        <v>0</v>
      </c>
    </row>
    <row r="63" spans="1:50" ht="51" customHeight="1" thickBot="1" x14ac:dyDescent="0.25">
      <c r="A63" s="127"/>
      <c r="B63" s="127"/>
      <c r="C63" s="128"/>
      <c r="D63" s="92" t="s">
        <v>201</v>
      </c>
      <c r="E63" s="88">
        <f>SUM(F63:AC63)</f>
        <v>11000</v>
      </c>
      <c r="F63" s="85"/>
      <c r="G63" s="86"/>
      <c r="H63" s="86"/>
      <c r="I63" s="87"/>
      <c r="J63" s="85">
        <v>5000</v>
      </c>
      <c r="K63" s="86">
        <v>2000</v>
      </c>
      <c r="L63" s="86">
        <v>2000</v>
      </c>
      <c r="M63" s="87">
        <v>2000</v>
      </c>
      <c r="N63" s="23"/>
      <c r="O63" s="24"/>
      <c r="P63" s="24"/>
      <c r="Q63" s="25"/>
      <c r="R63" s="23"/>
      <c r="S63" s="24"/>
      <c r="T63" s="24"/>
      <c r="U63" s="25"/>
      <c r="V63" s="23"/>
      <c r="W63" s="24"/>
      <c r="X63" s="24"/>
      <c r="Y63" s="25"/>
      <c r="Z63" s="23"/>
      <c r="AA63" s="24"/>
      <c r="AB63" s="24"/>
      <c r="AC63" s="26"/>
      <c r="AE63" s="7">
        <f t="shared" si="31"/>
        <v>0</v>
      </c>
      <c r="AF63" s="7">
        <f t="shared" si="32"/>
        <v>0</v>
      </c>
      <c r="AG63" s="7">
        <f t="shared" si="33"/>
        <v>0</v>
      </c>
      <c r="AH63" s="7">
        <f t="shared" si="34"/>
        <v>0</v>
      </c>
      <c r="AU63" s="7">
        <f>$J63</f>
        <v>5000</v>
      </c>
      <c r="AV63" s="7">
        <f>$K63</f>
        <v>2000</v>
      </c>
      <c r="AW63" s="7">
        <f>$L63</f>
        <v>2000</v>
      </c>
      <c r="AX63" s="7">
        <f>$M63</f>
        <v>2000</v>
      </c>
    </row>
    <row r="64" spans="1:50" s="9" customFormat="1" ht="74.25" customHeight="1" thickBot="1" x14ac:dyDescent="0.25">
      <c r="A64" s="127"/>
      <c r="B64" s="128"/>
      <c r="C64" s="129" t="s">
        <v>59</v>
      </c>
      <c r="D64" s="130"/>
      <c r="E64" s="40">
        <f t="shared" ref="E64:AC64" si="49">SUM(E65:E71)</f>
        <v>188567</v>
      </c>
      <c r="F64" s="41">
        <f t="shared" si="49"/>
        <v>0</v>
      </c>
      <c r="G64" s="42">
        <f t="shared" si="49"/>
        <v>0</v>
      </c>
      <c r="H64" s="42">
        <f t="shared" si="49"/>
        <v>6000</v>
      </c>
      <c r="I64" s="43">
        <f t="shared" si="49"/>
        <v>3000</v>
      </c>
      <c r="J64" s="41">
        <f t="shared" si="49"/>
        <v>26904</v>
      </c>
      <c r="K64" s="42">
        <f t="shared" si="49"/>
        <v>30032</v>
      </c>
      <c r="L64" s="42">
        <f t="shared" si="49"/>
        <v>21104</v>
      </c>
      <c r="M64" s="43">
        <f t="shared" si="49"/>
        <v>22289</v>
      </c>
      <c r="N64" s="41">
        <f t="shared" si="49"/>
        <v>10000</v>
      </c>
      <c r="O64" s="42">
        <f t="shared" si="49"/>
        <v>11247</v>
      </c>
      <c r="P64" s="42">
        <f t="shared" si="49"/>
        <v>43161</v>
      </c>
      <c r="Q64" s="43">
        <f t="shared" si="49"/>
        <v>14830</v>
      </c>
      <c r="R64" s="41">
        <f t="shared" ref="R64:Y64" si="50">SUM(R65:R71)</f>
        <v>0</v>
      </c>
      <c r="S64" s="42">
        <f t="shared" si="50"/>
        <v>0</v>
      </c>
      <c r="T64" s="42">
        <f t="shared" si="50"/>
        <v>0</v>
      </c>
      <c r="U64" s="43">
        <f t="shared" si="50"/>
        <v>0</v>
      </c>
      <c r="V64" s="41">
        <f t="shared" si="50"/>
        <v>0</v>
      </c>
      <c r="W64" s="42">
        <f t="shared" si="50"/>
        <v>0</v>
      </c>
      <c r="X64" s="42">
        <f t="shared" si="50"/>
        <v>0</v>
      </c>
      <c r="Y64" s="43">
        <f t="shared" si="50"/>
        <v>0</v>
      </c>
      <c r="Z64" s="41">
        <f t="shared" si="49"/>
        <v>0</v>
      </c>
      <c r="AA64" s="42">
        <f t="shared" si="49"/>
        <v>0</v>
      </c>
      <c r="AB64" s="42">
        <f t="shared" si="49"/>
        <v>0</v>
      </c>
      <c r="AC64" s="44">
        <f t="shared" si="49"/>
        <v>0</v>
      </c>
      <c r="AE64" s="84">
        <f t="shared" si="31"/>
        <v>0</v>
      </c>
      <c r="AF64" s="84">
        <f t="shared" si="32"/>
        <v>0</v>
      </c>
      <c r="AG64" s="84">
        <f t="shared" si="33"/>
        <v>6000</v>
      </c>
      <c r="AH64" s="84">
        <f t="shared" si="34"/>
        <v>3000</v>
      </c>
    </row>
    <row r="65" spans="1:50" ht="48" customHeight="1" x14ac:dyDescent="0.2">
      <c r="A65" s="127"/>
      <c r="B65" s="127"/>
      <c r="C65" s="128"/>
      <c r="D65" s="76" t="s">
        <v>64</v>
      </c>
      <c r="E65" s="88">
        <f t="shared" ref="E65:E71" si="51">SUM(F65:AC65)</f>
        <v>33000</v>
      </c>
      <c r="F65" s="85"/>
      <c r="G65" s="86"/>
      <c r="H65" s="86">
        <v>3000</v>
      </c>
      <c r="I65" s="87"/>
      <c r="J65" s="85"/>
      <c r="K65" s="86"/>
      <c r="L65" s="86"/>
      <c r="M65" s="87"/>
      <c r="N65" s="85"/>
      <c r="O65" s="86"/>
      <c r="P65" s="86">
        <v>30000</v>
      </c>
      <c r="Q65" s="87"/>
      <c r="R65" s="23"/>
      <c r="S65" s="24"/>
      <c r="T65" s="24"/>
      <c r="U65" s="25"/>
      <c r="V65" s="23"/>
      <c r="W65" s="24"/>
      <c r="X65" s="24"/>
      <c r="Y65" s="25"/>
      <c r="Z65" s="23"/>
      <c r="AA65" s="24"/>
      <c r="AB65" s="24"/>
      <c r="AC65" s="26"/>
      <c r="AE65" s="7">
        <f t="shared" si="31"/>
        <v>0</v>
      </c>
      <c r="AF65" s="7">
        <f t="shared" si="32"/>
        <v>0</v>
      </c>
      <c r="AG65" s="7">
        <f t="shared" si="33"/>
        <v>3000</v>
      </c>
      <c r="AH65" s="7">
        <f t="shared" si="34"/>
        <v>0</v>
      </c>
      <c r="AU65" s="7">
        <f>$J65</f>
        <v>0</v>
      </c>
      <c r="AV65" s="7">
        <f>$K65</f>
        <v>0</v>
      </c>
      <c r="AW65" s="7">
        <f>$L65</f>
        <v>0</v>
      </c>
      <c r="AX65" s="7">
        <f>$M65</f>
        <v>0</v>
      </c>
    </row>
    <row r="66" spans="1:50" ht="63" customHeight="1" x14ac:dyDescent="0.2">
      <c r="A66" s="127"/>
      <c r="B66" s="127"/>
      <c r="C66" s="128"/>
      <c r="D66" s="10" t="s">
        <v>63</v>
      </c>
      <c r="E66" s="88">
        <f t="shared" si="51"/>
        <v>12000</v>
      </c>
      <c r="F66" s="85"/>
      <c r="G66" s="86"/>
      <c r="H66" s="86"/>
      <c r="I66" s="87"/>
      <c r="J66" s="85">
        <v>3000</v>
      </c>
      <c r="K66" s="86">
        <v>3000</v>
      </c>
      <c r="L66" s="86">
        <v>3000</v>
      </c>
      <c r="M66" s="87">
        <v>3000</v>
      </c>
      <c r="N66" s="85"/>
      <c r="O66" s="86"/>
      <c r="P66" s="86"/>
      <c r="Q66" s="87"/>
      <c r="R66" s="23"/>
      <c r="S66" s="24"/>
      <c r="T66" s="24"/>
      <c r="U66" s="25"/>
      <c r="V66" s="23"/>
      <c r="W66" s="24"/>
      <c r="X66" s="24"/>
      <c r="Y66" s="25"/>
      <c r="Z66" s="23"/>
      <c r="AA66" s="24"/>
      <c r="AB66" s="24"/>
      <c r="AC66" s="26"/>
      <c r="AE66" s="7"/>
      <c r="AF66" s="7"/>
      <c r="AG66" s="7"/>
      <c r="AH66" s="7"/>
      <c r="AU66" s="7"/>
      <c r="AV66" s="7"/>
      <c r="AW66" s="7"/>
      <c r="AX66" s="7"/>
    </row>
    <row r="67" spans="1:50" ht="51" customHeight="1" x14ac:dyDescent="0.2">
      <c r="A67" s="127"/>
      <c r="B67" s="127"/>
      <c r="C67" s="128"/>
      <c r="D67" s="76" t="s">
        <v>245</v>
      </c>
      <c r="E67" s="88">
        <f t="shared" si="51"/>
        <v>28000</v>
      </c>
      <c r="F67" s="85"/>
      <c r="G67" s="86"/>
      <c r="H67" s="86"/>
      <c r="I67" s="87"/>
      <c r="J67" s="85">
        <v>4000</v>
      </c>
      <c r="K67" s="86">
        <v>8000</v>
      </c>
      <c r="L67" s="86">
        <v>8000</v>
      </c>
      <c r="M67" s="87">
        <v>8000</v>
      </c>
      <c r="N67" s="85"/>
      <c r="O67" s="86"/>
      <c r="P67" s="86"/>
      <c r="Q67" s="87"/>
      <c r="R67" s="23"/>
      <c r="S67" s="24"/>
      <c r="T67" s="24"/>
      <c r="U67" s="25"/>
      <c r="V67" s="23"/>
      <c r="W67" s="24"/>
      <c r="X67" s="24"/>
      <c r="Y67" s="25"/>
      <c r="Z67" s="23"/>
      <c r="AA67" s="24"/>
      <c r="AB67" s="24"/>
      <c r="AC67" s="26"/>
      <c r="AE67" s="7"/>
      <c r="AF67" s="7"/>
      <c r="AG67" s="7"/>
      <c r="AH67" s="7"/>
      <c r="AU67" s="7"/>
      <c r="AV67" s="7"/>
      <c r="AW67" s="7"/>
      <c r="AX67" s="7"/>
    </row>
    <row r="68" spans="1:50" ht="56.25" customHeight="1" x14ac:dyDescent="0.2">
      <c r="A68" s="127"/>
      <c r="B68" s="127"/>
      <c r="C68" s="128"/>
      <c r="D68" s="76" t="s">
        <v>244</v>
      </c>
      <c r="E68" s="88">
        <f t="shared" si="51"/>
        <v>81238</v>
      </c>
      <c r="F68" s="85"/>
      <c r="G68" s="86"/>
      <c r="H68" s="86">
        <v>3000</v>
      </c>
      <c r="I68" s="87">
        <v>3000</v>
      </c>
      <c r="J68" s="85">
        <v>8000</v>
      </c>
      <c r="K68" s="86">
        <v>8000</v>
      </c>
      <c r="L68" s="86">
        <v>5000</v>
      </c>
      <c r="M68" s="87">
        <v>5000</v>
      </c>
      <c r="N68" s="85">
        <v>10000</v>
      </c>
      <c r="O68" s="86">
        <v>11247</v>
      </c>
      <c r="P68" s="86">
        <v>13161</v>
      </c>
      <c r="Q68" s="87">
        <v>14830</v>
      </c>
      <c r="R68" s="23"/>
      <c r="S68" s="24"/>
      <c r="T68" s="24"/>
      <c r="U68" s="25"/>
      <c r="V68" s="23"/>
      <c r="W68" s="24"/>
      <c r="X68" s="24"/>
      <c r="Y68" s="25"/>
      <c r="Z68" s="23"/>
      <c r="AA68" s="24"/>
      <c r="AB68" s="24"/>
      <c r="AC68" s="26"/>
      <c r="AE68" s="7"/>
      <c r="AF68" s="7"/>
      <c r="AG68" s="7"/>
      <c r="AH68" s="7"/>
      <c r="AU68" s="7"/>
      <c r="AV68" s="7"/>
      <c r="AW68" s="7"/>
      <c r="AX68" s="7"/>
    </row>
    <row r="69" spans="1:50" ht="90.75" customHeight="1" x14ac:dyDescent="0.2">
      <c r="A69" s="127"/>
      <c r="B69" s="127"/>
      <c r="C69" s="128"/>
      <c r="D69" s="10" t="s">
        <v>62</v>
      </c>
      <c r="E69" s="88">
        <f t="shared" si="51"/>
        <v>12000</v>
      </c>
      <c r="F69" s="85"/>
      <c r="G69" s="86"/>
      <c r="H69" s="86"/>
      <c r="I69" s="87"/>
      <c r="J69" s="85">
        <v>3000</v>
      </c>
      <c r="K69" s="86">
        <v>3000</v>
      </c>
      <c r="L69" s="86">
        <v>3000</v>
      </c>
      <c r="M69" s="87">
        <v>3000</v>
      </c>
      <c r="N69" s="85"/>
      <c r="O69" s="86"/>
      <c r="P69" s="86"/>
      <c r="Q69" s="87"/>
      <c r="R69" s="23"/>
      <c r="S69" s="24"/>
      <c r="T69" s="24"/>
      <c r="U69" s="25"/>
      <c r="V69" s="23"/>
      <c r="W69" s="24"/>
      <c r="X69" s="24"/>
      <c r="Y69" s="25"/>
      <c r="Z69" s="23"/>
      <c r="AA69" s="24"/>
      <c r="AB69" s="24"/>
      <c r="AC69" s="26"/>
      <c r="AE69" s="7"/>
      <c r="AF69" s="7"/>
      <c r="AG69" s="7"/>
      <c r="AH69" s="7"/>
      <c r="AU69" s="7"/>
      <c r="AV69" s="7"/>
      <c r="AW69" s="7"/>
      <c r="AX69" s="7"/>
    </row>
    <row r="70" spans="1:50" ht="45" customHeight="1" x14ac:dyDescent="0.2">
      <c r="A70" s="127"/>
      <c r="B70" s="127"/>
      <c r="C70" s="128"/>
      <c r="D70" s="76" t="s">
        <v>242</v>
      </c>
      <c r="E70" s="88">
        <f t="shared" si="51"/>
        <v>6000</v>
      </c>
      <c r="F70" s="85"/>
      <c r="G70" s="86"/>
      <c r="H70" s="86"/>
      <c r="I70" s="87"/>
      <c r="J70" s="85">
        <v>3000</v>
      </c>
      <c r="K70" s="86">
        <v>3000</v>
      </c>
      <c r="L70" s="86"/>
      <c r="M70" s="87"/>
      <c r="N70" s="85"/>
      <c r="O70" s="86"/>
      <c r="P70" s="86"/>
      <c r="Q70" s="87"/>
      <c r="R70" s="23"/>
      <c r="S70" s="24"/>
      <c r="T70" s="24"/>
      <c r="U70" s="25"/>
      <c r="V70" s="23"/>
      <c r="W70" s="24"/>
      <c r="X70" s="24"/>
      <c r="Y70" s="25"/>
      <c r="Z70" s="23"/>
      <c r="AA70" s="24"/>
      <c r="AB70" s="24"/>
      <c r="AC70" s="26"/>
      <c r="AE70" s="7"/>
      <c r="AF70" s="7"/>
      <c r="AG70" s="7"/>
      <c r="AH70" s="7"/>
      <c r="AU70" s="7"/>
      <c r="AV70" s="7"/>
      <c r="AW70" s="7"/>
      <c r="AX70" s="7"/>
    </row>
    <row r="71" spans="1:50" ht="105.75" customHeight="1" thickBot="1" x14ac:dyDescent="0.25">
      <c r="A71" s="127"/>
      <c r="B71" s="127"/>
      <c r="C71" s="128"/>
      <c r="D71" s="76" t="s">
        <v>243</v>
      </c>
      <c r="E71" s="88">
        <f t="shared" si="51"/>
        <v>16329</v>
      </c>
      <c r="F71" s="85"/>
      <c r="G71" s="86"/>
      <c r="H71" s="86"/>
      <c r="I71" s="87"/>
      <c r="J71" s="85">
        <f>22904-SUM(J65:J70)+4000</f>
        <v>5904</v>
      </c>
      <c r="K71" s="86">
        <f>22032-SUM(K65:K70)+8000</f>
        <v>5032</v>
      </c>
      <c r="L71" s="86">
        <f>13104-SUM(L65:L70)+8000</f>
        <v>2104</v>
      </c>
      <c r="M71" s="87">
        <f>4289-SUM(M65:M70)+18000</f>
        <v>3289</v>
      </c>
      <c r="N71" s="85"/>
      <c r="O71" s="86"/>
      <c r="P71" s="86"/>
      <c r="Q71" s="87"/>
      <c r="R71" s="23"/>
      <c r="S71" s="24"/>
      <c r="T71" s="24"/>
      <c r="U71" s="25"/>
      <c r="V71" s="23"/>
      <c r="W71" s="24"/>
      <c r="X71" s="24"/>
      <c r="Y71" s="25"/>
      <c r="Z71" s="23"/>
      <c r="AA71" s="24"/>
      <c r="AB71" s="24"/>
      <c r="AC71" s="26"/>
      <c r="AE71" s="7"/>
      <c r="AF71" s="7"/>
      <c r="AG71" s="7"/>
      <c r="AH71" s="7"/>
      <c r="AU71" s="7"/>
      <c r="AV71" s="7"/>
      <c r="AW71" s="7"/>
      <c r="AX71" s="7"/>
    </row>
    <row r="72" spans="1:50" s="9" customFormat="1" ht="74.25" customHeight="1" thickBot="1" x14ac:dyDescent="0.25">
      <c r="A72" s="127"/>
      <c r="B72" s="128"/>
      <c r="C72" s="129" t="s">
        <v>60</v>
      </c>
      <c r="D72" s="130"/>
      <c r="E72" s="40">
        <f t="shared" ref="E72:AC72" si="52">SUM(E73:E74)</f>
        <v>231000</v>
      </c>
      <c r="F72" s="41">
        <f t="shared" si="52"/>
        <v>0</v>
      </c>
      <c r="G72" s="42">
        <f t="shared" si="52"/>
        <v>0</v>
      </c>
      <c r="H72" s="42">
        <f t="shared" si="52"/>
        <v>0</v>
      </c>
      <c r="I72" s="43">
        <f t="shared" si="52"/>
        <v>23000</v>
      </c>
      <c r="J72" s="41">
        <f t="shared" si="52"/>
        <v>2000</v>
      </c>
      <c r="K72" s="42">
        <f t="shared" si="52"/>
        <v>2000</v>
      </c>
      <c r="L72" s="42">
        <f t="shared" si="52"/>
        <v>2000</v>
      </c>
      <c r="M72" s="43">
        <f t="shared" si="52"/>
        <v>2000</v>
      </c>
      <c r="N72" s="41">
        <f t="shared" si="52"/>
        <v>0</v>
      </c>
      <c r="O72" s="42">
        <f t="shared" si="52"/>
        <v>0</v>
      </c>
      <c r="P72" s="42">
        <f t="shared" si="52"/>
        <v>0</v>
      </c>
      <c r="Q72" s="43">
        <f t="shared" si="52"/>
        <v>200000</v>
      </c>
      <c r="R72" s="41">
        <f t="shared" ref="R72:Y72" si="53">SUM(R73:R74)</f>
        <v>0</v>
      </c>
      <c r="S72" s="42">
        <f t="shared" si="53"/>
        <v>0</v>
      </c>
      <c r="T72" s="42">
        <f t="shared" si="53"/>
        <v>0</v>
      </c>
      <c r="U72" s="43">
        <f t="shared" si="53"/>
        <v>0</v>
      </c>
      <c r="V72" s="41">
        <f t="shared" si="53"/>
        <v>0</v>
      </c>
      <c r="W72" s="42">
        <f t="shared" si="53"/>
        <v>0</v>
      </c>
      <c r="X72" s="42">
        <f t="shared" si="53"/>
        <v>0</v>
      </c>
      <c r="Y72" s="43">
        <f t="shared" si="53"/>
        <v>0</v>
      </c>
      <c r="Z72" s="41">
        <f t="shared" si="52"/>
        <v>0</v>
      </c>
      <c r="AA72" s="42">
        <f t="shared" si="52"/>
        <v>0</v>
      </c>
      <c r="AB72" s="42">
        <f t="shared" si="52"/>
        <v>0</v>
      </c>
      <c r="AC72" s="44">
        <f t="shared" si="52"/>
        <v>0</v>
      </c>
      <c r="AE72" s="84">
        <f t="shared" ref="AE72:AH73" si="54">F72</f>
        <v>0</v>
      </c>
      <c r="AF72" s="84">
        <f t="shared" si="54"/>
        <v>0</v>
      </c>
      <c r="AG72" s="84">
        <f t="shared" si="54"/>
        <v>0</v>
      </c>
      <c r="AH72" s="84">
        <f t="shared" si="54"/>
        <v>23000</v>
      </c>
    </row>
    <row r="73" spans="1:50" ht="36.75" customHeight="1" x14ac:dyDescent="0.2">
      <c r="A73" s="127"/>
      <c r="B73" s="127"/>
      <c r="C73" s="128"/>
      <c r="D73" s="76" t="s">
        <v>61</v>
      </c>
      <c r="E73" s="88">
        <f>SUM(F73:AC73)</f>
        <v>220000</v>
      </c>
      <c r="F73" s="85"/>
      <c r="G73" s="86"/>
      <c r="H73" s="86"/>
      <c r="I73" s="87">
        <v>20000</v>
      </c>
      <c r="J73" s="85"/>
      <c r="K73" s="86"/>
      <c r="L73" s="86"/>
      <c r="M73" s="87"/>
      <c r="N73" s="85"/>
      <c r="O73" s="86"/>
      <c r="P73" s="86"/>
      <c r="Q73" s="87">
        <v>200000</v>
      </c>
      <c r="R73" s="23"/>
      <c r="S73" s="24"/>
      <c r="T73" s="24"/>
      <c r="U73" s="25"/>
      <c r="V73" s="23"/>
      <c r="W73" s="24"/>
      <c r="X73" s="24"/>
      <c r="Y73" s="25"/>
      <c r="Z73" s="23"/>
      <c r="AA73" s="24"/>
      <c r="AB73" s="24"/>
      <c r="AC73" s="26"/>
      <c r="AE73" s="7">
        <f t="shared" si="54"/>
        <v>0</v>
      </c>
      <c r="AF73" s="7">
        <f t="shared" si="54"/>
        <v>0</v>
      </c>
      <c r="AG73" s="7">
        <f t="shared" si="54"/>
        <v>0</v>
      </c>
      <c r="AH73" s="7">
        <f t="shared" si="54"/>
        <v>20000</v>
      </c>
      <c r="AU73" s="7">
        <f>$J73</f>
        <v>0</v>
      </c>
      <c r="AV73" s="7">
        <f>$K73</f>
        <v>0</v>
      </c>
      <c r="AW73" s="7">
        <f>$L73</f>
        <v>0</v>
      </c>
      <c r="AX73" s="7">
        <f>$M73</f>
        <v>0</v>
      </c>
    </row>
    <row r="74" spans="1:50" ht="24.75" customHeight="1" thickBot="1" x14ac:dyDescent="0.25">
      <c r="A74" s="127"/>
      <c r="B74" s="127"/>
      <c r="C74" s="128"/>
      <c r="D74" s="10" t="s">
        <v>12</v>
      </c>
      <c r="E74" s="88">
        <f>SUM(F74:AC74)</f>
        <v>11000</v>
      </c>
      <c r="F74" s="85"/>
      <c r="G74" s="86"/>
      <c r="H74" s="86"/>
      <c r="I74" s="87">
        <v>3000</v>
      </c>
      <c r="J74" s="85">
        <v>2000</v>
      </c>
      <c r="K74" s="86">
        <v>2000</v>
      </c>
      <c r="L74" s="86">
        <v>2000</v>
      </c>
      <c r="M74" s="87">
        <v>2000</v>
      </c>
      <c r="N74" s="85"/>
      <c r="O74" s="86"/>
      <c r="P74" s="86"/>
      <c r="Q74" s="87"/>
      <c r="R74" s="23"/>
      <c r="S74" s="24"/>
      <c r="T74" s="24"/>
      <c r="U74" s="25"/>
      <c r="V74" s="23"/>
      <c r="W74" s="24"/>
      <c r="X74" s="24"/>
      <c r="Y74" s="25"/>
      <c r="Z74" s="23"/>
      <c r="AA74" s="24"/>
      <c r="AB74" s="24"/>
      <c r="AC74" s="26"/>
      <c r="AE74" s="7"/>
      <c r="AF74" s="7"/>
      <c r="AG74" s="7"/>
      <c r="AH74" s="7"/>
      <c r="AU74" s="7"/>
      <c r="AV74" s="7"/>
      <c r="AW74" s="7"/>
      <c r="AX74" s="7"/>
    </row>
    <row r="75" spans="1:50" s="9" customFormat="1" ht="74.25" customHeight="1" thickBot="1" x14ac:dyDescent="0.25">
      <c r="A75" s="127"/>
      <c r="B75" s="128"/>
      <c r="C75" s="129" t="s">
        <v>239</v>
      </c>
      <c r="D75" s="130"/>
      <c r="E75" s="40">
        <f t="shared" ref="E75:AC75" si="55">SUM(E76:E77)</f>
        <v>230000</v>
      </c>
      <c r="F75" s="41">
        <f t="shared" si="55"/>
        <v>0</v>
      </c>
      <c r="G75" s="42">
        <f t="shared" si="55"/>
        <v>0</v>
      </c>
      <c r="H75" s="42">
        <f t="shared" si="55"/>
        <v>10000</v>
      </c>
      <c r="I75" s="43">
        <f t="shared" si="55"/>
        <v>0</v>
      </c>
      <c r="J75" s="41">
        <f t="shared" si="55"/>
        <v>0</v>
      </c>
      <c r="K75" s="42">
        <f t="shared" si="55"/>
        <v>0</v>
      </c>
      <c r="L75" s="42">
        <f t="shared" si="55"/>
        <v>10000</v>
      </c>
      <c r="M75" s="43">
        <f t="shared" si="55"/>
        <v>10000</v>
      </c>
      <c r="N75" s="41">
        <f t="shared" si="55"/>
        <v>0</v>
      </c>
      <c r="O75" s="42">
        <f t="shared" si="55"/>
        <v>0</v>
      </c>
      <c r="P75" s="42">
        <f t="shared" si="55"/>
        <v>200000</v>
      </c>
      <c r="Q75" s="43">
        <f t="shared" si="55"/>
        <v>0</v>
      </c>
      <c r="R75" s="41">
        <f t="shared" ref="R75:Y75" si="56">SUM(R76:R77)</f>
        <v>0</v>
      </c>
      <c r="S75" s="42">
        <f t="shared" si="56"/>
        <v>0</v>
      </c>
      <c r="T75" s="42">
        <f t="shared" si="56"/>
        <v>0</v>
      </c>
      <c r="U75" s="43">
        <f t="shared" si="56"/>
        <v>0</v>
      </c>
      <c r="V75" s="41">
        <f t="shared" si="56"/>
        <v>0</v>
      </c>
      <c r="W75" s="42">
        <f t="shared" si="56"/>
        <v>0</v>
      </c>
      <c r="X75" s="42">
        <f t="shared" si="56"/>
        <v>0</v>
      </c>
      <c r="Y75" s="43">
        <f t="shared" si="56"/>
        <v>0</v>
      </c>
      <c r="Z75" s="41">
        <f t="shared" si="55"/>
        <v>0</v>
      </c>
      <c r="AA75" s="42">
        <f t="shared" si="55"/>
        <v>0</v>
      </c>
      <c r="AB75" s="42">
        <f t="shared" si="55"/>
        <v>0</v>
      </c>
      <c r="AC75" s="44">
        <f t="shared" si="55"/>
        <v>0</v>
      </c>
      <c r="AE75" s="84">
        <f t="shared" ref="AE75:AH76" si="57">F75</f>
        <v>0</v>
      </c>
      <c r="AF75" s="84">
        <f t="shared" si="57"/>
        <v>0</v>
      </c>
      <c r="AG75" s="84">
        <f t="shared" si="57"/>
        <v>10000</v>
      </c>
      <c r="AH75" s="84">
        <f t="shared" si="57"/>
        <v>0</v>
      </c>
    </row>
    <row r="76" spans="1:50" ht="35.25" customHeight="1" x14ac:dyDescent="0.2">
      <c r="A76" s="127"/>
      <c r="B76" s="127"/>
      <c r="C76" s="128"/>
      <c r="D76" s="76" t="s">
        <v>241</v>
      </c>
      <c r="E76" s="88">
        <f>SUM(F76:AC76)</f>
        <v>220000</v>
      </c>
      <c r="F76" s="85"/>
      <c r="G76" s="86"/>
      <c r="H76" s="86">
        <v>10000</v>
      </c>
      <c r="I76" s="87"/>
      <c r="J76" s="85"/>
      <c r="K76" s="86"/>
      <c r="L76" s="86">
        <v>10000</v>
      </c>
      <c r="M76" s="87"/>
      <c r="N76" s="85"/>
      <c r="O76" s="86"/>
      <c r="P76" s="86">
        <v>200000</v>
      </c>
      <c r="Q76" s="87"/>
      <c r="R76" s="23"/>
      <c r="S76" s="24"/>
      <c r="T76" s="24"/>
      <c r="U76" s="25"/>
      <c r="V76" s="23"/>
      <c r="W76" s="24"/>
      <c r="X76" s="24"/>
      <c r="Y76" s="25"/>
      <c r="Z76" s="23"/>
      <c r="AA76" s="24"/>
      <c r="AB76" s="24"/>
      <c r="AC76" s="26"/>
      <c r="AE76" s="7">
        <f t="shared" si="57"/>
        <v>0</v>
      </c>
      <c r="AF76" s="7">
        <f t="shared" si="57"/>
        <v>0</v>
      </c>
      <c r="AG76" s="7">
        <f t="shared" si="57"/>
        <v>10000</v>
      </c>
      <c r="AH76" s="7">
        <f t="shared" si="57"/>
        <v>0</v>
      </c>
      <c r="AU76" s="7">
        <f>$J76</f>
        <v>0</v>
      </c>
      <c r="AV76" s="7">
        <f>$K76</f>
        <v>0</v>
      </c>
      <c r="AW76" s="7">
        <f>$L76</f>
        <v>10000</v>
      </c>
      <c r="AX76" s="7">
        <f>$M76</f>
        <v>0</v>
      </c>
    </row>
    <row r="77" spans="1:50" ht="33.75" customHeight="1" thickBot="1" x14ac:dyDescent="0.25">
      <c r="A77" s="127"/>
      <c r="B77" s="127"/>
      <c r="C77" s="128"/>
      <c r="D77" s="76" t="s">
        <v>240</v>
      </c>
      <c r="E77" s="88">
        <f>SUM(F77:AC77)</f>
        <v>10000</v>
      </c>
      <c r="F77" s="85"/>
      <c r="G77" s="86"/>
      <c r="H77" s="86"/>
      <c r="I77" s="87"/>
      <c r="J77" s="85"/>
      <c r="K77" s="86"/>
      <c r="L77" s="86"/>
      <c r="M77" s="87">
        <v>10000</v>
      </c>
      <c r="N77" s="85"/>
      <c r="O77" s="86"/>
      <c r="P77" s="86"/>
      <c r="Q77" s="87"/>
      <c r="R77" s="23"/>
      <c r="S77" s="24"/>
      <c r="T77" s="24"/>
      <c r="U77" s="25"/>
      <c r="V77" s="23"/>
      <c r="W77" s="24"/>
      <c r="X77" s="24"/>
      <c r="Y77" s="25"/>
      <c r="Z77" s="23"/>
      <c r="AA77" s="24"/>
      <c r="AB77" s="24"/>
      <c r="AC77" s="26"/>
      <c r="AE77" s="7"/>
      <c r="AF77" s="7"/>
      <c r="AG77" s="7"/>
      <c r="AH77" s="7"/>
      <c r="AU77" s="7"/>
      <c r="AV77" s="7"/>
      <c r="AW77" s="7"/>
      <c r="AX77" s="7"/>
    </row>
    <row r="78" spans="1:50" s="83" customFormat="1" ht="83.25" customHeight="1" thickBot="1" x14ac:dyDescent="0.25">
      <c r="A78" s="45"/>
      <c r="B78" s="124" t="s">
        <v>75</v>
      </c>
      <c r="C78" s="125"/>
      <c r="D78" s="126"/>
      <c r="E78" s="46">
        <f t="shared" ref="E78:AC78" si="58">SUM(E79:E95)/2</f>
        <v>254870</v>
      </c>
      <c r="F78" s="47">
        <f t="shared" si="58"/>
        <v>4500</v>
      </c>
      <c r="G78" s="48">
        <f t="shared" si="58"/>
        <v>6500</v>
      </c>
      <c r="H78" s="48">
        <f t="shared" si="58"/>
        <v>6500</v>
      </c>
      <c r="I78" s="49">
        <f t="shared" si="58"/>
        <v>6500</v>
      </c>
      <c r="J78" s="47">
        <f t="shared" si="58"/>
        <v>7000</v>
      </c>
      <c r="K78" s="48">
        <f t="shared" si="58"/>
        <v>17000</v>
      </c>
      <c r="L78" s="48">
        <f t="shared" si="58"/>
        <v>19000</v>
      </c>
      <c r="M78" s="49">
        <f t="shared" si="58"/>
        <v>21000</v>
      </c>
      <c r="N78" s="47">
        <f t="shared" si="58"/>
        <v>0</v>
      </c>
      <c r="O78" s="48">
        <f t="shared" si="58"/>
        <v>0</v>
      </c>
      <c r="P78" s="48">
        <f t="shared" si="58"/>
        <v>0</v>
      </c>
      <c r="Q78" s="49">
        <f t="shared" si="58"/>
        <v>0</v>
      </c>
      <c r="R78" s="47">
        <f t="shared" si="58"/>
        <v>39352</v>
      </c>
      <c r="S78" s="48">
        <f t="shared" si="58"/>
        <v>40961</v>
      </c>
      <c r="T78" s="48">
        <f t="shared" si="58"/>
        <v>43127</v>
      </c>
      <c r="U78" s="49">
        <f t="shared" si="58"/>
        <v>45430</v>
      </c>
      <c r="V78" s="47">
        <f t="shared" si="58"/>
        <v>0</v>
      </c>
      <c r="W78" s="48">
        <f t="shared" si="58"/>
        <v>0</v>
      </c>
      <c r="X78" s="48">
        <f t="shared" si="58"/>
        <v>0</v>
      </c>
      <c r="Y78" s="49">
        <f t="shared" si="58"/>
        <v>0</v>
      </c>
      <c r="Z78" s="47">
        <f t="shared" si="58"/>
        <v>0</v>
      </c>
      <c r="AA78" s="48">
        <f t="shared" si="58"/>
        <v>0</v>
      </c>
      <c r="AB78" s="48">
        <f t="shared" si="58"/>
        <v>0</v>
      </c>
      <c r="AC78" s="50">
        <f t="shared" si="58"/>
        <v>0</v>
      </c>
      <c r="AD78" s="51">
        <f>50000</f>
        <v>50000</v>
      </c>
      <c r="AE78" s="82">
        <f t="shared" ref="AE78:AE100" si="59">F78</f>
        <v>4500</v>
      </c>
      <c r="AF78" s="82">
        <f t="shared" ref="AF78:AF100" si="60">G78</f>
        <v>6500</v>
      </c>
      <c r="AG78" s="82">
        <f t="shared" ref="AG78:AG100" si="61">H78</f>
        <v>6500</v>
      </c>
      <c r="AH78" s="82">
        <f t="shared" ref="AH78:AH100" si="62">I78</f>
        <v>6500</v>
      </c>
    </row>
    <row r="79" spans="1:50" s="9" customFormat="1" ht="74.25" customHeight="1" thickBot="1" x14ac:dyDescent="0.25">
      <c r="A79" s="127"/>
      <c r="B79" s="128"/>
      <c r="C79" s="129" t="s">
        <v>74</v>
      </c>
      <c r="D79" s="130"/>
      <c r="E79" s="40">
        <f t="shared" ref="E79:AC79" si="63">SUM(E80:E91)</f>
        <v>250870</v>
      </c>
      <c r="F79" s="41">
        <f t="shared" si="63"/>
        <v>4500</v>
      </c>
      <c r="G79" s="42">
        <f t="shared" si="63"/>
        <v>6500</v>
      </c>
      <c r="H79" s="42">
        <f t="shared" si="63"/>
        <v>6500</v>
      </c>
      <c r="I79" s="43">
        <f t="shared" si="63"/>
        <v>6500</v>
      </c>
      <c r="J79" s="41">
        <f t="shared" si="63"/>
        <v>5500</v>
      </c>
      <c r="K79" s="42">
        <f t="shared" si="63"/>
        <v>15500</v>
      </c>
      <c r="L79" s="42">
        <f t="shared" si="63"/>
        <v>17500</v>
      </c>
      <c r="M79" s="43">
        <f t="shared" si="63"/>
        <v>19500</v>
      </c>
      <c r="N79" s="41">
        <f t="shared" si="63"/>
        <v>0</v>
      </c>
      <c r="O79" s="42">
        <f t="shared" si="63"/>
        <v>0</v>
      </c>
      <c r="P79" s="42">
        <f t="shared" si="63"/>
        <v>0</v>
      </c>
      <c r="Q79" s="43">
        <f t="shared" si="63"/>
        <v>0</v>
      </c>
      <c r="R79" s="41">
        <f t="shared" si="63"/>
        <v>39352</v>
      </c>
      <c r="S79" s="42">
        <f t="shared" si="63"/>
        <v>40961</v>
      </c>
      <c r="T79" s="42">
        <f t="shared" si="63"/>
        <v>43127</v>
      </c>
      <c r="U79" s="43">
        <f t="shared" si="63"/>
        <v>45430</v>
      </c>
      <c r="V79" s="41">
        <f t="shared" si="63"/>
        <v>0</v>
      </c>
      <c r="W79" s="42">
        <f t="shared" si="63"/>
        <v>0</v>
      </c>
      <c r="X79" s="42">
        <f t="shared" si="63"/>
        <v>0</v>
      </c>
      <c r="Y79" s="43">
        <f t="shared" si="63"/>
        <v>0</v>
      </c>
      <c r="Z79" s="41">
        <f t="shared" si="63"/>
        <v>0</v>
      </c>
      <c r="AA79" s="42">
        <f t="shared" si="63"/>
        <v>0</v>
      </c>
      <c r="AB79" s="42">
        <f t="shared" si="63"/>
        <v>0</v>
      </c>
      <c r="AC79" s="44">
        <f t="shared" si="63"/>
        <v>0</v>
      </c>
      <c r="AE79" s="84">
        <f t="shared" si="59"/>
        <v>4500</v>
      </c>
      <c r="AF79" s="84">
        <f t="shared" si="60"/>
        <v>6500</v>
      </c>
      <c r="AG79" s="84">
        <f t="shared" si="61"/>
        <v>6500</v>
      </c>
      <c r="AH79" s="84">
        <f t="shared" si="62"/>
        <v>6500</v>
      </c>
    </row>
    <row r="80" spans="1:50" ht="37.5" customHeight="1" x14ac:dyDescent="0.2">
      <c r="A80" s="127"/>
      <c r="B80" s="127"/>
      <c r="C80" s="128"/>
      <c r="D80" s="10" t="s">
        <v>76</v>
      </c>
      <c r="E80" s="88">
        <f>SUM(F80:AC80)</f>
        <v>53000</v>
      </c>
      <c r="F80" s="89"/>
      <c r="G80" s="90"/>
      <c r="H80" s="90"/>
      <c r="I80" s="91"/>
      <c r="J80" s="89">
        <v>5000</v>
      </c>
      <c r="K80" s="90">
        <v>14000</v>
      </c>
      <c r="L80" s="90">
        <v>16000</v>
      </c>
      <c r="M80" s="91">
        <v>18000</v>
      </c>
      <c r="N80" s="89"/>
      <c r="O80" s="90"/>
      <c r="P80" s="90"/>
      <c r="Q80" s="91"/>
      <c r="R80" s="89"/>
      <c r="S80" s="90"/>
      <c r="T80" s="90"/>
      <c r="U80" s="91"/>
      <c r="V80" s="19"/>
      <c r="W80" s="20"/>
      <c r="X80" s="20"/>
      <c r="Y80" s="21"/>
      <c r="Z80" s="19"/>
      <c r="AA80" s="20"/>
      <c r="AB80" s="20"/>
      <c r="AC80" s="22"/>
      <c r="AE80" s="7">
        <f t="shared" si="59"/>
        <v>0</v>
      </c>
      <c r="AF80" s="7">
        <f t="shared" si="60"/>
        <v>0</v>
      </c>
      <c r="AG80" s="7">
        <f t="shared" si="61"/>
        <v>0</v>
      </c>
      <c r="AH80" s="7">
        <f t="shared" si="62"/>
        <v>0</v>
      </c>
      <c r="AU80" s="7">
        <f>$J80</f>
        <v>5000</v>
      </c>
      <c r="AV80" s="7">
        <f>$K80</f>
        <v>14000</v>
      </c>
      <c r="AW80" s="7">
        <f>$L80</f>
        <v>16000</v>
      </c>
      <c r="AX80" s="7">
        <f>$M80</f>
        <v>18000</v>
      </c>
    </row>
    <row r="81" spans="1:50" ht="55.5" customHeight="1" x14ac:dyDescent="0.2">
      <c r="A81" s="127"/>
      <c r="B81" s="127"/>
      <c r="C81" s="128"/>
      <c r="D81" s="76" t="s">
        <v>322</v>
      </c>
      <c r="E81" s="88">
        <v>50000</v>
      </c>
      <c r="F81" s="89"/>
      <c r="G81" s="90"/>
      <c r="H81" s="90"/>
      <c r="I81" s="91"/>
      <c r="J81" s="89"/>
      <c r="K81" s="90"/>
      <c r="L81" s="90"/>
      <c r="M81" s="91"/>
      <c r="N81" s="89"/>
      <c r="O81" s="90"/>
      <c r="P81" s="90"/>
      <c r="Q81" s="91"/>
      <c r="R81" s="89">
        <v>50000</v>
      </c>
      <c r="S81" s="90"/>
      <c r="T81" s="90"/>
      <c r="U81" s="91"/>
      <c r="V81" s="19"/>
      <c r="W81" s="20"/>
      <c r="X81" s="20"/>
      <c r="Y81" s="21"/>
      <c r="Z81" s="19"/>
      <c r="AA81" s="20"/>
      <c r="AB81" s="20"/>
      <c r="AC81" s="22"/>
      <c r="AE81" s="7"/>
      <c r="AF81" s="7"/>
      <c r="AG81" s="7"/>
      <c r="AH81" s="7"/>
      <c r="AU81" s="7"/>
      <c r="AV81" s="7"/>
      <c r="AW81" s="7"/>
      <c r="AX81" s="7"/>
    </row>
    <row r="82" spans="1:50" ht="55.5" customHeight="1" x14ac:dyDescent="0.2">
      <c r="A82" s="127"/>
      <c r="B82" s="127"/>
      <c r="C82" s="128"/>
      <c r="D82" s="76" t="s">
        <v>323</v>
      </c>
      <c r="E82" s="88">
        <f>SUM(F82:AC82)</f>
        <v>2000</v>
      </c>
      <c r="F82" s="89">
        <v>500</v>
      </c>
      <c r="G82" s="90">
        <v>500</v>
      </c>
      <c r="H82" s="90">
        <v>500</v>
      </c>
      <c r="I82" s="91">
        <v>500</v>
      </c>
      <c r="J82" s="89"/>
      <c r="K82" s="90"/>
      <c r="L82" s="90"/>
      <c r="M82" s="91"/>
      <c r="N82" s="89"/>
      <c r="O82" s="90"/>
      <c r="P82" s="90"/>
      <c r="Q82" s="91"/>
      <c r="R82" s="89"/>
      <c r="S82" s="90"/>
      <c r="T82" s="90"/>
      <c r="U82" s="91"/>
      <c r="V82" s="19"/>
      <c r="W82" s="20"/>
      <c r="X82" s="20"/>
      <c r="Y82" s="21"/>
      <c r="Z82" s="19"/>
      <c r="AA82" s="20"/>
      <c r="AB82" s="20"/>
      <c r="AC82" s="22"/>
      <c r="AE82" s="7"/>
      <c r="AF82" s="7"/>
      <c r="AG82" s="7"/>
      <c r="AH82" s="7"/>
      <c r="AU82" s="7"/>
      <c r="AV82" s="7"/>
      <c r="AW82" s="7"/>
      <c r="AX82" s="7"/>
    </row>
    <row r="83" spans="1:50" ht="55.5" customHeight="1" x14ac:dyDescent="0.2">
      <c r="A83" s="127"/>
      <c r="B83" s="127"/>
      <c r="C83" s="128"/>
      <c r="D83" s="76" t="s">
        <v>77</v>
      </c>
      <c r="E83" s="88">
        <f t="shared" ref="E83:E90" si="64">SUM(F83:AC83)</f>
        <v>36000</v>
      </c>
      <c r="F83" s="89"/>
      <c r="G83" s="90"/>
      <c r="H83" s="90"/>
      <c r="I83" s="91"/>
      <c r="J83" s="89"/>
      <c r="K83" s="90"/>
      <c r="L83" s="90"/>
      <c r="M83" s="91"/>
      <c r="N83" s="89"/>
      <c r="O83" s="90"/>
      <c r="P83" s="90"/>
      <c r="Q83" s="91"/>
      <c r="R83" s="89">
        <v>9000</v>
      </c>
      <c r="S83" s="90">
        <v>9000</v>
      </c>
      <c r="T83" s="90">
        <v>9000</v>
      </c>
      <c r="U83" s="91">
        <v>9000</v>
      </c>
      <c r="V83" s="19"/>
      <c r="W83" s="20"/>
      <c r="X83" s="20"/>
      <c r="Y83" s="21"/>
      <c r="Z83" s="19"/>
      <c r="AA83" s="20"/>
      <c r="AB83" s="20"/>
      <c r="AC83" s="22"/>
      <c r="AE83" s="7"/>
      <c r="AF83" s="7"/>
      <c r="AG83" s="7"/>
      <c r="AH83" s="7"/>
      <c r="AU83" s="7"/>
      <c r="AV83" s="7"/>
      <c r="AW83" s="7"/>
      <c r="AX83" s="7"/>
    </row>
    <row r="84" spans="1:50" ht="34.5" customHeight="1" x14ac:dyDescent="0.2">
      <c r="A84" s="127"/>
      <c r="B84" s="127"/>
      <c r="C84" s="128"/>
      <c r="D84" s="76" t="s">
        <v>78</v>
      </c>
      <c r="E84" s="88">
        <f t="shared" si="64"/>
        <v>16000</v>
      </c>
      <c r="F84" s="89">
        <v>4000</v>
      </c>
      <c r="G84" s="90">
        <v>4000</v>
      </c>
      <c r="H84" s="90">
        <v>4000</v>
      </c>
      <c r="I84" s="91">
        <v>4000</v>
      </c>
      <c r="J84" s="89"/>
      <c r="K84" s="90"/>
      <c r="L84" s="90"/>
      <c r="M84" s="91"/>
      <c r="N84" s="89"/>
      <c r="O84" s="90"/>
      <c r="P84" s="90"/>
      <c r="Q84" s="91"/>
      <c r="R84" s="89"/>
      <c r="S84" s="90"/>
      <c r="T84" s="90"/>
      <c r="U84" s="91"/>
      <c r="V84" s="19"/>
      <c r="W84" s="20"/>
      <c r="X84" s="20"/>
      <c r="Y84" s="21"/>
      <c r="Z84" s="19"/>
      <c r="AA84" s="20"/>
      <c r="AB84" s="20"/>
      <c r="AC84" s="22"/>
      <c r="AE84" s="7"/>
      <c r="AF84" s="7"/>
      <c r="AG84" s="7"/>
      <c r="AH84" s="7"/>
      <c r="AU84" s="7"/>
      <c r="AV84" s="7"/>
      <c r="AW84" s="7"/>
      <c r="AX84" s="7"/>
    </row>
    <row r="85" spans="1:50" ht="36" customHeight="1" x14ac:dyDescent="0.2">
      <c r="A85" s="127"/>
      <c r="B85" s="127"/>
      <c r="C85" s="128"/>
      <c r="D85" s="76" t="s">
        <v>286</v>
      </c>
      <c r="E85" s="88">
        <f t="shared" si="64"/>
        <v>6000</v>
      </c>
      <c r="F85" s="89"/>
      <c r="G85" s="90">
        <v>2000</v>
      </c>
      <c r="H85" s="90">
        <v>2000</v>
      </c>
      <c r="I85" s="91">
        <v>2000</v>
      </c>
      <c r="J85" s="89"/>
      <c r="K85" s="90"/>
      <c r="L85" s="90"/>
      <c r="M85" s="91"/>
      <c r="N85" s="89"/>
      <c r="O85" s="90"/>
      <c r="P85" s="90"/>
      <c r="Q85" s="91"/>
      <c r="R85" s="89"/>
      <c r="S85" s="90"/>
      <c r="T85" s="90"/>
      <c r="U85" s="91"/>
      <c r="V85" s="19"/>
      <c r="W85" s="20"/>
      <c r="X85" s="20"/>
      <c r="Y85" s="21"/>
      <c r="Z85" s="19"/>
      <c r="AA85" s="20"/>
      <c r="AB85" s="20"/>
      <c r="AC85" s="22"/>
      <c r="AE85" s="7"/>
      <c r="AF85" s="7"/>
      <c r="AG85" s="7"/>
      <c r="AH85" s="7"/>
      <c r="AU85" s="7"/>
      <c r="AV85" s="7"/>
      <c r="AW85" s="7"/>
      <c r="AX85" s="7"/>
    </row>
    <row r="86" spans="1:50" ht="45.75" customHeight="1" x14ac:dyDescent="0.2">
      <c r="A86" s="127"/>
      <c r="B86" s="127"/>
      <c r="C86" s="128"/>
      <c r="D86" s="76" t="s">
        <v>79</v>
      </c>
      <c r="E86" s="88">
        <f t="shared" si="64"/>
        <v>32000</v>
      </c>
      <c r="F86" s="89"/>
      <c r="G86" s="90"/>
      <c r="H86" s="90"/>
      <c r="I86" s="91"/>
      <c r="J86" s="89"/>
      <c r="K86" s="90"/>
      <c r="L86" s="90"/>
      <c r="M86" s="91"/>
      <c r="N86" s="89"/>
      <c r="O86" s="90"/>
      <c r="P86" s="90"/>
      <c r="Q86" s="91"/>
      <c r="R86" s="89">
        <v>8000</v>
      </c>
      <c r="S86" s="90">
        <v>8000</v>
      </c>
      <c r="T86" s="90">
        <v>8000</v>
      </c>
      <c r="U86" s="91">
        <v>8000</v>
      </c>
      <c r="V86" s="19"/>
      <c r="W86" s="20"/>
      <c r="X86" s="20"/>
      <c r="Y86" s="21"/>
      <c r="Z86" s="19"/>
      <c r="AA86" s="20"/>
      <c r="AB86" s="20"/>
      <c r="AC86" s="22"/>
      <c r="AE86" s="7"/>
      <c r="AF86" s="7"/>
      <c r="AG86" s="7"/>
      <c r="AH86" s="7"/>
      <c r="AU86" s="7"/>
      <c r="AV86" s="7"/>
      <c r="AW86" s="7"/>
      <c r="AX86" s="7"/>
    </row>
    <row r="87" spans="1:50" ht="40.5" customHeight="1" x14ac:dyDescent="0.2">
      <c r="A87" s="127"/>
      <c r="B87" s="127"/>
      <c r="C87" s="128"/>
      <c r="D87" s="76" t="s">
        <v>287</v>
      </c>
      <c r="E87" s="88">
        <f t="shared" si="64"/>
        <v>2000</v>
      </c>
      <c r="F87" s="89"/>
      <c r="G87" s="90"/>
      <c r="H87" s="90"/>
      <c r="I87" s="91"/>
      <c r="J87" s="89">
        <v>500</v>
      </c>
      <c r="K87" s="90">
        <v>500</v>
      </c>
      <c r="L87" s="90">
        <v>500</v>
      </c>
      <c r="M87" s="91">
        <v>500</v>
      </c>
      <c r="N87" s="89"/>
      <c r="O87" s="90"/>
      <c r="P87" s="90"/>
      <c r="Q87" s="91"/>
      <c r="R87" s="89"/>
      <c r="S87" s="90"/>
      <c r="T87" s="90"/>
      <c r="U87" s="91"/>
      <c r="V87" s="19"/>
      <c r="W87" s="20"/>
      <c r="X87" s="20"/>
      <c r="Y87" s="21"/>
      <c r="Z87" s="19"/>
      <c r="AA87" s="20"/>
      <c r="AB87" s="20"/>
      <c r="AC87" s="22"/>
      <c r="AE87" s="7"/>
      <c r="AF87" s="7"/>
      <c r="AG87" s="7"/>
      <c r="AH87" s="7"/>
      <c r="AU87" s="7"/>
      <c r="AV87" s="7"/>
      <c r="AW87" s="7"/>
      <c r="AX87" s="7"/>
    </row>
    <row r="88" spans="1:50" ht="63.75" customHeight="1" x14ac:dyDescent="0.2">
      <c r="A88" s="127"/>
      <c r="B88" s="127"/>
      <c r="C88" s="128"/>
      <c r="D88" s="76" t="s">
        <v>327</v>
      </c>
      <c r="E88" s="88">
        <f t="shared" si="64"/>
        <v>3000</v>
      </c>
      <c r="F88" s="89"/>
      <c r="G88" s="90"/>
      <c r="H88" s="90"/>
      <c r="I88" s="91"/>
      <c r="J88" s="89"/>
      <c r="K88" s="90">
        <v>1000</v>
      </c>
      <c r="L88" s="90">
        <v>1000</v>
      </c>
      <c r="M88" s="91">
        <v>1000</v>
      </c>
      <c r="N88" s="89"/>
      <c r="O88" s="90"/>
      <c r="P88" s="90"/>
      <c r="Q88" s="91"/>
      <c r="R88" s="89"/>
      <c r="S88" s="90"/>
      <c r="T88" s="90"/>
      <c r="U88" s="91"/>
      <c r="V88" s="19"/>
      <c r="W88" s="20"/>
      <c r="X88" s="20"/>
      <c r="Y88" s="21"/>
      <c r="Z88" s="19"/>
      <c r="AA88" s="20"/>
      <c r="AB88" s="20"/>
      <c r="AC88" s="22"/>
      <c r="AE88" s="7"/>
      <c r="AF88" s="7"/>
      <c r="AG88" s="7"/>
      <c r="AH88" s="7"/>
      <c r="AU88" s="7"/>
      <c r="AV88" s="7"/>
      <c r="AW88" s="7"/>
      <c r="AX88" s="7"/>
    </row>
    <row r="89" spans="1:50" ht="60" customHeight="1" x14ac:dyDescent="0.2">
      <c r="A89" s="127"/>
      <c r="B89" s="127"/>
      <c r="C89" s="128"/>
      <c r="D89" s="10" t="s">
        <v>80</v>
      </c>
      <c r="E89" s="88">
        <f t="shared" si="64"/>
        <v>40000</v>
      </c>
      <c r="F89" s="89"/>
      <c r="G89" s="90"/>
      <c r="H89" s="90"/>
      <c r="I89" s="91"/>
      <c r="J89" s="89"/>
      <c r="K89" s="90"/>
      <c r="L89" s="90"/>
      <c r="M89" s="91"/>
      <c r="N89" s="89"/>
      <c r="O89" s="90"/>
      <c r="P89" s="90"/>
      <c r="Q89" s="91"/>
      <c r="R89" s="89">
        <v>10000</v>
      </c>
      <c r="S89" s="90">
        <v>10000</v>
      </c>
      <c r="T89" s="90">
        <v>10000</v>
      </c>
      <c r="U89" s="91">
        <v>10000</v>
      </c>
      <c r="V89" s="19"/>
      <c r="W89" s="20"/>
      <c r="X89" s="20"/>
      <c r="Y89" s="21"/>
      <c r="Z89" s="19"/>
      <c r="AA89" s="20"/>
      <c r="AB89" s="20"/>
      <c r="AC89" s="22"/>
      <c r="AE89" s="7"/>
      <c r="AF89" s="7"/>
      <c r="AG89" s="7"/>
      <c r="AH89" s="7"/>
      <c r="AU89" s="7"/>
      <c r="AV89" s="7"/>
      <c r="AW89" s="7"/>
      <c r="AX89" s="7"/>
    </row>
    <row r="90" spans="1:50" ht="42" customHeight="1" x14ac:dyDescent="0.2">
      <c r="A90" s="127"/>
      <c r="B90" s="127"/>
      <c r="C90" s="128"/>
      <c r="D90" s="10" t="s">
        <v>28</v>
      </c>
      <c r="E90" s="88">
        <f t="shared" si="64"/>
        <v>1870</v>
      </c>
      <c r="F90" s="89"/>
      <c r="G90" s="90"/>
      <c r="H90" s="90"/>
      <c r="I90" s="91"/>
      <c r="J90" s="89"/>
      <c r="K90" s="90"/>
      <c r="L90" s="90"/>
      <c r="M90" s="91"/>
      <c r="N90" s="89"/>
      <c r="O90" s="90"/>
      <c r="P90" s="90"/>
      <c r="Q90" s="91"/>
      <c r="R90" s="89">
        <v>352</v>
      </c>
      <c r="S90" s="90">
        <v>961</v>
      </c>
      <c r="T90" s="90">
        <v>127</v>
      </c>
      <c r="U90" s="91">
        <v>430</v>
      </c>
      <c r="V90" s="19"/>
      <c r="W90" s="20"/>
      <c r="X90" s="20"/>
      <c r="Y90" s="21"/>
      <c r="Z90" s="19"/>
      <c r="AA90" s="20"/>
      <c r="AB90" s="20"/>
      <c r="AC90" s="22"/>
      <c r="AE90" s="7"/>
      <c r="AF90" s="7"/>
      <c r="AG90" s="7"/>
      <c r="AH90" s="7"/>
      <c r="AU90" s="7"/>
      <c r="AV90" s="7"/>
      <c r="AW90" s="7"/>
      <c r="AX90" s="7"/>
    </row>
    <row r="91" spans="1:50" ht="68.25" customHeight="1" thickBot="1" x14ac:dyDescent="0.25">
      <c r="A91" s="127"/>
      <c r="B91" s="127"/>
      <c r="C91" s="128"/>
      <c r="D91" s="10" t="s">
        <v>29</v>
      </c>
      <c r="E91" s="88">
        <f>SUM(F91:AC91)</f>
        <v>9000</v>
      </c>
      <c r="F91" s="85"/>
      <c r="G91" s="86"/>
      <c r="H91" s="86"/>
      <c r="I91" s="87"/>
      <c r="J91" s="85"/>
      <c r="K91" s="86"/>
      <c r="L91" s="86"/>
      <c r="M91" s="87"/>
      <c r="N91" s="85"/>
      <c r="O91" s="86"/>
      <c r="P91" s="86"/>
      <c r="Q91" s="87"/>
      <c r="R91" s="85">
        <f>39352-SUM(R80:R90)</f>
        <v>-38000</v>
      </c>
      <c r="S91" s="86">
        <f>40961-SUM(S80:S90)</f>
        <v>13000</v>
      </c>
      <c r="T91" s="86">
        <f>43127-SUM(T80:T90)</f>
        <v>16000</v>
      </c>
      <c r="U91" s="86">
        <f>45430-SUM(U80:U90)</f>
        <v>18000</v>
      </c>
      <c r="V91" s="23"/>
      <c r="W91" s="24"/>
      <c r="X91" s="24"/>
      <c r="Y91" s="25"/>
      <c r="Z91" s="23"/>
      <c r="AA91" s="24"/>
      <c r="AB91" s="24"/>
      <c r="AC91" s="26"/>
      <c r="AE91" s="7">
        <f t="shared" si="59"/>
        <v>0</v>
      </c>
      <c r="AF91" s="7">
        <f t="shared" si="60"/>
        <v>0</v>
      </c>
      <c r="AG91" s="7">
        <f t="shared" si="61"/>
        <v>0</v>
      </c>
      <c r="AH91" s="7">
        <f t="shared" si="62"/>
        <v>0</v>
      </c>
      <c r="AU91" s="7">
        <f>$J91</f>
        <v>0</v>
      </c>
      <c r="AV91" s="7">
        <f>$K91</f>
        <v>0</v>
      </c>
      <c r="AW91" s="7">
        <f>$L91</f>
        <v>0</v>
      </c>
      <c r="AX91" s="7">
        <f>$M91</f>
        <v>0</v>
      </c>
    </row>
    <row r="92" spans="1:50" s="9" customFormat="1" ht="74.25" customHeight="1" thickBot="1" x14ac:dyDescent="0.25">
      <c r="A92" s="127"/>
      <c r="B92" s="128"/>
      <c r="C92" s="129" t="s">
        <v>73</v>
      </c>
      <c r="D92" s="130"/>
      <c r="E92" s="40">
        <f t="shared" ref="E92:AC92" si="65">SUM(E93:E95)</f>
        <v>4000</v>
      </c>
      <c r="F92" s="41">
        <f t="shared" si="65"/>
        <v>0</v>
      </c>
      <c r="G92" s="42">
        <f t="shared" si="65"/>
        <v>0</v>
      </c>
      <c r="H92" s="42">
        <f t="shared" si="65"/>
        <v>0</v>
      </c>
      <c r="I92" s="43">
        <f t="shared" si="65"/>
        <v>0</v>
      </c>
      <c r="J92" s="41">
        <f t="shared" si="65"/>
        <v>1500</v>
      </c>
      <c r="K92" s="42">
        <f t="shared" si="65"/>
        <v>1500</v>
      </c>
      <c r="L92" s="42">
        <f t="shared" si="65"/>
        <v>1500</v>
      </c>
      <c r="M92" s="43">
        <f t="shared" si="65"/>
        <v>1500</v>
      </c>
      <c r="N92" s="41">
        <f t="shared" si="65"/>
        <v>0</v>
      </c>
      <c r="O92" s="42">
        <f t="shared" si="65"/>
        <v>0</v>
      </c>
      <c r="P92" s="42">
        <f t="shared" si="65"/>
        <v>0</v>
      </c>
      <c r="Q92" s="43">
        <f t="shared" si="65"/>
        <v>0</v>
      </c>
      <c r="R92" s="41">
        <f t="shared" ref="R92:Y92" si="66">SUM(R93:R95)</f>
        <v>0</v>
      </c>
      <c r="S92" s="42">
        <f t="shared" si="66"/>
        <v>0</v>
      </c>
      <c r="T92" s="42">
        <f t="shared" si="66"/>
        <v>0</v>
      </c>
      <c r="U92" s="43">
        <f t="shared" si="66"/>
        <v>0</v>
      </c>
      <c r="V92" s="41">
        <f t="shared" si="66"/>
        <v>0</v>
      </c>
      <c r="W92" s="42">
        <f t="shared" si="66"/>
        <v>0</v>
      </c>
      <c r="X92" s="42">
        <f t="shared" si="66"/>
        <v>0</v>
      </c>
      <c r="Y92" s="43">
        <f t="shared" si="66"/>
        <v>0</v>
      </c>
      <c r="Z92" s="41">
        <f t="shared" si="65"/>
        <v>0</v>
      </c>
      <c r="AA92" s="42">
        <f t="shared" si="65"/>
        <v>0</v>
      </c>
      <c r="AB92" s="42">
        <f t="shared" si="65"/>
        <v>0</v>
      </c>
      <c r="AC92" s="44">
        <f t="shared" si="65"/>
        <v>0</v>
      </c>
      <c r="AE92" s="84">
        <f t="shared" si="59"/>
        <v>0</v>
      </c>
      <c r="AF92" s="84">
        <f t="shared" si="60"/>
        <v>0</v>
      </c>
      <c r="AG92" s="84">
        <f t="shared" si="61"/>
        <v>0</v>
      </c>
      <c r="AH92" s="84">
        <f t="shared" si="62"/>
        <v>0</v>
      </c>
    </row>
    <row r="93" spans="1:50" ht="53.25" customHeight="1" x14ac:dyDescent="0.2">
      <c r="A93" s="127"/>
      <c r="B93" s="127"/>
      <c r="C93" s="128"/>
      <c r="D93" s="10" t="s">
        <v>81</v>
      </c>
      <c r="E93" s="88">
        <f>SUM(F93:AC93)</f>
        <v>2000</v>
      </c>
      <c r="F93" s="85"/>
      <c r="G93" s="86"/>
      <c r="H93" s="86"/>
      <c r="I93" s="87"/>
      <c r="J93" s="85">
        <v>500</v>
      </c>
      <c r="K93" s="86">
        <v>500</v>
      </c>
      <c r="L93" s="86">
        <v>500</v>
      </c>
      <c r="M93" s="87">
        <v>500</v>
      </c>
      <c r="N93" s="23"/>
      <c r="O93" s="24"/>
      <c r="P93" s="24"/>
      <c r="Q93" s="25"/>
      <c r="R93" s="23"/>
      <c r="S93" s="24"/>
      <c r="T93" s="24"/>
      <c r="U93" s="25"/>
      <c r="V93" s="23"/>
      <c r="W93" s="24"/>
      <c r="X93" s="24"/>
      <c r="Y93" s="25"/>
      <c r="Z93" s="23"/>
      <c r="AA93" s="24"/>
      <c r="AB93" s="24"/>
      <c r="AC93" s="26"/>
      <c r="AE93" s="7">
        <f t="shared" si="59"/>
        <v>0</v>
      </c>
      <c r="AF93" s="7">
        <f t="shared" si="60"/>
        <v>0</v>
      </c>
      <c r="AG93" s="7">
        <f t="shared" si="61"/>
        <v>0</v>
      </c>
      <c r="AH93" s="7">
        <f t="shared" si="62"/>
        <v>0</v>
      </c>
      <c r="AU93" s="7">
        <f>$J93</f>
        <v>500</v>
      </c>
      <c r="AV93" s="7">
        <f>$K93</f>
        <v>500</v>
      </c>
      <c r="AW93" s="7">
        <f>$L93</f>
        <v>500</v>
      </c>
      <c r="AX93" s="7">
        <f>$M93</f>
        <v>500</v>
      </c>
    </row>
    <row r="94" spans="1:50" ht="50.25" customHeight="1" x14ac:dyDescent="0.2">
      <c r="A94" s="127"/>
      <c r="B94" s="127"/>
      <c r="C94" s="128"/>
      <c r="D94" s="92" t="s">
        <v>204</v>
      </c>
      <c r="E94" s="88"/>
      <c r="F94" s="85"/>
      <c r="G94" s="86"/>
      <c r="H94" s="86"/>
      <c r="I94" s="87"/>
      <c r="J94" s="85">
        <v>500</v>
      </c>
      <c r="K94" s="86">
        <v>500</v>
      </c>
      <c r="L94" s="86">
        <v>500</v>
      </c>
      <c r="M94" s="87">
        <v>500</v>
      </c>
      <c r="N94" s="23"/>
      <c r="O94" s="24"/>
      <c r="P94" s="24"/>
      <c r="Q94" s="25"/>
      <c r="R94" s="23"/>
      <c r="S94" s="24"/>
      <c r="T94" s="24"/>
      <c r="U94" s="25"/>
      <c r="V94" s="23"/>
      <c r="W94" s="24"/>
      <c r="X94" s="24"/>
      <c r="Y94" s="25"/>
      <c r="Z94" s="23"/>
      <c r="AA94" s="24"/>
      <c r="AB94" s="24"/>
      <c r="AC94" s="26"/>
      <c r="AE94" s="7"/>
      <c r="AF94" s="7"/>
      <c r="AG94" s="7"/>
      <c r="AH94" s="7"/>
      <c r="AU94" s="7"/>
      <c r="AV94" s="7"/>
      <c r="AW94" s="7"/>
      <c r="AX94" s="7"/>
    </row>
    <row r="95" spans="1:50" ht="42.75" customHeight="1" thickBot="1" x14ac:dyDescent="0.25">
      <c r="A95" s="127"/>
      <c r="B95" s="127"/>
      <c r="C95" s="128"/>
      <c r="D95" s="76" t="s">
        <v>82</v>
      </c>
      <c r="E95" s="88">
        <f>SUM(F95:AC95)</f>
        <v>2000</v>
      </c>
      <c r="F95" s="85"/>
      <c r="G95" s="86"/>
      <c r="H95" s="86"/>
      <c r="I95" s="87"/>
      <c r="J95" s="85">
        <v>500</v>
      </c>
      <c r="K95" s="86">
        <v>500</v>
      </c>
      <c r="L95" s="86">
        <v>500</v>
      </c>
      <c r="M95" s="86">
        <v>500</v>
      </c>
      <c r="N95" s="23"/>
      <c r="O95" s="24"/>
      <c r="P95" s="24"/>
      <c r="Q95" s="25"/>
      <c r="R95" s="23"/>
      <c r="S95" s="24"/>
      <c r="T95" s="24"/>
      <c r="U95" s="24"/>
      <c r="V95" s="23"/>
      <c r="W95" s="24"/>
      <c r="X95" s="24"/>
      <c r="Y95" s="25"/>
      <c r="Z95" s="23"/>
      <c r="AA95" s="24"/>
      <c r="AB95" s="24"/>
      <c r="AC95" s="26"/>
      <c r="AE95" s="7">
        <f t="shared" si="59"/>
        <v>0</v>
      </c>
      <c r="AF95" s="7">
        <f t="shared" si="60"/>
        <v>0</v>
      </c>
      <c r="AG95" s="7">
        <f t="shared" si="61"/>
        <v>0</v>
      </c>
      <c r="AH95" s="7">
        <f t="shared" si="62"/>
        <v>0</v>
      </c>
      <c r="AU95" s="7">
        <f>$J95</f>
        <v>500</v>
      </c>
      <c r="AV95" s="7">
        <f>$K95</f>
        <v>500</v>
      </c>
      <c r="AW95" s="7">
        <f>$L95</f>
        <v>500</v>
      </c>
      <c r="AX95" s="7">
        <f>$M95</f>
        <v>500</v>
      </c>
    </row>
    <row r="96" spans="1:50" s="83" customFormat="1" ht="83.25" customHeight="1" thickBot="1" x14ac:dyDescent="0.25">
      <c r="A96" s="45"/>
      <c r="B96" s="124" t="s">
        <v>72</v>
      </c>
      <c r="C96" s="125"/>
      <c r="D96" s="126"/>
      <c r="E96" s="46">
        <f t="shared" ref="E96:AC96" si="67">SUM(E97:E143)/2</f>
        <v>1248449</v>
      </c>
      <c r="F96" s="47">
        <f t="shared" si="67"/>
        <v>59000</v>
      </c>
      <c r="G96" s="48">
        <f t="shared" si="67"/>
        <v>73200</v>
      </c>
      <c r="H96" s="48">
        <f t="shared" si="67"/>
        <v>59500</v>
      </c>
      <c r="I96" s="49">
        <f t="shared" si="67"/>
        <v>63800</v>
      </c>
      <c r="J96" s="47">
        <f t="shared" si="67"/>
        <v>89519</v>
      </c>
      <c r="K96" s="48">
        <f t="shared" si="67"/>
        <v>75293</v>
      </c>
      <c r="L96" s="48">
        <f t="shared" si="67"/>
        <v>79924</v>
      </c>
      <c r="M96" s="49">
        <f t="shared" si="67"/>
        <v>92407</v>
      </c>
      <c r="N96" s="47">
        <f t="shared" si="67"/>
        <v>140000</v>
      </c>
      <c r="O96" s="48">
        <f t="shared" si="67"/>
        <v>141000</v>
      </c>
      <c r="P96" s="48">
        <f t="shared" si="67"/>
        <v>142000</v>
      </c>
      <c r="Q96" s="49">
        <f t="shared" si="67"/>
        <v>43000</v>
      </c>
      <c r="R96" s="47">
        <f t="shared" si="67"/>
        <v>35000</v>
      </c>
      <c r="S96" s="48">
        <f t="shared" si="67"/>
        <v>43612</v>
      </c>
      <c r="T96" s="48">
        <f t="shared" si="67"/>
        <v>52232</v>
      </c>
      <c r="U96" s="49">
        <f t="shared" si="67"/>
        <v>58962</v>
      </c>
      <c r="V96" s="47">
        <f t="shared" si="67"/>
        <v>0</v>
      </c>
      <c r="W96" s="48">
        <f t="shared" si="67"/>
        <v>0</v>
      </c>
      <c r="X96" s="48">
        <f t="shared" si="67"/>
        <v>0</v>
      </c>
      <c r="Y96" s="49">
        <f t="shared" si="67"/>
        <v>0</v>
      </c>
      <c r="Z96" s="47">
        <f t="shared" si="67"/>
        <v>0</v>
      </c>
      <c r="AA96" s="48">
        <f t="shared" si="67"/>
        <v>0</v>
      </c>
      <c r="AB96" s="48">
        <f t="shared" si="67"/>
        <v>0</v>
      </c>
      <c r="AC96" s="50">
        <f t="shared" si="67"/>
        <v>0</v>
      </c>
      <c r="AD96" s="51">
        <v>20000</v>
      </c>
      <c r="AE96" s="82">
        <f t="shared" si="59"/>
        <v>59000</v>
      </c>
      <c r="AF96" s="82">
        <f t="shared" si="60"/>
        <v>73200</v>
      </c>
      <c r="AG96" s="82">
        <f t="shared" si="61"/>
        <v>59500</v>
      </c>
      <c r="AH96" s="82">
        <f t="shared" si="62"/>
        <v>63800</v>
      </c>
    </row>
    <row r="97" spans="1:50" s="9" customFormat="1" ht="74.25" customHeight="1" thickBot="1" x14ac:dyDescent="0.25">
      <c r="A97" s="127"/>
      <c r="B97" s="128"/>
      <c r="C97" s="129" t="s">
        <v>288</v>
      </c>
      <c r="D97" s="130"/>
      <c r="E97" s="40">
        <f t="shared" ref="E97:AC97" si="68">SUM(E98:E98)</f>
        <v>162000</v>
      </c>
      <c r="F97" s="41">
        <f t="shared" si="68"/>
        <v>0</v>
      </c>
      <c r="G97" s="42">
        <f t="shared" si="68"/>
        <v>0</v>
      </c>
      <c r="H97" s="42">
        <f t="shared" si="68"/>
        <v>0</v>
      </c>
      <c r="I97" s="43">
        <f t="shared" si="68"/>
        <v>0</v>
      </c>
      <c r="J97" s="41">
        <f t="shared" si="68"/>
        <v>38000</v>
      </c>
      <c r="K97" s="42">
        <f t="shared" si="68"/>
        <v>39000</v>
      </c>
      <c r="L97" s="42">
        <f t="shared" si="68"/>
        <v>41000</v>
      </c>
      <c r="M97" s="43">
        <f t="shared" si="68"/>
        <v>44000</v>
      </c>
      <c r="N97" s="41">
        <f t="shared" si="68"/>
        <v>0</v>
      </c>
      <c r="O97" s="42">
        <f t="shared" si="68"/>
        <v>0</v>
      </c>
      <c r="P97" s="42">
        <f t="shared" si="68"/>
        <v>0</v>
      </c>
      <c r="Q97" s="43">
        <f t="shared" si="68"/>
        <v>0</v>
      </c>
      <c r="R97" s="41">
        <f t="shared" si="68"/>
        <v>0</v>
      </c>
      <c r="S97" s="42">
        <f t="shared" si="68"/>
        <v>0</v>
      </c>
      <c r="T97" s="42">
        <f t="shared" si="68"/>
        <v>0</v>
      </c>
      <c r="U97" s="43">
        <f t="shared" si="68"/>
        <v>0</v>
      </c>
      <c r="V97" s="41">
        <f t="shared" si="68"/>
        <v>0</v>
      </c>
      <c r="W97" s="42">
        <f t="shared" si="68"/>
        <v>0</v>
      </c>
      <c r="X97" s="42">
        <f t="shared" si="68"/>
        <v>0</v>
      </c>
      <c r="Y97" s="43">
        <f t="shared" si="68"/>
        <v>0</v>
      </c>
      <c r="Z97" s="41">
        <f t="shared" si="68"/>
        <v>0</v>
      </c>
      <c r="AA97" s="42">
        <f t="shared" si="68"/>
        <v>0</v>
      </c>
      <c r="AB97" s="42">
        <f t="shared" si="68"/>
        <v>0</v>
      </c>
      <c r="AC97" s="44">
        <f t="shared" si="68"/>
        <v>0</v>
      </c>
      <c r="AE97" s="84">
        <f t="shared" si="59"/>
        <v>0</v>
      </c>
      <c r="AF97" s="84">
        <f t="shared" si="60"/>
        <v>0</v>
      </c>
      <c r="AG97" s="84">
        <f t="shared" si="61"/>
        <v>0</v>
      </c>
      <c r="AH97" s="84">
        <f t="shared" si="62"/>
        <v>0</v>
      </c>
    </row>
    <row r="98" spans="1:50" ht="39.75" customHeight="1" thickBot="1" x14ac:dyDescent="0.25">
      <c r="A98" s="127"/>
      <c r="B98" s="127"/>
      <c r="C98" s="128"/>
      <c r="D98" s="76" t="s">
        <v>289</v>
      </c>
      <c r="E98" s="88">
        <f>SUM(F98:AC98)</f>
        <v>162000</v>
      </c>
      <c r="F98" s="85"/>
      <c r="G98" s="86"/>
      <c r="H98" s="86"/>
      <c r="I98" s="87"/>
      <c r="J98" s="85">
        <v>38000</v>
      </c>
      <c r="K98" s="86">
        <v>39000</v>
      </c>
      <c r="L98" s="86">
        <v>41000</v>
      </c>
      <c r="M98" s="87">
        <v>44000</v>
      </c>
      <c r="N98" s="23"/>
      <c r="O98" s="24"/>
      <c r="P98" s="24"/>
      <c r="Q98" s="25"/>
      <c r="R98" s="23"/>
      <c r="S98" s="24"/>
      <c r="T98" s="24"/>
      <c r="U98" s="25"/>
      <c r="V98" s="23"/>
      <c r="W98" s="24"/>
      <c r="X98" s="24"/>
      <c r="Y98" s="25"/>
      <c r="Z98" s="23"/>
      <c r="AA98" s="24"/>
      <c r="AB98" s="24"/>
      <c r="AC98" s="26"/>
      <c r="AE98" s="7">
        <f t="shared" si="59"/>
        <v>0</v>
      </c>
      <c r="AF98" s="7">
        <f t="shared" si="60"/>
        <v>0</v>
      </c>
      <c r="AG98" s="7">
        <f t="shared" si="61"/>
        <v>0</v>
      </c>
      <c r="AH98" s="7">
        <f t="shared" si="62"/>
        <v>0</v>
      </c>
      <c r="AU98" s="7">
        <f>$J98</f>
        <v>38000</v>
      </c>
      <c r="AV98" s="7">
        <f>$K98</f>
        <v>39000</v>
      </c>
      <c r="AW98" s="7">
        <f>$L98</f>
        <v>41000</v>
      </c>
      <c r="AX98" s="7">
        <f>$M98</f>
        <v>44000</v>
      </c>
    </row>
    <row r="99" spans="1:50" s="9" customFormat="1" ht="74.25" customHeight="1" thickBot="1" x14ac:dyDescent="0.25">
      <c r="A99" s="127"/>
      <c r="B99" s="128"/>
      <c r="C99" s="129" t="s">
        <v>71</v>
      </c>
      <c r="D99" s="130"/>
      <c r="E99" s="40">
        <f t="shared" ref="E99:AC99" si="69">SUM(E100:E108)</f>
        <v>218000</v>
      </c>
      <c r="F99" s="41">
        <f t="shared" si="69"/>
        <v>27000</v>
      </c>
      <c r="G99" s="42">
        <f t="shared" si="69"/>
        <v>37000</v>
      </c>
      <c r="H99" s="42">
        <f t="shared" si="69"/>
        <v>27000</v>
      </c>
      <c r="I99" s="43">
        <f t="shared" si="69"/>
        <v>27000</v>
      </c>
      <c r="J99" s="41">
        <f t="shared" si="69"/>
        <v>0</v>
      </c>
      <c r="K99" s="42">
        <f t="shared" si="69"/>
        <v>0</v>
      </c>
      <c r="L99" s="42">
        <f t="shared" si="69"/>
        <v>0</v>
      </c>
      <c r="M99" s="43">
        <f t="shared" si="69"/>
        <v>0</v>
      </c>
      <c r="N99" s="41">
        <f t="shared" si="69"/>
        <v>0</v>
      </c>
      <c r="O99" s="42">
        <f t="shared" si="69"/>
        <v>100000</v>
      </c>
      <c r="P99" s="42">
        <f t="shared" si="69"/>
        <v>0</v>
      </c>
      <c r="Q99" s="43">
        <f t="shared" si="69"/>
        <v>0</v>
      </c>
      <c r="R99" s="41">
        <f t="shared" ref="R99" si="70">SUM(R100:R108)</f>
        <v>0</v>
      </c>
      <c r="S99" s="42">
        <f t="shared" ref="S99" si="71">SUM(S100:S108)</f>
        <v>0</v>
      </c>
      <c r="T99" s="42">
        <f t="shared" ref="T99" si="72">SUM(T100:T108)</f>
        <v>0</v>
      </c>
      <c r="U99" s="43">
        <f t="shared" ref="U99" si="73">SUM(U100:U108)</f>
        <v>0</v>
      </c>
      <c r="V99" s="41">
        <f t="shared" ref="V99" si="74">SUM(V100:V108)</f>
        <v>0</v>
      </c>
      <c r="W99" s="42">
        <f t="shared" ref="W99" si="75">SUM(W100:W108)</f>
        <v>0</v>
      </c>
      <c r="X99" s="42">
        <f t="shared" ref="X99" si="76">SUM(X100:X108)</f>
        <v>0</v>
      </c>
      <c r="Y99" s="43">
        <f t="shared" ref="Y99" si="77">SUM(Y100:Y108)</f>
        <v>0</v>
      </c>
      <c r="Z99" s="41">
        <f t="shared" si="69"/>
        <v>0</v>
      </c>
      <c r="AA99" s="42">
        <f t="shared" si="69"/>
        <v>0</v>
      </c>
      <c r="AB99" s="42">
        <f t="shared" si="69"/>
        <v>0</v>
      </c>
      <c r="AC99" s="44">
        <f t="shared" si="69"/>
        <v>0</v>
      </c>
      <c r="AE99" s="84">
        <f t="shared" si="59"/>
        <v>27000</v>
      </c>
      <c r="AF99" s="84">
        <f t="shared" si="60"/>
        <v>37000</v>
      </c>
      <c r="AG99" s="84">
        <f t="shared" si="61"/>
        <v>27000</v>
      </c>
      <c r="AH99" s="84">
        <f t="shared" si="62"/>
        <v>27000</v>
      </c>
    </row>
    <row r="100" spans="1:50" ht="60.75" customHeight="1" x14ac:dyDescent="0.2">
      <c r="A100" s="127"/>
      <c r="B100" s="127"/>
      <c r="C100" s="128"/>
      <c r="D100" s="92" t="s">
        <v>83</v>
      </c>
      <c r="E100" s="88">
        <f t="shared" ref="E100:E108" si="78">SUM(F100:AC100)</f>
        <v>8000</v>
      </c>
      <c r="F100" s="85">
        <v>2000</v>
      </c>
      <c r="G100" s="86">
        <v>2000</v>
      </c>
      <c r="H100" s="86">
        <v>2000</v>
      </c>
      <c r="I100" s="87">
        <v>2000</v>
      </c>
      <c r="J100" s="85"/>
      <c r="K100" s="86"/>
      <c r="L100" s="86"/>
      <c r="M100" s="87"/>
      <c r="N100" s="85"/>
      <c r="O100" s="86"/>
      <c r="P100" s="86"/>
      <c r="Q100" s="87"/>
      <c r="R100" s="23"/>
      <c r="S100" s="24"/>
      <c r="T100" s="24"/>
      <c r="U100" s="25"/>
      <c r="V100" s="23"/>
      <c r="W100" s="24"/>
      <c r="X100" s="24"/>
      <c r="Y100" s="25"/>
      <c r="Z100" s="23"/>
      <c r="AA100" s="24"/>
      <c r="AB100" s="24"/>
      <c r="AC100" s="26"/>
      <c r="AE100" s="7">
        <f t="shared" si="59"/>
        <v>2000</v>
      </c>
      <c r="AF100" s="7">
        <f t="shared" si="60"/>
        <v>2000</v>
      </c>
      <c r="AG100" s="7">
        <f t="shared" si="61"/>
        <v>2000</v>
      </c>
      <c r="AH100" s="7">
        <f t="shared" si="62"/>
        <v>2000</v>
      </c>
      <c r="AU100" s="7">
        <f>$J100</f>
        <v>0</v>
      </c>
      <c r="AV100" s="7">
        <f>$K100</f>
        <v>0</v>
      </c>
      <c r="AW100" s="7">
        <f>$L100</f>
        <v>0</v>
      </c>
      <c r="AX100" s="7">
        <f>$M100</f>
        <v>0</v>
      </c>
    </row>
    <row r="101" spans="1:50" ht="40.5" customHeight="1" x14ac:dyDescent="0.2">
      <c r="A101" s="127"/>
      <c r="B101" s="127"/>
      <c r="C101" s="128"/>
      <c r="D101" s="92" t="s">
        <v>84</v>
      </c>
      <c r="E101" s="88">
        <f t="shared" si="78"/>
        <v>8000</v>
      </c>
      <c r="F101" s="85">
        <v>2000</v>
      </c>
      <c r="G101" s="86">
        <v>2000</v>
      </c>
      <c r="H101" s="86">
        <v>2000</v>
      </c>
      <c r="I101" s="87">
        <v>2000</v>
      </c>
      <c r="J101" s="85"/>
      <c r="K101" s="86"/>
      <c r="L101" s="86"/>
      <c r="M101" s="87"/>
      <c r="N101" s="85"/>
      <c r="O101" s="86"/>
      <c r="P101" s="86"/>
      <c r="Q101" s="87"/>
      <c r="R101" s="23"/>
      <c r="S101" s="24"/>
      <c r="T101" s="24"/>
      <c r="U101" s="25"/>
      <c r="V101" s="23"/>
      <c r="W101" s="24"/>
      <c r="X101" s="24"/>
      <c r="Y101" s="25"/>
      <c r="Z101" s="23"/>
      <c r="AA101" s="24"/>
      <c r="AB101" s="24"/>
      <c r="AC101" s="26"/>
      <c r="AE101" s="7"/>
      <c r="AF101" s="7"/>
      <c r="AG101" s="7"/>
      <c r="AH101" s="7"/>
      <c r="AU101" s="7"/>
      <c r="AV101" s="7"/>
      <c r="AW101" s="7"/>
      <c r="AX101" s="7"/>
    </row>
    <row r="102" spans="1:50" ht="48.75" customHeight="1" x14ac:dyDescent="0.2">
      <c r="A102" s="127"/>
      <c r="B102" s="127"/>
      <c r="C102" s="128"/>
      <c r="D102" s="80" t="s">
        <v>213</v>
      </c>
      <c r="E102" s="88">
        <f t="shared" si="78"/>
        <v>8000</v>
      </c>
      <c r="F102" s="85">
        <v>2000</v>
      </c>
      <c r="G102" s="86">
        <v>2000</v>
      </c>
      <c r="H102" s="86">
        <v>2000</v>
      </c>
      <c r="I102" s="87">
        <v>2000</v>
      </c>
      <c r="J102" s="85"/>
      <c r="K102" s="86"/>
      <c r="L102" s="86"/>
      <c r="M102" s="87"/>
      <c r="N102" s="85"/>
      <c r="O102" s="86"/>
      <c r="P102" s="86"/>
      <c r="Q102" s="87"/>
      <c r="R102" s="23"/>
      <c r="S102" s="24"/>
      <c r="T102" s="24"/>
      <c r="U102" s="25"/>
      <c r="V102" s="23"/>
      <c r="W102" s="24"/>
      <c r="X102" s="24"/>
      <c r="Y102" s="25"/>
      <c r="Z102" s="23"/>
      <c r="AA102" s="24"/>
      <c r="AB102" s="24"/>
      <c r="AC102" s="26"/>
      <c r="AE102" s="7"/>
      <c r="AF102" s="7"/>
      <c r="AG102" s="7"/>
      <c r="AH102" s="7"/>
      <c r="AU102" s="7"/>
      <c r="AV102" s="7"/>
      <c r="AW102" s="7"/>
      <c r="AX102" s="7"/>
    </row>
    <row r="103" spans="1:50" ht="38.25" x14ac:dyDescent="0.2">
      <c r="A103" s="127"/>
      <c r="B103" s="127"/>
      <c r="C103" s="128"/>
      <c r="D103" s="80" t="s">
        <v>214</v>
      </c>
      <c r="E103" s="88">
        <f t="shared" si="78"/>
        <v>8000</v>
      </c>
      <c r="F103" s="85">
        <v>2000</v>
      </c>
      <c r="G103" s="86">
        <v>2000</v>
      </c>
      <c r="H103" s="86">
        <v>2000</v>
      </c>
      <c r="I103" s="87">
        <v>2000</v>
      </c>
      <c r="J103" s="85"/>
      <c r="K103" s="86"/>
      <c r="L103" s="86"/>
      <c r="M103" s="87"/>
      <c r="N103" s="85"/>
      <c r="O103" s="86"/>
      <c r="P103" s="86"/>
      <c r="Q103" s="87"/>
      <c r="R103" s="23"/>
      <c r="S103" s="24"/>
      <c r="T103" s="24"/>
      <c r="U103" s="25"/>
      <c r="V103" s="23"/>
      <c r="W103" s="24"/>
      <c r="X103" s="24"/>
      <c r="Y103" s="25"/>
      <c r="Z103" s="23"/>
      <c r="AA103" s="24"/>
      <c r="AB103" s="24"/>
      <c r="AC103" s="26"/>
      <c r="AE103" s="7"/>
      <c r="AF103" s="7"/>
      <c r="AG103" s="7"/>
      <c r="AH103" s="7"/>
      <c r="AU103" s="7"/>
      <c r="AV103" s="7"/>
      <c r="AW103" s="7"/>
      <c r="AX103" s="7"/>
    </row>
    <row r="104" spans="1:50" ht="18.75" customHeight="1" x14ac:dyDescent="0.2">
      <c r="A104" s="127"/>
      <c r="B104" s="127"/>
      <c r="C104" s="128"/>
      <c r="D104" s="92" t="s">
        <v>85</v>
      </c>
      <c r="E104" s="88">
        <f t="shared" si="78"/>
        <v>12000</v>
      </c>
      <c r="F104" s="85">
        <v>3000</v>
      </c>
      <c r="G104" s="86">
        <v>3000</v>
      </c>
      <c r="H104" s="86">
        <v>3000</v>
      </c>
      <c r="I104" s="87">
        <v>3000</v>
      </c>
      <c r="J104" s="85"/>
      <c r="K104" s="86"/>
      <c r="L104" s="86"/>
      <c r="M104" s="87"/>
      <c r="N104" s="85"/>
      <c r="O104" s="86"/>
      <c r="P104" s="86"/>
      <c r="Q104" s="87"/>
      <c r="R104" s="23"/>
      <c r="S104" s="24"/>
      <c r="T104" s="24"/>
      <c r="U104" s="25"/>
      <c r="V104" s="23"/>
      <c r="W104" s="24"/>
      <c r="X104" s="24"/>
      <c r="Y104" s="25"/>
      <c r="Z104" s="23"/>
      <c r="AA104" s="24"/>
      <c r="AB104" s="24"/>
      <c r="AC104" s="26"/>
      <c r="AE104" s="7"/>
      <c r="AF104" s="7"/>
      <c r="AG104" s="7"/>
      <c r="AH104" s="7"/>
      <c r="AU104" s="7"/>
      <c r="AV104" s="7"/>
      <c r="AW104" s="7"/>
      <c r="AX104" s="7"/>
    </row>
    <row r="105" spans="1:50" ht="31.5" customHeight="1" x14ac:dyDescent="0.2">
      <c r="A105" s="127"/>
      <c r="B105" s="127"/>
      <c r="C105" s="128"/>
      <c r="D105" s="92" t="s">
        <v>86</v>
      </c>
      <c r="E105" s="88">
        <f t="shared" si="78"/>
        <v>12000</v>
      </c>
      <c r="F105" s="85">
        <v>3000</v>
      </c>
      <c r="G105" s="86">
        <v>3000</v>
      </c>
      <c r="H105" s="86">
        <v>3000</v>
      </c>
      <c r="I105" s="87">
        <v>3000</v>
      </c>
      <c r="J105" s="85"/>
      <c r="K105" s="86"/>
      <c r="L105" s="86"/>
      <c r="M105" s="87"/>
      <c r="N105" s="85"/>
      <c r="O105" s="86"/>
      <c r="P105" s="86"/>
      <c r="Q105" s="87"/>
      <c r="R105" s="23"/>
      <c r="S105" s="24"/>
      <c r="T105" s="24"/>
      <c r="U105" s="25"/>
      <c r="V105" s="23"/>
      <c r="W105" s="24"/>
      <c r="X105" s="24"/>
      <c r="Y105" s="25"/>
      <c r="Z105" s="23"/>
      <c r="AA105" s="24"/>
      <c r="AB105" s="24"/>
      <c r="AC105" s="26"/>
      <c r="AE105" s="7"/>
      <c r="AF105" s="7"/>
      <c r="AG105" s="7"/>
      <c r="AH105" s="7"/>
      <c r="AU105" s="7"/>
      <c r="AV105" s="7"/>
      <c r="AW105" s="7"/>
      <c r="AX105" s="7"/>
    </row>
    <row r="106" spans="1:50" ht="39.75" customHeight="1" x14ac:dyDescent="0.2">
      <c r="A106" s="127"/>
      <c r="B106" s="127"/>
      <c r="C106" s="128"/>
      <c r="D106" s="80" t="s">
        <v>300</v>
      </c>
      <c r="E106" s="88">
        <f t="shared" si="78"/>
        <v>110000</v>
      </c>
      <c r="F106" s="85"/>
      <c r="G106" s="86">
        <v>10000</v>
      </c>
      <c r="H106" s="86"/>
      <c r="I106" s="87"/>
      <c r="J106" s="85"/>
      <c r="K106" s="86"/>
      <c r="L106" s="86"/>
      <c r="M106" s="87"/>
      <c r="N106" s="85"/>
      <c r="O106" s="86">
        <v>100000</v>
      </c>
      <c r="P106" s="86"/>
      <c r="Q106" s="87"/>
      <c r="R106" s="23"/>
      <c r="S106" s="24"/>
      <c r="T106" s="24"/>
      <c r="U106" s="25"/>
      <c r="V106" s="23"/>
      <c r="W106" s="24"/>
      <c r="X106" s="24"/>
      <c r="Y106" s="25"/>
      <c r="Z106" s="23"/>
      <c r="AA106" s="24"/>
      <c r="AB106" s="24"/>
      <c r="AC106" s="26"/>
      <c r="AE106" s="7"/>
      <c r="AF106" s="7"/>
      <c r="AG106" s="7"/>
      <c r="AH106" s="7"/>
      <c r="AU106" s="7"/>
      <c r="AV106" s="7"/>
      <c r="AW106" s="7"/>
      <c r="AX106" s="7"/>
    </row>
    <row r="107" spans="1:50" ht="60" customHeight="1" x14ac:dyDescent="0.2">
      <c r="A107" s="127"/>
      <c r="B107" s="127"/>
      <c r="C107" s="128"/>
      <c r="D107" s="92" t="s">
        <v>200</v>
      </c>
      <c r="E107" s="88">
        <f t="shared" si="78"/>
        <v>12000</v>
      </c>
      <c r="F107" s="85">
        <v>3000</v>
      </c>
      <c r="G107" s="86">
        <v>3000</v>
      </c>
      <c r="H107" s="86">
        <v>3000</v>
      </c>
      <c r="I107" s="87">
        <v>3000</v>
      </c>
      <c r="J107" s="85"/>
      <c r="K107" s="86"/>
      <c r="L107" s="86"/>
      <c r="M107" s="87"/>
      <c r="N107" s="85"/>
      <c r="O107" s="86"/>
      <c r="P107" s="86"/>
      <c r="Q107" s="87"/>
      <c r="R107" s="23"/>
      <c r="S107" s="24"/>
      <c r="T107" s="24"/>
      <c r="U107" s="25"/>
      <c r="V107" s="23"/>
      <c r="W107" s="24"/>
      <c r="X107" s="24"/>
      <c r="Y107" s="25"/>
      <c r="Z107" s="23"/>
      <c r="AA107" s="24"/>
      <c r="AB107" s="24"/>
      <c r="AC107" s="26"/>
      <c r="AE107" s="7"/>
      <c r="AF107" s="7"/>
      <c r="AG107" s="7"/>
      <c r="AH107" s="7"/>
      <c r="AU107" s="7"/>
      <c r="AV107" s="7"/>
      <c r="AW107" s="7"/>
      <c r="AX107" s="7"/>
    </row>
    <row r="108" spans="1:50" ht="48.75" customHeight="1" thickBot="1" x14ac:dyDescent="0.25">
      <c r="A108" s="127"/>
      <c r="B108" s="127"/>
      <c r="C108" s="128"/>
      <c r="D108" s="92" t="s">
        <v>198</v>
      </c>
      <c r="E108" s="88">
        <f t="shared" si="78"/>
        <v>40000</v>
      </c>
      <c r="F108" s="85">
        <v>10000</v>
      </c>
      <c r="G108" s="86">
        <v>10000</v>
      </c>
      <c r="H108" s="86">
        <v>10000</v>
      </c>
      <c r="I108" s="87">
        <v>10000</v>
      </c>
      <c r="J108" s="85"/>
      <c r="K108" s="86"/>
      <c r="L108" s="86"/>
      <c r="M108" s="87"/>
      <c r="N108" s="85"/>
      <c r="O108" s="86"/>
      <c r="P108" s="86"/>
      <c r="Q108" s="87"/>
      <c r="R108" s="23"/>
      <c r="S108" s="24"/>
      <c r="T108" s="24"/>
      <c r="U108" s="25"/>
      <c r="V108" s="23"/>
      <c r="W108" s="24"/>
      <c r="X108" s="24"/>
      <c r="Y108" s="25"/>
      <c r="Z108" s="23"/>
      <c r="AA108" s="24"/>
      <c r="AB108" s="24"/>
      <c r="AC108" s="26"/>
      <c r="AE108" s="7"/>
      <c r="AF108" s="7"/>
      <c r="AG108" s="7"/>
      <c r="AH108" s="7"/>
      <c r="AU108" s="7"/>
      <c r="AV108" s="7"/>
      <c r="AW108" s="7"/>
      <c r="AX108" s="7"/>
    </row>
    <row r="109" spans="1:50" s="9" customFormat="1" ht="74.25" customHeight="1" thickBot="1" x14ac:dyDescent="0.25">
      <c r="A109" s="127"/>
      <c r="B109" s="128"/>
      <c r="C109" s="129" t="s">
        <v>70</v>
      </c>
      <c r="D109" s="130"/>
      <c r="E109" s="40">
        <f t="shared" ref="E109:AC109" si="79">SUM(E110:E110)</f>
        <v>195530</v>
      </c>
      <c r="F109" s="41">
        <f t="shared" si="79"/>
        <v>0</v>
      </c>
      <c r="G109" s="42">
        <f t="shared" si="79"/>
        <v>0</v>
      </c>
      <c r="H109" s="42">
        <f t="shared" si="79"/>
        <v>0</v>
      </c>
      <c r="I109" s="43">
        <f t="shared" si="79"/>
        <v>0</v>
      </c>
      <c r="J109" s="41">
        <f t="shared" si="79"/>
        <v>6519</v>
      </c>
      <c r="K109" s="42">
        <f t="shared" si="79"/>
        <v>7123</v>
      </c>
      <c r="L109" s="42">
        <f t="shared" si="79"/>
        <v>7699</v>
      </c>
      <c r="M109" s="43">
        <f t="shared" si="79"/>
        <v>8189</v>
      </c>
      <c r="N109" s="41">
        <f t="shared" si="79"/>
        <v>40000</v>
      </c>
      <c r="O109" s="42">
        <f t="shared" si="79"/>
        <v>41000</v>
      </c>
      <c r="P109" s="42">
        <f t="shared" si="79"/>
        <v>42000</v>
      </c>
      <c r="Q109" s="43">
        <f t="shared" si="79"/>
        <v>43000</v>
      </c>
      <c r="R109" s="41">
        <f t="shared" si="79"/>
        <v>0</v>
      </c>
      <c r="S109" s="42">
        <f t="shared" si="79"/>
        <v>0</v>
      </c>
      <c r="T109" s="42">
        <f t="shared" si="79"/>
        <v>0</v>
      </c>
      <c r="U109" s="43">
        <f t="shared" si="79"/>
        <v>0</v>
      </c>
      <c r="V109" s="41">
        <f t="shared" si="79"/>
        <v>0</v>
      </c>
      <c r="W109" s="42">
        <f t="shared" si="79"/>
        <v>0</v>
      </c>
      <c r="X109" s="42">
        <f t="shared" si="79"/>
        <v>0</v>
      </c>
      <c r="Y109" s="43">
        <f t="shared" si="79"/>
        <v>0</v>
      </c>
      <c r="Z109" s="41">
        <f t="shared" si="79"/>
        <v>0</v>
      </c>
      <c r="AA109" s="42">
        <f t="shared" si="79"/>
        <v>0</v>
      </c>
      <c r="AB109" s="42">
        <f t="shared" si="79"/>
        <v>0</v>
      </c>
      <c r="AC109" s="44">
        <f t="shared" si="79"/>
        <v>0</v>
      </c>
      <c r="AE109" s="84">
        <f t="shared" ref="AE109:AH110" si="80">F109</f>
        <v>0</v>
      </c>
      <c r="AF109" s="84">
        <f t="shared" si="80"/>
        <v>0</v>
      </c>
      <c r="AG109" s="84">
        <f t="shared" si="80"/>
        <v>0</v>
      </c>
      <c r="AH109" s="84">
        <f t="shared" si="80"/>
        <v>0</v>
      </c>
    </row>
    <row r="110" spans="1:50" ht="35.25" customHeight="1" thickBot="1" x14ac:dyDescent="0.25">
      <c r="A110" s="127"/>
      <c r="B110" s="127"/>
      <c r="C110" s="128"/>
      <c r="D110" s="10" t="s">
        <v>87</v>
      </c>
      <c r="E110" s="88">
        <f>SUM(F110:AC110)</f>
        <v>195530</v>
      </c>
      <c r="F110" s="85"/>
      <c r="G110" s="86"/>
      <c r="H110" s="86"/>
      <c r="I110" s="87"/>
      <c r="J110" s="85">
        <v>6519</v>
      </c>
      <c r="K110" s="86">
        <v>7123</v>
      </c>
      <c r="L110" s="86">
        <v>7699</v>
      </c>
      <c r="M110" s="87">
        <v>8189</v>
      </c>
      <c r="N110" s="85">
        <v>40000</v>
      </c>
      <c r="O110" s="86">
        <v>41000</v>
      </c>
      <c r="P110" s="86">
        <v>42000</v>
      </c>
      <c r="Q110" s="87">
        <v>43000</v>
      </c>
      <c r="R110" s="23"/>
      <c r="S110" s="24"/>
      <c r="T110" s="24"/>
      <c r="U110" s="25"/>
      <c r="V110" s="23"/>
      <c r="W110" s="24"/>
      <c r="X110" s="24"/>
      <c r="Y110" s="25"/>
      <c r="Z110" s="23"/>
      <c r="AA110" s="24"/>
      <c r="AB110" s="24"/>
      <c r="AC110" s="26"/>
      <c r="AE110" s="7">
        <f t="shared" si="80"/>
        <v>0</v>
      </c>
      <c r="AF110" s="7">
        <f t="shared" si="80"/>
        <v>0</v>
      </c>
      <c r="AG110" s="7">
        <f t="shared" si="80"/>
        <v>0</v>
      </c>
      <c r="AH110" s="7">
        <f t="shared" si="80"/>
        <v>0</v>
      </c>
      <c r="AU110" s="7">
        <f>$J110</f>
        <v>6519</v>
      </c>
      <c r="AV110" s="7">
        <f>$K110</f>
        <v>7123</v>
      </c>
      <c r="AW110" s="7">
        <f>$L110</f>
        <v>7699</v>
      </c>
      <c r="AX110" s="7">
        <f>$M110</f>
        <v>8189</v>
      </c>
    </row>
    <row r="111" spans="1:50" s="9" customFormat="1" ht="74.25" customHeight="1" thickBot="1" x14ac:dyDescent="0.25">
      <c r="A111" s="127"/>
      <c r="B111" s="128"/>
      <c r="C111" s="129" t="s">
        <v>69</v>
      </c>
      <c r="D111" s="130"/>
      <c r="E111" s="40">
        <f t="shared" ref="E111:AC111" si="81">SUM(E112:E112)</f>
        <v>20000</v>
      </c>
      <c r="F111" s="41">
        <f t="shared" si="81"/>
        <v>5000</v>
      </c>
      <c r="G111" s="42">
        <f t="shared" si="81"/>
        <v>5000</v>
      </c>
      <c r="H111" s="42">
        <f t="shared" si="81"/>
        <v>5000</v>
      </c>
      <c r="I111" s="43">
        <f t="shared" si="81"/>
        <v>5000</v>
      </c>
      <c r="J111" s="41">
        <f t="shared" si="81"/>
        <v>0</v>
      </c>
      <c r="K111" s="42">
        <f t="shared" si="81"/>
        <v>0</v>
      </c>
      <c r="L111" s="42">
        <f t="shared" si="81"/>
        <v>0</v>
      </c>
      <c r="M111" s="43">
        <f t="shared" si="81"/>
        <v>0</v>
      </c>
      <c r="N111" s="41">
        <f t="shared" si="81"/>
        <v>0</v>
      </c>
      <c r="O111" s="42">
        <f t="shared" si="81"/>
        <v>0</v>
      </c>
      <c r="P111" s="42">
        <f t="shared" si="81"/>
        <v>0</v>
      </c>
      <c r="Q111" s="43">
        <f t="shared" si="81"/>
        <v>0</v>
      </c>
      <c r="R111" s="41">
        <f t="shared" si="81"/>
        <v>0</v>
      </c>
      <c r="S111" s="42">
        <f t="shared" si="81"/>
        <v>0</v>
      </c>
      <c r="T111" s="42">
        <f t="shared" si="81"/>
        <v>0</v>
      </c>
      <c r="U111" s="43">
        <f t="shared" si="81"/>
        <v>0</v>
      </c>
      <c r="V111" s="41">
        <f t="shared" si="81"/>
        <v>0</v>
      </c>
      <c r="W111" s="42">
        <f t="shared" si="81"/>
        <v>0</v>
      </c>
      <c r="X111" s="42">
        <f t="shared" si="81"/>
        <v>0</v>
      </c>
      <c r="Y111" s="43">
        <f t="shared" si="81"/>
        <v>0</v>
      </c>
      <c r="Z111" s="41">
        <f t="shared" si="81"/>
        <v>0</v>
      </c>
      <c r="AA111" s="42">
        <f t="shared" si="81"/>
        <v>0</v>
      </c>
      <c r="AB111" s="42">
        <f t="shared" si="81"/>
        <v>0</v>
      </c>
      <c r="AC111" s="44">
        <f t="shared" si="81"/>
        <v>0</v>
      </c>
      <c r="AE111" s="84">
        <f t="shared" ref="AE111:AH114" si="82">F111</f>
        <v>5000</v>
      </c>
      <c r="AF111" s="84">
        <f t="shared" si="82"/>
        <v>5000</v>
      </c>
      <c r="AG111" s="84">
        <f t="shared" si="82"/>
        <v>5000</v>
      </c>
      <c r="AH111" s="84">
        <f t="shared" si="82"/>
        <v>5000</v>
      </c>
    </row>
    <row r="112" spans="1:50" ht="45.75" customHeight="1" thickBot="1" x14ac:dyDescent="0.25">
      <c r="A112" s="127"/>
      <c r="B112" s="127"/>
      <c r="C112" s="128"/>
      <c r="D112" s="10" t="s">
        <v>215</v>
      </c>
      <c r="E112" s="88">
        <f>SUM(F112:AC112)</f>
        <v>20000</v>
      </c>
      <c r="F112" s="85">
        <v>5000</v>
      </c>
      <c r="G112" s="86">
        <v>5000</v>
      </c>
      <c r="H112" s="86">
        <v>5000</v>
      </c>
      <c r="I112" s="87">
        <v>5000</v>
      </c>
      <c r="J112" s="23"/>
      <c r="K112" s="24"/>
      <c r="L112" s="24"/>
      <c r="M112" s="25"/>
      <c r="N112" s="23"/>
      <c r="O112" s="24"/>
      <c r="P112" s="24"/>
      <c r="Q112" s="25"/>
      <c r="R112" s="23"/>
      <c r="S112" s="24"/>
      <c r="T112" s="24"/>
      <c r="U112" s="25"/>
      <c r="V112" s="23"/>
      <c r="W112" s="24"/>
      <c r="X112" s="24"/>
      <c r="Y112" s="25"/>
      <c r="Z112" s="23"/>
      <c r="AA112" s="24"/>
      <c r="AB112" s="24"/>
      <c r="AC112" s="26"/>
      <c r="AE112" s="7">
        <f t="shared" si="82"/>
        <v>5000</v>
      </c>
      <c r="AF112" s="7">
        <f t="shared" si="82"/>
        <v>5000</v>
      </c>
      <c r="AG112" s="7">
        <f t="shared" si="82"/>
        <v>5000</v>
      </c>
      <c r="AH112" s="7">
        <f t="shared" si="82"/>
        <v>5000</v>
      </c>
      <c r="AU112" s="7">
        <f>$J112</f>
        <v>0</v>
      </c>
      <c r="AV112" s="7">
        <f>$K112</f>
        <v>0</v>
      </c>
      <c r="AW112" s="7">
        <f>$L112</f>
        <v>0</v>
      </c>
      <c r="AX112" s="7">
        <f>$M112</f>
        <v>0</v>
      </c>
    </row>
    <row r="113" spans="1:50" s="9" customFormat="1" ht="74.25" customHeight="1" thickBot="1" x14ac:dyDescent="0.25">
      <c r="A113" s="127"/>
      <c r="B113" s="128"/>
      <c r="C113" s="129" t="s">
        <v>68</v>
      </c>
      <c r="D113" s="130"/>
      <c r="E113" s="40">
        <f t="shared" ref="E113:AC113" si="83">SUM(E114:E114)</f>
        <v>37613</v>
      </c>
      <c r="F113" s="41">
        <f t="shared" si="83"/>
        <v>0</v>
      </c>
      <c r="G113" s="42">
        <f t="shared" si="83"/>
        <v>0</v>
      </c>
      <c r="H113" s="42">
        <f t="shared" si="83"/>
        <v>0</v>
      </c>
      <c r="I113" s="43">
        <f t="shared" si="83"/>
        <v>0</v>
      </c>
      <c r="J113" s="41">
        <f t="shared" si="83"/>
        <v>20000</v>
      </c>
      <c r="K113" s="42">
        <f t="shared" si="83"/>
        <v>3170</v>
      </c>
      <c r="L113" s="42">
        <f t="shared" si="83"/>
        <v>3225</v>
      </c>
      <c r="M113" s="43">
        <f t="shared" si="83"/>
        <v>11218</v>
      </c>
      <c r="N113" s="41">
        <f t="shared" si="83"/>
        <v>0</v>
      </c>
      <c r="O113" s="42">
        <f t="shared" si="83"/>
        <v>0</v>
      </c>
      <c r="P113" s="42">
        <f t="shared" si="83"/>
        <v>0</v>
      </c>
      <c r="Q113" s="43">
        <f t="shared" si="83"/>
        <v>0</v>
      </c>
      <c r="R113" s="41">
        <f t="shared" si="83"/>
        <v>0</v>
      </c>
      <c r="S113" s="42">
        <f t="shared" si="83"/>
        <v>0</v>
      </c>
      <c r="T113" s="42">
        <f t="shared" si="83"/>
        <v>0</v>
      </c>
      <c r="U113" s="43">
        <f t="shared" si="83"/>
        <v>0</v>
      </c>
      <c r="V113" s="41">
        <f t="shared" si="83"/>
        <v>0</v>
      </c>
      <c r="W113" s="42">
        <f t="shared" si="83"/>
        <v>0</v>
      </c>
      <c r="X113" s="42">
        <f t="shared" si="83"/>
        <v>0</v>
      </c>
      <c r="Y113" s="43">
        <f t="shared" si="83"/>
        <v>0</v>
      </c>
      <c r="Z113" s="41">
        <f t="shared" si="83"/>
        <v>0</v>
      </c>
      <c r="AA113" s="42">
        <f t="shared" si="83"/>
        <v>0</v>
      </c>
      <c r="AB113" s="42">
        <f t="shared" si="83"/>
        <v>0</v>
      </c>
      <c r="AC113" s="44">
        <f t="shared" si="83"/>
        <v>0</v>
      </c>
      <c r="AE113" s="84">
        <f t="shared" si="82"/>
        <v>0</v>
      </c>
      <c r="AF113" s="84">
        <f t="shared" si="82"/>
        <v>0</v>
      </c>
      <c r="AG113" s="84">
        <f t="shared" si="82"/>
        <v>0</v>
      </c>
      <c r="AH113" s="84">
        <f t="shared" si="82"/>
        <v>0</v>
      </c>
    </row>
    <row r="114" spans="1:50" ht="38.25" customHeight="1" thickBot="1" x14ac:dyDescent="0.25">
      <c r="A114" s="127"/>
      <c r="B114" s="127"/>
      <c r="C114" s="128"/>
      <c r="D114" s="10" t="s">
        <v>9</v>
      </c>
      <c r="E114" s="88">
        <f>SUM(F114:AC114)</f>
        <v>37613</v>
      </c>
      <c r="F114" s="85"/>
      <c r="G114" s="86"/>
      <c r="H114" s="86"/>
      <c r="I114" s="87"/>
      <c r="J114" s="85">
        <v>20000</v>
      </c>
      <c r="K114" s="86">
        <v>3170</v>
      </c>
      <c r="L114" s="86">
        <v>3225</v>
      </c>
      <c r="M114" s="87">
        <v>11218</v>
      </c>
      <c r="N114" s="23"/>
      <c r="O114" s="24"/>
      <c r="P114" s="24"/>
      <c r="Q114" s="25"/>
      <c r="R114" s="23"/>
      <c r="S114" s="24"/>
      <c r="T114" s="24"/>
      <c r="U114" s="25"/>
      <c r="V114" s="23"/>
      <c r="W114" s="24"/>
      <c r="X114" s="24"/>
      <c r="Y114" s="25"/>
      <c r="Z114" s="23"/>
      <c r="AA114" s="24"/>
      <c r="AB114" s="24"/>
      <c r="AC114" s="26"/>
      <c r="AE114" s="7">
        <f t="shared" si="82"/>
        <v>0</v>
      </c>
      <c r="AF114" s="7">
        <f t="shared" si="82"/>
        <v>0</v>
      </c>
      <c r="AG114" s="7">
        <f t="shared" si="82"/>
        <v>0</v>
      </c>
      <c r="AH114" s="7">
        <f t="shared" si="82"/>
        <v>0</v>
      </c>
      <c r="AU114" s="7">
        <f>$J114</f>
        <v>20000</v>
      </c>
      <c r="AV114" s="7">
        <f>$K114</f>
        <v>3170</v>
      </c>
      <c r="AW114" s="7">
        <f>$L114</f>
        <v>3225</v>
      </c>
      <c r="AX114" s="7">
        <f>$M114</f>
        <v>11218</v>
      </c>
    </row>
    <row r="115" spans="1:50" s="9" customFormat="1" ht="74.25" customHeight="1" thickBot="1" x14ac:dyDescent="0.25">
      <c r="A115" s="127"/>
      <c r="B115" s="128"/>
      <c r="C115" s="129" t="s">
        <v>67</v>
      </c>
      <c r="D115" s="130"/>
      <c r="E115" s="40">
        <f t="shared" ref="E115:AC115" si="84">SUM(E116:E116)</f>
        <v>58000</v>
      </c>
      <c r="F115" s="41">
        <f t="shared" si="84"/>
        <v>0</v>
      </c>
      <c r="G115" s="42">
        <f t="shared" si="84"/>
        <v>0</v>
      </c>
      <c r="H115" s="42">
        <f t="shared" si="84"/>
        <v>0</v>
      </c>
      <c r="I115" s="43">
        <f t="shared" si="84"/>
        <v>0</v>
      </c>
      <c r="J115" s="41">
        <f t="shared" si="84"/>
        <v>13000</v>
      </c>
      <c r="K115" s="42">
        <f t="shared" si="84"/>
        <v>14000</v>
      </c>
      <c r="L115" s="42">
        <f t="shared" si="84"/>
        <v>15000</v>
      </c>
      <c r="M115" s="43">
        <f t="shared" si="84"/>
        <v>16000</v>
      </c>
      <c r="N115" s="41">
        <f t="shared" si="84"/>
        <v>0</v>
      </c>
      <c r="O115" s="42">
        <f t="shared" si="84"/>
        <v>0</v>
      </c>
      <c r="P115" s="42">
        <f t="shared" si="84"/>
        <v>0</v>
      </c>
      <c r="Q115" s="43">
        <f t="shared" si="84"/>
        <v>0</v>
      </c>
      <c r="R115" s="41">
        <f t="shared" si="84"/>
        <v>0</v>
      </c>
      <c r="S115" s="42">
        <f t="shared" si="84"/>
        <v>0</v>
      </c>
      <c r="T115" s="42">
        <f t="shared" si="84"/>
        <v>0</v>
      </c>
      <c r="U115" s="43">
        <f t="shared" si="84"/>
        <v>0</v>
      </c>
      <c r="V115" s="41">
        <f t="shared" si="84"/>
        <v>0</v>
      </c>
      <c r="W115" s="42">
        <f t="shared" si="84"/>
        <v>0</v>
      </c>
      <c r="X115" s="42">
        <f t="shared" si="84"/>
        <v>0</v>
      </c>
      <c r="Y115" s="43">
        <f t="shared" si="84"/>
        <v>0</v>
      </c>
      <c r="Z115" s="41">
        <f t="shared" si="84"/>
        <v>0</v>
      </c>
      <c r="AA115" s="42">
        <f t="shared" si="84"/>
        <v>0</v>
      </c>
      <c r="AB115" s="42">
        <f t="shared" si="84"/>
        <v>0</v>
      </c>
      <c r="AC115" s="44">
        <f t="shared" si="84"/>
        <v>0</v>
      </c>
      <c r="AE115" s="84">
        <f t="shared" ref="AE115:AH116" si="85">F115</f>
        <v>0</v>
      </c>
      <c r="AF115" s="84">
        <f t="shared" si="85"/>
        <v>0</v>
      </c>
      <c r="AG115" s="84">
        <f t="shared" si="85"/>
        <v>0</v>
      </c>
      <c r="AH115" s="84">
        <f t="shared" si="85"/>
        <v>0</v>
      </c>
    </row>
    <row r="116" spans="1:50" ht="41.25" customHeight="1" thickBot="1" x14ac:dyDescent="0.25">
      <c r="A116" s="127"/>
      <c r="B116" s="127"/>
      <c r="C116" s="128"/>
      <c r="D116" s="76" t="s">
        <v>221</v>
      </c>
      <c r="E116" s="88">
        <f>SUM(F116:AC116)</f>
        <v>58000</v>
      </c>
      <c r="F116" s="85"/>
      <c r="G116" s="86"/>
      <c r="H116" s="86"/>
      <c r="I116" s="87"/>
      <c r="J116" s="85">
        <v>13000</v>
      </c>
      <c r="K116" s="86">
        <v>14000</v>
      </c>
      <c r="L116" s="86">
        <v>15000</v>
      </c>
      <c r="M116" s="87">
        <v>16000</v>
      </c>
      <c r="N116" s="23"/>
      <c r="O116" s="24"/>
      <c r="P116" s="24"/>
      <c r="Q116" s="25"/>
      <c r="R116" s="23"/>
      <c r="S116" s="24"/>
      <c r="T116" s="24"/>
      <c r="U116" s="25"/>
      <c r="V116" s="23"/>
      <c r="W116" s="24"/>
      <c r="X116" s="24"/>
      <c r="Y116" s="25"/>
      <c r="Z116" s="23"/>
      <c r="AA116" s="24"/>
      <c r="AB116" s="24"/>
      <c r="AC116" s="26"/>
      <c r="AE116" s="7">
        <f t="shared" si="85"/>
        <v>0</v>
      </c>
      <c r="AF116" s="7">
        <f t="shared" si="85"/>
        <v>0</v>
      </c>
      <c r="AG116" s="7">
        <f t="shared" si="85"/>
        <v>0</v>
      </c>
      <c r="AH116" s="7">
        <f t="shared" si="85"/>
        <v>0</v>
      </c>
      <c r="AU116" s="7">
        <f>$J116</f>
        <v>13000</v>
      </c>
      <c r="AV116" s="7">
        <f>$K116</f>
        <v>14000</v>
      </c>
      <c r="AW116" s="7">
        <f>$L116</f>
        <v>15000</v>
      </c>
      <c r="AX116" s="7">
        <f>$M116</f>
        <v>16000</v>
      </c>
    </row>
    <row r="117" spans="1:50" s="9" customFormat="1" ht="74.25" customHeight="1" thickBot="1" x14ac:dyDescent="0.25">
      <c r="A117" s="127"/>
      <c r="B117" s="128"/>
      <c r="C117" s="129" t="s">
        <v>66</v>
      </c>
      <c r="D117" s="130"/>
      <c r="E117" s="40">
        <f t="shared" ref="E117:AC117" si="86">SUM(E118:E121)</f>
        <v>263306</v>
      </c>
      <c r="F117" s="41">
        <f t="shared" si="86"/>
        <v>18000</v>
      </c>
      <c r="G117" s="42">
        <f t="shared" si="86"/>
        <v>18200</v>
      </c>
      <c r="H117" s="42">
        <f t="shared" si="86"/>
        <v>18500</v>
      </c>
      <c r="I117" s="43">
        <f t="shared" si="86"/>
        <v>18800</v>
      </c>
      <c r="J117" s="41">
        <f t="shared" si="86"/>
        <v>0</v>
      </c>
      <c r="K117" s="42">
        <f t="shared" si="86"/>
        <v>0</v>
      </c>
      <c r="L117" s="42">
        <f t="shared" si="86"/>
        <v>0</v>
      </c>
      <c r="M117" s="43">
        <f t="shared" si="86"/>
        <v>0</v>
      </c>
      <c r="N117" s="41">
        <f t="shared" si="86"/>
        <v>0</v>
      </c>
      <c r="O117" s="42">
        <f t="shared" si="86"/>
        <v>0</v>
      </c>
      <c r="P117" s="42">
        <f t="shared" si="86"/>
        <v>0</v>
      </c>
      <c r="Q117" s="43">
        <f t="shared" si="86"/>
        <v>0</v>
      </c>
      <c r="R117" s="41">
        <f t="shared" si="86"/>
        <v>35000</v>
      </c>
      <c r="S117" s="42">
        <f t="shared" si="86"/>
        <v>43612</v>
      </c>
      <c r="T117" s="42">
        <f t="shared" si="86"/>
        <v>52232</v>
      </c>
      <c r="U117" s="43">
        <f t="shared" si="86"/>
        <v>58962</v>
      </c>
      <c r="V117" s="41">
        <f t="shared" si="86"/>
        <v>0</v>
      </c>
      <c r="W117" s="42">
        <f t="shared" si="86"/>
        <v>0</v>
      </c>
      <c r="X117" s="42">
        <f t="shared" si="86"/>
        <v>0</v>
      </c>
      <c r="Y117" s="43">
        <f t="shared" si="86"/>
        <v>0</v>
      </c>
      <c r="Z117" s="41">
        <f t="shared" si="86"/>
        <v>0</v>
      </c>
      <c r="AA117" s="42">
        <f t="shared" si="86"/>
        <v>0</v>
      </c>
      <c r="AB117" s="42">
        <f t="shared" si="86"/>
        <v>0</v>
      </c>
      <c r="AC117" s="44">
        <f t="shared" si="86"/>
        <v>0</v>
      </c>
      <c r="AE117" s="84">
        <f t="shared" ref="AE117:AH118" si="87">F117</f>
        <v>18000</v>
      </c>
      <c r="AF117" s="84">
        <f t="shared" si="87"/>
        <v>18200</v>
      </c>
      <c r="AG117" s="84">
        <f t="shared" si="87"/>
        <v>18500</v>
      </c>
      <c r="AH117" s="84">
        <f t="shared" si="87"/>
        <v>18800</v>
      </c>
    </row>
    <row r="118" spans="1:50" ht="36" customHeight="1" x14ac:dyDescent="0.2">
      <c r="A118" s="127"/>
      <c r="B118" s="127"/>
      <c r="C118" s="128"/>
      <c r="D118" s="76" t="s">
        <v>290</v>
      </c>
      <c r="E118" s="88">
        <f t="shared" ref="E118:E121" si="88">SUM(F118:AC118)</f>
        <v>21500</v>
      </c>
      <c r="F118" s="85">
        <v>5000</v>
      </c>
      <c r="G118" s="86">
        <v>5200</v>
      </c>
      <c r="H118" s="86">
        <v>5500</v>
      </c>
      <c r="I118" s="87">
        <v>5800</v>
      </c>
      <c r="J118" s="85"/>
      <c r="K118" s="86"/>
      <c r="L118" s="86"/>
      <c r="M118" s="87"/>
      <c r="N118" s="85"/>
      <c r="O118" s="86"/>
      <c r="P118" s="86"/>
      <c r="Q118" s="87"/>
      <c r="R118" s="85"/>
      <c r="S118" s="86"/>
      <c r="T118" s="86"/>
      <c r="U118" s="87"/>
      <c r="V118" s="23"/>
      <c r="W118" s="24"/>
      <c r="X118" s="24"/>
      <c r="Y118" s="25"/>
      <c r="Z118" s="23"/>
      <c r="AA118" s="24"/>
      <c r="AB118" s="24"/>
      <c r="AC118" s="26"/>
      <c r="AE118" s="7">
        <f t="shared" si="87"/>
        <v>5000</v>
      </c>
      <c r="AF118" s="7">
        <f t="shared" si="87"/>
        <v>5200</v>
      </c>
      <c r="AG118" s="7">
        <f t="shared" si="87"/>
        <v>5500</v>
      </c>
      <c r="AH118" s="7">
        <f t="shared" si="87"/>
        <v>5800</v>
      </c>
      <c r="AU118" s="7">
        <f>$J118</f>
        <v>0</v>
      </c>
      <c r="AV118" s="7">
        <f>$K118</f>
        <v>0</v>
      </c>
      <c r="AW118" s="7">
        <f>$L118</f>
        <v>0</v>
      </c>
      <c r="AX118" s="7">
        <f>$M118</f>
        <v>0</v>
      </c>
    </row>
    <row r="119" spans="1:50" ht="47.25" customHeight="1" x14ac:dyDescent="0.2">
      <c r="A119" s="127"/>
      <c r="B119" s="127"/>
      <c r="C119" s="128"/>
      <c r="D119" s="76" t="s">
        <v>88</v>
      </c>
      <c r="E119" s="88">
        <f t="shared" si="88"/>
        <v>20000</v>
      </c>
      <c r="F119" s="85">
        <v>5000</v>
      </c>
      <c r="G119" s="86">
        <v>5000</v>
      </c>
      <c r="H119" s="86">
        <v>5000</v>
      </c>
      <c r="I119" s="87">
        <v>5000</v>
      </c>
      <c r="J119" s="85"/>
      <c r="K119" s="86"/>
      <c r="L119" s="86"/>
      <c r="M119" s="87"/>
      <c r="N119" s="85"/>
      <c r="O119" s="86"/>
      <c r="P119" s="86"/>
      <c r="Q119" s="87"/>
      <c r="R119" s="85"/>
      <c r="S119" s="86"/>
      <c r="T119" s="86"/>
      <c r="U119" s="87"/>
      <c r="V119" s="23"/>
      <c r="W119" s="24"/>
      <c r="X119" s="24"/>
      <c r="Y119" s="25"/>
      <c r="Z119" s="23"/>
      <c r="AA119" s="24"/>
      <c r="AB119" s="24"/>
      <c r="AC119" s="26"/>
      <c r="AE119" s="7"/>
      <c r="AF119" s="7"/>
      <c r="AG119" s="7"/>
      <c r="AH119" s="7"/>
      <c r="AU119" s="7"/>
      <c r="AV119" s="7"/>
      <c r="AW119" s="7"/>
      <c r="AX119" s="7"/>
    </row>
    <row r="120" spans="1:50" ht="69" customHeight="1" x14ac:dyDescent="0.2">
      <c r="A120" s="127"/>
      <c r="B120" s="127"/>
      <c r="C120" s="128"/>
      <c r="D120" s="76" t="s">
        <v>89</v>
      </c>
      <c r="E120" s="88">
        <f t="shared" si="88"/>
        <v>16000</v>
      </c>
      <c r="F120" s="85">
        <v>4000</v>
      </c>
      <c r="G120" s="86">
        <v>4000</v>
      </c>
      <c r="H120" s="86">
        <v>4000</v>
      </c>
      <c r="I120" s="87">
        <v>4000</v>
      </c>
      <c r="J120" s="85"/>
      <c r="K120" s="86"/>
      <c r="L120" s="86"/>
      <c r="M120" s="87"/>
      <c r="N120" s="85"/>
      <c r="O120" s="86"/>
      <c r="P120" s="86"/>
      <c r="Q120" s="87"/>
      <c r="R120" s="85"/>
      <c r="S120" s="86"/>
      <c r="T120" s="86"/>
      <c r="U120" s="87"/>
      <c r="V120" s="23"/>
      <c r="W120" s="24"/>
      <c r="X120" s="24"/>
      <c r="Y120" s="25"/>
      <c r="Z120" s="23"/>
      <c r="AA120" s="24"/>
      <c r="AB120" s="24"/>
      <c r="AC120" s="26"/>
      <c r="AE120" s="7"/>
      <c r="AF120" s="7"/>
      <c r="AG120" s="7"/>
      <c r="AH120" s="7"/>
      <c r="AU120" s="7"/>
      <c r="AV120" s="7"/>
      <c r="AW120" s="7"/>
      <c r="AX120" s="7"/>
    </row>
    <row r="121" spans="1:50" ht="48.75" customHeight="1" thickBot="1" x14ac:dyDescent="0.25">
      <c r="A121" s="127"/>
      <c r="B121" s="127"/>
      <c r="C121" s="128"/>
      <c r="D121" s="76" t="s">
        <v>299</v>
      </c>
      <c r="E121" s="88">
        <f t="shared" si="88"/>
        <v>205806</v>
      </c>
      <c r="F121" s="85">
        <v>4000</v>
      </c>
      <c r="G121" s="86">
        <v>4000</v>
      </c>
      <c r="H121" s="86">
        <v>4000</v>
      </c>
      <c r="I121" s="87">
        <v>4000</v>
      </c>
      <c r="J121" s="85"/>
      <c r="K121" s="86"/>
      <c r="L121" s="86"/>
      <c r="M121" s="87"/>
      <c r="N121" s="85"/>
      <c r="O121" s="86"/>
      <c r="P121" s="86"/>
      <c r="Q121" s="87"/>
      <c r="R121" s="85">
        <f>35000-SUM(R118:R120)</f>
        <v>35000</v>
      </c>
      <c r="S121" s="86">
        <f>43612-SUM(S118:S120)</f>
        <v>43612</v>
      </c>
      <c r="T121" s="86">
        <f>52232-SUM(T118:T120)</f>
        <v>52232</v>
      </c>
      <c r="U121" s="87">
        <f>58962-SUM(U118:U120)</f>
        <v>58962</v>
      </c>
      <c r="V121" s="23"/>
      <c r="W121" s="24"/>
      <c r="X121" s="24"/>
      <c r="Y121" s="25"/>
      <c r="Z121" s="23"/>
      <c r="AA121" s="24"/>
      <c r="AB121" s="24"/>
      <c r="AC121" s="26"/>
      <c r="AE121" s="7"/>
      <c r="AF121" s="7"/>
      <c r="AG121" s="7"/>
      <c r="AH121" s="7"/>
      <c r="AU121" s="7"/>
      <c r="AV121" s="7"/>
      <c r="AW121" s="7"/>
      <c r="AX121" s="7"/>
    </row>
    <row r="122" spans="1:50" s="9" customFormat="1" ht="74.25" customHeight="1" thickBot="1" x14ac:dyDescent="0.25">
      <c r="A122" s="127"/>
      <c r="B122" s="128"/>
      <c r="C122" s="129" t="s">
        <v>301</v>
      </c>
      <c r="D122" s="130"/>
      <c r="E122" s="40">
        <f>SUM(E123:E134)</f>
        <v>248000</v>
      </c>
      <c r="F122" s="41">
        <f>SUM(F123:F134)</f>
        <v>0</v>
      </c>
      <c r="G122" s="42">
        <f t="shared" ref="G122:I122" si="89">SUM(G123:G134)</f>
        <v>0</v>
      </c>
      <c r="H122" s="42">
        <f t="shared" si="89"/>
        <v>0</v>
      </c>
      <c r="I122" s="43">
        <f t="shared" si="89"/>
        <v>0</v>
      </c>
      <c r="J122" s="41">
        <f>SUM(J123:J134)</f>
        <v>11500</v>
      </c>
      <c r="K122" s="42">
        <f>SUM(K123:K134)</f>
        <v>11500</v>
      </c>
      <c r="L122" s="42">
        <f t="shared" ref="L122" si="90">SUM(L123:L134)</f>
        <v>12500</v>
      </c>
      <c r="M122" s="43">
        <f t="shared" ref="M122" si="91">SUM(M123:M134)</f>
        <v>12500</v>
      </c>
      <c r="N122" s="41">
        <f>SUM(N123:N134)</f>
        <v>100000</v>
      </c>
      <c r="O122" s="42">
        <f t="shared" ref="O122" si="92">SUM(O123:O134)</f>
        <v>0</v>
      </c>
      <c r="P122" s="42">
        <f t="shared" ref="P122" si="93">SUM(P123:P134)</f>
        <v>100000</v>
      </c>
      <c r="Q122" s="43">
        <f t="shared" ref="Q122" si="94">SUM(Q123:Q134)</f>
        <v>0</v>
      </c>
      <c r="R122" s="41">
        <f>SUM(R123:R134)</f>
        <v>0</v>
      </c>
      <c r="S122" s="42">
        <f t="shared" ref="S122" si="95">SUM(S123:S134)</f>
        <v>0</v>
      </c>
      <c r="T122" s="42">
        <f t="shared" ref="T122" si="96">SUM(T123:T134)</f>
        <v>0</v>
      </c>
      <c r="U122" s="43">
        <f t="shared" ref="U122" si="97">SUM(U123:U134)</f>
        <v>0</v>
      </c>
      <c r="V122" s="41">
        <f>SUM(V123:V134)</f>
        <v>0</v>
      </c>
      <c r="W122" s="42">
        <f t="shared" ref="W122" si="98">SUM(W123:W134)</f>
        <v>0</v>
      </c>
      <c r="X122" s="42">
        <f t="shared" ref="X122" si="99">SUM(X123:X134)</f>
        <v>0</v>
      </c>
      <c r="Y122" s="43">
        <f t="shared" ref="Y122" si="100">SUM(Y123:Y134)</f>
        <v>0</v>
      </c>
      <c r="Z122" s="41">
        <f>SUM(Z123:Z134)</f>
        <v>0</v>
      </c>
      <c r="AA122" s="42">
        <f t="shared" ref="AA122" si="101">SUM(AA123:AA134)</f>
        <v>0</v>
      </c>
      <c r="AB122" s="42">
        <f t="shared" ref="AB122" si="102">SUM(AB123:AB134)</f>
        <v>0</v>
      </c>
      <c r="AC122" s="43">
        <f t="shared" ref="AC122" si="103">SUM(AC123:AC134)</f>
        <v>0</v>
      </c>
      <c r="AE122" s="84">
        <f t="shared" ref="AE122:AH123" si="104">F122</f>
        <v>0</v>
      </c>
      <c r="AF122" s="84">
        <f t="shared" si="104"/>
        <v>0</v>
      </c>
      <c r="AG122" s="84">
        <f t="shared" si="104"/>
        <v>0</v>
      </c>
      <c r="AH122" s="84">
        <f t="shared" si="104"/>
        <v>0</v>
      </c>
    </row>
    <row r="123" spans="1:50" ht="34.5" customHeight="1" x14ac:dyDescent="0.2">
      <c r="A123" s="127"/>
      <c r="B123" s="127"/>
      <c r="C123" s="128"/>
      <c r="D123" s="76" t="s">
        <v>311</v>
      </c>
      <c r="E123" s="88">
        <f>SUM(F123:AC123)</f>
        <v>22000</v>
      </c>
      <c r="F123" s="85"/>
      <c r="G123" s="86"/>
      <c r="H123" s="86"/>
      <c r="I123" s="87"/>
      <c r="J123" s="85">
        <v>5000</v>
      </c>
      <c r="K123" s="86">
        <v>5000</v>
      </c>
      <c r="L123" s="86">
        <v>6000</v>
      </c>
      <c r="M123" s="87">
        <v>6000</v>
      </c>
      <c r="N123" s="23"/>
      <c r="O123" s="24"/>
      <c r="P123" s="24"/>
      <c r="Q123" s="25"/>
      <c r="R123" s="23"/>
      <c r="S123" s="24"/>
      <c r="T123" s="24"/>
      <c r="U123" s="25"/>
      <c r="V123" s="23"/>
      <c r="W123" s="24"/>
      <c r="X123" s="24"/>
      <c r="Y123" s="25"/>
      <c r="Z123" s="23"/>
      <c r="AA123" s="24"/>
      <c r="AB123" s="24"/>
      <c r="AC123" s="26"/>
      <c r="AE123" s="7">
        <f t="shared" si="104"/>
        <v>0</v>
      </c>
      <c r="AF123" s="7">
        <f t="shared" si="104"/>
        <v>0</v>
      </c>
      <c r="AG123" s="7">
        <f t="shared" si="104"/>
        <v>0</v>
      </c>
      <c r="AH123" s="7">
        <f t="shared" si="104"/>
        <v>0</v>
      </c>
      <c r="AU123" s="7">
        <f>$J123</f>
        <v>5000</v>
      </c>
      <c r="AV123" s="7">
        <f>$K123</f>
        <v>5000</v>
      </c>
      <c r="AW123" s="7">
        <f>$L123</f>
        <v>6000</v>
      </c>
      <c r="AX123" s="7">
        <f>$M123</f>
        <v>6000</v>
      </c>
    </row>
    <row r="124" spans="1:50" ht="60.75" customHeight="1" x14ac:dyDescent="0.2">
      <c r="A124" s="127"/>
      <c r="B124" s="127"/>
      <c r="C124" s="128"/>
      <c r="D124" s="76" t="s">
        <v>312</v>
      </c>
      <c r="E124" s="88">
        <f>SUM(F124:AC124)</f>
        <v>2000</v>
      </c>
      <c r="F124" s="85"/>
      <c r="G124" s="86"/>
      <c r="H124" s="86"/>
      <c r="I124" s="87"/>
      <c r="J124" s="85">
        <v>500</v>
      </c>
      <c r="K124" s="86">
        <v>500</v>
      </c>
      <c r="L124" s="86">
        <v>500</v>
      </c>
      <c r="M124" s="87">
        <v>500</v>
      </c>
      <c r="N124" s="23"/>
      <c r="O124" s="24"/>
      <c r="P124" s="24"/>
      <c r="Q124" s="25"/>
      <c r="R124" s="23"/>
      <c r="S124" s="24"/>
      <c r="T124" s="24"/>
      <c r="U124" s="25"/>
      <c r="V124" s="23"/>
      <c r="W124" s="24"/>
      <c r="X124" s="24"/>
      <c r="Y124" s="25"/>
      <c r="Z124" s="23"/>
      <c r="AA124" s="24"/>
      <c r="AB124" s="24"/>
      <c r="AC124" s="26"/>
      <c r="AE124" s="7"/>
      <c r="AF124" s="7"/>
      <c r="AG124" s="7"/>
      <c r="AH124" s="7"/>
      <c r="AU124" s="7"/>
      <c r="AV124" s="7"/>
      <c r="AW124" s="7"/>
      <c r="AX124" s="7"/>
    </row>
    <row r="125" spans="1:50" ht="52.5" customHeight="1" x14ac:dyDescent="0.2">
      <c r="A125" s="127"/>
      <c r="B125" s="127"/>
      <c r="C125" s="128"/>
      <c r="D125" s="76" t="s">
        <v>313</v>
      </c>
      <c r="E125" s="88">
        <f t="shared" ref="E125:E134" si="105">SUM(F125:AC125)</f>
        <v>2000</v>
      </c>
      <c r="F125" s="85"/>
      <c r="G125" s="86"/>
      <c r="H125" s="86"/>
      <c r="I125" s="87"/>
      <c r="J125" s="85">
        <v>500</v>
      </c>
      <c r="K125" s="86">
        <v>500</v>
      </c>
      <c r="L125" s="86">
        <v>500</v>
      </c>
      <c r="M125" s="87">
        <v>500</v>
      </c>
      <c r="N125" s="23"/>
      <c r="O125" s="24"/>
      <c r="P125" s="24"/>
      <c r="Q125" s="25"/>
      <c r="R125" s="23"/>
      <c r="S125" s="24"/>
      <c r="T125" s="24"/>
      <c r="U125" s="25"/>
      <c r="V125" s="23"/>
      <c r="W125" s="24"/>
      <c r="X125" s="24"/>
      <c r="Y125" s="25"/>
      <c r="Z125" s="23"/>
      <c r="AA125" s="24"/>
      <c r="AB125" s="24"/>
      <c r="AC125" s="26"/>
      <c r="AE125" s="7">
        <f t="shared" ref="AE125" si="106">F125</f>
        <v>0</v>
      </c>
      <c r="AF125" s="7">
        <f t="shared" ref="AF125" si="107">G125</f>
        <v>0</v>
      </c>
      <c r="AG125" s="7">
        <f t="shared" ref="AG125" si="108">H125</f>
        <v>0</v>
      </c>
      <c r="AH125" s="7">
        <f t="shared" ref="AH125" si="109">I125</f>
        <v>0</v>
      </c>
      <c r="AU125" s="7">
        <f t="shared" ref="AU125" si="110">$J125</f>
        <v>500</v>
      </c>
      <c r="AV125" s="7">
        <f t="shared" ref="AV125" si="111">$K125</f>
        <v>500</v>
      </c>
      <c r="AW125" s="7">
        <f t="shared" ref="AW125" si="112">$L125</f>
        <v>500</v>
      </c>
      <c r="AX125" s="7">
        <f t="shared" ref="AX125" si="113">$M125</f>
        <v>500</v>
      </c>
    </row>
    <row r="126" spans="1:50" ht="60.75" customHeight="1" x14ac:dyDescent="0.2">
      <c r="A126" s="127"/>
      <c r="B126" s="127"/>
      <c r="C126" s="128"/>
      <c r="D126" s="76" t="s">
        <v>314</v>
      </c>
      <c r="E126" s="88">
        <f t="shared" si="105"/>
        <v>204000</v>
      </c>
      <c r="F126" s="85"/>
      <c r="G126" s="86"/>
      <c r="H126" s="86"/>
      <c r="I126" s="87"/>
      <c r="J126" s="85">
        <v>2000</v>
      </c>
      <c r="K126" s="86"/>
      <c r="L126" s="86">
        <v>2000</v>
      </c>
      <c r="M126" s="87"/>
      <c r="N126" s="23">
        <v>100000</v>
      </c>
      <c r="O126" s="24"/>
      <c r="P126" s="24">
        <v>100000</v>
      </c>
      <c r="Q126" s="25"/>
      <c r="R126" s="23"/>
      <c r="S126" s="24"/>
      <c r="T126" s="24"/>
      <c r="U126" s="25"/>
      <c r="V126" s="23"/>
      <c r="W126" s="24"/>
      <c r="X126" s="24"/>
      <c r="Y126" s="25"/>
      <c r="Z126" s="23"/>
      <c r="AA126" s="24"/>
      <c r="AB126" s="24"/>
      <c r="AC126" s="26"/>
      <c r="AE126" s="7"/>
      <c r="AF126" s="7"/>
      <c r="AG126" s="7"/>
      <c r="AH126" s="7"/>
      <c r="AU126" s="7"/>
      <c r="AV126" s="7"/>
      <c r="AW126" s="7"/>
      <c r="AX126" s="7"/>
    </row>
    <row r="127" spans="1:50" ht="64.5" customHeight="1" x14ac:dyDescent="0.2">
      <c r="A127" s="127"/>
      <c r="B127" s="127"/>
      <c r="C127" s="128"/>
      <c r="D127" s="76" t="s">
        <v>315</v>
      </c>
      <c r="E127" s="88">
        <f t="shared" si="105"/>
        <v>6000</v>
      </c>
      <c r="F127" s="85"/>
      <c r="G127" s="86"/>
      <c r="H127" s="86"/>
      <c r="I127" s="87"/>
      <c r="J127" s="85"/>
      <c r="K127" s="86">
        <v>3000</v>
      </c>
      <c r="L127" s="86"/>
      <c r="M127" s="87">
        <v>3000</v>
      </c>
      <c r="N127" s="23"/>
      <c r="O127" s="24"/>
      <c r="P127" s="24"/>
      <c r="Q127" s="25"/>
      <c r="R127" s="23"/>
      <c r="S127" s="24"/>
      <c r="T127" s="24"/>
      <c r="U127" s="25"/>
      <c r="V127" s="23"/>
      <c r="W127" s="24"/>
      <c r="X127" s="24"/>
      <c r="Y127" s="25"/>
      <c r="Z127" s="23"/>
      <c r="AA127" s="24"/>
      <c r="AB127" s="24"/>
      <c r="AC127" s="26"/>
      <c r="AE127" s="7">
        <f t="shared" ref="AE127" si="114">F127</f>
        <v>0</v>
      </c>
      <c r="AF127" s="7">
        <f t="shared" ref="AF127" si="115">G127</f>
        <v>0</v>
      </c>
      <c r="AG127" s="7">
        <f t="shared" ref="AG127" si="116">H127</f>
        <v>0</v>
      </c>
      <c r="AH127" s="7">
        <f t="shared" ref="AH127" si="117">I127</f>
        <v>0</v>
      </c>
      <c r="AU127" s="7">
        <f t="shared" ref="AU127" si="118">$J127</f>
        <v>0</v>
      </c>
      <c r="AV127" s="7">
        <f t="shared" ref="AV127" si="119">$K127</f>
        <v>3000</v>
      </c>
      <c r="AW127" s="7">
        <f t="shared" ref="AW127" si="120">$L127</f>
        <v>0</v>
      </c>
      <c r="AX127" s="7">
        <f t="shared" ref="AX127" si="121">$M127</f>
        <v>3000</v>
      </c>
    </row>
    <row r="128" spans="1:50" ht="62.25" customHeight="1" x14ac:dyDescent="0.2">
      <c r="A128" s="127"/>
      <c r="B128" s="127"/>
      <c r="C128" s="128"/>
      <c r="D128" s="76" t="s">
        <v>316</v>
      </c>
      <c r="E128" s="88">
        <f t="shared" si="105"/>
        <v>4000</v>
      </c>
      <c r="F128" s="85"/>
      <c r="G128" s="86"/>
      <c r="H128" s="86"/>
      <c r="I128" s="87"/>
      <c r="J128" s="85">
        <v>1000</v>
      </c>
      <c r="K128" s="86">
        <v>1000</v>
      </c>
      <c r="L128" s="86">
        <v>1000</v>
      </c>
      <c r="M128" s="87">
        <v>1000</v>
      </c>
      <c r="N128" s="23"/>
      <c r="O128" s="24"/>
      <c r="P128" s="24"/>
      <c r="Q128" s="25"/>
      <c r="R128" s="23"/>
      <c r="S128" s="24"/>
      <c r="T128" s="24"/>
      <c r="U128" s="25"/>
      <c r="V128" s="23"/>
      <c r="W128" s="24"/>
      <c r="X128" s="24"/>
      <c r="Y128" s="25"/>
      <c r="Z128" s="23"/>
      <c r="AA128" s="24"/>
      <c r="AB128" s="24"/>
      <c r="AC128" s="26"/>
      <c r="AE128" s="7"/>
      <c r="AF128" s="7"/>
      <c r="AG128" s="7"/>
      <c r="AH128" s="7"/>
      <c r="AU128" s="7"/>
      <c r="AV128" s="7"/>
      <c r="AW128" s="7"/>
      <c r="AX128" s="7"/>
    </row>
    <row r="129" spans="1:58" ht="34.5" customHeight="1" x14ac:dyDescent="0.2">
      <c r="A129" s="127"/>
      <c r="B129" s="127"/>
      <c r="C129" s="128"/>
      <c r="D129" s="76" t="s">
        <v>310</v>
      </c>
      <c r="E129" s="88">
        <f t="shared" si="105"/>
        <v>1000</v>
      </c>
      <c r="F129" s="85"/>
      <c r="G129" s="86"/>
      <c r="H129" s="86"/>
      <c r="I129" s="87"/>
      <c r="J129" s="85">
        <v>200</v>
      </c>
      <c r="K129" s="86">
        <v>200</v>
      </c>
      <c r="L129" s="86">
        <v>400</v>
      </c>
      <c r="M129" s="87">
        <v>200</v>
      </c>
      <c r="N129" s="23"/>
      <c r="O129" s="24"/>
      <c r="P129" s="24"/>
      <c r="Q129" s="25"/>
      <c r="R129" s="23"/>
      <c r="S129" s="24"/>
      <c r="T129" s="24"/>
      <c r="U129" s="25"/>
      <c r="V129" s="23"/>
      <c r="W129" s="24"/>
      <c r="X129" s="24"/>
      <c r="Y129" s="25"/>
      <c r="Z129" s="23"/>
      <c r="AA129" s="24"/>
      <c r="AB129" s="24"/>
      <c r="AC129" s="26"/>
      <c r="AE129" s="7">
        <f t="shared" ref="AE129" si="122">F129</f>
        <v>0</v>
      </c>
      <c r="AF129" s="7">
        <f t="shared" ref="AF129" si="123">G129</f>
        <v>0</v>
      </c>
      <c r="AG129" s="7">
        <f t="shared" ref="AG129" si="124">H129</f>
        <v>0</v>
      </c>
      <c r="AH129" s="7">
        <f t="shared" ref="AH129" si="125">I129</f>
        <v>0</v>
      </c>
      <c r="AU129" s="7">
        <f t="shared" ref="AU129" si="126">$J129</f>
        <v>200</v>
      </c>
      <c r="AV129" s="7">
        <f t="shared" ref="AV129" si="127">$K129</f>
        <v>200</v>
      </c>
      <c r="AW129" s="7">
        <f t="shared" ref="AW129" si="128">$L129</f>
        <v>400</v>
      </c>
      <c r="AX129" s="7">
        <f t="shared" ref="AX129" si="129">$M129</f>
        <v>200</v>
      </c>
    </row>
    <row r="130" spans="1:58" ht="51.75" customHeight="1" x14ac:dyDescent="0.2">
      <c r="A130" s="127"/>
      <c r="B130" s="127"/>
      <c r="C130" s="128"/>
      <c r="D130" s="76" t="s">
        <v>309</v>
      </c>
      <c r="E130" s="88">
        <f t="shared" si="105"/>
        <v>2000</v>
      </c>
      <c r="F130" s="85"/>
      <c r="G130" s="86"/>
      <c r="H130" s="86"/>
      <c r="I130" s="87"/>
      <c r="J130" s="85">
        <v>500</v>
      </c>
      <c r="K130" s="86">
        <v>500</v>
      </c>
      <c r="L130" s="86">
        <v>500</v>
      </c>
      <c r="M130" s="87">
        <v>500</v>
      </c>
      <c r="N130" s="23"/>
      <c r="O130" s="24"/>
      <c r="P130" s="24"/>
      <c r="Q130" s="25"/>
      <c r="R130" s="23"/>
      <c r="S130" s="24"/>
      <c r="T130" s="24"/>
      <c r="U130" s="25"/>
      <c r="V130" s="23"/>
      <c r="W130" s="24"/>
      <c r="X130" s="24"/>
      <c r="Y130" s="25"/>
      <c r="Z130" s="23"/>
      <c r="AA130" s="24"/>
      <c r="AB130" s="24"/>
      <c r="AC130" s="26"/>
      <c r="AE130" s="7"/>
      <c r="AF130" s="7"/>
      <c r="AG130" s="7"/>
      <c r="AH130" s="7"/>
      <c r="AU130" s="7"/>
      <c r="AV130" s="7"/>
      <c r="AW130" s="7"/>
      <c r="AX130" s="7"/>
    </row>
    <row r="131" spans="1:58" ht="51" customHeight="1" x14ac:dyDescent="0.2">
      <c r="A131" s="127"/>
      <c r="B131" s="127"/>
      <c r="C131" s="128"/>
      <c r="D131" s="76" t="s">
        <v>308</v>
      </c>
      <c r="E131" s="88">
        <f t="shared" si="105"/>
        <v>1000</v>
      </c>
      <c r="F131" s="85"/>
      <c r="G131" s="86"/>
      <c r="H131" s="86"/>
      <c r="I131" s="87"/>
      <c r="J131" s="85">
        <v>500</v>
      </c>
      <c r="K131" s="86"/>
      <c r="L131" s="86">
        <v>500</v>
      </c>
      <c r="M131" s="87"/>
      <c r="N131" s="23"/>
      <c r="O131" s="24"/>
      <c r="P131" s="24"/>
      <c r="Q131" s="25"/>
      <c r="R131" s="23"/>
      <c r="S131" s="24"/>
      <c r="T131" s="24"/>
      <c r="U131" s="25"/>
      <c r="V131" s="23"/>
      <c r="W131" s="24"/>
      <c r="X131" s="24"/>
      <c r="Y131" s="25"/>
      <c r="Z131" s="23"/>
      <c r="AA131" s="24"/>
      <c r="AB131" s="24"/>
      <c r="AC131" s="26"/>
      <c r="AE131" s="7">
        <f t="shared" ref="AE131" si="130">F131</f>
        <v>0</v>
      </c>
      <c r="AF131" s="7">
        <f t="shared" ref="AF131" si="131">G131</f>
        <v>0</v>
      </c>
      <c r="AG131" s="7">
        <f t="shared" ref="AG131" si="132">H131</f>
        <v>0</v>
      </c>
      <c r="AH131" s="7">
        <f t="shared" ref="AH131" si="133">I131</f>
        <v>0</v>
      </c>
      <c r="AU131" s="7">
        <f t="shared" ref="AU131" si="134">$J131</f>
        <v>500</v>
      </c>
      <c r="AV131" s="7">
        <f t="shared" ref="AV131" si="135">$K131</f>
        <v>0</v>
      </c>
      <c r="AW131" s="7">
        <f t="shared" ref="AW131" si="136">$L131</f>
        <v>500</v>
      </c>
      <c r="AX131" s="7">
        <f t="shared" ref="AX131" si="137">$M131</f>
        <v>0</v>
      </c>
    </row>
    <row r="132" spans="1:58" ht="57.75" customHeight="1" x14ac:dyDescent="0.2">
      <c r="A132" s="127"/>
      <c r="B132" s="127"/>
      <c r="C132" s="128"/>
      <c r="D132" s="76" t="s">
        <v>307</v>
      </c>
      <c r="E132" s="88">
        <f t="shared" si="105"/>
        <v>2000</v>
      </c>
      <c r="F132" s="85"/>
      <c r="G132" s="86"/>
      <c r="H132" s="86"/>
      <c r="I132" s="87"/>
      <c r="J132" s="85">
        <v>500</v>
      </c>
      <c r="K132" s="86">
        <v>500</v>
      </c>
      <c r="L132" s="86">
        <v>500</v>
      </c>
      <c r="M132" s="87">
        <v>500</v>
      </c>
      <c r="N132" s="23"/>
      <c r="O132" s="24"/>
      <c r="P132" s="24"/>
      <c r="Q132" s="25"/>
      <c r="R132" s="23"/>
      <c r="S132" s="24"/>
      <c r="T132" s="24"/>
      <c r="U132" s="25"/>
      <c r="V132" s="23"/>
      <c r="W132" s="24"/>
      <c r="X132" s="24"/>
      <c r="Y132" s="25"/>
      <c r="Z132" s="23"/>
      <c r="AA132" s="24"/>
      <c r="AB132" s="24"/>
      <c r="AC132" s="26"/>
      <c r="AE132" s="7"/>
      <c r="AF132" s="7"/>
      <c r="AG132" s="7"/>
      <c r="AH132" s="7"/>
      <c r="AU132" s="7"/>
      <c r="AV132" s="7"/>
      <c r="AW132" s="7"/>
      <c r="AX132" s="7"/>
    </row>
    <row r="133" spans="1:58" ht="64.5" customHeight="1" x14ac:dyDescent="0.2">
      <c r="A133" s="127"/>
      <c r="B133" s="127"/>
      <c r="C133" s="128"/>
      <c r="D133" s="76" t="s">
        <v>317</v>
      </c>
      <c r="E133" s="88">
        <f t="shared" si="105"/>
        <v>300</v>
      </c>
      <c r="F133" s="85"/>
      <c r="G133" s="86"/>
      <c r="H133" s="86"/>
      <c r="I133" s="87"/>
      <c r="J133" s="85">
        <v>300</v>
      </c>
      <c r="K133" s="86"/>
      <c r="L133" s="86"/>
      <c r="M133" s="87"/>
      <c r="N133" s="23"/>
      <c r="O133" s="24"/>
      <c r="P133" s="24"/>
      <c r="Q133" s="25"/>
      <c r="R133" s="23"/>
      <c r="S133" s="24"/>
      <c r="T133" s="24"/>
      <c r="U133" s="25"/>
      <c r="V133" s="23"/>
      <c r="W133" s="24"/>
      <c r="X133" s="24"/>
      <c r="Y133" s="25"/>
      <c r="Z133" s="23"/>
      <c r="AA133" s="24"/>
      <c r="AB133" s="24"/>
      <c r="AC133" s="26"/>
      <c r="AE133" s="7">
        <f t="shared" ref="AE133" si="138">F133</f>
        <v>0</v>
      </c>
      <c r="AF133" s="7">
        <f t="shared" ref="AF133" si="139">G133</f>
        <v>0</v>
      </c>
      <c r="AG133" s="7">
        <f t="shared" ref="AG133" si="140">H133</f>
        <v>0</v>
      </c>
      <c r="AH133" s="7">
        <f t="shared" ref="AH133" si="141">I133</f>
        <v>0</v>
      </c>
      <c r="AU133" s="7">
        <f t="shared" ref="AU133" si="142">$J133</f>
        <v>300</v>
      </c>
      <c r="AV133" s="7">
        <f t="shared" ref="AV133" si="143">$K133</f>
        <v>0</v>
      </c>
      <c r="AW133" s="7">
        <f t="shared" ref="AW133" si="144">$L133</f>
        <v>0</v>
      </c>
      <c r="AX133" s="7">
        <f t="shared" ref="AX133" si="145">$M133</f>
        <v>0</v>
      </c>
    </row>
    <row r="134" spans="1:58" ht="45.75" customHeight="1" thickBot="1" x14ac:dyDescent="0.25">
      <c r="A134" s="127"/>
      <c r="B134" s="127"/>
      <c r="C134" s="128"/>
      <c r="D134" s="76" t="s">
        <v>306</v>
      </c>
      <c r="E134" s="88">
        <f t="shared" si="105"/>
        <v>1700</v>
      </c>
      <c r="F134" s="85"/>
      <c r="G134" s="86"/>
      <c r="H134" s="86"/>
      <c r="I134" s="87"/>
      <c r="J134" s="85">
        <v>500</v>
      </c>
      <c r="K134" s="86">
        <v>300</v>
      </c>
      <c r="L134" s="86">
        <v>600</v>
      </c>
      <c r="M134" s="87">
        <v>300</v>
      </c>
      <c r="N134" s="23"/>
      <c r="O134" s="24"/>
      <c r="P134" s="24"/>
      <c r="Q134" s="25"/>
      <c r="R134" s="23"/>
      <c r="S134" s="24"/>
      <c r="T134" s="24"/>
      <c r="U134" s="25"/>
      <c r="V134" s="23"/>
      <c r="W134" s="24"/>
      <c r="X134" s="24"/>
      <c r="Y134" s="25"/>
      <c r="Z134" s="23"/>
      <c r="AA134" s="24"/>
      <c r="AB134" s="24"/>
      <c r="AC134" s="26"/>
      <c r="AE134" s="7"/>
      <c r="AF134" s="7"/>
      <c r="AG134" s="7"/>
      <c r="AH134" s="7"/>
      <c r="AU134" s="7"/>
      <c r="AV134" s="7"/>
      <c r="AW134" s="7"/>
      <c r="AX134" s="7"/>
    </row>
    <row r="135" spans="1:58" s="9" customFormat="1" ht="74.25" customHeight="1" thickBot="1" x14ac:dyDescent="0.25">
      <c r="A135" s="127"/>
      <c r="B135" s="128"/>
      <c r="C135" s="129" t="s">
        <v>305</v>
      </c>
      <c r="D135" s="130"/>
      <c r="E135" s="40">
        <f t="shared" ref="E135:AC135" si="146">SUM(E136:E136)</f>
        <v>2000</v>
      </c>
      <c r="F135" s="41">
        <f t="shared" si="146"/>
        <v>0</v>
      </c>
      <c r="G135" s="42">
        <f t="shared" si="146"/>
        <v>0</v>
      </c>
      <c r="H135" s="42">
        <f t="shared" si="146"/>
        <v>0</v>
      </c>
      <c r="I135" s="43">
        <f t="shared" si="146"/>
        <v>0</v>
      </c>
      <c r="J135" s="41">
        <f t="shared" si="146"/>
        <v>500</v>
      </c>
      <c r="K135" s="42">
        <f t="shared" si="146"/>
        <v>500</v>
      </c>
      <c r="L135" s="42">
        <f t="shared" si="146"/>
        <v>500</v>
      </c>
      <c r="M135" s="43">
        <f t="shared" si="146"/>
        <v>500</v>
      </c>
      <c r="N135" s="41">
        <f t="shared" si="146"/>
        <v>0</v>
      </c>
      <c r="O135" s="42">
        <f t="shared" si="146"/>
        <v>0</v>
      </c>
      <c r="P135" s="42">
        <f t="shared" si="146"/>
        <v>0</v>
      </c>
      <c r="Q135" s="43">
        <f t="shared" si="146"/>
        <v>0</v>
      </c>
      <c r="R135" s="41">
        <f t="shared" si="146"/>
        <v>0</v>
      </c>
      <c r="S135" s="42">
        <f t="shared" si="146"/>
        <v>0</v>
      </c>
      <c r="T135" s="42">
        <f t="shared" si="146"/>
        <v>0</v>
      </c>
      <c r="U135" s="43">
        <f t="shared" si="146"/>
        <v>0</v>
      </c>
      <c r="V135" s="41">
        <f t="shared" si="146"/>
        <v>0</v>
      </c>
      <c r="W135" s="42">
        <f t="shared" si="146"/>
        <v>0</v>
      </c>
      <c r="X135" s="42">
        <f t="shared" si="146"/>
        <v>0</v>
      </c>
      <c r="Y135" s="43">
        <f t="shared" si="146"/>
        <v>0</v>
      </c>
      <c r="Z135" s="41">
        <f t="shared" si="146"/>
        <v>0</v>
      </c>
      <c r="AA135" s="42">
        <f t="shared" si="146"/>
        <v>0</v>
      </c>
      <c r="AB135" s="42">
        <f t="shared" si="146"/>
        <v>0</v>
      </c>
      <c r="AC135" s="44">
        <f t="shared" si="146"/>
        <v>0</v>
      </c>
      <c r="AE135" s="84">
        <f t="shared" ref="AE135:AE138" si="147">F135</f>
        <v>0</v>
      </c>
      <c r="AF135" s="84">
        <f t="shared" ref="AF135:AF138" si="148">G135</f>
        <v>0</v>
      </c>
      <c r="AG135" s="84">
        <f t="shared" ref="AG135:AG138" si="149">H135</f>
        <v>0</v>
      </c>
      <c r="AH135" s="84">
        <f t="shared" ref="AH135:AH138" si="150">I135</f>
        <v>0</v>
      </c>
    </row>
    <row r="136" spans="1:58" ht="94.5" customHeight="1" thickBot="1" x14ac:dyDescent="0.25">
      <c r="A136" s="127"/>
      <c r="B136" s="127"/>
      <c r="C136" s="128"/>
      <c r="D136" s="76" t="s">
        <v>304</v>
      </c>
      <c r="E136" s="88">
        <f>SUM(F136:AC136)</f>
        <v>2000</v>
      </c>
      <c r="F136" s="85"/>
      <c r="G136" s="86"/>
      <c r="H136" s="86"/>
      <c r="I136" s="87"/>
      <c r="J136" s="85">
        <v>500</v>
      </c>
      <c r="K136" s="86">
        <v>500</v>
      </c>
      <c r="L136" s="86">
        <v>500</v>
      </c>
      <c r="M136" s="87">
        <v>500</v>
      </c>
      <c r="N136" s="85"/>
      <c r="O136" s="86"/>
      <c r="P136" s="86"/>
      <c r="Q136" s="87"/>
      <c r="R136" s="23"/>
      <c r="S136" s="24"/>
      <c r="T136" s="24"/>
      <c r="U136" s="25"/>
      <c r="V136" s="23"/>
      <c r="W136" s="24"/>
      <c r="X136" s="24"/>
      <c r="Y136" s="25"/>
      <c r="Z136" s="23"/>
      <c r="AA136" s="24"/>
      <c r="AB136" s="24"/>
      <c r="AC136" s="26"/>
      <c r="AE136" s="7">
        <f t="shared" si="147"/>
        <v>0</v>
      </c>
      <c r="AF136" s="7">
        <f t="shared" si="148"/>
        <v>0</v>
      </c>
      <c r="AG136" s="7">
        <f t="shared" si="149"/>
        <v>0</v>
      </c>
      <c r="AH136" s="7">
        <f t="shared" si="150"/>
        <v>0</v>
      </c>
      <c r="BC136" s="7">
        <f>$J136</f>
        <v>500</v>
      </c>
      <c r="BD136" s="7">
        <f>$K136</f>
        <v>500</v>
      </c>
      <c r="BE136" s="7">
        <f>$L136</f>
        <v>500</v>
      </c>
      <c r="BF136" s="7">
        <f>$M136</f>
        <v>500</v>
      </c>
    </row>
    <row r="137" spans="1:58" s="9" customFormat="1" ht="74.25" customHeight="1" thickBot="1" x14ac:dyDescent="0.25">
      <c r="A137" s="127"/>
      <c r="B137" s="128"/>
      <c r="C137" s="129" t="s">
        <v>320</v>
      </c>
      <c r="D137" s="130"/>
      <c r="E137" s="40">
        <f t="shared" ref="E137:AC137" si="151">SUM(E138:E138)</f>
        <v>8000</v>
      </c>
      <c r="F137" s="41">
        <f t="shared" si="151"/>
        <v>0</v>
      </c>
      <c r="G137" s="42">
        <f t="shared" si="151"/>
        <v>4000</v>
      </c>
      <c r="H137" s="42">
        <f t="shared" si="151"/>
        <v>0</v>
      </c>
      <c r="I137" s="43">
        <f t="shared" si="151"/>
        <v>4000</v>
      </c>
      <c r="J137" s="41">
        <f t="shared" si="151"/>
        <v>0</v>
      </c>
      <c r="K137" s="42">
        <f t="shared" si="151"/>
        <v>0</v>
      </c>
      <c r="L137" s="42">
        <f t="shared" si="151"/>
        <v>0</v>
      </c>
      <c r="M137" s="43">
        <f t="shared" si="151"/>
        <v>0</v>
      </c>
      <c r="N137" s="41">
        <f t="shared" si="151"/>
        <v>0</v>
      </c>
      <c r="O137" s="42">
        <f t="shared" si="151"/>
        <v>0</v>
      </c>
      <c r="P137" s="42">
        <f t="shared" si="151"/>
        <v>0</v>
      </c>
      <c r="Q137" s="43">
        <f t="shared" si="151"/>
        <v>0</v>
      </c>
      <c r="R137" s="41">
        <f t="shared" si="151"/>
        <v>0</v>
      </c>
      <c r="S137" s="42">
        <f t="shared" si="151"/>
        <v>0</v>
      </c>
      <c r="T137" s="42">
        <f t="shared" si="151"/>
        <v>0</v>
      </c>
      <c r="U137" s="43">
        <f t="shared" si="151"/>
        <v>0</v>
      </c>
      <c r="V137" s="41">
        <f t="shared" si="151"/>
        <v>0</v>
      </c>
      <c r="W137" s="42">
        <f t="shared" si="151"/>
        <v>0</v>
      </c>
      <c r="X137" s="42">
        <f t="shared" si="151"/>
        <v>0</v>
      </c>
      <c r="Y137" s="43">
        <f t="shared" si="151"/>
        <v>0</v>
      </c>
      <c r="Z137" s="41">
        <f t="shared" si="151"/>
        <v>0</v>
      </c>
      <c r="AA137" s="42">
        <f t="shared" si="151"/>
        <v>0</v>
      </c>
      <c r="AB137" s="42">
        <f t="shared" si="151"/>
        <v>0</v>
      </c>
      <c r="AC137" s="44">
        <f t="shared" si="151"/>
        <v>0</v>
      </c>
      <c r="AE137" s="84">
        <f t="shared" si="147"/>
        <v>0</v>
      </c>
      <c r="AF137" s="84">
        <f t="shared" si="148"/>
        <v>4000</v>
      </c>
      <c r="AG137" s="84">
        <f t="shared" si="149"/>
        <v>0</v>
      </c>
      <c r="AH137" s="84">
        <f t="shared" si="150"/>
        <v>4000</v>
      </c>
    </row>
    <row r="138" spans="1:58" ht="42" customHeight="1" thickBot="1" x14ac:dyDescent="0.25">
      <c r="A138" s="127"/>
      <c r="B138" s="127"/>
      <c r="C138" s="128"/>
      <c r="D138" s="80" t="s">
        <v>321</v>
      </c>
      <c r="E138" s="88">
        <f>SUM(F138:AC138)</f>
        <v>8000</v>
      </c>
      <c r="F138" s="85"/>
      <c r="G138" s="86">
        <v>4000</v>
      </c>
      <c r="H138" s="86"/>
      <c r="I138" s="87">
        <v>4000</v>
      </c>
      <c r="J138" s="23"/>
      <c r="K138" s="24"/>
      <c r="L138" s="24"/>
      <c r="M138" s="25"/>
      <c r="N138" s="23"/>
      <c r="O138" s="24"/>
      <c r="P138" s="24"/>
      <c r="Q138" s="25"/>
      <c r="R138" s="23"/>
      <c r="S138" s="24"/>
      <c r="T138" s="24"/>
      <c r="U138" s="25"/>
      <c r="V138" s="23"/>
      <c r="W138" s="24"/>
      <c r="X138" s="24"/>
      <c r="Y138" s="25"/>
      <c r="Z138" s="23"/>
      <c r="AA138" s="24"/>
      <c r="AB138" s="24"/>
      <c r="AC138" s="26"/>
      <c r="AE138" s="7">
        <f t="shared" si="147"/>
        <v>0</v>
      </c>
      <c r="AF138" s="7">
        <f t="shared" si="148"/>
        <v>4000</v>
      </c>
      <c r="AG138" s="7">
        <f t="shared" si="149"/>
        <v>0</v>
      </c>
      <c r="AH138" s="7">
        <f t="shared" si="150"/>
        <v>4000</v>
      </c>
      <c r="AU138" s="7">
        <f>$J138</f>
        <v>0</v>
      </c>
      <c r="AV138" s="7">
        <f>$K138</f>
        <v>0</v>
      </c>
      <c r="AW138" s="7">
        <f>$L138</f>
        <v>0</v>
      </c>
      <c r="AX138" s="7">
        <f>$M138</f>
        <v>0</v>
      </c>
    </row>
    <row r="139" spans="1:58" s="9" customFormat="1" ht="74.25" customHeight="1" thickBot="1" x14ac:dyDescent="0.25">
      <c r="A139" s="127"/>
      <c r="B139" s="128"/>
      <c r="C139" s="129" t="s">
        <v>318</v>
      </c>
      <c r="D139" s="130"/>
      <c r="E139" s="40">
        <f t="shared" ref="E139:AC139" si="152">SUM(E140:E143)</f>
        <v>36000</v>
      </c>
      <c r="F139" s="41">
        <f t="shared" si="152"/>
        <v>9000</v>
      </c>
      <c r="G139" s="42">
        <f t="shared" si="152"/>
        <v>9000</v>
      </c>
      <c r="H139" s="42">
        <f t="shared" si="152"/>
        <v>9000</v>
      </c>
      <c r="I139" s="43">
        <f t="shared" si="152"/>
        <v>9000</v>
      </c>
      <c r="J139" s="41">
        <f t="shared" si="152"/>
        <v>0</v>
      </c>
      <c r="K139" s="42">
        <f t="shared" si="152"/>
        <v>0</v>
      </c>
      <c r="L139" s="42">
        <f t="shared" si="152"/>
        <v>0</v>
      </c>
      <c r="M139" s="43">
        <f t="shared" si="152"/>
        <v>0</v>
      </c>
      <c r="N139" s="41">
        <f t="shared" si="152"/>
        <v>0</v>
      </c>
      <c r="O139" s="42">
        <f t="shared" si="152"/>
        <v>0</v>
      </c>
      <c r="P139" s="42">
        <f t="shared" si="152"/>
        <v>0</v>
      </c>
      <c r="Q139" s="43">
        <f t="shared" si="152"/>
        <v>0</v>
      </c>
      <c r="R139" s="41">
        <f t="shared" ref="R139:Y139" si="153">SUM(R140:R143)</f>
        <v>0</v>
      </c>
      <c r="S139" s="42">
        <f t="shared" si="153"/>
        <v>0</v>
      </c>
      <c r="T139" s="42">
        <f t="shared" si="153"/>
        <v>0</v>
      </c>
      <c r="U139" s="43">
        <f t="shared" si="153"/>
        <v>0</v>
      </c>
      <c r="V139" s="41">
        <f t="shared" si="153"/>
        <v>0</v>
      </c>
      <c r="W139" s="42">
        <f t="shared" si="153"/>
        <v>0</v>
      </c>
      <c r="X139" s="42">
        <f t="shared" si="153"/>
        <v>0</v>
      </c>
      <c r="Y139" s="43">
        <f t="shared" si="153"/>
        <v>0</v>
      </c>
      <c r="Z139" s="41">
        <f t="shared" si="152"/>
        <v>0</v>
      </c>
      <c r="AA139" s="42">
        <f t="shared" si="152"/>
        <v>0</v>
      </c>
      <c r="AB139" s="42">
        <f t="shared" si="152"/>
        <v>0</v>
      </c>
      <c r="AC139" s="44">
        <f t="shared" si="152"/>
        <v>0</v>
      </c>
      <c r="AE139" s="84">
        <f t="shared" ref="AE139:AH140" si="154">F139</f>
        <v>9000</v>
      </c>
      <c r="AF139" s="84">
        <f t="shared" si="154"/>
        <v>9000</v>
      </c>
      <c r="AG139" s="84">
        <f t="shared" si="154"/>
        <v>9000</v>
      </c>
      <c r="AH139" s="84">
        <f t="shared" si="154"/>
        <v>9000</v>
      </c>
    </row>
    <row r="140" spans="1:58" ht="42" customHeight="1" x14ac:dyDescent="0.2">
      <c r="A140" s="127"/>
      <c r="B140" s="127"/>
      <c r="C140" s="128"/>
      <c r="D140" s="80" t="s">
        <v>216</v>
      </c>
      <c r="E140" s="88">
        <f>SUM(F140:AC140)</f>
        <v>16000</v>
      </c>
      <c r="F140" s="85">
        <v>4000</v>
      </c>
      <c r="G140" s="86">
        <v>4000</v>
      </c>
      <c r="H140" s="86">
        <v>4000</v>
      </c>
      <c r="I140" s="87">
        <v>4000</v>
      </c>
      <c r="J140" s="23"/>
      <c r="K140" s="24"/>
      <c r="L140" s="24"/>
      <c r="M140" s="25"/>
      <c r="N140" s="23"/>
      <c r="O140" s="24"/>
      <c r="P140" s="24"/>
      <c r="Q140" s="25"/>
      <c r="R140" s="23"/>
      <c r="S140" s="24"/>
      <c r="T140" s="24"/>
      <c r="U140" s="25"/>
      <c r="V140" s="23"/>
      <c r="W140" s="24"/>
      <c r="X140" s="24"/>
      <c r="Y140" s="25"/>
      <c r="Z140" s="23"/>
      <c r="AA140" s="24"/>
      <c r="AB140" s="24"/>
      <c r="AC140" s="26"/>
      <c r="AE140" s="7">
        <f t="shared" si="154"/>
        <v>4000</v>
      </c>
      <c r="AF140" s="7">
        <f t="shared" si="154"/>
        <v>4000</v>
      </c>
      <c r="AG140" s="7">
        <f t="shared" si="154"/>
        <v>4000</v>
      </c>
      <c r="AH140" s="7">
        <f t="shared" si="154"/>
        <v>4000</v>
      </c>
      <c r="AU140" s="7">
        <f>$J140</f>
        <v>0</v>
      </c>
      <c r="AV140" s="7">
        <f>$K140</f>
        <v>0</v>
      </c>
      <c r="AW140" s="7">
        <f>$L140</f>
        <v>0</v>
      </c>
      <c r="AX140" s="7">
        <f>$M140</f>
        <v>0</v>
      </c>
    </row>
    <row r="141" spans="1:58" ht="48.75" customHeight="1" x14ac:dyDescent="0.2">
      <c r="A141" s="127"/>
      <c r="B141" s="127"/>
      <c r="C141" s="128"/>
      <c r="D141" s="80" t="s">
        <v>291</v>
      </c>
      <c r="E141" s="88">
        <f>SUM(F141:AC141)</f>
        <v>10000</v>
      </c>
      <c r="F141" s="85">
        <v>2500</v>
      </c>
      <c r="G141" s="86">
        <v>2500</v>
      </c>
      <c r="H141" s="86">
        <v>2500</v>
      </c>
      <c r="I141" s="87">
        <v>2500</v>
      </c>
      <c r="J141" s="23"/>
      <c r="K141" s="24"/>
      <c r="L141" s="24"/>
      <c r="M141" s="25"/>
      <c r="N141" s="23"/>
      <c r="O141" s="24"/>
      <c r="P141" s="24"/>
      <c r="Q141" s="25"/>
      <c r="R141" s="23"/>
      <c r="S141" s="24"/>
      <c r="T141" s="24"/>
      <c r="U141" s="25"/>
      <c r="V141" s="23"/>
      <c r="W141" s="24"/>
      <c r="X141" s="24"/>
      <c r="Y141" s="25"/>
      <c r="Z141" s="23"/>
      <c r="AA141" s="24"/>
      <c r="AB141" s="24"/>
      <c r="AC141" s="26"/>
      <c r="AE141" s="7"/>
      <c r="AF141" s="7"/>
      <c r="AG141" s="7"/>
      <c r="AH141" s="7"/>
      <c r="AU141" s="7"/>
      <c r="AV141" s="7"/>
      <c r="AW141" s="7"/>
      <c r="AX141" s="7"/>
    </row>
    <row r="142" spans="1:58" ht="57" customHeight="1" x14ac:dyDescent="0.2">
      <c r="A142" s="127"/>
      <c r="B142" s="127"/>
      <c r="C142" s="128"/>
      <c r="D142" s="80" t="s">
        <v>292</v>
      </c>
      <c r="E142" s="88">
        <f>SUM(F142:AC142)</f>
        <v>8000</v>
      </c>
      <c r="F142" s="85">
        <v>2000</v>
      </c>
      <c r="G142" s="86">
        <v>2000</v>
      </c>
      <c r="H142" s="86">
        <v>2000</v>
      </c>
      <c r="I142" s="87">
        <v>2000</v>
      </c>
      <c r="J142" s="23"/>
      <c r="K142" s="24"/>
      <c r="L142" s="24"/>
      <c r="M142" s="25"/>
      <c r="N142" s="23"/>
      <c r="O142" s="24"/>
      <c r="P142" s="24"/>
      <c r="Q142" s="25"/>
      <c r="R142" s="23"/>
      <c r="S142" s="24"/>
      <c r="T142" s="24"/>
      <c r="U142" s="25"/>
      <c r="V142" s="23"/>
      <c r="W142" s="24"/>
      <c r="X142" s="24"/>
      <c r="Y142" s="25"/>
      <c r="Z142" s="23"/>
      <c r="AA142" s="24"/>
      <c r="AB142" s="24"/>
      <c r="AC142" s="26"/>
      <c r="AE142" s="7"/>
      <c r="AF142" s="7"/>
      <c r="AG142" s="7"/>
      <c r="AH142" s="7"/>
      <c r="AU142" s="7"/>
      <c r="AV142" s="7"/>
      <c r="AW142" s="7"/>
      <c r="AX142" s="7"/>
    </row>
    <row r="143" spans="1:58" ht="31.5" customHeight="1" thickBot="1" x14ac:dyDescent="0.25">
      <c r="A143" s="127"/>
      <c r="B143" s="127"/>
      <c r="C143" s="128"/>
      <c r="D143" s="80" t="s">
        <v>293</v>
      </c>
      <c r="E143" s="88">
        <f>SUM(F143:AC143)</f>
        <v>2000</v>
      </c>
      <c r="F143" s="85">
        <v>500</v>
      </c>
      <c r="G143" s="86">
        <v>500</v>
      </c>
      <c r="H143" s="86">
        <v>500</v>
      </c>
      <c r="I143" s="87">
        <v>500</v>
      </c>
      <c r="J143" s="23"/>
      <c r="K143" s="24"/>
      <c r="L143" s="24"/>
      <c r="M143" s="25"/>
      <c r="N143" s="23"/>
      <c r="O143" s="24"/>
      <c r="P143" s="24"/>
      <c r="Q143" s="25"/>
      <c r="R143" s="23"/>
      <c r="S143" s="24"/>
      <c r="T143" s="24"/>
      <c r="U143" s="25"/>
      <c r="V143" s="23"/>
      <c r="W143" s="24"/>
      <c r="X143" s="24"/>
      <c r="Y143" s="25"/>
      <c r="Z143" s="23"/>
      <c r="AA143" s="24"/>
      <c r="AB143" s="24"/>
      <c r="AC143" s="26"/>
      <c r="AE143" s="7"/>
      <c r="AF143" s="7"/>
      <c r="AG143" s="7"/>
      <c r="AH143" s="7"/>
      <c r="AU143" s="7"/>
      <c r="AV143" s="7"/>
      <c r="AW143" s="7"/>
      <c r="AX143" s="7"/>
    </row>
    <row r="144" spans="1:58" s="9" customFormat="1" ht="74.25" customHeight="1" thickBot="1" x14ac:dyDescent="0.25">
      <c r="A144" s="127"/>
      <c r="B144" s="128"/>
      <c r="C144" s="129" t="s">
        <v>319</v>
      </c>
      <c r="D144" s="130"/>
      <c r="E144" s="40">
        <f t="shared" ref="E144:AC144" si="155">SUM(E145:E152)</f>
        <v>52000</v>
      </c>
      <c r="F144" s="41">
        <f t="shared" si="155"/>
        <v>0</v>
      </c>
      <c r="G144" s="42">
        <f t="shared" si="155"/>
        <v>0</v>
      </c>
      <c r="H144" s="42">
        <f t="shared" si="155"/>
        <v>0</v>
      </c>
      <c r="I144" s="43">
        <f t="shared" si="155"/>
        <v>0</v>
      </c>
      <c r="J144" s="41">
        <f t="shared" si="155"/>
        <v>13000</v>
      </c>
      <c r="K144" s="42">
        <f t="shared" si="155"/>
        <v>13000</v>
      </c>
      <c r="L144" s="42">
        <f t="shared" si="155"/>
        <v>13000</v>
      </c>
      <c r="M144" s="43">
        <f t="shared" si="155"/>
        <v>13000</v>
      </c>
      <c r="N144" s="41">
        <f t="shared" si="155"/>
        <v>0</v>
      </c>
      <c r="O144" s="42">
        <f t="shared" si="155"/>
        <v>0</v>
      </c>
      <c r="P144" s="42">
        <f t="shared" si="155"/>
        <v>0</v>
      </c>
      <c r="Q144" s="43">
        <f t="shared" si="155"/>
        <v>0</v>
      </c>
      <c r="R144" s="41">
        <f t="shared" ref="R144:Y144" si="156">SUM(R145:R152)</f>
        <v>0</v>
      </c>
      <c r="S144" s="42">
        <f t="shared" si="156"/>
        <v>0</v>
      </c>
      <c r="T144" s="42">
        <f t="shared" si="156"/>
        <v>0</v>
      </c>
      <c r="U144" s="43">
        <f t="shared" si="156"/>
        <v>0</v>
      </c>
      <c r="V144" s="41">
        <f t="shared" si="156"/>
        <v>0</v>
      </c>
      <c r="W144" s="42">
        <f t="shared" si="156"/>
        <v>0</v>
      </c>
      <c r="X144" s="42">
        <f t="shared" si="156"/>
        <v>0</v>
      </c>
      <c r="Y144" s="43">
        <f t="shared" si="156"/>
        <v>0</v>
      </c>
      <c r="Z144" s="41">
        <f t="shared" si="155"/>
        <v>0</v>
      </c>
      <c r="AA144" s="42">
        <f t="shared" si="155"/>
        <v>0</v>
      </c>
      <c r="AB144" s="42">
        <f t="shared" si="155"/>
        <v>0</v>
      </c>
      <c r="AC144" s="44">
        <f t="shared" si="155"/>
        <v>0</v>
      </c>
      <c r="AE144" s="84">
        <f>F144</f>
        <v>0</v>
      </c>
      <c r="AF144" s="84">
        <f>G144</f>
        <v>0</v>
      </c>
      <c r="AG144" s="84">
        <f>H144</f>
        <v>0</v>
      </c>
      <c r="AH144" s="84">
        <f>I144</f>
        <v>0</v>
      </c>
    </row>
    <row r="145" spans="1:58" ht="37.5" customHeight="1" x14ac:dyDescent="0.2">
      <c r="A145" s="127"/>
      <c r="B145" s="127"/>
      <c r="C145" s="128"/>
      <c r="D145" s="80" t="s">
        <v>194</v>
      </c>
      <c r="E145" s="11">
        <f t="shared" ref="E145:E152" si="157">SUM(F145:AC145)</f>
        <v>16000</v>
      </c>
      <c r="F145" s="23"/>
      <c r="G145" s="24"/>
      <c r="H145" s="24"/>
      <c r="I145" s="25"/>
      <c r="J145" s="23">
        <v>4000</v>
      </c>
      <c r="K145" s="24">
        <v>4000</v>
      </c>
      <c r="L145" s="24">
        <v>4000</v>
      </c>
      <c r="M145" s="24">
        <v>4000</v>
      </c>
      <c r="N145" s="23"/>
      <c r="O145" s="24"/>
      <c r="P145" s="24"/>
      <c r="Q145" s="25"/>
      <c r="R145" s="23"/>
      <c r="S145" s="24"/>
      <c r="T145" s="24"/>
      <c r="U145" s="24"/>
      <c r="V145" s="23"/>
      <c r="W145" s="24"/>
      <c r="X145" s="24"/>
      <c r="Y145" s="25"/>
      <c r="Z145" s="23"/>
      <c r="AA145" s="24"/>
      <c r="AB145" s="24"/>
      <c r="AC145" s="26"/>
      <c r="AE145" s="7"/>
      <c r="AF145" s="7"/>
      <c r="AG145" s="7"/>
      <c r="AH145" s="7"/>
      <c r="AU145" s="7">
        <f>$J145</f>
        <v>4000</v>
      </c>
      <c r="AV145" s="7">
        <f>$K145</f>
        <v>4000</v>
      </c>
      <c r="AW145" s="7">
        <f>$L145</f>
        <v>4000</v>
      </c>
      <c r="AX145" s="7">
        <f>$M145</f>
        <v>4000</v>
      </c>
    </row>
    <row r="146" spans="1:58" ht="35.25" customHeight="1" x14ac:dyDescent="0.2">
      <c r="A146" s="127"/>
      <c r="B146" s="127"/>
      <c r="C146" s="128"/>
      <c r="D146" s="80" t="s">
        <v>324</v>
      </c>
      <c r="E146" s="11">
        <f t="shared" si="157"/>
        <v>4000</v>
      </c>
      <c r="F146" s="23"/>
      <c r="G146" s="24"/>
      <c r="H146" s="24"/>
      <c r="I146" s="25"/>
      <c r="J146" s="23">
        <v>1000</v>
      </c>
      <c r="K146" s="24">
        <v>1000</v>
      </c>
      <c r="L146" s="24">
        <v>1000</v>
      </c>
      <c r="M146" s="25">
        <v>1000</v>
      </c>
      <c r="N146" s="23"/>
      <c r="O146" s="24"/>
      <c r="P146" s="24"/>
      <c r="Q146" s="25"/>
      <c r="R146" s="23"/>
      <c r="S146" s="24"/>
      <c r="T146" s="24"/>
      <c r="U146" s="25"/>
      <c r="V146" s="23"/>
      <c r="W146" s="24"/>
      <c r="X146" s="24"/>
      <c r="Y146" s="25"/>
      <c r="Z146" s="23"/>
      <c r="AA146" s="24"/>
      <c r="AB146" s="24"/>
      <c r="AC146" s="26"/>
      <c r="AE146" s="7"/>
      <c r="AF146" s="7"/>
      <c r="AG146" s="7"/>
      <c r="AH146" s="7"/>
      <c r="AU146" s="7"/>
      <c r="AV146" s="7"/>
      <c r="AW146" s="7"/>
      <c r="AX146" s="7"/>
    </row>
    <row r="147" spans="1:58" ht="32.25" customHeight="1" x14ac:dyDescent="0.2">
      <c r="A147" s="127"/>
      <c r="B147" s="127"/>
      <c r="C147" s="128"/>
      <c r="D147" s="80" t="s">
        <v>325</v>
      </c>
      <c r="E147" s="11">
        <f t="shared" si="157"/>
        <v>4000</v>
      </c>
      <c r="F147" s="23"/>
      <c r="G147" s="24"/>
      <c r="H147" s="24"/>
      <c r="I147" s="25"/>
      <c r="J147" s="23">
        <v>1000</v>
      </c>
      <c r="K147" s="24">
        <v>1000</v>
      </c>
      <c r="L147" s="24">
        <v>1000</v>
      </c>
      <c r="M147" s="25">
        <v>1000</v>
      </c>
      <c r="N147" s="23"/>
      <c r="O147" s="24"/>
      <c r="P147" s="24"/>
      <c r="Q147" s="25"/>
      <c r="R147" s="23"/>
      <c r="S147" s="24"/>
      <c r="T147" s="24"/>
      <c r="U147" s="25"/>
      <c r="V147" s="23"/>
      <c r="W147" s="24"/>
      <c r="X147" s="24"/>
      <c r="Y147" s="25"/>
      <c r="Z147" s="23"/>
      <c r="AA147" s="24"/>
      <c r="AB147" s="24"/>
      <c r="AC147" s="26"/>
      <c r="AE147" s="7"/>
      <c r="AF147" s="7"/>
      <c r="AG147" s="7"/>
      <c r="AH147" s="7"/>
      <c r="AU147" s="7"/>
      <c r="AV147" s="7"/>
      <c r="AW147" s="7"/>
      <c r="AX147" s="7"/>
    </row>
    <row r="148" spans="1:58" ht="29.25" customHeight="1" x14ac:dyDescent="0.2">
      <c r="A148" s="127"/>
      <c r="B148" s="127"/>
      <c r="C148" s="128"/>
      <c r="D148" s="80" t="s">
        <v>195</v>
      </c>
      <c r="E148" s="11">
        <f t="shared" si="157"/>
        <v>12000</v>
      </c>
      <c r="F148" s="23"/>
      <c r="G148" s="24"/>
      <c r="H148" s="24"/>
      <c r="I148" s="25"/>
      <c r="J148" s="23">
        <v>3000</v>
      </c>
      <c r="K148" s="24">
        <v>3000</v>
      </c>
      <c r="L148" s="24">
        <v>3000</v>
      </c>
      <c r="M148" s="25">
        <v>3000</v>
      </c>
      <c r="N148" s="23"/>
      <c r="O148" s="24"/>
      <c r="P148" s="24"/>
      <c r="Q148" s="25"/>
      <c r="R148" s="23"/>
      <c r="S148" s="24"/>
      <c r="T148" s="24"/>
      <c r="U148" s="25"/>
      <c r="V148" s="23"/>
      <c r="W148" s="24"/>
      <c r="X148" s="24"/>
      <c r="Y148" s="25"/>
      <c r="Z148" s="23"/>
      <c r="AA148" s="24"/>
      <c r="AB148" s="24"/>
      <c r="AC148" s="26"/>
      <c r="AE148" s="7"/>
      <c r="AF148" s="7"/>
      <c r="AG148" s="7"/>
      <c r="AH148" s="7"/>
      <c r="AU148" s="7"/>
      <c r="AV148" s="7"/>
      <c r="AW148" s="7"/>
      <c r="AX148" s="7"/>
    </row>
    <row r="149" spans="1:58" ht="47.25" customHeight="1" x14ac:dyDescent="0.2">
      <c r="A149" s="127"/>
      <c r="B149" s="127"/>
      <c r="C149" s="128"/>
      <c r="D149" s="80" t="s">
        <v>326</v>
      </c>
      <c r="E149" s="11">
        <f t="shared" si="157"/>
        <v>4000</v>
      </c>
      <c r="F149" s="23"/>
      <c r="G149" s="24"/>
      <c r="H149" s="24"/>
      <c r="I149" s="25"/>
      <c r="J149" s="23">
        <v>1000</v>
      </c>
      <c r="K149" s="24">
        <v>1000</v>
      </c>
      <c r="L149" s="24">
        <v>1000</v>
      </c>
      <c r="M149" s="25">
        <v>1000</v>
      </c>
      <c r="N149" s="23"/>
      <c r="O149" s="24"/>
      <c r="P149" s="24"/>
      <c r="Q149" s="25"/>
      <c r="R149" s="23"/>
      <c r="S149" s="24"/>
      <c r="T149" s="24"/>
      <c r="U149" s="25"/>
      <c r="V149" s="23"/>
      <c r="W149" s="24"/>
      <c r="X149" s="24"/>
      <c r="Y149" s="25"/>
      <c r="Z149" s="23"/>
      <c r="AA149" s="24"/>
      <c r="AB149" s="24"/>
      <c r="AC149" s="26"/>
      <c r="AE149" s="7"/>
      <c r="AF149" s="7"/>
      <c r="AG149" s="7"/>
      <c r="AH149" s="7"/>
      <c r="AU149" s="7"/>
      <c r="AV149" s="7"/>
      <c r="AW149" s="7"/>
      <c r="AX149" s="7"/>
    </row>
    <row r="150" spans="1:58" ht="59.25" customHeight="1" x14ac:dyDescent="0.2">
      <c r="A150" s="127"/>
      <c r="B150" s="127"/>
      <c r="C150" s="128"/>
      <c r="D150" s="80" t="s">
        <v>196</v>
      </c>
      <c r="E150" s="11">
        <f t="shared" si="157"/>
        <v>4000</v>
      </c>
      <c r="F150" s="23"/>
      <c r="G150" s="24"/>
      <c r="H150" s="24"/>
      <c r="I150" s="25"/>
      <c r="J150" s="23">
        <v>1000</v>
      </c>
      <c r="K150" s="24">
        <v>1000</v>
      </c>
      <c r="L150" s="24">
        <v>1000</v>
      </c>
      <c r="M150" s="25">
        <v>1000</v>
      </c>
      <c r="N150" s="23"/>
      <c r="O150" s="24"/>
      <c r="P150" s="24"/>
      <c r="Q150" s="25"/>
      <c r="R150" s="23"/>
      <c r="S150" s="24"/>
      <c r="T150" s="24"/>
      <c r="U150" s="25"/>
      <c r="V150" s="23"/>
      <c r="W150" s="24"/>
      <c r="X150" s="24"/>
      <c r="Y150" s="25"/>
      <c r="Z150" s="23"/>
      <c r="AA150" s="24"/>
      <c r="AB150" s="24"/>
      <c r="AC150" s="26"/>
      <c r="AE150" s="7"/>
      <c r="AF150" s="7"/>
      <c r="AG150" s="7"/>
      <c r="AH150" s="7"/>
      <c r="AU150" s="7"/>
      <c r="AV150" s="7"/>
      <c r="AW150" s="7"/>
      <c r="AX150" s="7"/>
    </row>
    <row r="151" spans="1:58" ht="60.75" customHeight="1" x14ac:dyDescent="0.2">
      <c r="A151" s="127"/>
      <c r="B151" s="127"/>
      <c r="C151" s="128"/>
      <c r="D151" s="80" t="s">
        <v>202</v>
      </c>
      <c r="E151" s="11">
        <f t="shared" si="157"/>
        <v>4000</v>
      </c>
      <c r="F151" s="23"/>
      <c r="G151" s="24"/>
      <c r="H151" s="24"/>
      <c r="I151" s="25"/>
      <c r="J151" s="23">
        <v>1000</v>
      </c>
      <c r="K151" s="24">
        <v>1000</v>
      </c>
      <c r="L151" s="24">
        <v>1000</v>
      </c>
      <c r="M151" s="25">
        <v>1000</v>
      </c>
      <c r="N151" s="23"/>
      <c r="O151" s="24"/>
      <c r="P151" s="24"/>
      <c r="Q151" s="25"/>
      <c r="R151" s="23"/>
      <c r="S151" s="24"/>
      <c r="T151" s="24"/>
      <c r="U151" s="25"/>
      <c r="V151" s="23"/>
      <c r="W151" s="24"/>
      <c r="X151" s="24"/>
      <c r="Y151" s="25"/>
      <c r="Z151" s="23"/>
      <c r="AA151" s="24"/>
      <c r="AB151" s="24"/>
      <c r="AC151" s="26"/>
      <c r="AE151" s="7"/>
      <c r="AF151" s="7"/>
      <c r="AG151" s="7"/>
      <c r="AH151" s="7"/>
      <c r="AU151" s="7"/>
      <c r="AV151" s="7"/>
      <c r="AW151" s="7"/>
      <c r="AX151" s="7"/>
    </row>
    <row r="152" spans="1:58" ht="39.75" customHeight="1" thickBot="1" x14ac:dyDescent="0.25">
      <c r="A152" s="143"/>
      <c r="B152" s="143"/>
      <c r="C152" s="144"/>
      <c r="D152" s="80" t="s">
        <v>197</v>
      </c>
      <c r="E152" s="11">
        <f t="shared" si="157"/>
        <v>4000</v>
      </c>
      <c r="F152" s="23"/>
      <c r="G152" s="24"/>
      <c r="H152" s="24"/>
      <c r="I152" s="25"/>
      <c r="J152" s="23">
        <v>1000</v>
      </c>
      <c r="K152" s="24">
        <v>1000</v>
      </c>
      <c r="L152" s="24">
        <v>1000</v>
      </c>
      <c r="M152" s="25">
        <v>1000</v>
      </c>
      <c r="N152" s="23"/>
      <c r="O152" s="24"/>
      <c r="P152" s="24"/>
      <c r="Q152" s="25"/>
      <c r="R152" s="23"/>
      <c r="S152" s="24"/>
      <c r="T152" s="24"/>
      <c r="U152" s="25"/>
      <c r="V152" s="23"/>
      <c r="W152" s="24"/>
      <c r="X152" s="24"/>
      <c r="Y152" s="25"/>
      <c r="Z152" s="23"/>
      <c r="AA152" s="24"/>
      <c r="AB152" s="24"/>
      <c r="AC152" s="26"/>
      <c r="AE152" s="7"/>
      <c r="AF152" s="7"/>
      <c r="AG152" s="7"/>
      <c r="AH152" s="7"/>
      <c r="AU152" s="7"/>
      <c r="AV152" s="7"/>
      <c r="AW152" s="7"/>
      <c r="AX152" s="7"/>
    </row>
    <row r="153" spans="1:58" s="56" customFormat="1" ht="87" customHeight="1" thickBot="1" x14ac:dyDescent="0.25">
      <c r="A153" s="131" t="s">
        <v>90</v>
      </c>
      <c r="B153" s="132"/>
      <c r="C153" s="132"/>
      <c r="D153" s="133"/>
      <c r="E153" s="52">
        <f t="shared" ref="E153:AC153" si="158">SUM(E154:E214)/3</f>
        <v>2749286</v>
      </c>
      <c r="F153" s="53">
        <f t="shared" si="158"/>
        <v>10000</v>
      </c>
      <c r="G153" s="54">
        <f t="shared" si="158"/>
        <v>16000</v>
      </c>
      <c r="H153" s="54">
        <f t="shared" si="158"/>
        <v>20000</v>
      </c>
      <c r="I153" s="55">
        <f t="shared" si="158"/>
        <v>0</v>
      </c>
      <c r="J153" s="53">
        <f t="shared" si="158"/>
        <v>351686</v>
      </c>
      <c r="K153" s="54">
        <f t="shared" si="158"/>
        <v>344000</v>
      </c>
      <c r="L153" s="54">
        <f t="shared" si="158"/>
        <v>375500</v>
      </c>
      <c r="M153" s="55">
        <f t="shared" si="158"/>
        <v>402100</v>
      </c>
      <c r="N153" s="53">
        <f t="shared" si="158"/>
        <v>50000</v>
      </c>
      <c r="O153" s="54">
        <f t="shared" si="158"/>
        <v>300000</v>
      </c>
      <c r="P153" s="54">
        <f t="shared" si="158"/>
        <v>340000</v>
      </c>
      <c r="Q153" s="55">
        <f t="shared" si="158"/>
        <v>540000</v>
      </c>
      <c r="R153" s="53">
        <f t="shared" si="158"/>
        <v>0</v>
      </c>
      <c r="S153" s="54">
        <f t="shared" si="158"/>
        <v>0</v>
      </c>
      <c r="T153" s="54">
        <f t="shared" si="158"/>
        <v>0</v>
      </c>
      <c r="U153" s="55">
        <f t="shared" si="158"/>
        <v>0</v>
      </c>
      <c r="V153" s="53">
        <f t="shared" si="158"/>
        <v>0</v>
      </c>
      <c r="W153" s="54">
        <f t="shared" si="158"/>
        <v>0</v>
      </c>
      <c r="X153" s="54">
        <f t="shared" si="158"/>
        <v>0</v>
      </c>
      <c r="Y153" s="55">
        <f t="shared" si="158"/>
        <v>0</v>
      </c>
      <c r="Z153" s="53">
        <f t="shared" si="158"/>
        <v>0</v>
      </c>
      <c r="AA153" s="54">
        <f t="shared" si="158"/>
        <v>0</v>
      </c>
      <c r="AB153" s="54">
        <f t="shared" si="158"/>
        <v>0</v>
      </c>
      <c r="AC153" s="55">
        <f t="shared" si="158"/>
        <v>0</v>
      </c>
      <c r="AE153" s="81">
        <f t="shared" ref="AE153:AH156" si="159">F153</f>
        <v>10000</v>
      </c>
      <c r="AF153" s="81">
        <f t="shared" si="159"/>
        <v>16000</v>
      </c>
      <c r="AG153" s="81">
        <f t="shared" si="159"/>
        <v>20000</v>
      </c>
      <c r="AH153" s="81">
        <f t="shared" si="159"/>
        <v>0</v>
      </c>
    </row>
    <row r="154" spans="1:58" s="83" customFormat="1" ht="83.25" customHeight="1" thickBot="1" x14ac:dyDescent="0.25">
      <c r="A154" s="45"/>
      <c r="B154" s="124" t="s">
        <v>222</v>
      </c>
      <c r="C154" s="125"/>
      <c r="D154" s="126"/>
      <c r="E154" s="46">
        <f t="shared" ref="E154:AC154" si="160">SUM(E155:E169)/2</f>
        <v>1566286</v>
      </c>
      <c r="F154" s="47">
        <f t="shared" si="160"/>
        <v>0</v>
      </c>
      <c r="G154" s="48">
        <f t="shared" si="160"/>
        <v>0</v>
      </c>
      <c r="H154" s="48">
        <f t="shared" si="160"/>
        <v>20000</v>
      </c>
      <c r="I154" s="49">
        <f t="shared" si="160"/>
        <v>0</v>
      </c>
      <c r="J154" s="47">
        <f t="shared" si="160"/>
        <v>193186</v>
      </c>
      <c r="K154" s="48">
        <f t="shared" si="160"/>
        <v>193500</v>
      </c>
      <c r="L154" s="48">
        <f t="shared" si="160"/>
        <v>208000</v>
      </c>
      <c r="M154" s="49">
        <f t="shared" si="160"/>
        <v>241600</v>
      </c>
      <c r="N154" s="47">
        <f t="shared" si="160"/>
        <v>0</v>
      </c>
      <c r="O154" s="48">
        <f t="shared" si="160"/>
        <v>60000</v>
      </c>
      <c r="P154" s="48">
        <f t="shared" si="160"/>
        <v>300000</v>
      </c>
      <c r="Q154" s="49">
        <f t="shared" si="160"/>
        <v>350000</v>
      </c>
      <c r="R154" s="47">
        <f t="shared" si="160"/>
        <v>0</v>
      </c>
      <c r="S154" s="48">
        <f t="shared" si="160"/>
        <v>0</v>
      </c>
      <c r="T154" s="48">
        <f t="shared" si="160"/>
        <v>0</v>
      </c>
      <c r="U154" s="49">
        <f t="shared" si="160"/>
        <v>0</v>
      </c>
      <c r="V154" s="47">
        <f t="shared" si="160"/>
        <v>0</v>
      </c>
      <c r="W154" s="48">
        <f t="shared" si="160"/>
        <v>0</v>
      </c>
      <c r="X154" s="48">
        <f t="shared" si="160"/>
        <v>0</v>
      </c>
      <c r="Y154" s="49">
        <f t="shared" si="160"/>
        <v>0</v>
      </c>
      <c r="Z154" s="47">
        <f t="shared" si="160"/>
        <v>0</v>
      </c>
      <c r="AA154" s="48">
        <f t="shared" si="160"/>
        <v>0</v>
      </c>
      <c r="AB154" s="48">
        <f t="shared" si="160"/>
        <v>0</v>
      </c>
      <c r="AC154" s="50">
        <f t="shared" si="160"/>
        <v>0</v>
      </c>
      <c r="AD154" s="51"/>
      <c r="AE154" s="82">
        <f t="shared" si="159"/>
        <v>0</v>
      </c>
      <c r="AF154" s="82">
        <f t="shared" si="159"/>
        <v>0</v>
      </c>
      <c r="AG154" s="82">
        <f t="shared" si="159"/>
        <v>20000</v>
      </c>
      <c r="AH154" s="82">
        <f t="shared" si="159"/>
        <v>0</v>
      </c>
    </row>
    <row r="155" spans="1:58" s="9" customFormat="1" ht="74.25" customHeight="1" thickBot="1" x14ac:dyDescent="0.25">
      <c r="A155" s="127"/>
      <c r="B155" s="128"/>
      <c r="C155" s="129" t="s">
        <v>91</v>
      </c>
      <c r="D155" s="130"/>
      <c r="E155" s="40">
        <f t="shared" ref="E155:AC155" si="161">SUM(E156:E156)</f>
        <v>220000</v>
      </c>
      <c r="F155" s="41">
        <f t="shared" si="161"/>
        <v>0</v>
      </c>
      <c r="G155" s="42">
        <f t="shared" si="161"/>
        <v>0</v>
      </c>
      <c r="H155" s="42">
        <f t="shared" si="161"/>
        <v>20000</v>
      </c>
      <c r="I155" s="43">
        <f t="shared" si="161"/>
        <v>0</v>
      </c>
      <c r="J155" s="41">
        <f t="shared" si="161"/>
        <v>0</v>
      </c>
      <c r="K155" s="42">
        <f t="shared" si="161"/>
        <v>0</v>
      </c>
      <c r="L155" s="42">
        <f t="shared" si="161"/>
        <v>0</v>
      </c>
      <c r="M155" s="43">
        <f t="shared" si="161"/>
        <v>0</v>
      </c>
      <c r="N155" s="41">
        <f t="shared" si="161"/>
        <v>0</v>
      </c>
      <c r="O155" s="42">
        <f t="shared" si="161"/>
        <v>0</v>
      </c>
      <c r="P155" s="42">
        <f t="shared" si="161"/>
        <v>200000</v>
      </c>
      <c r="Q155" s="43">
        <f t="shared" si="161"/>
        <v>0</v>
      </c>
      <c r="R155" s="41">
        <f t="shared" si="161"/>
        <v>0</v>
      </c>
      <c r="S155" s="42">
        <f t="shared" si="161"/>
        <v>0</v>
      </c>
      <c r="T155" s="42">
        <f t="shared" si="161"/>
        <v>0</v>
      </c>
      <c r="U155" s="43">
        <f t="shared" si="161"/>
        <v>0</v>
      </c>
      <c r="V155" s="41">
        <f t="shared" si="161"/>
        <v>0</v>
      </c>
      <c r="W155" s="42">
        <f t="shared" si="161"/>
        <v>0</v>
      </c>
      <c r="X155" s="42">
        <f t="shared" si="161"/>
        <v>0</v>
      </c>
      <c r="Y155" s="43">
        <f t="shared" si="161"/>
        <v>0</v>
      </c>
      <c r="Z155" s="41">
        <f t="shared" si="161"/>
        <v>0</v>
      </c>
      <c r="AA155" s="42">
        <f t="shared" si="161"/>
        <v>0</v>
      </c>
      <c r="AB155" s="42">
        <f t="shared" si="161"/>
        <v>0</v>
      </c>
      <c r="AC155" s="44">
        <f t="shared" si="161"/>
        <v>0</v>
      </c>
      <c r="AE155" s="84">
        <f t="shared" si="159"/>
        <v>0</v>
      </c>
      <c r="AF155" s="84">
        <f t="shared" si="159"/>
        <v>0</v>
      </c>
      <c r="AG155" s="84">
        <f t="shared" si="159"/>
        <v>20000</v>
      </c>
      <c r="AH155" s="84">
        <f t="shared" si="159"/>
        <v>0</v>
      </c>
    </row>
    <row r="156" spans="1:58" ht="43.5" customHeight="1" thickBot="1" x14ac:dyDescent="0.25">
      <c r="A156" s="127"/>
      <c r="B156" s="127"/>
      <c r="C156" s="128"/>
      <c r="D156" s="10" t="s">
        <v>92</v>
      </c>
      <c r="E156" s="88">
        <f>SUM(F156:AC156)</f>
        <v>220000</v>
      </c>
      <c r="F156" s="85"/>
      <c r="G156" s="86"/>
      <c r="H156" s="86">
        <v>20000</v>
      </c>
      <c r="I156" s="87"/>
      <c r="J156" s="85"/>
      <c r="K156" s="86"/>
      <c r="L156" s="86"/>
      <c r="M156" s="87"/>
      <c r="N156" s="85"/>
      <c r="O156" s="86"/>
      <c r="P156" s="86">
        <v>200000</v>
      </c>
      <c r="Q156" s="87"/>
      <c r="R156" s="23"/>
      <c r="S156" s="24"/>
      <c r="T156" s="24"/>
      <c r="U156" s="25"/>
      <c r="V156" s="23"/>
      <c r="W156" s="24"/>
      <c r="X156" s="24"/>
      <c r="Y156" s="25"/>
      <c r="Z156" s="23"/>
      <c r="AA156" s="24"/>
      <c r="AB156" s="24"/>
      <c r="AC156" s="26"/>
      <c r="AE156" s="7">
        <f t="shared" si="159"/>
        <v>0</v>
      </c>
      <c r="AF156" s="7">
        <f t="shared" si="159"/>
        <v>0</v>
      </c>
      <c r="AG156" s="7">
        <f t="shared" si="159"/>
        <v>20000</v>
      </c>
      <c r="AH156" s="7">
        <f t="shared" si="159"/>
        <v>0</v>
      </c>
      <c r="BC156" s="7">
        <f>$J156</f>
        <v>0</v>
      </c>
      <c r="BD156" s="7">
        <f>$K156</f>
        <v>0</v>
      </c>
      <c r="BE156" s="7">
        <f>$L156</f>
        <v>0</v>
      </c>
      <c r="BF156" s="7">
        <f>$M156</f>
        <v>0</v>
      </c>
    </row>
    <row r="157" spans="1:58" s="9" customFormat="1" ht="74.25" customHeight="1" thickBot="1" x14ac:dyDescent="0.25">
      <c r="A157" s="127"/>
      <c r="B157" s="128"/>
      <c r="C157" s="129" t="s">
        <v>93</v>
      </c>
      <c r="D157" s="130"/>
      <c r="E157" s="40">
        <f t="shared" ref="E157:AC157" si="162">SUM(E158:E163)</f>
        <v>669000</v>
      </c>
      <c r="F157" s="41">
        <f t="shared" si="162"/>
        <v>0</v>
      </c>
      <c r="G157" s="42">
        <f t="shared" si="162"/>
        <v>0</v>
      </c>
      <c r="H157" s="42">
        <f t="shared" si="162"/>
        <v>0</v>
      </c>
      <c r="I157" s="43">
        <f t="shared" si="162"/>
        <v>0</v>
      </c>
      <c r="J157" s="41">
        <f t="shared" si="162"/>
        <v>38000</v>
      </c>
      <c r="K157" s="42">
        <f t="shared" si="162"/>
        <v>52500</v>
      </c>
      <c r="L157" s="42">
        <f t="shared" si="162"/>
        <v>46000</v>
      </c>
      <c r="M157" s="43">
        <f t="shared" si="162"/>
        <v>72500</v>
      </c>
      <c r="N157" s="41">
        <f t="shared" si="162"/>
        <v>0</v>
      </c>
      <c r="O157" s="42">
        <f t="shared" si="162"/>
        <v>60000</v>
      </c>
      <c r="P157" s="42">
        <f t="shared" si="162"/>
        <v>100000</v>
      </c>
      <c r="Q157" s="43">
        <f t="shared" si="162"/>
        <v>300000</v>
      </c>
      <c r="R157" s="41">
        <f t="shared" ref="R157:Y157" si="163">SUM(R158:R163)</f>
        <v>0</v>
      </c>
      <c r="S157" s="42">
        <f t="shared" si="163"/>
        <v>0</v>
      </c>
      <c r="T157" s="42">
        <f t="shared" si="163"/>
        <v>0</v>
      </c>
      <c r="U157" s="43">
        <f t="shared" si="163"/>
        <v>0</v>
      </c>
      <c r="V157" s="41">
        <f t="shared" si="163"/>
        <v>0</v>
      </c>
      <c r="W157" s="42">
        <f t="shared" si="163"/>
        <v>0</v>
      </c>
      <c r="X157" s="42">
        <f t="shared" si="163"/>
        <v>0</v>
      </c>
      <c r="Y157" s="43">
        <f t="shared" si="163"/>
        <v>0</v>
      </c>
      <c r="Z157" s="41">
        <f t="shared" si="162"/>
        <v>0</v>
      </c>
      <c r="AA157" s="42">
        <f t="shared" si="162"/>
        <v>0</v>
      </c>
      <c r="AB157" s="42">
        <f t="shared" si="162"/>
        <v>0</v>
      </c>
      <c r="AC157" s="44">
        <f t="shared" si="162"/>
        <v>0</v>
      </c>
      <c r="AE157" s="84">
        <f t="shared" ref="AE157:AH158" si="164">F157</f>
        <v>0</v>
      </c>
      <c r="AF157" s="84">
        <f t="shared" si="164"/>
        <v>0</v>
      </c>
      <c r="AG157" s="84">
        <f t="shared" si="164"/>
        <v>0</v>
      </c>
      <c r="AH157" s="84">
        <f t="shared" si="164"/>
        <v>0</v>
      </c>
    </row>
    <row r="158" spans="1:58" ht="21.75" customHeight="1" x14ac:dyDescent="0.2">
      <c r="A158" s="127"/>
      <c r="B158" s="127"/>
      <c r="C158" s="128"/>
      <c r="D158" s="92" t="s">
        <v>94</v>
      </c>
      <c r="E158" s="88">
        <f t="shared" ref="E158:E163" si="165">SUM(F158:AC158)</f>
        <v>126000</v>
      </c>
      <c r="F158" s="85"/>
      <c r="G158" s="86"/>
      <c r="H158" s="86"/>
      <c r="I158" s="87"/>
      <c r="J158" s="85">
        <v>30000</v>
      </c>
      <c r="K158" s="86">
        <v>31000</v>
      </c>
      <c r="L158" s="86">
        <v>32000</v>
      </c>
      <c r="M158" s="87">
        <v>33000</v>
      </c>
      <c r="N158" s="85"/>
      <c r="O158" s="86"/>
      <c r="P158" s="86"/>
      <c r="Q158" s="87"/>
      <c r="R158" s="23"/>
      <c r="S158" s="24"/>
      <c r="T158" s="24"/>
      <c r="U158" s="25"/>
      <c r="V158" s="23"/>
      <c r="W158" s="24"/>
      <c r="X158" s="24"/>
      <c r="Y158" s="25"/>
      <c r="Z158" s="23"/>
      <c r="AA158" s="24"/>
      <c r="AB158" s="24"/>
      <c r="AC158" s="26"/>
      <c r="AD158" s="4" t="s">
        <v>27</v>
      </c>
      <c r="AE158" s="7">
        <f t="shared" si="164"/>
        <v>0</v>
      </c>
      <c r="AF158" s="7">
        <f t="shared" si="164"/>
        <v>0</v>
      </c>
      <c r="AG158" s="7">
        <f t="shared" si="164"/>
        <v>0</v>
      </c>
      <c r="AH158" s="7">
        <f t="shared" si="164"/>
        <v>0</v>
      </c>
      <c r="BC158" s="7">
        <f>$J158</f>
        <v>30000</v>
      </c>
      <c r="BD158" s="7">
        <f>$K158</f>
        <v>31000</v>
      </c>
      <c r="BE158" s="7">
        <f>$L158</f>
        <v>32000</v>
      </c>
      <c r="BF158" s="7">
        <f>$M158</f>
        <v>33000</v>
      </c>
    </row>
    <row r="159" spans="1:58" ht="36" customHeight="1" x14ac:dyDescent="0.2">
      <c r="A159" s="127"/>
      <c r="B159" s="127"/>
      <c r="C159" s="128"/>
      <c r="D159" s="80" t="s">
        <v>246</v>
      </c>
      <c r="E159" s="88">
        <f t="shared" si="165"/>
        <v>35000</v>
      </c>
      <c r="F159" s="85"/>
      <c r="G159" s="86"/>
      <c r="H159" s="86"/>
      <c r="I159" s="87"/>
      <c r="J159" s="85">
        <v>8000</v>
      </c>
      <c r="K159" s="86">
        <v>8500</v>
      </c>
      <c r="L159" s="86">
        <v>9000</v>
      </c>
      <c r="M159" s="87">
        <v>9500</v>
      </c>
      <c r="N159" s="85"/>
      <c r="O159" s="86"/>
      <c r="P159" s="86"/>
      <c r="Q159" s="87"/>
      <c r="R159" s="23"/>
      <c r="S159" s="24"/>
      <c r="T159" s="24"/>
      <c r="U159" s="25"/>
      <c r="V159" s="23"/>
      <c r="W159" s="24"/>
      <c r="X159" s="24"/>
      <c r="Y159" s="25"/>
      <c r="Z159" s="23"/>
      <c r="AA159" s="24"/>
      <c r="AB159" s="24"/>
      <c r="AC159" s="26"/>
      <c r="AE159" s="7"/>
      <c r="AF159" s="7"/>
      <c r="AG159" s="7"/>
      <c r="AH159" s="7"/>
      <c r="BC159" s="7"/>
      <c r="BD159" s="7"/>
      <c r="BE159" s="7"/>
      <c r="BF159" s="7"/>
    </row>
    <row r="160" spans="1:58" ht="36" customHeight="1" x14ac:dyDescent="0.2">
      <c r="A160" s="127"/>
      <c r="B160" s="127"/>
      <c r="C160" s="128"/>
      <c r="D160" s="80" t="s">
        <v>247</v>
      </c>
      <c r="E160" s="88">
        <f t="shared" si="165"/>
        <v>8000</v>
      </c>
      <c r="F160" s="85"/>
      <c r="G160" s="86"/>
      <c r="H160" s="86"/>
      <c r="I160" s="87"/>
      <c r="J160" s="85"/>
      <c r="K160" s="86">
        <v>8000</v>
      </c>
      <c r="L160" s="86"/>
      <c r="M160" s="87"/>
      <c r="N160" s="85"/>
      <c r="O160" s="86"/>
      <c r="P160" s="86"/>
      <c r="Q160" s="87"/>
      <c r="R160" s="23"/>
      <c r="S160" s="24"/>
      <c r="T160" s="24"/>
      <c r="U160" s="25"/>
      <c r="V160" s="23"/>
      <c r="W160" s="24"/>
      <c r="X160" s="24"/>
      <c r="Y160" s="25"/>
      <c r="Z160" s="23"/>
      <c r="AA160" s="24"/>
      <c r="AB160" s="24"/>
      <c r="AC160" s="26"/>
      <c r="AE160" s="7"/>
      <c r="AF160" s="7"/>
      <c r="AG160" s="7"/>
      <c r="AH160" s="7"/>
      <c r="BC160" s="7"/>
      <c r="BD160" s="7"/>
      <c r="BE160" s="7"/>
      <c r="BF160" s="7"/>
    </row>
    <row r="161" spans="1:62" ht="47.25" customHeight="1" x14ac:dyDescent="0.2">
      <c r="A161" s="127"/>
      <c r="B161" s="127"/>
      <c r="C161" s="128"/>
      <c r="D161" s="80" t="s">
        <v>248</v>
      </c>
      <c r="E161" s="88">
        <f t="shared" si="165"/>
        <v>330000</v>
      </c>
      <c r="F161" s="85"/>
      <c r="G161" s="86"/>
      <c r="H161" s="86"/>
      <c r="I161" s="87"/>
      <c r="J161" s="85"/>
      <c r="K161" s="86"/>
      <c r="L161" s="86"/>
      <c r="M161" s="87">
        <v>30000</v>
      </c>
      <c r="N161" s="85"/>
      <c r="O161" s="86"/>
      <c r="P161" s="86"/>
      <c r="Q161" s="87">
        <v>300000</v>
      </c>
      <c r="R161" s="23"/>
      <c r="S161" s="24"/>
      <c r="T161" s="24"/>
      <c r="U161" s="25"/>
      <c r="V161" s="23"/>
      <c r="W161" s="24"/>
      <c r="X161" s="24"/>
      <c r="Y161" s="25"/>
      <c r="Z161" s="23"/>
      <c r="AA161" s="24"/>
      <c r="AB161" s="24"/>
      <c r="AC161" s="26"/>
      <c r="AE161" s="7"/>
      <c r="AF161" s="7"/>
      <c r="AG161" s="7"/>
      <c r="AH161" s="7"/>
      <c r="BC161" s="7"/>
      <c r="BD161" s="7"/>
      <c r="BE161" s="7"/>
      <c r="BF161" s="7"/>
    </row>
    <row r="162" spans="1:62" ht="36" customHeight="1" x14ac:dyDescent="0.2">
      <c r="A162" s="127"/>
      <c r="B162" s="127"/>
      <c r="C162" s="128"/>
      <c r="D162" s="80" t="s">
        <v>250</v>
      </c>
      <c r="E162" s="88">
        <f t="shared" si="165"/>
        <v>65000</v>
      </c>
      <c r="F162" s="85"/>
      <c r="G162" s="86"/>
      <c r="H162" s="86"/>
      <c r="I162" s="87"/>
      <c r="J162" s="85"/>
      <c r="K162" s="86">
        <v>5000</v>
      </c>
      <c r="L162" s="86"/>
      <c r="M162" s="87"/>
      <c r="N162" s="85"/>
      <c r="O162" s="86">
        <v>60000</v>
      </c>
      <c r="P162" s="86"/>
      <c r="Q162" s="87"/>
      <c r="R162" s="23"/>
      <c r="S162" s="24"/>
      <c r="T162" s="24"/>
      <c r="U162" s="25"/>
      <c r="V162" s="23"/>
      <c r="W162" s="24"/>
      <c r="X162" s="24"/>
      <c r="Y162" s="25"/>
      <c r="Z162" s="23"/>
      <c r="AA162" s="24"/>
      <c r="AB162" s="24"/>
      <c r="AC162" s="26"/>
      <c r="AE162" s="7"/>
      <c r="AF162" s="7"/>
      <c r="AG162" s="7"/>
      <c r="AH162" s="7"/>
      <c r="BC162" s="7"/>
      <c r="BD162" s="7"/>
      <c r="BE162" s="7"/>
      <c r="BF162" s="7"/>
    </row>
    <row r="163" spans="1:62" ht="52.5" customHeight="1" thickBot="1" x14ac:dyDescent="0.25">
      <c r="A163" s="127"/>
      <c r="B163" s="127"/>
      <c r="C163" s="128"/>
      <c r="D163" s="80" t="s">
        <v>249</v>
      </c>
      <c r="E163" s="88">
        <f t="shared" si="165"/>
        <v>105000</v>
      </c>
      <c r="F163" s="85"/>
      <c r="G163" s="86"/>
      <c r="H163" s="86"/>
      <c r="I163" s="87"/>
      <c r="J163" s="85"/>
      <c r="K163" s="86"/>
      <c r="L163" s="86">
        <v>5000</v>
      </c>
      <c r="M163" s="87"/>
      <c r="N163" s="85"/>
      <c r="O163" s="86"/>
      <c r="P163" s="86">
        <v>100000</v>
      </c>
      <c r="Q163" s="87"/>
      <c r="R163" s="23"/>
      <c r="S163" s="24"/>
      <c r="T163" s="24"/>
      <c r="U163" s="25"/>
      <c r="V163" s="23"/>
      <c r="W163" s="24"/>
      <c r="X163" s="24"/>
      <c r="Y163" s="25"/>
      <c r="Z163" s="23"/>
      <c r="AA163" s="24"/>
      <c r="AB163" s="24"/>
      <c r="AC163" s="26"/>
      <c r="AE163" s="7"/>
      <c r="AF163" s="7"/>
      <c r="AG163" s="7"/>
      <c r="AH163" s="7"/>
      <c r="BC163" s="7"/>
      <c r="BD163" s="7"/>
      <c r="BE163" s="7"/>
      <c r="BF163" s="7"/>
    </row>
    <row r="164" spans="1:62" s="9" customFormat="1" ht="74.25" customHeight="1" thickBot="1" x14ac:dyDescent="0.25">
      <c r="A164" s="127"/>
      <c r="B164" s="128"/>
      <c r="C164" s="129" t="s">
        <v>95</v>
      </c>
      <c r="D164" s="130"/>
      <c r="E164" s="40">
        <f t="shared" ref="E164:AC164" si="166">SUM(E165:E166)</f>
        <v>618286</v>
      </c>
      <c r="F164" s="41">
        <f t="shared" si="166"/>
        <v>0</v>
      </c>
      <c r="G164" s="42">
        <f t="shared" si="166"/>
        <v>0</v>
      </c>
      <c r="H164" s="42">
        <f t="shared" si="166"/>
        <v>0</v>
      </c>
      <c r="I164" s="43">
        <f t="shared" si="166"/>
        <v>0</v>
      </c>
      <c r="J164" s="41">
        <f t="shared" si="166"/>
        <v>155186</v>
      </c>
      <c r="K164" s="42">
        <f t="shared" si="166"/>
        <v>139000</v>
      </c>
      <c r="L164" s="42">
        <f t="shared" si="166"/>
        <v>160000</v>
      </c>
      <c r="M164" s="43">
        <f t="shared" si="166"/>
        <v>164100</v>
      </c>
      <c r="N164" s="41">
        <f t="shared" si="166"/>
        <v>0</v>
      </c>
      <c r="O164" s="42">
        <f t="shared" si="166"/>
        <v>0</v>
      </c>
      <c r="P164" s="42">
        <f t="shared" si="166"/>
        <v>0</v>
      </c>
      <c r="Q164" s="43">
        <f t="shared" si="166"/>
        <v>0</v>
      </c>
      <c r="R164" s="41">
        <f t="shared" ref="R164:Y164" si="167">SUM(R165:R166)</f>
        <v>0</v>
      </c>
      <c r="S164" s="42">
        <f t="shared" si="167"/>
        <v>0</v>
      </c>
      <c r="T164" s="42">
        <f t="shared" si="167"/>
        <v>0</v>
      </c>
      <c r="U164" s="43">
        <f t="shared" si="167"/>
        <v>0</v>
      </c>
      <c r="V164" s="41">
        <f t="shared" si="167"/>
        <v>0</v>
      </c>
      <c r="W164" s="42">
        <f t="shared" si="167"/>
        <v>0</v>
      </c>
      <c r="X164" s="42">
        <f t="shared" si="167"/>
        <v>0</v>
      </c>
      <c r="Y164" s="43">
        <f t="shared" si="167"/>
        <v>0</v>
      </c>
      <c r="Z164" s="41">
        <f t="shared" si="166"/>
        <v>0</v>
      </c>
      <c r="AA164" s="42">
        <f t="shared" si="166"/>
        <v>0</v>
      </c>
      <c r="AB164" s="42">
        <f t="shared" si="166"/>
        <v>0</v>
      </c>
      <c r="AC164" s="44">
        <f t="shared" si="166"/>
        <v>0</v>
      </c>
      <c r="AE164" s="84">
        <f t="shared" ref="AE164:AH165" si="168">F164</f>
        <v>0</v>
      </c>
      <c r="AF164" s="84">
        <f t="shared" si="168"/>
        <v>0</v>
      </c>
      <c r="AG164" s="84">
        <f t="shared" si="168"/>
        <v>0</v>
      </c>
      <c r="AH164" s="84">
        <f t="shared" si="168"/>
        <v>0</v>
      </c>
    </row>
    <row r="165" spans="1:62" ht="30.75" customHeight="1" x14ac:dyDescent="0.2">
      <c r="A165" s="127"/>
      <c r="B165" s="127"/>
      <c r="C165" s="128"/>
      <c r="D165" s="76" t="s">
        <v>251</v>
      </c>
      <c r="E165" s="88">
        <f>SUM(F165:AC165)</f>
        <v>514286</v>
      </c>
      <c r="F165" s="85"/>
      <c r="G165" s="86"/>
      <c r="H165" s="86"/>
      <c r="I165" s="87"/>
      <c r="J165" s="85">
        <v>141186</v>
      </c>
      <c r="K165" s="86">
        <v>110000</v>
      </c>
      <c r="L165" s="86">
        <v>130000</v>
      </c>
      <c r="M165" s="87">
        <v>133100</v>
      </c>
      <c r="N165" s="23"/>
      <c r="O165" s="24"/>
      <c r="P165" s="24"/>
      <c r="Q165" s="25"/>
      <c r="R165" s="23"/>
      <c r="S165" s="24"/>
      <c r="T165" s="24"/>
      <c r="U165" s="25"/>
      <c r="V165" s="23"/>
      <c r="W165" s="24"/>
      <c r="X165" s="24"/>
      <c r="Y165" s="25"/>
      <c r="Z165" s="23"/>
      <c r="AA165" s="24"/>
      <c r="AB165" s="24"/>
      <c r="AC165" s="26"/>
      <c r="AD165" s="4" t="s">
        <v>27</v>
      </c>
      <c r="AE165" s="7">
        <f t="shared" si="168"/>
        <v>0</v>
      </c>
      <c r="AF165" s="7">
        <f t="shared" si="168"/>
        <v>0</v>
      </c>
      <c r="AG165" s="7">
        <f t="shared" si="168"/>
        <v>0</v>
      </c>
      <c r="AH165" s="7">
        <f t="shared" si="168"/>
        <v>0</v>
      </c>
      <c r="BC165" s="7">
        <f>$J165</f>
        <v>141186</v>
      </c>
      <c r="BD165" s="7">
        <f>$K165</f>
        <v>110000</v>
      </c>
      <c r="BE165" s="7">
        <f>$L165</f>
        <v>130000</v>
      </c>
      <c r="BF165" s="7">
        <f>$M165</f>
        <v>133100</v>
      </c>
    </row>
    <row r="166" spans="1:62" ht="35.25" customHeight="1" thickBot="1" x14ac:dyDescent="0.25">
      <c r="A166" s="127"/>
      <c r="B166" s="127"/>
      <c r="C166" s="128"/>
      <c r="D166" s="76" t="s">
        <v>297</v>
      </c>
      <c r="E166" s="88">
        <f>SUM(F166:AC166)</f>
        <v>104000</v>
      </c>
      <c r="F166" s="85"/>
      <c r="G166" s="86"/>
      <c r="H166" s="86"/>
      <c r="I166" s="87"/>
      <c r="J166" s="85">
        <v>14000</v>
      </c>
      <c r="K166" s="86">
        <v>29000</v>
      </c>
      <c r="L166" s="86">
        <v>30000</v>
      </c>
      <c r="M166" s="87">
        <v>31000</v>
      </c>
      <c r="N166" s="23"/>
      <c r="O166" s="24"/>
      <c r="P166" s="24"/>
      <c r="Q166" s="25"/>
      <c r="R166" s="23"/>
      <c r="S166" s="24"/>
      <c r="T166" s="24"/>
      <c r="U166" s="25"/>
      <c r="V166" s="23"/>
      <c r="W166" s="24"/>
      <c r="X166" s="24"/>
      <c r="Y166" s="25"/>
      <c r="Z166" s="23"/>
      <c r="AA166" s="24"/>
      <c r="AB166" s="24"/>
      <c r="AC166" s="26"/>
      <c r="AE166" s="7"/>
      <c r="AF166" s="7"/>
      <c r="AG166" s="7"/>
      <c r="AH166" s="7"/>
      <c r="BC166" s="7"/>
      <c r="BD166" s="7"/>
      <c r="BE166" s="7"/>
      <c r="BF166" s="7"/>
    </row>
    <row r="167" spans="1:62" s="9" customFormat="1" ht="74.25" customHeight="1" thickBot="1" x14ac:dyDescent="0.25">
      <c r="A167" s="127"/>
      <c r="B167" s="128"/>
      <c r="C167" s="129" t="s">
        <v>96</v>
      </c>
      <c r="D167" s="130"/>
      <c r="E167" s="40">
        <f t="shared" ref="E167:AC167" si="169">SUM(E168:E169)</f>
        <v>59000</v>
      </c>
      <c r="F167" s="41">
        <f t="shared" si="169"/>
        <v>0</v>
      </c>
      <c r="G167" s="42">
        <f t="shared" si="169"/>
        <v>0</v>
      </c>
      <c r="H167" s="42">
        <f t="shared" si="169"/>
        <v>0</v>
      </c>
      <c r="I167" s="43">
        <f t="shared" si="169"/>
        <v>0</v>
      </c>
      <c r="J167" s="41">
        <f t="shared" si="169"/>
        <v>0</v>
      </c>
      <c r="K167" s="42">
        <f t="shared" si="169"/>
        <v>2000</v>
      </c>
      <c r="L167" s="42">
        <f t="shared" si="169"/>
        <v>2000</v>
      </c>
      <c r="M167" s="43">
        <f t="shared" si="169"/>
        <v>5000</v>
      </c>
      <c r="N167" s="41">
        <f t="shared" si="169"/>
        <v>0</v>
      </c>
      <c r="O167" s="42">
        <f t="shared" si="169"/>
        <v>0</v>
      </c>
      <c r="P167" s="42">
        <f t="shared" si="169"/>
        <v>0</v>
      </c>
      <c r="Q167" s="43">
        <f t="shared" si="169"/>
        <v>50000</v>
      </c>
      <c r="R167" s="41">
        <f t="shared" ref="R167:Y167" si="170">SUM(R168:R169)</f>
        <v>0</v>
      </c>
      <c r="S167" s="42">
        <f t="shared" si="170"/>
        <v>0</v>
      </c>
      <c r="T167" s="42">
        <f t="shared" si="170"/>
        <v>0</v>
      </c>
      <c r="U167" s="43">
        <f t="shared" si="170"/>
        <v>0</v>
      </c>
      <c r="V167" s="41">
        <f t="shared" si="170"/>
        <v>0</v>
      </c>
      <c r="W167" s="42">
        <f t="shared" si="170"/>
        <v>0</v>
      </c>
      <c r="X167" s="42">
        <f t="shared" si="170"/>
        <v>0</v>
      </c>
      <c r="Y167" s="43">
        <f t="shared" si="170"/>
        <v>0</v>
      </c>
      <c r="Z167" s="41">
        <f t="shared" si="169"/>
        <v>0</v>
      </c>
      <c r="AA167" s="42">
        <f t="shared" si="169"/>
        <v>0</v>
      </c>
      <c r="AB167" s="42">
        <f t="shared" si="169"/>
        <v>0</v>
      </c>
      <c r="AC167" s="44">
        <f t="shared" si="169"/>
        <v>0</v>
      </c>
      <c r="AE167" s="84">
        <f t="shared" ref="AE167:AH168" si="171">F167</f>
        <v>0</v>
      </c>
      <c r="AF167" s="84">
        <f t="shared" si="171"/>
        <v>0</v>
      </c>
      <c r="AG167" s="84">
        <f t="shared" si="171"/>
        <v>0</v>
      </c>
      <c r="AH167" s="84">
        <f t="shared" si="171"/>
        <v>0</v>
      </c>
    </row>
    <row r="168" spans="1:62" ht="33.75" customHeight="1" x14ac:dyDescent="0.2">
      <c r="A168" s="127"/>
      <c r="B168" s="127"/>
      <c r="C168" s="128"/>
      <c r="D168" s="76" t="s">
        <v>253</v>
      </c>
      <c r="E168" s="88">
        <f>SUM(F168:AC168)</f>
        <v>55000</v>
      </c>
      <c r="F168" s="85"/>
      <c r="G168" s="86"/>
      <c r="H168" s="86"/>
      <c r="I168" s="87"/>
      <c r="J168" s="85"/>
      <c r="K168" s="86"/>
      <c r="L168" s="86"/>
      <c r="M168" s="87">
        <v>5000</v>
      </c>
      <c r="N168" s="85"/>
      <c r="O168" s="86"/>
      <c r="P168" s="86"/>
      <c r="Q168" s="87">
        <v>50000</v>
      </c>
      <c r="R168" s="23"/>
      <c r="S168" s="24"/>
      <c r="T168" s="24"/>
      <c r="U168" s="25"/>
      <c r="V168" s="23"/>
      <c r="W168" s="24"/>
      <c r="X168" s="24"/>
      <c r="Y168" s="25"/>
      <c r="Z168" s="23"/>
      <c r="AA168" s="24"/>
      <c r="AB168" s="24"/>
      <c r="AC168" s="26"/>
      <c r="AD168" s="4" t="s">
        <v>27</v>
      </c>
      <c r="AE168" s="7">
        <f t="shared" si="171"/>
        <v>0</v>
      </c>
      <c r="AF168" s="7">
        <f t="shared" si="171"/>
        <v>0</v>
      </c>
      <c r="AG168" s="7">
        <f t="shared" si="171"/>
        <v>0</v>
      </c>
      <c r="AH168" s="7">
        <f t="shared" si="171"/>
        <v>0</v>
      </c>
      <c r="BC168" s="7">
        <f>$J168</f>
        <v>0</v>
      </c>
      <c r="BD168" s="7">
        <f>$K168</f>
        <v>0</v>
      </c>
      <c r="BE168" s="7">
        <f>$L168</f>
        <v>0</v>
      </c>
      <c r="BF168" s="7">
        <f>$M168</f>
        <v>5000</v>
      </c>
    </row>
    <row r="169" spans="1:62" ht="36.75" customHeight="1" thickBot="1" x14ac:dyDescent="0.25">
      <c r="A169" s="127"/>
      <c r="B169" s="127"/>
      <c r="C169" s="128"/>
      <c r="D169" s="76" t="s">
        <v>252</v>
      </c>
      <c r="E169" s="88">
        <f>SUM(F169:AC169)</f>
        <v>4000</v>
      </c>
      <c r="F169" s="85"/>
      <c r="G169" s="86"/>
      <c r="H169" s="86"/>
      <c r="I169" s="87"/>
      <c r="J169" s="85"/>
      <c r="K169" s="86">
        <v>2000</v>
      </c>
      <c r="L169" s="86">
        <v>2000</v>
      </c>
      <c r="M169" s="87"/>
      <c r="N169" s="85"/>
      <c r="O169" s="86"/>
      <c r="P169" s="86"/>
      <c r="Q169" s="87"/>
      <c r="R169" s="23"/>
      <c r="S169" s="24"/>
      <c r="T169" s="24"/>
      <c r="U169" s="25"/>
      <c r="V169" s="23"/>
      <c r="W169" s="24"/>
      <c r="X169" s="24"/>
      <c r="Y169" s="25"/>
      <c r="Z169" s="23"/>
      <c r="AA169" s="24"/>
      <c r="AB169" s="24"/>
      <c r="AC169" s="26"/>
      <c r="AE169" s="7"/>
      <c r="AF169" s="7"/>
      <c r="AG169" s="7"/>
      <c r="AH169" s="7"/>
      <c r="BC169" s="7"/>
      <c r="BD169" s="7"/>
      <c r="BE169" s="7"/>
      <c r="BF169" s="7"/>
    </row>
    <row r="170" spans="1:62" s="83" customFormat="1" ht="83.25" customHeight="1" thickBot="1" x14ac:dyDescent="0.25">
      <c r="A170" s="45"/>
      <c r="B170" s="124" t="s">
        <v>97</v>
      </c>
      <c r="C170" s="125"/>
      <c r="D170" s="126"/>
      <c r="E170" s="46">
        <f t="shared" ref="E170:AC170" si="172">SUM(E171:E176)/2</f>
        <v>160000</v>
      </c>
      <c r="F170" s="47">
        <f t="shared" si="172"/>
        <v>0</v>
      </c>
      <c r="G170" s="48">
        <f t="shared" si="172"/>
        <v>0</v>
      </c>
      <c r="H170" s="48">
        <f t="shared" si="172"/>
        <v>0</v>
      </c>
      <c r="I170" s="49">
        <f t="shared" si="172"/>
        <v>0</v>
      </c>
      <c r="J170" s="47">
        <f t="shared" si="172"/>
        <v>9000</v>
      </c>
      <c r="K170" s="48">
        <f t="shared" si="172"/>
        <v>11000</v>
      </c>
      <c r="L170" s="48">
        <f t="shared" si="172"/>
        <v>11000</v>
      </c>
      <c r="M170" s="49">
        <f t="shared" si="172"/>
        <v>9000</v>
      </c>
      <c r="N170" s="47">
        <f t="shared" si="172"/>
        <v>0</v>
      </c>
      <c r="O170" s="48">
        <f t="shared" si="172"/>
        <v>40000</v>
      </c>
      <c r="P170" s="48">
        <f t="shared" si="172"/>
        <v>40000</v>
      </c>
      <c r="Q170" s="49">
        <f t="shared" si="172"/>
        <v>40000</v>
      </c>
      <c r="R170" s="47">
        <f t="shared" ref="R170:Y170" si="173">SUM(R171:R176)/2</f>
        <v>0</v>
      </c>
      <c r="S170" s="48">
        <f t="shared" si="173"/>
        <v>0</v>
      </c>
      <c r="T170" s="48">
        <f t="shared" si="173"/>
        <v>0</v>
      </c>
      <c r="U170" s="49">
        <f t="shared" si="173"/>
        <v>0</v>
      </c>
      <c r="V170" s="47">
        <f t="shared" si="173"/>
        <v>0</v>
      </c>
      <c r="W170" s="48">
        <f t="shared" si="173"/>
        <v>0</v>
      </c>
      <c r="X170" s="48">
        <f t="shared" si="173"/>
        <v>0</v>
      </c>
      <c r="Y170" s="49">
        <f t="shared" si="173"/>
        <v>0</v>
      </c>
      <c r="Z170" s="47">
        <f t="shared" si="172"/>
        <v>0</v>
      </c>
      <c r="AA170" s="48">
        <f t="shared" si="172"/>
        <v>0</v>
      </c>
      <c r="AB170" s="48">
        <f t="shared" si="172"/>
        <v>0</v>
      </c>
      <c r="AC170" s="50">
        <f t="shared" si="172"/>
        <v>0</v>
      </c>
      <c r="AD170" s="51"/>
      <c r="AE170" s="82">
        <f t="shared" ref="AE170:AH172" si="174">F170</f>
        <v>0</v>
      </c>
      <c r="AF170" s="82">
        <f t="shared" si="174"/>
        <v>0</v>
      </c>
      <c r="AG170" s="82">
        <f t="shared" si="174"/>
        <v>0</v>
      </c>
      <c r="AH170" s="82">
        <f t="shared" si="174"/>
        <v>0</v>
      </c>
    </row>
    <row r="171" spans="1:62" s="9" customFormat="1" ht="74.25" customHeight="1" thickBot="1" x14ac:dyDescent="0.25">
      <c r="A171" s="127"/>
      <c r="B171" s="128"/>
      <c r="C171" s="129" t="s">
        <v>98</v>
      </c>
      <c r="D171" s="130"/>
      <c r="E171" s="40">
        <f t="shared" ref="E171:AC171" si="175">SUM(E172:E173)</f>
        <v>132000</v>
      </c>
      <c r="F171" s="41">
        <f t="shared" si="175"/>
        <v>0</v>
      </c>
      <c r="G171" s="42">
        <f t="shared" si="175"/>
        <v>0</v>
      </c>
      <c r="H171" s="42">
        <f t="shared" si="175"/>
        <v>0</v>
      </c>
      <c r="I171" s="43">
        <f t="shared" si="175"/>
        <v>0</v>
      </c>
      <c r="J171" s="41">
        <f t="shared" si="175"/>
        <v>2000</v>
      </c>
      <c r="K171" s="42">
        <f t="shared" si="175"/>
        <v>4000</v>
      </c>
      <c r="L171" s="42">
        <f t="shared" si="175"/>
        <v>4000</v>
      </c>
      <c r="M171" s="43">
        <f t="shared" si="175"/>
        <v>2000</v>
      </c>
      <c r="N171" s="41">
        <f t="shared" si="175"/>
        <v>0</v>
      </c>
      <c r="O171" s="42">
        <f t="shared" si="175"/>
        <v>40000</v>
      </c>
      <c r="P171" s="42">
        <f t="shared" si="175"/>
        <v>40000</v>
      </c>
      <c r="Q171" s="43">
        <f t="shared" si="175"/>
        <v>40000</v>
      </c>
      <c r="R171" s="41">
        <f t="shared" ref="R171:Y171" si="176">SUM(R172:R173)</f>
        <v>0</v>
      </c>
      <c r="S171" s="42">
        <f t="shared" si="176"/>
        <v>0</v>
      </c>
      <c r="T171" s="42">
        <f t="shared" si="176"/>
        <v>0</v>
      </c>
      <c r="U171" s="43">
        <f t="shared" si="176"/>
        <v>0</v>
      </c>
      <c r="V171" s="41">
        <f t="shared" si="176"/>
        <v>0</v>
      </c>
      <c r="W171" s="42">
        <f t="shared" si="176"/>
        <v>0</v>
      </c>
      <c r="X171" s="42">
        <f t="shared" si="176"/>
        <v>0</v>
      </c>
      <c r="Y171" s="43">
        <f t="shared" si="176"/>
        <v>0</v>
      </c>
      <c r="Z171" s="41">
        <f t="shared" si="175"/>
        <v>0</v>
      </c>
      <c r="AA171" s="42">
        <f t="shared" si="175"/>
        <v>0</v>
      </c>
      <c r="AB171" s="42">
        <f t="shared" si="175"/>
        <v>0</v>
      </c>
      <c r="AC171" s="44">
        <f t="shared" si="175"/>
        <v>0</v>
      </c>
      <c r="AE171" s="84">
        <f t="shared" si="174"/>
        <v>0</v>
      </c>
      <c r="AF171" s="84">
        <f t="shared" si="174"/>
        <v>0</v>
      </c>
      <c r="AG171" s="84">
        <f t="shared" si="174"/>
        <v>0</v>
      </c>
      <c r="AH171" s="84">
        <f t="shared" si="174"/>
        <v>0</v>
      </c>
    </row>
    <row r="172" spans="1:62" ht="29.25" customHeight="1" x14ac:dyDescent="0.2">
      <c r="A172" s="127"/>
      <c r="B172" s="127"/>
      <c r="C172" s="128"/>
      <c r="D172" s="10" t="s">
        <v>99</v>
      </c>
      <c r="E172" s="88">
        <f>SUM(F172:AC172)</f>
        <v>126000</v>
      </c>
      <c r="F172" s="85"/>
      <c r="G172" s="86"/>
      <c r="H172" s="86"/>
      <c r="I172" s="87"/>
      <c r="J172" s="85"/>
      <c r="K172" s="86">
        <v>2000</v>
      </c>
      <c r="L172" s="86">
        <v>2000</v>
      </c>
      <c r="M172" s="87">
        <v>2000</v>
      </c>
      <c r="N172" s="85"/>
      <c r="O172" s="86">
        <v>40000</v>
      </c>
      <c r="P172" s="86">
        <v>40000</v>
      </c>
      <c r="Q172" s="87">
        <v>40000</v>
      </c>
      <c r="R172" s="23"/>
      <c r="S172" s="24"/>
      <c r="T172" s="24"/>
      <c r="U172" s="25"/>
      <c r="V172" s="23"/>
      <c r="W172" s="24"/>
      <c r="X172" s="24"/>
      <c r="Y172" s="25"/>
      <c r="Z172" s="23"/>
      <c r="AA172" s="24"/>
      <c r="AB172" s="24"/>
      <c r="AC172" s="26"/>
      <c r="AE172" s="7">
        <f t="shared" si="174"/>
        <v>0</v>
      </c>
      <c r="AF172" s="7">
        <f t="shared" si="174"/>
        <v>0</v>
      </c>
      <c r="AG172" s="7">
        <f t="shared" si="174"/>
        <v>0</v>
      </c>
      <c r="AH172" s="7">
        <f t="shared" si="174"/>
        <v>0</v>
      </c>
      <c r="BG172" s="7">
        <f>$J172</f>
        <v>0</v>
      </c>
      <c r="BH172" s="7">
        <f>$K172</f>
        <v>2000</v>
      </c>
      <c r="BI172" s="7">
        <f>$L172</f>
        <v>2000</v>
      </c>
      <c r="BJ172" s="7">
        <f>$M172</f>
        <v>2000</v>
      </c>
    </row>
    <row r="173" spans="1:62" ht="51" customHeight="1" thickBot="1" x14ac:dyDescent="0.25">
      <c r="A173" s="127"/>
      <c r="B173" s="127"/>
      <c r="C173" s="128"/>
      <c r="D173" s="76" t="s">
        <v>254</v>
      </c>
      <c r="E173" s="88">
        <f>SUM(F173:AC173)</f>
        <v>6000</v>
      </c>
      <c r="F173" s="85"/>
      <c r="G173" s="86"/>
      <c r="H173" s="86"/>
      <c r="I173" s="87"/>
      <c r="J173" s="85">
        <v>2000</v>
      </c>
      <c r="K173" s="86">
        <v>2000</v>
      </c>
      <c r="L173" s="86">
        <v>2000</v>
      </c>
      <c r="M173" s="87"/>
      <c r="N173" s="85"/>
      <c r="O173" s="86"/>
      <c r="P173" s="86"/>
      <c r="Q173" s="87"/>
      <c r="R173" s="23"/>
      <c r="S173" s="24"/>
      <c r="T173" s="24"/>
      <c r="U173" s="25"/>
      <c r="V173" s="23"/>
      <c r="W173" s="24"/>
      <c r="X173" s="24"/>
      <c r="Y173" s="25"/>
      <c r="Z173" s="23"/>
      <c r="AA173" s="24"/>
      <c r="AB173" s="24"/>
      <c r="AC173" s="26"/>
      <c r="AE173" s="7"/>
      <c r="AF173" s="7"/>
      <c r="AG173" s="7"/>
      <c r="AH173" s="7"/>
      <c r="BG173" s="7"/>
      <c r="BH173" s="7"/>
      <c r="BI173" s="7"/>
      <c r="BJ173" s="7"/>
    </row>
    <row r="174" spans="1:62" s="9" customFormat="1" ht="74.25" customHeight="1" thickBot="1" x14ac:dyDescent="0.25">
      <c r="A174" s="127"/>
      <c r="B174" s="128"/>
      <c r="C174" s="129" t="s">
        <v>100</v>
      </c>
      <c r="D174" s="130"/>
      <c r="E174" s="40">
        <f t="shared" ref="E174:AC174" si="177">SUM(E175:E176)</f>
        <v>28000</v>
      </c>
      <c r="F174" s="41">
        <f t="shared" si="177"/>
        <v>0</v>
      </c>
      <c r="G174" s="42">
        <f t="shared" si="177"/>
        <v>0</v>
      </c>
      <c r="H174" s="42">
        <f t="shared" si="177"/>
        <v>0</v>
      </c>
      <c r="I174" s="43">
        <f t="shared" si="177"/>
        <v>0</v>
      </c>
      <c r="J174" s="41">
        <f t="shared" si="177"/>
        <v>7000</v>
      </c>
      <c r="K174" s="42">
        <f t="shared" si="177"/>
        <v>7000</v>
      </c>
      <c r="L174" s="42">
        <f t="shared" si="177"/>
        <v>7000</v>
      </c>
      <c r="M174" s="43">
        <f t="shared" si="177"/>
        <v>7000</v>
      </c>
      <c r="N174" s="41">
        <f t="shared" si="177"/>
        <v>0</v>
      </c>
      <c r="O174" s="42">
        <f t="shared" si="177"/>
        <v>0</v>
      </c>
      <c r="P174" s="42">
        <f t="shared" si="177"/>
        <v>0</v>
      </c>
      <c r="Q174" s="43">
        <f t="shared" si="177"/>
        <v>0</v>
      </c>
      <c r="R174" s="41">
        <f t="shared" ref="R174:Y174" si="178">SUM(R175:R176)</f>
        <v>0</v>
      </c>
      <c r="S174" s="42">
        <f t="shared" si="178"/>
        <v>0</v>
      </c>
      <c r="T174" s="42">
        <f t="shared" si="178"/>
        <v>0</v>
      </c>
      <c r="U174" s="43">
        <f t="shared" si="178"/>
        <v>0</v>
      </c>
      <c r="V174" s="41">
        <f t="shared" si="178"/>
        <v>0</v>
      </c>
      <c r="W174" s="42">
        <f t="shared" si="178"/>
        <v>0</v>
      </c>
      <c r="X174" s="42">
        <f t="shared" si="178"/>
        <v>0</v>
      </c>
      <c r="Y174" s="43">
        <f t="shared" si="178"/>
        <v>0</v>
      </c>
      <c r="Z174" s="41">
        <f t="shared" si="177"/>
        <v>0</v>
      </c>
      <c r="AA174" s="42">
        <f t="shared" si="177"/>
        <v>0</v>
      </c>
      <c r="AB174" s="42">
        <f t="shared" si="177"/>
        <v>0</v>
      </c>
      <c r="AC174" s="44">
        <f t="shared" si="177"/>
        <v>0</v>
      </c>
      <c r="AE174" s="84">
        <f t="shared" ref="AE174:AE179" si="179">F174</f>
        <v>0</v>
      </c>
      <c r="AF174" s="84">
        <f t="shared" ref="AF174:AF179" si="180">G174</f>
        <v>0</v>
      </c>
      <c r="AG174" s="84">
        <f t="shared" ref="AG174:AG179" si="181">H174</f>
        <v>0</v>
      </c>
      <c r="AH174" s="84">
        <f t="shared" ref="AH174:AH179" si="182">I174</f>
        <v>0</v>
      </c>
    </row>
    <row r="175" spans="1:62" ht="40.5" customHeight="1" x14ac:dyDescent="0.2">
      <c r="A175" s="127"/>
      <c r="B175" s="127"/>
      <c r="C175" s="128"/>
      <c r="D175" s="76" t="s">
        <v>257</v>
      </c>
      <c r="E175" s="88">
        <f>SUM(F175:AC175)</f>
        <v>20000</v>
      </c>
      <c r="F175" s="85"/>
      <c r="G175" s="86"/>
      <c r="H175" s="86"/>
      <c r="I175" s="87"/>
      <c r="J175" s="85">
        <v>5000</v>
      </c>
      <c r="K175" s="86">
        <v>5000</v>
      </c>
      <c r="L175" s="86">
        <v>5000</v>
      </c>
      <c r="M175" s="87">
        <v>5000</v>
      </c>
      <c r="N175" s="23"/>
      <c r="O175" s="24"/>
      <c r="P175" s="24"/>
      <c r="Q175" s="25"/>
      <c r="R175" s="27"/>
      <c r="S175" s="27"/>
      <c r="T175" s="27"/>
      <c r="U175" s="27"/>
      <c r="V175" s="23"/>
      <c r="W175" s="24"/>
      <c r="X175" s="24"/>
      <c r="Y175" s="25"/>
      <c r="Z175" s="23"/>
      <c r="AA175" s="24"/>
      <c r="AB175" s="24"/>
      <c r="AC175" s="26"/>
      <c r="AE175" s="7">
        <f t="shared" si="179"/>
        <v>0</v>
      </c>
      <c r="AF175" s="7">
        <f t="shared" si="180"/>
        <v>0</v>
      </c>
      <c r="AG175" s="7">
        <f t="shared" si="181"/>
        <v>0</v>
      </c>
      <c r="AH175" s="7">
        <f t="shared" si="182"/>
        <v>0</v>
      </c>
      <c r="BG175" s="7">
        <f>$J175</f>
        <v>5000</v>
      </c>
      <c r="BH175" s="7">
        <f>$K175</f>
        <v>5000</v>
      </c>
      <c r="BI175" s="7">
        <f>$L175</f>
        <v>5000</v>
      </c>
      <c r="BJ175" s="7">
        <f>$M175</f>
        <v>5000</v>
      </c>
    </row>
    <row r="176" spans="1:62" ht="55.5" customHeight="1" thickBot="1" x14ac:dyDescent="0.25">
      <c r="A176" s="127"/>
      <c r="B176" s="127"/>
      <c r="C176" s="128"/>
      <c r="D176" s="76" t="s">
        <v>256</v>
      </c>
      <c r="E176" s="88">
        <f>SUM(F176:AC176)</f>
        <v>8000</v>
      </c>
      <c r="F176" s="85"/>
      <c r="G176" s="86"/>
      <c r="H176" s="86"/>
      <c r="I176" s="87"/>
      <c r="J176" s="85">
        <v>2000</v>
      </c>
      <c r="K176" s="86">
        <v>2000</v>
      </c>
      <c r="L176" s="86">
        <v>2000</v>
      </c>
      <c r="M176" s="87">
        <v>2000</v>
      </c>
      <c r="N176" s="23"/>
      <c r="O176" s="24"/>
      <c r="P176" s="24"/>
      <c r="Q176" s="25"/>
      <c r="R176" s="35"/>
      <c r="S176" s="27"/>
      <c r="T176" s="27"/>
      <c r="U176" s="36"/>
      <c r="V176" s="23"/>
      <c r="W176" s="24"/>
      <c r="X176" s="24"/>
      <c r="Y176" s="25"/>
      <c r="Z176" s="23"/>
      <c r="AA176" s="24"/>
      <c r="AB176" s="24"/>
      <c r="AC176" s="26"/>
      <c r="AE176" s="7"/>
      <c r="AF176" s="7"/>
      <c r="AG176" s="7"/>
      <c r="AH176" s="7"/>
      <c r="BG176" s="7"/>
      <c r="BH176" s="7"/>
      <c r="BI176" s="7"/>
      <c r="BJ176" s="7"/>
    </row>
    <row r="177" spans="1:50" s="83" customFormat="1" ht="83.25" customHeight="1" thickBot="1" x14ac:dyDescent="0.25">
      <c r="A177" s="45"/>
      <c r="B177" s="124" t="s">
        <v>101</v>
      </c>
      <c r="C177" s="125"/>
      <c r="D177" s="126"/>
      <c r="E177" s="46">
        <f t="shared" ref="E177:AC177" si="183">SUM(E178:E199)/2</f>
        <v>650000</v>
      </c>
      <c r="F177" s="47">
        <f t="shared" si="183"/>
        <v>10000</v>
      </c>
      <c r="G177" s="48">
        <f t="shared" si="183"/>
        <v>1000</v>
      </c>
      <c r="H177" s="48">
        <f t="shared" si="183"/>
        <v>0</v>
      </c>
      <c r="I177" s="49">
        <f t="shared" si="183"/>
        <v>0</v>
      </c>
      <c r="J177" s="47">
        <f t="shared" si="183"/>
        <v>91500</v>
      </c>
      <c r="K177" s="48">
        <f t="shared" si="183"/>
        <v>90500</v>
      </c>
      <c r="L177" s="48">
        <f t="shared" si="183"/>
        <v>106500</v>
      </c>
      <c r="M177" s="49">
        <f t="shared" si="183"/>
        <v>100500</v>
      </c>
      <c r="N177" s="47">
        <f t="shared" si="183"/>
        <v>50000</v>
      </c>
      <c r="O177" s="48">
        <f t="shared" si="183"/>
        <v>50000</v>
      </c>
      <c r="P177" s="48">
        <f t="shared" si="183"/>
        <v>0</v>
      </c>
      <c r="Q177" s="49">
        <f t="shared" si="183"/>
        <v>150000</v>
      </c>
      <c r="R177" s="47">
        <f t="shared" si="183"/>
        <v>0</v>
      </c>
      <c r="S177" s="48">
        <f t="shared" si="183"/>
        <v>0</v>
      </c>
      <c r="T177" s="48">
        <f t="shared" si="183"/>
        <v>0</v>
      </c>
      <c r="U177" s="49">
        <f t="shared" si="183"/>
        <v>0</v>
      </c>
      <c r="V177" s="47">
        <f t="shared" si="183"/>
        <v>0</v>
      </c>
      <c r="W177" s="48">
        <f t="shared" si="183"/>
        <v>0</v>
      </c>
      <c r="X177" s="48">
        <f t="shared" si="183"/>
        <v>0</v>
      </c>
      <c r="Y177" s="49">
        <f t="shared" si="183"/>
        <v>0</v>
      </c>
      <c r="Z177" s="47">
        <f t="shared" si="183"/>
        <v>0</v>
      </c>
      <c r="AA177" s="48">
        <f t="shared" si="183"/>
        <v>0</v>
      </c>
      <c r="AB177" s="48">
        <f t="shared" si="183"/>
        <v>0</v>
      </c>
      <c r="AC177" s="50">
        <f t="shared" si="183"/>
        <v>0</v>
      </c>
      <c r="AD177" s="51"/>
      <c r="AE177" s="82">
        <f t="shared" si="179"/>
        <v>10000</v>
      </c>
      <c r="AF177" s="82">
        <f t="shared" si="180"/>
        <v>1000</v>
      </c>
      <c r="AG177" s="82">
        <f t="shared" si="181"/>
        <v>0</v>
      </c>
      <c r="AH177" s="82">
        <f t="shared" si="182"/>
        <v>0</v>
      </c>
    </row>
    <row r="178" spans="1:50" s="9" customFormat="1" ht="74.25" customHeight="1" thickBot="1" x14ac:dyDescent="0.25">
      <c r="A178" s="127"/>
      <c r="B178" s="128"/>
      <c r="C178" s="129" t="s">
        <v>102</v>
      </c>
      <c r="D178" s="130"/>
      <c r="E178" s="40">
        <f t="shared" ref="E178:AC178" si="184">SUM(E179:E182)</f>
        <v>28000</v>
      </c>
      <c r="F178" s="41">
        <f t="shared" si="184"/>
        <v>0</v>
      </c>
      <c r="G178" s="42">
        <f t="shared" si="184"/>
        <v>0</v>
      </c>
      <c r="H178" s="42">
        <f t="shared" si="184"/>
        <v>0</v>
      </c>
      <c r="I178" s="43">
        <f t="shared" si="184"/>
        <v>0</v>
      </c>
      <c r="J178" s="41">
        <f t="shared" si="184"/>
        <v>4500</v>
      </c>
      <c r="K178" s="42">
        <f t="shared" si="184"/>
        <v>4500</v>
      </c>
      <c r="L178" s="42">
        <f t="shared" si="184"/>
        <v>14500</v>
      </c>
      <c r="M178" s="43">
        <f t="shared" si="184"/>
        <v>4500</v>
      </c>
      <c r="N178" s="41">
        <f t="shared" si="184"/>
        <v>0</v>
      </c>
      <c r="O178" s="42">
        <f t="shared" si="184"/>
        <v>0</v>
      </c>
      <c r="P178" s="42">
        <f t="shared" si="184"/>
        <v>0</v>
      </c>
      <c r="Q178" s="43">
        <f t="shared" si="184"/>
        <v>0</v>
      </c>
      <c r="R178" s="41">
        <f t="shared" ref="R178:Y178" si="185">SUM(R179:R182)</f>
        <v>0</v>
      </c>
      <c r="S178" s="42">
        <f t="shared" si="185"/>
        <v>0</v>
      </c>
      <c r="T178" s="42">
        <f t="shared" si="185"/>
        <v>0</v>
      </c>
      <c r="U178" s="43">
        <f t="shared" si="185"/>
        <v>0</v>
      </c>
      <c r="V178" s="41">
        <f t="shared" si="185"/>
        <v>0</v>
      </c>
      <c r="W178" s="42">
        <f t="shared" si="185"/>
        <v>0</v>
      </c>
      <c r="X178" s="42">
        <f t="shared" si="185"/>
        <v>0</v>
      </c>
      <c r="Y178" s="43">
        <f t="shared" si="185"/>
        <v>0</v>
      </c>
      <c r="Z178" s="41">
        <f t="shared" si="184"/>
        <v>0</v>
      </c>
      <c r="AA178" s="42">
        <f t="shared" si="184"/>
        <v>0</v>
      </c>
      <c r="AB178" s="42">
        <f t="shared" si="184"/>
        <v>0</v>
      </c>
      <c r="AC178" s="44">
        <f t="shared" si="184"/>
        <v>0</v>
      </c>
      <c r="AE178" s="84">
        <f t="shared" si="179"/>
        <v>0</v>
      </c>
      <c r="AF178" s="84">
        <f t="shared" si="180"/>
        <v>0</v>
      </c>
      <c r="AG178" s="84">
        <f t="shared" si="181"/>
        <v>0</v>
      </c>
      <c r="AH178" s="84">
        <f t="shared" si="182"/>
        <v>0</v>
      </c>
    </row>
    <row r="179" spans="1:50" ht="44.25" customHeight="1" x14ac:dyDescent="0.2">
      <c r="A179" s="127"/>
      <c r="B179" s="127"/>
      <c r="C179" s="128"/>
      <c r="D179" s="10" t="s">
        <v>103</v>
      </c>
      <c r="E179" s="88">
        <f>SUM(F179:AC179)</f>
        <v>8000</v>
      </c>
      <c r="F179" s="85"/>
      <c r="G179" s="86"/>
      <c r="H179" s="86"/>
      <c r="I179" s="87"/>
      <c r="J179" s="85">
        <v>2000</v>
      </c>
      <c r="K179" s="86">
        <v>2000</v>
      </c>
      <c r="L179" s="86">
        <v>2000</v>
      </c>
      <c r="M179" s="87">
        <v>2000</v>
      </c>
      <c r="N179" s="23"/>
      <c r="O179" s="24"/>
      <c r="P179" s="24"/>
      <c r="Q179" s="25"/>
      <c r="R179" s="23"/>
      <c r="S179" s="24"/>
      <c r="T179" s="24"/>
      <c r="U179" s="25"/>
      <c r="V179" s="23"/>
      <c r="W179" s="24"/>
      <c r="X179" s="24"/>
      <c r="Y179" s="25"/>
      <c r="Z179" s="23"/>
      <c r="AA179" s="24"/>
      <c r="AB179" s="24"/>
      <c r="AC179" s="26"/>
      <c r="AE179" s="7">
        <f t="shared" si="179"/>
        <v>0</v>
      </c>
      <c r="AF179" s="7">
        <f t="shared" si="180"/>
        <v>0</v>
      </c>
      <c r="AG179" s="7">
        <f t="shared" si="181"/>
        <v>0</v>
      </c>
      <c r="AH179" s="7">
        <f t="shared" si="182"/>
        <v>0</v>
      </c>
      <c r="AU179" s="7">
        <f>$J179</f>
        <v>2000</v>
      </c>
      <c r="AV179" s="7">
        <f>$K179</f>
        <v>2000</v>
      </c>
      <c r="AW179" s="7">
        <f>$L179</f>
        <v>2000</v>
      </c>
      <c r="AX179" s="7">
        <f>$M179</f>
        <v>2000</v>
      </c>
    </row>
    <row r="180" spans="1:50" ht="34.5" customHeight="1" x14ac:dyDescent="0.2">
      <c r="A180" s="127"/>
      <c r="B180" s="127"/>
      <c r="C180" s="128"/>
      <c r="D180" s="76" t="s">
        <v>261</v>
      </c>
      <c r="E180" s="88">
        <f>SUM(F180:AC180)</f>
        <v>10000</v>
      </c>
      <c r="F180" s="85"/>
      <c r="G180" s="86"/>
      <c r="H180" s="86"/>
      <c r="I180" s="87"/>
      <c r="J180" s="85"/>
      <c r="K180" s="86"/>
      <c r="L180" s="86">
        <v>10000</v>
      </c>
      <c r="M180" s="87"/>
      <c r="N180" s="23"/>
      <c r="O180" s="24"/>
      <c r="P180" s="24"/>
      <c r="Q180" s="25"/>
      <c r="R180" s="23"/>
      <c r="S180" s="24"/>
      <c r="T180" s="24"/>
      <c r="U180" s="25"/>
      <c r="V180" s="23"/>
      <c r="W180" s="24"/>
      <c r="X180" s="24"/>
      <c r="Y180" s="25"/>
      <c r="Z180" s="23"/>
      <c r="AA180" s="24"/>
      <c r="AB180" s="24"/>
      <c r="AC180" s="26"/>
      <c r="AE180" s="7"/>
      <c r="AF180" s="7"/>
      <c r="AG180" s="7"/>
      <c r="AH180" s="7"/>
      <c r="AU180" s="7"/>
      <c r="AV180" s="7"/>
      <c r="AW180" s="7"/>
      <c r="AX180" s="7"/>
    </row>
    <row r="181" spans="1:50" ht="56.25" customHeight="1" x14ac:dyDescent="0.2">
      <c r="A181" s="127"/>
      <c r="B181" s="127"/>
      <c r="C181" s="128"/>
      <c r="D181" s="10" t="s">
        <v>104</v>
      </c>
      <c r="E181" s="88">
        <f>SUM(F181:AC181)</f>
        <v>8000</v>
      </c>
      <c r="F181" s="85"/>
      <c r="G181" s="86"/>
      <c r="H181" s="86"/>
      <c r="I181" s="87"/>
      <c r="J181" s="85">
        <v>2000</v>
      </c>
      <c r="K181" s="86">
        <v>2000</v>
      </c>
      <c r="L181" s="86">
        <v>2000</v>
      </c>
      <c r="M181" s="87">
        <v>2000</v>
      </c>
      <c r="N181" s="23"/>
      <c r="O181" s="24"/>
      <c r="P181" s="24"/>
      <c r="Q181" s="25"/>
      <c r="R181" s="23"/>
      <c r="S181" s="24"/>
      <c r="T181" s="24"/>
      <c r="U181" s="25"/>
      <c r="V181" s="23"/>
      <c r="W181" s="24"/>
      <c r="X181" s="24"/>
      <c r="Y181" s="25"/>
      <c r="Z181" s="23"/>
      <c r="AA181" s="24"/>
      <c r="AB181" s="24"/>
      <c r="AC181" s="26"/>
      <c r="AE181" s="7"/>
      <c r="AF181" s="7"/>
      <c r="AG181" s="7"/>
      <c r="AH181" s="7"/>
      <c r="AU181" s="7"/>
      <c r="AV181" s="7"/>
      <c r="AW181" s="7"/>
      <c r="AX181" s="7"/>
    </row>
    <row r="182" spans="1:50" ht="47.25" customHeight="1" thickBot="1" x14ac:dyDescent="0.25">
      <c r="A182" s="127"/>
      <c r="B182" s="127"/>
      <c r="C182" s="128"/>
      <c r="D182" s="10" t="s">
        <v>105</v>
      </c>
      <c r="E182" s="88">
        <f>SUM(F182:AC182)</f>
        <v>2000</v>
      </c>
      <c r="F182" s="85"/>
      <c r="G182" s="86"/>
      <c r="H182" s="86"/>
      <c r="I182" s="87"/>
      <c r="J182" s="85">
        <v>500</v>
      </c>
      <c r="K182" s="86">
        <v>500</v>
      </c>
      <c r="L182" s="86">
        <v>500</v>
      </c>
      <c r="M182" s="87">
        <v>500</v>
      </c>
      <c r="N182" s="23"/>
      <c r="O182" s="24"/>
      <c r="P182" s="24"/>
      <c r="Q182" s="25"/>
      <c r="R182" s="23"/>
      <c r="S182" s="24"/>
      <c r="T182" s="24"/>
      <c r="U182" s="25"/>
      <c r="V182" s="23"/>
      <c r="W182" s="24"/>
      <c r="X182" s="24"/>
      <c r="Y182" s="25"/>
      <c r="Z182" s="23"/>
      <c r="AA182" s="24"/>
      <c r="AB182" s="24"/>
      <c r="AC182" s="26"/>
      <c r="AE182" s="7"/>
      <c r="AF182" s="7"/>
      <c r="AG182" s="7"/>
      <c r="AH182" s="7"/>
      <c r="AU182" s="7"/>
      <c r="AV182" s="7"/>
      <c r="AW182" s="7"/>
      <c r="AX182" s="7"/>
    </row>
    <row r="183" spans="1:50" s="9" customFormat="1" ht="74.25" customHeight="1" thickBot="1" x14ac:dyDescent="0.25">
      <c r="A183" s="127"/>
      <c r="B183" s="128"/>
      <c r="C183" s="129" t="s">
        <v>106</v>
      </c>
      <c r="D183" s="130"/>
      <c r="E183" s="40">
        <f t="shared" ref="E183:AC183" si="186">SUM(E184:E187)</f>
        <v>343000</v>
      </c>
      <c r="F183" s="41">
        <f t="shared" si="186"/>
        <v>0</v>
      </c>
      <c r="G183" s="42">
        <f t="shared" si="186"/>
        <v>0</v>
      </c>
      <c r="H183" s="42">
        <f t="shared" si="186"/>
        <v>0</v>
      </c>
      <c r="I183" s="43">
        <f t="shared" si="186"/>
        <v>0</v>
      </c>
      <c r="J183" s="41">
        <f t="shared" si="186"/>
        <v>69000</v>
      </c>
      <c r="K183" s="42">
        <f t="shared" si="186"/>
        <v>71000</v>
      </c>
      <c r="L183" s="42">
        <f t="shared" si="186"/>
        <v>73000</v>
      </c>
      <c r="M183" s="43">
        <f t="shared" si="186"/>
        <v>80000</v>
      </c>
      <c r="N183" s="41">
        <f t="shared" si="186"/>
        <v>0</v>
      </c>
      <c r="O183" s="42">
        <f t="shared" si="186"/>
        <v>0</v>
      </c>
      <c r="P183" s="42">
        <f t="shared" si="186"/>
        <v>0</v>
      </c>
      <c r="Q183" s="43">
        <f t="shared" si="186"/>
        <v>50000</v>
      </c>
      <c r="R183" s="41">
        <f t="shared" ref="R183:Y183" si="187">SUM(R184:R187)</f>
        <v>0</v>
      </c>
      <c r="S183" s="42">
        <f t="shared" si="187"/>
        <v>0</v>
      </c>
      <c r="T183" s="42">
        <f t="shared" si="187"/>
        <v>0</v>
      </c>
      <c r="U183" s="43">
        <f t="shared" si="187"/>
        <v>0</v>
      </c>
      <c r="V183" s="41">
        <f t="shared" si="187"/>
        <v>0</v>
      </c>
      <c r="W183" s="42">
        <f t="shared" si="187"/>
        <v>0</v>
      </c>
      <c r="X183" s="42">
        <f t="shared" si="187"/>
        <v>0</v>
      </c>
      <c r="Y183" s="43">
        <f t="shared" si="187"/>
        <v>0</v>
      </c>
      <c r="Z183" s="41">
        <f t="shared" si="186"/>
        <v>0</v>
      </c>
      <c r="AA183" s="42">
        <f t="shared" si="186"/>
        <v>0</v>
      </c>
      <c r="AB183" s="42">
        <f t="shared" si="186"/>
        <v>0</v>
      </c>
      <c r="AC183" s="44">
        <f t="shared" si="186"/>
        <v>0</v>
      </c>
      <c r="AE183" s="84">
        <f t="shared" ref="AE183:AH184" si="188">F183</f>
        <v>0</v>
      </c>
      <c r="AF183" s="84">
        <f t="shared" si="188"/>
        <v>0</v>
      </c>
      <c r="AG183" s="84">
        <f t="shared" si="188"/>
        <v>0</v>
      </c>
      <c r="AH183" s="84">
        <f t="shared" si="188"/>
        <v>0</v>
      </c>
    </row>
    <row r="184" spans="1:50" ht="36" customHeight="1" x14ac:dyDescent="0.2">
      <c r="A184" s="127"/>
      <c r="B184" s="127"/>
      <c r="C184" s="128"/>
      <c r="D184" s="80" t="s">
        <v>255</v>
      </c>
      <c r="E184" s="88">
        <f>SUM(F184:AC184)</f>
        <v>8000</v>
      </c>
      <c r="F184" s="85"/>
      <c r="G184" s="86"/>
      <c r="H184" s="86"/>
      <c r="I184" s="87"/>
      <c r="J184" s="85">
        <v>2000</v>
      </c>
      <c r="K184" s="86">
        <v>2000</v>
      </c>
      <c r="L184" s="86">
        <v>2000</v>
      </c>
      <c r="M184" s="87">
        <v>2000</v>
      </c>
      <c r="N184" s="23"/>
      <c r="O184" s="24"/>
      <c r="P184" s="24"/>
      <c r="Q184" s="25"/>
      <c r="R184" s="23"/>
      <c r="S184" s="24"/>
      <c r="T184" s="24"/>
      <c r="U184" s="25"/>
      <c r="V184" s="23"/>
      <c r="W184" s="24"/>
      <c r="X184" s="24"/>
      <c r="Y184" s="25"/>
      <c r="Z184" s="23"/>
      <c r="AA184" s="24"/>
      <c r="AB184" s="24"/>
      <c r="AC184" s="26"/>
      <c r="AE184" s="7">
        <f t="shared" si="188"/>
        <v>0</v>
      </c>
      <c r="AF184" s="7">
        <f t="shared" si="188"/>
        <v>0</v>
      </c>
      <c r="AG184" s="7">
        <f t="shared" si="188"/>
        <v>0</v>
      </c>
      <c r="AH184" s="7">
        <f t="shared" si="188"/>
        <v>0</v>
      </c>
      <c r="AU184" s="7">
        <f>$J184</f>
        <v>2000</v>
      </c>
      <c r="AV184" s="7">
        <f>$K184</f>
        <v>2000</v>
      </c>
      <c r="AW184" s="7">
        <f>$L184</f>
        <v>2000</v>
      </c>
      <c r="AX184" s="7">
        <f>$M184</f>
        <v>2000</v>
      </c>
    </row>
    <row r="185" spans="1:50" ht="36" customHeight="1" x14ac:dyDescent="0.2">
      <c r="A185" s="127"/>
      <c r="B185" s="127"/>
      <c r="C185" s="128"/>
      <c r="D185" s="80" t="s">
        <v>217</v>
      </c>
      <c r="E185" s="88">
        <f>SUM(F185:AC185)</f>
        <v>55000</v>
      </c>
      <c r="F185" s="85"/>
      <c r="G185" s="86"/>
      <c r="H185" s="86"/>
      <c r="I185" s="87"/>
      <c r="J185" s="85"/>
      <c r="K185" s="86"/>
      <c r="L185" s="86"/>
      <c r="M185" s="87">
        <v>5000</v>
      </c>
      <c r="N185" s="23"/>
      <c r="O185" s="24"/>
      <c r="P185" s="24"/>
      <c r="Q185" s="87">
        <v>50000</v>
      </c>
      <c r="R185" s="23"/>
      <c r="S185" s="24"/>
      <c r="T185" s="24"/>
      <c r="U185" s="25"/>
      <c r="V185" s="23"/>
      <c r="W185" s="24"/>
      <c r="X185" s="24"/>
      <c r="Y185" s="25"/>
      <c r="Z185" s="23"/>
      <c r="AA185" s="24"/>
      <c r="AB185" s="24"/>
      <c r="AC185" s="26"/>
      <c r="AE185" s="7"/>
      <c r="AF185" s="7"/>
      <c r="AG185" s="7"/>
      <c r="AH185" s="7"/>
      <c r="AU185" s="7"/>
      <c r="AV185" s="7"/>
      <c r="AW185" s="7"/>
      <c r="AX185" s="7"/>
    </row>
    <row r="186" spans="1:50" ht="44.25" customHeight="1" x14ac:dyDescent="0.2">
      <c r="A186" s="127"/>
      <c r="B186" s="127"/>
      <c r="C186" s="128"/>
      <c r="D186" s="92" t="s">
        <v>107</v>
      </c>
      <c r="E186" s="88">
        <f>SUM(F186:AC186)</f>
        <v>8000</v>
      </c>
      <c r="F186" s="85"/>
      <c r="G186" s="86"/>
      <c r="H186" s="86"/>
      <c r="I186" s="87"/>
      <c r="J186" s="85">
        <v>2000</v>
      </c>
      <c r="K186" s="86">
        <v>2000</v>
      </c>
      <c r="L186" s="86">
        <v>2000</v>
      </c>
      <c r="M186" s="87">
        <v>2000</v>
      </c>
      <c r="N186" s="23"/>
      <c r="O186" s="24"/>
      <c r="P186" s="24"/>
      <c r="Q186" s="25"/>
      <c r="R186" s="23"/>
      <c r="S186" s="24"/>
      <c r="T186" s="24"/>
      <c r="U186" s="25"/>
      <c r="V186" s="23"/>
      <c r="W186" s="24"/>
      <c r="X186" s="24"/>
      <c r="Y186" s="25"/>
      <c r="Z186" s="23"/>
      <c r="AA186" s="24"/>
      <c r="AB186" s="24"/>
      <c r="AC186" s="26"/>
      <c r="AE186" s="7"/>
      <c r="AF186" s="7"/>
      <c r="AG186" s="7"/>
      <c r="AH186" s="7"/>
      <c r="AU186" s="7"/>
      <c r="AV186" s="7"/>
      <c r="AW186" s="7"/>
      <c r="AX186" s="7"/>
    </row>
    <row r="187" spans="1:50" ht="36.75" customHeight="1" thickBot="1" x14ac:dyDescent="0.25">
      <c r="A187" s="127"/>
      <c r="B187" s="127"/>
      <c r="C187" s="128"/>
      <c r="D187" s="92" t="s">
        <v>108</v>
      </c>
      <c r="E187" s="88">
        <f>SUM(F187:AC187)</f>
        <v>272000</v>
      </c>
      <c r="F187" s="85"/>
      <c r="G187" s="86"/>
      <c r="H187" s="86"/>
      <c r="I187" s="87"/>
      <c r="J187" s="85">
        <v>65000</v>
      </c>
      <c r="K187" s="86">
        <v>67000</v>
      </c>
      <c r="L187" s="86">
        <v>69000</v>
      </c>
      <c r="M187" s="87">
        <v>71000</v>
      </c>
      <c r="N187" s="23"/>
      <c r="O187" s="24"/>
      <c r="P187" s="24"/>
      <c r="Q187" s="25"/>
      <c r="R187" s="23"/>
      <c r="S187" s="24"/>
      <c r="T187" s="24"/>
      <c r="U187" s="25"/>
      <c r="V187" s="23"/>
      <c r="W187" s="24"/>
      <c r="X187" s="24"/>
      <c r="Y187" s="25"/>
      <c r="Z187" s="23"/>
      <c r="AA187" s="24"/>
      <c r="AB187" s="24"/>
      <c r="AC187" s="26"/>
      <c r="AE187" s="7"/>
      <c r="AF187" s="7"/>
      <c r="AG187" s="7"/>
      <c r="AH187" s="7"/>
      <c r="AU187" s="7"/>
      <c r="AV187" s="7"/>
      <c r="AW187" s="7"/>
      <c r="AX187" s="7"/>
    </row>
    <row r="188" spans="1:50" s="9" customFormat="1" ht="74.25" customHeight="1" thickBot="1" x14ac:dyDescent="0.25">
      <c r="A188" s="127"/>
      <c r="B188" s="128"/>
      <c r="C188" s="129" t="s">
        <v>118</v>
      </c>
      <c r="D188" s="130"/>
      <c r="E188" s="40">
        <f t="shared" ref="E188:AC188" si="189">SUM(E189:E194)</f>
        <v>255000</v>
      </c>
      <c r="F188" s="41">
        <f t="shared" si="189"/>
        <v>10000</v>
      </c>
      <c r="G188" s="42">
        <f t="shared" si="189"/>
        <v>1000</v>
      </c>
      <c r="H188" s="42">
        <f t="shared" si="189"/>
        <v>0</v>
      </c>
      <c r="I188" s="43">
        <f t="shared" si="189"/>
        <v>0</v>
      </c>
      <c r="J188" s="41">
        <f t="shared" si="189"/>
        <v>12000</v>
      </c>
      <c r="K188" s="42">
        <f t="shared" si="189"/>
        <v>9000</v>
      </c>
      <c r="L188" s="42">
        <f t="shared" si="189"/>
        <v>13000</v>
      </c>
      <c r="M188" s="43">
        <f t="shared" si="189"/>
        <v>10000</v>
      </c>
      <c r="N188" s="41">
        <f t="shared" si="189"/>
        <v>50000</v>
      </c>
      <c r="O188" s="42">
        <f t="shared" si="189"/>
        <v>50000</v>
      </c>
      <c r="P188" s="42">
        <f t="shared" si="189"/>
        <v>0</v>
      </c>
      <c r="Q188" s="43">
        <f t="shared" si="189"/>
        <v>100000</v>
      </c>
      <c r="R188" s="41">
        <f t="shared" si="189"/>
        <v>0</v>
      </c>
      <c r="S188" s="42">
        <f t="shared" si="189"/>
        <v>0</v>
      </c>
      <c r="T188" s="42">
        <f t="shared" si="189"/>
        <v>0</v>
      </c>
      <c r="U188" s="43">
        <f t="shared" si="189"/>
        <v>0</v>
      </c>
      <c r="V188" s="41">
        <f t="shared" si="189"/>
        <v>0</v>
      </c>
      <c r="W188" s="42">
        <f t="shared" si="189"/>
        <v>0</v>
      </c>
      <c r="X188" s="42">
        <f t="shared" si="189"/>
        <v>0</v>
      </c>
      <c r="Y188" s="43">
        <f t="shared" si="189"/>
        <v>0</v>
      </c>
      <c r="Z188" s="41">
        <f t="shared" si="189"/>
        <v>0</v>
      </c>
      <c r="AA188" s="42">
        <f t="shared" si="189"/>
        <v>0</v>
      </c>
      <c r="AB188" s="42">
        <f t="shared" si="189"/>
        <v>0</v>
      </c>
      <c r="AC188" s="44">
        <f t="shared" si="189"/>
        <v>0</v>
      </c>
      <c r="AE188" s="84">
        <f>F188</f>
        <v>10000</v>
      </c>
      <c r="AF188" s="84">
        <f>G188</f>
        <v>1000</v>
      </c>
      <c r="AG188" s="84">
        <f>H188</f>
        <v>0</v>
      </c>
      <c r="AH188" s="84">
        <f>I188</f>
        <v>0</v>
      </c>
    </row>
    <row r="189" spans="1:50" ht="45.75" customHeight="1" x14ac:dyDescent="0.2">
      <c r="A189" s="127"/>
      <c r="B189" s="127"/>
      <c r="C189" s="128"/>
      <c r="D189" s="10" t="s">
        <v>109</v>
      </c>
      <c r="E189" s="88">
        <f t="shared" ref="E189:E194" si="190">SUM(F189:AC189)</f>
        <v>8000</v>
      </c>
      <c r="F189" s="85"/>
      <c r="G189" s="86"/>
      <c r="H189" s="86"/>
      <c r="I189" s="87"/>
      <c r="J189" s="85">
        <v>4000</v>
      </c>
      <c r="K189" s="86"/>
      <c r="L189" s="86">
        <v>4000</v>
      </c>
      <c r="M189" s="87"/>
      <c r="N189" s="85"/>
      <c r="O189" s="86"/>
      <c r="P189" s="86"/>
      <c r="Q189" s="87"/>
      <c r="R189" s="23"/>
      <c r="S189" s="24"/>
      <c r="T189" s="24"/>
      <c r="U189" s="25"/>
      <c r="V189" s="23"/>
      <c r="W189" s="24"/>
      <c r="X189" s="24"/>
      <c r="Y189" s="25"/>
      <c r="Z189" s="23"/>
      <c r="AA189" s="24"/>
      <c r="AB189" s="24"/>
      <c r="AC189" s="26"/>
      <c r="AE189" s="7"/>
      <c r="AF189" s="7"/>
      <c r="AG189" s="7"/>
      <c r="AH189" s="7"/>
      <c r="AU189" s="7"/>
      <c r="AV189" s="7"/>
      <c r="AW189" s="7"/>
      <c r="AX189" s="7"/>
    </row>
    <row r="190" spans="1:50" ht="78" customHeight="1" x14ac:dyDescent="0.2">
      <c r="A190" s="127"/>
      <c r="B190" s="127"/>
      <c r="C190" s="128"/>
      <c r="D190" s="76" t="s">
        <v>258</v>
      </c>
      <c r="E190" s="88">
        <f t="shared" si="190"/>
        <v>8000</v>
      </c>
      <c r="F190" s="85"/>
      <c r="G190" s="86"/>
      <c r="H190" s="86"/>
      <c r="I190" s="87"/>
      <c r="J190" s="85">
        <v>4000</v>
      </c>
      <c r="K190" s="86">
        <v>4000</v>
      </c>
      <c r="L190" s="86"/>
      <c r="M190" s="87"/>
      <c r="N190" s="85"/>
      <c r="O190" s="86"/>
      <c r="P190" s="86"/>
      <c r="Q190" s="87"/>
      <c r="R190" s="23"/>
      <c r="S190" s="24"/>
      <c r="T190" s="24"/>
      <c r="U190" s="25"/>
      <c r="V190" s="23"/>
      <c r="W190" s="24"/>
      <c r="X190" s="24"/>
      <c r="Y190" s="25"/>
      <c r="Z190" s="23"/>
      <c r="AA190" s="24"/>
      <c r="AB190" s="24"/>
      <c r="AC190" s="26"/>
      <c r="AE190" s="7"/>
      <c r="AF190" s="7"/>
      <c r="AG190" s="7"/>
      <c r="AH190" s="7"/>
      <c r="AU190" s="7"/>
      <c r="AV190" s="7"/>
      <c r="AW190" s="7"/>
      <c r="AX190" s="7"/>
    </row>
    <row r="191" spans="1:50" ht="37.5" customHeight="1" x14ac:dyDescent="0.2">
      <c r="A191" s="127"/>
      <c r="B191" s="127"/>
      <c r="C191" s="128"/>
      <c r="D191" s="10" t="s">
        <v>110</v>
      </c>
      <c r="E191" s="88">
        <f t="shared" si="190"/>
        <v>10000</v>
      </c>
      <c r="F191" s="85"/>
      <c r="G191" s="86"/>
      <c r="H191" s="86"/>
      <c r="I191" s="87"/>
      <c r="J191" s="85"/>
      <c r="K191" s="86">
        <v>5000</v>
      </c>
      <c r="L191" s="86">
        <v>5000</v>
      </c>
      <c r="M191" s="87"/>
      <c r="N191" s="85"/>
      <c r="O191" s="86"/>
      <c r="P191" s="86"/>
      <c r="Q191" s="87"/>
      <c r="R191" s="23"/>
      <c r="S191" s="24"/>
      <c r="T191" s="24"/>
      <c r="U191" s="25"/>
      <c r="V191" s="23"/>
      <c r="W191" s="24"/>
      <c r="X191" s="24"/>
      <c r="Y191" s="25"/>
      <c r="Z191" s="23"/>
      <c r="AA191" s="24"/>
      <c r="AB191" s="24"/>
      <c r="AC191" s="26"/>
      <c r="AE191" s="7"/>
      <c r="AF191" s="7"/>
      <c r="AG191" s="7"/>
      <c r="AH191" s="7"/>
      <c r="AU191" s="7"/>
      <c r="AV191" s="7"/>
      <c r="AW191" s="7"/>
      <c r="AX191" s="7"/>
    </row>
    <row r="192" spans="1:50" ht="36" customHeight="1" x14ac:dyDescent="0.2">
      <c r="A192" s="127"/>
      <c r="B192" s="127"/>
      <c r="C192" s="128"/>
      <c r="D192" s="76" t="s">
        <v>259</v>
      </c>
      <c r="E192" s="88">
        <f t="shared" si="190"/>
        <v>111000</v>
      </c>
      <c r="F192" s="85">
        <v>10000</v>
      </c>
      <c r="G192" s="86">
        <v>1000</v>
      </c>
      <c r="H192" s="86"/>
      <c r="I192" s="87"/>
      <c r="J192" s="85"/>
      <c r="K192" s="86"/>
      <c r="L192" s="86"/>
      <c r="M192" s="87"/>
      <c r="N192" s="85">
        <v>50000</v>
      </c>
      <c r="O192" s="86">
        <v>50000</v>
      </c>
      <c r="P192" s="86"/>
      <c r="Q192" s="87"/>
      <c r="R192" s="23"/>
      <c r="S192" s="24"/>
      <c r="T192" s="24"/>
      <c r="U192" s="25"/>
      <c r="V192" s="23"/>
      <c r="W192" s="24"/>
      <c r="X192" s="24"/>
      <c r="Y192" s="25"/>
      <c r="Z192" s="23"/>
      <c r="AA192" s="24"/>
      <c r="AB192" s="24"/>
      <c r="AC192" s="26"/>
      <c r="AE192" s="7"/>
      <c r="AF192" s="7"/>
      <c r="AG192" s="7"/>
      <c r="AH192" s="7"/>
      <c r="AU192" s="7"/>
      <c r="AV192" s="7"/>
      <c r="AW192" s="7"/>
      <c r="AX192" s="7"/>
    </row>
    <row r="193" spans="1:50" ht="33.75" customHeight="1" x14ac:dyDescent="0.2">
      <c r="A193" s="127"/>
      <c r="B193" s="127"/>
      <c r="C193" s="128"/>
      <c r="D193" s="76" t="s">
        <v>260</v>
      </c>
      <c r="E193" s="88">
        <f t="shared" si="190"/>
        <v>110000</v>
      </c>
      <c r="F193" s="85"/>
      <c r="G193" s="86"/>
      <c r="H193" s="86"/>
      <c r="I193" s="87"/>
      <c r="J193" s="85"/>
      <c r="K193" s="86"/>
      <c r="L193" s="86"/>
      <c r="M193" s="87">
        <v>10000</v>
      </c>
      <c r="N193" s="85"/>
      <c r="O193" s="86"/>
      <c r="P193" s="86"/>
      <c r="Q193" s="87">
        <v>100000</v>
      </c>
      <c r="R193" s="23"/>
      <c r="S193" s="24"/>
      <c r="T193" s="24"/>
      <c r="U193" s="25"/>
      <c r="V193" s="23"/>
      <c r="W193" s="24"/>
      <c r="X193" s="24"/>
      <c r="Y193" s="25"/>
      <c r="Z193" s="23"/>
      <c r="AA193" s="24"/>
      <c r="AB193" s="24"/>
      <c r="AC193" s="26"/>
      <c r="AE193" s="7"/>
      <c r="AF193" s="7"/>
      <c r="AG193" s="7"/>
      <c r="AH193" s="7"/>
      <c r="AU193" s="7"/>
      <c r="AV193" s="7"/>
      <c r="AW193" s="7"/>
      <c r="AX193" s="7"/>
    </row>
    <row r="194" spans="1:50" ht="36.75" customHeight="1" thickBot="1" x14ac:dyDescent="0.25">
      <c r="A194" s="127"/>
      <c r="B194" s="127"/>
      <c r="C194" s="128"/>
      <c r="D194" s="10" t="s">
        <v>111</v>
      </c>
      <c r="E194" s="88">
        <f t="shared" si="190"/>
        <v>8000</v>
      </c>
      <c r="F194" s="85"/>
      <c r="G194" s="86"/>
      <c r="H194" s="86"/>
      <c r="I194" s="87"/>
      <c r="J194" s="85">
        <v>4000</v>
      </c>
      <c r="K194" s="86"/>
      <c r="L194" s="86">
        <v>4000</v>
      </c>
      <c r="M194" s="87"/>
      <c r="N194" s="85"/>
      <c r="O194" s="86"/>
      <c r="P194" s="86"/>
      <c r="Q194" s="87"/>
      <c r="R194" s="23"/>
      <c r="S194" s="24"/>
      <c r="T194" s="24"/>
      <c r="U194" s="25"/>
      <c r="V194" s="23"/>
      <c r="W194" s="24"/>
      <c r="X194" s="24"/>
      <c r="Y194" s="25"/>
      <c r="Z194" s="23"/>
      <c r="AA194" s="24"/>
      <c r="AB194" s="24"/>
      <c r="AC194" s="26"/>
      <c r="AE194" s="7"/>
      <c r="AF194" s="7"/>
      <c r="AG194" s="7"/>
      <c r="AH194" s="7"/>
      <c r="AU194" s="7"/>
      <c r="AV194" s="7"/>
      <c r="AW194" s="7"/>
      <c r="AX194" s="7"/>
    </row>
    <row r="195" spans="1:50" s="9" customFormat="1" ht="74.25" customHeight="1" thickBot="1" x14ac:dyDescent="0.25">
      <c r="A195" s="127"/>
      <c r="B195" s="128"/>
      <c r="C195" s="129" t="s">
        <v>116</v>
      </c>
      <c r="D195" s="130"/>
      <c r="E195" s="40">
        <f t="shared" ref="E195:AC195" si="191">SUM(E196:E197)</f>
        <v>16000</v>
      </c>
      <c r="F195" s="41">
        <f t="shared" si="191"/>
        <v>0</v>
      </c>
      <c r="G195" s="42">
        <f t="shared" si="191"/>
        <v>0</v>
      </c>
      <c r="H195" s="42">
        <f t="shared" si="191"/>
        <v>0</v>
      </c>
      <c r="I195" s="43">
        <f t="shared" si="191"/>
        <v>0</v>
      </c>
      <c r="J195" s="41">
        <f t="shared" si="191"/>
        <v>4000</v>
      </c>
      <c r="K195" s="42">
        <f t="shared" si="191"/>
        <v>4000</v>
      </c>
      <c r="L195" s="42">
        <f t="shared" si="191"/>
        <v>4000</v>
      </c>
      <c r="M195" s="43">
        <f t="shared" si="191"/>
        <v>4000</v>
      </c>
      <c r="N195" s="41">
        <f t="shared" si="191"/>
        <v>0</v>
      </c>
      <c r="O195" s="42">
        <f t="shared" si="191"/>
        <v>0</v>
      </c>
      <c r="P195" s="42">
        <f t="shared" si="191"/>
        <v>0</v>
      </c>
      <c r="Q195" s="43">
        <f t="shared" si="191"/>
        <v>0</v>
      </c>
      <c r="R195" s="41">
        <f t="shared" ref="R195:Y195" si="192">SUM(R196:R197)</f>
        <v>0</v>
      </c>
      <c r="S195" s="42">
        <f t="shared" si="192"/>
        <v>0</v>
      </c>
      <c r="T195" s="42">
        <f t="shared" si="192"/>
        <v>0</v>
      </c>
      <c r="U195" s="43">
        <f t="shared" si="192"/>
        <v>0</v>
      </c>
      <c r="V195" s="41">
        <f t="shared" si="192"/>
        <v>0</v>
      </c>
      <c r="W195" s="42">
        <f t="shared" si="192"/>
        <v>0</v>
      </c>
      <c r="X195" s="42">
        <f t="shared" si="192"/>
        <v>0</v>
      </c>
      <c r="Y195" s="43">
        <f t="shared" si="192"/>
        <v>0</v>
      </c>
      <c r="Z195" s="41">
        <f t="shared" si="191"/>
        <v>0</v>
      </c>
      <c r="AA195" s="42">
        <f t="shared" si="191"/>
        <v>0</v>
      </c>
      <c r="AB195" s="42">
        <f t="shared" si="191"/>
        <v>0</v>
      </c>
      <c r="AC195" s="44">
        <f t="shared" si="191"/>
        <v>0</v>
      </c>
      <c r="AE195" s="84">
        <f t="shared" ref="AE195:AH196" si="193">F195</f>
        <v>0</v>
      </c>
      <c r="AF195" s="84">
        <f t="shared" si="193"/>
        <v>0</v>
      </c>
      <c r="AG195" s="84">
        <f t="shared" si="193"/>
        <v>0</v>
      </c>
      <c r="AH195" s="84">
        <f t="shared" si="193"/>
        <v>0</v>
      </c>
    </row>
    <row r="196" spans="1:50" ht="36" customHeight="1" x14ac:dyDescent="0.2">
      <c r="A196" s="127"/>
      <c r="B196" s="127"/>
      <c r="C196" s="128"/>
      <c r="D196" s="10" t="s">
        <v>112</v>
      </c>
      <c r="E196" s="88">
        <f>SUM(F196:AC196)</f>
        <v>8000</v>
      </c>
      <c r="F196" s="85"/>
      <c r="G196" s="86"/>
      <c r="H196" s="86"/>
      <c r="I196" s="87"/>
      <c r="J196" s="85">
        <v>2000</v>
      </c>
      <c r="K196" s="86">
        <v>2000</v>
      </c>
      <c r="L196" s="86">
        <v>2000</v>
      </c>
      <c r="M196" s="87">
        <v>2000</v>
      </c>
      <c r="N196" s="85"/>
      <c r="O196" s="86"/>
      <c r="P196" s="86"/>
      <c r="Q196" s="87"/>
      <c r="R196" s="23"/>
      <c r="S196" s="24"/>
      <c r="T196" s="24"/>
      <c r="U196" s="25"/>
      <c r="V196" s="23"/>
      <c r="W196" s="24"/>
      <c r="X196" s="24"/>
      <c r="Y196" s="25"/>
      <c r="Z196" s="23"/>
      <c r="AA196" s="24"/>
      <c r="AB196" s="24"/>
      <c r="AC196" s="26"/>
      <c r="AE196" s="7">
        <f t="shared" si="193"/>
        <v>0</v>
      </c>
      <c r="AF196" s="7">
        <f t="shared" si="193"/>
        <v>0</v>
      </c>
      <c r="AG196" s="7">
        <f t="shared" si="193"/>
        <v>0</v>
      </c>
      <c r="AH196" s="7">
        <f t="shared" si="193"/>
        <v>0</v>
      </c>
      <c r="AU196" s="7">
        <f>$J196</f>
        <v>2000</v>
      </c>
      <c r="AV196" s="7">
        <f>$K196</f>
        <v>2000</v>
      </c>
      <c r="AW196" s="7">
        <f>$L196</f>
        <v>2000</v>
      </c>
      <c r="AX196" s="7">
        <f>$M196</f>
        <v>2000</v>
      </c>
    </row>
    <row r="197" spans="1:50" ht="39.75" customHeight="1" thickBot="1" x14ac:dyDescent="0.25">
      <c r="A197" s="127"/>
      <c r="B197" s="127"/>
      <c r="C197" s="128"/>
      <c r="D197" s="10" t="s">
        <v>113</v>
      </c>
      <c r="E197" s="88">
        <f>SUM(F197:AC197)</f>
        <v>8000</v>
      </c>
      <c r="F197" s="85"/>
      <c r="G197" s="86"/>
      <c r="H197" s="86"/>
      <c r="I197" s="87"/>
      <c r="J197" s="85">
        <v>2000</v>
      </c>
      <c r="K197" s="86">
        <v>2000</v>
      </c>
      <c r="L197" s="86">
        <v>2000</v>
      </c>
      <c r="M197" s="87">
        <v>2000</v>
      </c>
      <c r="N197" s="85"/>
      <c r="O197" s="86"/>
      <c r="P197" s="86"/>
      <c r="Q197" s="87"/>
      <c r="R197" s="23"/>
      <c r="S197" s="24"/>
      <c r="T197" s="24"/>
      <c r="U197" s="25"/>
      <c r="V197" s="23"/>
      <c r="W197" s="24"/>
      <c r="X197" s="24"/>
      <c r="Y197" s="25"/>
      <c r="Z197" s="23"/>
      <c r="AA197" s="24"/>
      <c r="AB197" s="24"/>
      <c r="AC197" s="26"/>
      <c r="AE197" s="7"/>
      <c r="AF197" s="7"/>
      <c r="AG197" s="7"/>
      <c r="AH197" s="7"/>
      <c r="AU197" s="7"/>
      <c r="AV197" s="7"/>
      <c r="AW197" s="7"/>
      <c r="AX197" s="7"/>
    </row>
    <row r="198" spans="1:50" s="9" customFormat="1" ht="74.25" customHeight="1" thickBot="1" x14ac:dyDescent="0.25">
      <c r="A198" s="127"/>
      <c r="B198" s="128"/>
      <c r="C198" s="129" t="s">
        <v>117</v>
      </c>
      <c r="D198" s="130"/>
      <c r="E198" s="40">
        <f t="shared" ref="E198:AC198" si="194">SUM(E199:E199)</f>
        <v>8000</v>
      </c>
      <c r="F198" s="41">
        <f t="shared" si="194"/>
        <v>0</v>
      </c>
      <c r="G198" s="42">
        <f t="shared" si="194"/>
        <v>0</v>
      </c>
      <c r="H198" s="42">
        <f t="shared" si="194"/>
        <v>0</v>
      </c>
      <c r="I198" s="43">
        <f t="shared" si="194"/>
        <v>0</v>
      </c>
      <c r="J198" s="41">
        <f t="shared" si="194"/>
        <v>2000</v>
      </c>
      <c r="K198" s="42">
        <f t="shared" si="194"/>
        <v>2000</v>
      </c>
      <c r="L198" s="42">
        <f t="shared" si="194"/>
        <v>2000</v>
      </c>
      <c r="M198" s="43">
        <f t="shared" si="194"/>
        <v>2000</v>
      </c>
      <c r="N198" s="41">
        <f t="shared" si="194"/>
        <v>0</v>
      </c>
      <c r="O198" s="42">
        <f t="shared" si="194"/>
        <v>0</v>
      </c>
      <c r="P198" s="42">
        <f t="shared" si="194"/>
        <v>0</v>
      </c>
      <c r="Q198" s="43">
        <f t="shared" si="194"/>
        <v>0</v>
      </c>
      <c r="R198" s="41">
        <f t="shared" si="194"/>
        <v>0</v>
      </c>
      <c r="S198" s="42">
        <f t="shared" si="194"/>
        <v>0</v>
      </c>
      <c r="T198" s="42">
        <f t="shared" si="194"/>
        <v>0</v>
      </c>
      <c r="U198" s="43">
        <f t="shared" si="194"/>
        <v>0</v>
      </c>
      <c r="V198" s="41">
        <f t="shared" si="194"/>
        <v>0</v>
      </c>
      <c r="W198" s="42">
        <f t="shared" si="194"/>
        <v>0</v>
      </c>
      <c r="X198" s="42">
        <f t="shared" si="194"/>
        <v>0</v>
      </c>
      <c r="Y198" s="43">
        <f t="shared" si="194"/>
        <v>0</v>
      </c>
      <c r="Z198" s="41">
        <f t="shared" si="194"/>
        <v>0</v>
      </c>
      <c r="AA198" s="42">
        <f t="shared" si="194"/>
        <v>0</v>
      </c>
      <c r="AB198" s="42">
        <f t="shared" si="194"/>
        <v>0</v>
      </c>
      <c r="AC198" s="44">
        <f t="shared" si="194"/>
        <v>0</v>
      </c>
      <c r="AE198" s="84">
        <f t="shared" ref="AE198:AH199" si="195">F198</f>
        <v>0</v>
      </c>
      <c r="AF198" s="84">
        <f t="shared" si="195"/>
        <v>0</v>
      </c>
      <c r="AG198" s="84">
        <f t="shared" si="195"/>
        <v>0</v>
      </c>
      <c r="AH198" s="84">
        <f t="shared" si="195"/>
        <v>0</v>
      </c>
    </row>
    <row r="199" spans="1:50" ht="48.75" customHeight="1" thickBot="1" x14ac:dyDescent="0.25">
      <c r="A199" s="127"/>
      <c r="B199" s="127"/>
      <c r="C199" s="128"/>
      <c r="D199" s="10" t="s">
        <v>114</v>
      </c>
      <c r="E199" s="88">
        <f>SUM(F199:AC199)</f>
        <v>8000</v>
      </c>
      <c r="F199" s="85"/>
      <c r="G199" s="86"/>
      <c r="H199" s="86"/>
      <c r="I199" s="87"/>
      <c r="J199" s="85">
        <v>2000</v>
      </c>
      <c r="K199" s="86">
        <v>2000</v>
      </c>
      <c r="L199" s="86">
        <v>2000</v>
      </c>
      <c r="M199" s="87">
        <v>2000</v>
      </c>
      <c r="N199" s="23"/>
      <c r="O199" s="24"/>
      <c r="P199" s="24"/>
      <c r="Q199" s="25"/>
      <c r="R199" s="23"/>
      <c r="S199" s="24"/>
      <c r="T199" s="24"/>
      <c r="U199" s="25"/>
      <c r="V199" s="23"/>
      <c r="W199" s="24"/>
      <c r="X199" s="24"/>
      <c r="Y199" s="25"/>
      <c r="Z199" s="23"/>
      <c r="AA199" s="24"/>
      <c r="AB199" s="24"/>
      <c r="AC199" s="26"/>
      <c r="AE199" s="7">
        <f t="shared" si="195"/>
        <v>0</v>
      </c>
      <c r="AF199" s="7">
        <f t="shared" si="195"/>
        <v>0</v>
      </c>
      <c r="AG199" s="7">
        <f t="shared" si="195"/>
        <v>0</v>
      </c>
      <c r="AH199" s="7">
        <f t="shared" si="195"/>
        <v>0</v>
      </c>
      <c r="AU199" s="7">
        <f>$J199</f>
        <v>2000</v>
      </c>
      <c r="AV199" s="7">
        <f>$K199</f>
        <v>2000</v>
      </c>
      <c r="AW199" s="7">
        <f>$L199</f>
        <v>2000</v>
      </c>
      <c r="AX199" s="7">
        <f>$M199</f>
        <v>2000</v>
      </c>
    </row>
    <row r="200" spans="1:50" s="83" customFormat="1" ht="83.25" customHeight="1" thickBot="1" x14ac:dyDescent="0.25">
      <c r="A200" s="45"/>
      <c r="B200" s="124" t="s">
        <v>115</v>
      </c>
      <c r="C200" s="125"/>
      <c r="D200" s="126"/>
      <c r="E200" s="46">
        <f t="shared" ref="E200:AC200" si="196">SUM(E201:E209)/2</f>
        <v>78000</v>
      </c>
      <c r="F200" s="47">
        <f t="shared" si="196"/>
        <v>0</v>
      </c>
      <c r="G200" s="48">
        <f t="shared" si="196"/>
        <v>0</v>
      </c>
      <c r="H200" s="48">
        <f t="shared" si="196"/>
        <v>0</v>
      </c>
      <c r="I200" s="49">
        <f t="shared" si="196"/>
        <v>0</v>
      </c>
      <c r="J200" s="47">
        <f t="shared" si="196"/>
        <v>27000</v>
      </c>
      <c r="K200" s="48">
        <f t="shared" si="196"/>
        <v>17000</v>
      </c>
      <c r="L200" s="48">
        <f t="shared" si="196"/>
        <v>17000</v>
      </c>
      <c r="M200" s="49">
        <f t="shared" si="196"/>
        <v>17000</v>
      </c>
      <c r="N200" s="47">
        <f t="shared" si="196"/>
        <v>0</v>
      </c>
      <c r="O200" s="48">
        <f t="shared" si="196"/>
        <v>0</v>
      </c>
      <c r="P200" s="48">
        <f t="shared" si="196"/>
        <v>0</v>
      </c>
      <c r="Q200" s="49">
        <f t="shared" si="196"/>
        <v>0</v>
      </c>
      <c r="R200" s="47">
        <f t="shared" si="196"/>
        <v>0</v>
      </c>
      <c r="S200" s="48">
        <f t="shared" si="196"/>
        <v>0</v>
      </c>
      <c r="T200" s="48">
        <f t="shared" si="196"/>
        <v>0</v>
      </c>
      <c r="U200" s="49">
        <f t="shared" si="196"/>
        <v>0</v>
      </c>
      <c r="V200" s="47">
        <f t="shared" si="196"/>
        <v>0</v>
      </c>
      <c r="W200" s="48">
        <f t="shared" si="196"/>
        <v>0</v>
      </c>
      <c r="X200" s="48">
        <f t="shared" si="196"/>
        <v>0</v>
      </c>
      <c r="Y200" s="49">
        <f t="shared" si="196"/>
        <v>0</v>
      </c>
      <c r="Z200" s="47">
        <f t="shared" si="196"/>
        <v>0</v>
      </c>
      <c r="AA200" s="48">
        <f t="shared" si="196"/>
        <v>0</v>
      </c>
      <c r="AB200" s="48">
        <f t="shared" si="196"/>
        <v>0</v>
      </c>
      <c r="AC200" s="50">
        <f t="shared" si="196"/>
        <v>0</v>
      </c>
      <c r="AD200" s="51"/>
      <c r="AE200" s="82">
        <f t="shared" ref="AE200:AH201" si="197">F200</f>
        <v>0</v>
      </c>
      <c r="AF200" s="82">
        <f t="shared" si="197"/>
        <v>0</v>
      </c>
      <c r="AG200" s="82">
        <f t="shared" si="197"/>
        <v>0</v>
      </c>
      <c r="AH200" s="82">
        <f t="shared" si="197"/>
        <v>0</v>
      </c>
    </row>
    <row r="201" spans="1:50" s="9" customFormat="1" ht="74.25" customHeight="1" thickBot="1" x14ac:dyDescent="0.25">
      <c r="A201" s="127"/>
      <c r="B201" s="128"/>
      <c r="C201" s="129" t="s">
        <v>119</v>
      </c>
      <c r="D201" s="130"/>
      <c r="E201" s="40">
        <f t="shared" ref="E201:AC201" si="198">SUM(E202:E209)</f>
        <v>78000</v>
      </c>
      <c r="F201" s="41">
        <f t="shared" si="198"/>
        <v>0</v>
      </c>
      <c r="G201" s="42">
        <f t="shared" si="198"/>
        <v>0</v>
      </c>
      <c r="H201" s="42">
        <f t="shared" si="198"/>
        <v>0</v>
      </c>
      <c r="I201" s="43">
        <f t="shared" si="198"/>
        <v>0</v>
      </c>
      <c r="J201" s="41">
        <f t="shared" si="198"/>
        <v>27000</v>
      </c>
      <c r="K201" s="42">
        <f t="shared" si="198"/>
        <v>17000</v>
      </c>
      <c r="L201" s="42">
        <f t="shared" si="198"/>
        <v>17000</v>
      </c>
      <c r="M201" s="43">
        <f t="shared" si="198"/>
        <v>17000</v>
      </c>
      <c r="N201" s="41">
        <f t="shared" si="198"/>
        <v>0</v>
      </c>
      <c r="O201" s="42">
        <f t="shared" si="198"/>
        <v>0</v>
      </c>
      <c r="P201" s="42">
        <f t="shared" si="198"/>
        <v>0</v>
      </c>
      <c r="Q201" s="43">
        <f t="shared" si="198"/>
        <v>0</v>
      </c>
      <c r="R201" s="41">
        <f t="shared" si="198"/>
        <v>0</v>
      </c>
      <c r="S201" s="42">
        <f t="shared" si="198"/>
        <v>0</v>
      </c>
      <c r="T201" s="42">
        <f t="shared" si="198"/>
        <v>0</v>
      </c>
      <c r="U201" s="43">
        <f t="shared" si="198"/>
        <v>0</v>
      </c>
      <c r="V201" s="41">
        <f t="shared" si="198"/>
        <v>0</v>
      </c>
      <c r="W201" s="42">
        <f t="shared" si="198"/>
        <v>0</v>
      </c>
      <c r="X201" s="42">
        <f t="shared" si="198"/>
        <v>0</v>
      </c>
      <c r="Y201" s="43">
        <f t="shared" si="198"/>
        <v>0</v>
      </c>
      <c r="Z201" s="41">
        <f t="shared" si="198"/>
        <v>0</v>
      </c>
      <c r="AA201" s="42">
        <f t="shared" si="198"/>
        <v>0</v>
      </c>
      <c r="AB201" s="42">
        <f t="shared" si="198"/>
        <v>0</v>
      </c>
      <c r="AC201" s="44">
        <f t="shared" si="198"/>
        <v>0</v>
      </c>
      <c r="AE201" s="84">
        <f t="shared" si="197"/>
        <v>0</v>
      </c>
      <c r="AF201" s="84">
        <f t="shared" si="197"/>
        <v>0</v>
      </c>
      <c r="AG201" s="84">
        <f t="shared" si="197"/>
        <v>0</v>
      </c>
      <c r="AH201" s="84">
        <f t="shared" si="197"/>
        <v>0</v>
      </c>
    </row>
    <row r="202" spans="1:50" ht="33.75" customHeight="1" x14ac:dyDescent="0.2">
      <c r="A202" s="127"/>
      <c r="B202" s="127"/>
      <c r="C202" s="128"/>
      <c r="D202" s="76" t="s">
        <v>218</v>
      </c>
      <c r="E202" s="88">
        <f t="shared" ref="E202:E209" si="199">SUM(F202:AC202)</f>
        <v>20000</v>
      </c>
      <c r="F202" s="85"/>
      <c r="G202" s="86"/>
      <c r="H202" s="86"/>
      <c r="I202" s="87"/>
      <c r="J202" s="85">
        <v>5000</v>
      </c>
      <c r="K202" s="86">
        <v>5000</v>
      </c>
      <c r="L202" s="86">
        <v>5000</v>
      </c>
      <c r="M202" s="86">
        <v>5000</v>
      </c>
      <c r="N202" s="85"/>
      <c r="O202" s="86"/>
      <c r="P202" s="86"/>
      <c r="Q202" s="87"/>
      <c r="R202" s="85"/>
      <c r="S202" s="86"/>
      <c r="T202" s="86"/>
      <c r="U202" s="86"/>
      <c r="V202" s="23"/>
      <c r="W202" s="24"/>
      <c r="X202" s="24"/>
      <c r="Y202" s="25"/>
      <c r="Z202" s="23"/>
      <c r="AA202" s="24"/>
      <c r="AB202" s="24"/>
      <c r="AC202" s="26"/>
      <c r="AE202" s="7"/>
      <c r="AF202" s="7"/>
      <c r="AG202" s="7"/>
      <c r="AH202" s="7"/>
      <c r="AU202" s="7">
        <f>$J202</f>
        <v>5000</v>
      </c>
      <c r="AV202" s="7">
        <f>$K202</f>
        <v>5000</v>
      </c>
      <c r="AW202" s="7">
        <f>$L202</f>
        <v>5000</v>
      </c>
      <c r="AX202" s="7">
        <f>$M202</f>
        <v>5000</v>
      </c>
    </row>
    <row r="203" spans="1:50" ht="36.75" customHeight="1" x14ac:dyDescent="0.2">
      <c r="A203" s="127"/>
      <c r="B203" s="127"/>
      <c r="C203" s="128"/>
      <c r="D203" s="10" t="s">
        <v>120</v>
      </c>
      <c r="E203" s="88">
        <f t="shared" si="199"/>
        <v>5000</v>
      </c>
      <c r="F203" s="85"/>
      <c r="G203" s="86"/>
      <c r="H203" s="86"/>
      <c r="I203" s="87"/>
      <c r="J203" s="85">
        <v>5000</v>
      </c>
      <c r="K203" s="86"/>
      <c r="L203" s="86"/>
      <c r="M203" s="87"/>
      <c r="N203" s="85"/>
      <c r="O203" s="86"/>
      <c r="P203" s="86"/>
      <c r="Q203" s="87"/>
      <c r="R203" s="85"/>
      <c r="S203" s="86"/>
      <c r="T203" s="86"/>
      <c r="U203" s="87"/>
      <c r="V203" s="23"/>
      <c r="W203" s="24"/>
      <c r="X203" s="24"/>
      <c r="Y203" s="25"/>
      <c r="Z203" s="23"/>
      <c r="AA203" s="24"/>
      <c r="AB203" s="24"/>
      <c r="AC203" s="26"/>
      <c r="AE203" s="7"/>
      <c r="AF203" s="7"/>
      <c r="AG203" s="7"/>
      <c r="AH203" s="7"/>
      <c r="AU203" s="7"/>
      <c r="AV203" s="7"/>
      <c r="AW203" s="7"/>
      <c r="AX203" s="7"/>
    </row>
    <row r="204" spans="1:50" ht="39" customHeight="1" x14ac:dyDescent="0.2">
      <c r="A204" s="127"/>
      <c r="B204" s="127"/>
      <c r="C204" s="128"/>
      <c r="D204" s="10" t="s">
        <v>121</v>
      </c>
      <c r="E204" s="88">
        <f t="shared" si="199"/>
        <v>12000</v>
      </c>
      <c r="F204" s="85"/>
      <c r="G204" s="86"/>
      <c r="H204" s="86"/>
      <c r="I204" s="87"/>
      <c r="J204" s="85">
        <v>3000</v>
      </c>
      <c r="K204" s="86">
        <v>3000</v>
      </c>
      <c r="L204" s="86">
        <v>3000</v>
      </c>
      <c r="M204" s="87">
        <v>3000</v>
      </c>
      <c r="N204" s="85"/>
      <c r="O204" s="86"/>
      <c r="P204" s="86"/>
      <c r="Q204" s="87"/>
      <c r="R204" s="85"/>
      <c r="S204" s="86"/>
      <c r="T204" s="86"/>
      <c r="U204" s="87"/>
      <c r="V204" s="23"/>
      <c r="W204" s="24"/>
      <c r="X204" s="24"/>
      <c r="Y204" s="25"/>
      <c r="Z204" s="23"/>
      <c r="AA204" s="24"/>
      <c r="AB204" s="24"/>
      <c r="AC204" s="26"/>
      <c r="AE204" s="7"/>
      <c r="AF204" s="7"/>
      <c r="AG204" s="7"/>
      <c r="AH204" s="7"/>
      <c r="AU204" s="7"/>
      <c r="AV204" s="7"/>
      <c r="AW204" s="7"/>
      <c r="AX204" s="7"/>
    </row>
    <row r="205" spans="1:50" ht="37.5" customHeight="1" x14ac:dyDescent="0.2">
      <c r="A205" s="127"/>
      <c r="B205" s="127"/>
      <c r="C205" s="128"/>
      <c r="D205" s="10" t="s">
        <v>7</v>
      </c>
      <c r="E205" s="88">
        <f t="shared" si="199"/>
        <v>4000</v>
      </c>
      <c r="F205" s="85"/>
      <c r="G205" s="86"/>
      <c r="H205" s="86"/>
      <c r="I205" s="87"/>
      <c r="J205" s="85">
        <v>1000</v>
      </c>
      <c r="K205" s="86">
        <v>1000</v>
      </c>
      <c r="L205" s="86">
        <v>1000</v>
      </c>
      <c r="M205" s="87">
        <v>1000</v>
      </c>
      <c r="N205" s="85"/>
      <c r="O205" s="86"/>
      <c r="P205" s="86"/>
      <c r="Q205" s="87"/>
      <c r="R205" s="85"/>
      <c r="S205" s="86"/>
      <c r="T205" s="86"/>
      <c r="U205" s="87"/>
      <c r="V205" s="23"/>
      <c r="W205" s="24"/>
      <c r="X205" s="24"/>
      <c r="Y205" s="25"/>
      <c r="Z205" s="23"/>
      <c r="AA205" s="24"/>
      <c r="AB205" s="24"/>
      <c r="AC205" s="26"/>
      <c r="AE205" s="7"/>
      <c r="AF205" s="7"/>
      <c r="AG205" s="7"/>
      <c r="AH205" s="7"/>
      <c r="AU205" s="7"/>
      <c r="AV205" s="7"/>
      <c r="AW205" s="7"/>
      <c r="AX205" s="7"/>
    </row>
    <row r="206" spans="1:50" ht="36" customHeight="1" x14ac:dyDescent="0.2">
      <c r="A206" s="127"/>
      <c r="B206" s="127"/>
      <c r="C206" s="128"/>
      <c r="D206" s="10" t="s">
        <v>122</v>
      </c>
      <c r="E206" s="88">
        <f t="shared" si="199"/>
        <v>16000</v>
      </c>
      <c r="F206" s="85"/>
      <c r="G206" s="86"/>
      <c r="H206" s="86"/>
      <c r="I206" s="87"/>
      <c r="J206" s="85">
        <v>4000</v>
      </c>
      <c r="K206" s="86">
        <v>4000</v>
      </c>
      <c r="L206" s="86">
        <v>4000</v>
      </c>
      <c r="M206" s="87">
        <v>4000</v>
      </c>
      <c r="N206" s="85"/>
      <c r="O206" s="86"/>
      <c r="P206" s="86"/>
      <c r="Q206" s="87"/>
      <c r="R206" s="85"/>
      <c r="S206" s="86"/>
      <c r="T206" s="86"/>
      <c r="U206" s="87"/>
      <c r="V206" s="23"/>
      <c r="W206" s="24"/>
      <c r="X206" s="24"/>
      <c r="Y206" s="25"/>
      <c r="Z206" s="23"/>
      <c r="AA206" s="24"/>
      <c r="AB206" s="24"/>
      <c r="AC206" s="26"/>
      <c r="AE206" s="7"/>
      <c r="AF206" s="7"/>
      <c r="AG206" s="7"/>
      <c r="AH206" s="7"/>
      <c r="AU206" s="7"/>
      <c r="AV206" s="7"/>
      <c r="AW206" s="7"/>
      <c r="AX206" s="7"/>
    </row>
    <row r="207" spans="1:50" ht="93" customHeight="1" x14ac:dyDescent="0.2">
      <c r="A207" s="127"/>
      <c r="B207" s="127"/>
      <c r="C207" s="128"/>
      <c r="D207" s="76" t="s">
        <v>262</v>
      </c>
      <c r="E207" s="88">
        <f t="shared" si="199"/>
        <v>5000</v>
      </c>
      <c r="F207" s="85"/>
      <c r="G207" s="86"/>
      <c r="H207" s="86"/>
      <c r="I207" s="87"/>
      <c r="J207" s="85">
        <v>5000</v>
      </c>
      <c r="K207" s="86"/>
      <c r="L207" s="86"/>
      <c r="M207" s="87"/>
      <c r="N207" s="85"/>
      <c r="O207" s="86"/>
      <c r="P207" s="86"/>
      <c r="Q207" s="87"/>
      <c r="R207" s="85"/>
      <c r="S207" s="86"/>
      <c r="T207" s="86"/>
      <c r="U207" s="87"/>
      <c r="V207" s="23"/>
      <c r="W207" s="24"/>
      <c r="X207" s="24"/>
      <c r="Y207" s="25"/>
      <c r="Z207" s="23"/>
      <c r="AA207" s="24"/>
      <c r="AB207" s="24"/>
      <c r="AC207" s="26"/>
      <c r="AE207" s="7"/>
      <c r="AF207" s="7"/>
      <c r="AG207" s="7"/>
      <c r="AH207" s="7"/>
      <c r="AU207" s="7"/>
      <c r="AV207" s="7"/>
      <c r="AW207" s="7"/>
      <c r="AX207" s="7"/>
    </row>
    <row r="208" spans="1:50" ht="51.75" customHeight="1" x14ac:dyDescent="0.2">
      <c r="A208" s="127"/>
      <c r="B208" s="127"/>
      <c r="C208" s="128"/>
      <c r="D208" s="76" t="s">
        <v>263</v>
      </c>
      <c r="E208" s="88">
        <f t="shared" si="199"/>
        <v>8000</v>
      </c>
      <c r="F208" s="85"/>
      <c r="G208" s="86"/>
      <c r="H208" s="86"/>
      <c r="I208" s="87"/>
      <c r="J208" s="85">
        <v>2000</v>
      </c>
      <c r="K208" s="86">
        <v>2000</v>
      </c>
      <c r="L208" s="86">
        <v>2000</v>
      </c>
      <c r="M208" s="87">
        <v>2000</v>
      </c>
      <c r="N208" s="85"/>
      <c r="O208" s="86"/>
      <c r="P208" s="86"/>
      <c r="Q208" s="87"/>
      <c r="R208" s="85"/>
      <c r="S208" s="86"/>
      <c r="T208" s="86"/>
      <c r="U208" s="87"/>
      <c r="V208" s="23"/>
      <c r="W208" s="24"/>
      <c r="X208" s="24"/>
      <c r="Y208" s="25"/>
      <c r="Z208" s="23"/>
      <c r="AA208" s="24"/>
      <c r="AB208" s="24"/>
      <c r="AC208" s="26"/>
      <c r="AE208" s="7"/>
      <c r="AF208" s="7"/>
      <c r="AG208" s="7"/>
      <c r="AH208" s="7"/>
      <c r="AU208" s="7"/>
      <c r="AV208" s="7"/>
      <c r="AW208" s="7"/>
      <c r="AX208" s="7"/>
    </row>
    <row r="209" spans="1:50" ht="78" customHeight="1" thickBot="1" x14ac:dyDescent="0.25">
      <c r="A209" s="127"/>
      <c r="B209" s="127"/>
      <c r="C209" s="128"/>
      <c r="D209" s="10" t="s">
        <v>123</v>
      </c>
      <c r="E209" s="88">
        <f t="shared" si="199"/>
        <v>8000</v>
      </c>
      <c r="F209" s="85"/>
      <c r="G209" s="86"/>
      <c r="H209" s="86"/>
      <c r="I209" s="87"/>
      <c r="J209" s="85">
        <v>2000</v>
      </c>
      <c r="K209" s="86">
        <v>2000</v>
      </c>
      <c r="L209" s="86">
        <v>2000</v>
      </c>
      <c r="M209" s="87">
        <v>2000</v>
      </c>
      <c r="N209" s="85"/>
      <c r="O209" s="86"/>
      <c r="P209" s="86"/>
      <c r="Q209" s="87"/>
      <c r="R209" s="85"/>
      <c r="S209" s="86"/>
      <c r="T209" s="86"/>
      <c r="U209" s="87"/>
      <c r="V209" s="23"/>
      <c r="W209" s="24"/>
      <c r="X209" s="24"/>
      <c r="Y209" s="25"/>
      <c r="Z209" s="23"/>
      <c r="AA209" s="24"/>
      <c r="AB209" s="24"/>
      <c r="AC209" s="26"/>
      <c r="AE209" s="7"/>
      <c r="AF209" s="7"/>
      <c r="AG209" s="7"/>
      <c r="AH209" s="7"/>
      <c r="AU209" s="7"/>
      <c r="AV209" s="7"/>
      <c r="AW209" s="7"/>
      <c r="AX209" s="7"/>
    </row>
    <row r="210" spans="1:50" s="83" customFormat="1" ht="83.25" customHeight="1" thickBot="1" x14ac:dyDescent="0.25">
      <c r="A210" s="45"/>
      <c r="B210" s="124" t="s">
        <v>124</v>
      </c>
      <c r="C210" s="125"/>
      <c r="D210" s="126"/>
      <c r="E210" s="46">
        <f t="shared" ref="E210:AC210" si="200">SUM(E211:E214)/2</f>
        <v>295000</v>
      </c>
      <c r="F210" s="47">
        <f t="shared" si="200"/>
        <v>0</v>
      </c>
      <c r="G210" s="48">
        <f t="shared" si="200"/>
        <v>15000</v>
      </c>
      <c r="H210" s="48">
        <f t="shared" si="200"/>
        <v>0</v>
      </c>
      <c r="I210" s="49">
        <f t="shared" si="200"/>
        <v>0</v>
      </c>
      <c r="J210" s="47">
        <f t="shared" si="200"/>
        <v>31000</v>
      </c>
      <c r="K210" s="48">
        <f t="shared" si="200"/>
        <v>32000</v>
      </c>
      <c r="L210" s="48">
        <f t="shared" si="200"/>
        <v>33000</v>
      </c>
      <c r="M210" s="49">
        <f t="shared" si="200"/>
        <v>34000</v>
      </c>
      <c r="N210" s="47">
        <f t="shared" si="200"/>
        <v>0</v>
      </c>
      <c r="O210" s="48">
        <f t="shared" si="200"/>
        <v>150000</v>
      </c>
      <c r="P210" s="48">
        <f t="shared" si="200"/>
        <v>0</v>
      </c>
      <c r="Q210" s="49">
        <f t="shared" si="200"/>
        <v>0</v>
      </c>
      <c r="R210" s="47">
        <f t="shared" si="200"/>
        <v>0</v>
      </c>
      <c r="S210" s="48">
        <f t="shared" si="200"/>
        <v>0</v>
      </c>
      <c r="T210" s="48">
        <f t="shared" si="200"/>
        <v>0</v>
      </c>
      <c r="U210" s="49">
        <f t="shared" si="200"/>
        <v>0</v>
      </c>
      <c r="V210" s="47">
        <f t="shared" si="200"/>
        <v>0</v>
      </c>
      <c r="W210" s="48">
        <f t="shared" si="200"/>
        <v>0</v>
      </c>
      <c r="X210" s="48">
        <f t="shared" si="200"/>
        <v>0</v>
      </c>
      <c r="Y210" s="49">
        <f t="shared" si="200"/>
        <v>0</v>
      </c>
      <c r="Z210" s="47">
        <f t="shared" si="200"/>
        <v>0</v>
      </c>
      <c r="AA210" s="48">
        <f t="shared" si="200"/>
        <v>0</v>
      </c>
      <c r="AB210" s="48">
        <f t="shared" si="200"/>
        <v>0</v>
      </c>
      <c r="AC210" s="50">
        <f t="shared" si="200"/>
        <v>0</v>
      </c>
      <c r="AD210" s="51"/>
      <c r="AE210" s="82">
        <f t="shared" ref="AE210:AH212" si="201">F210</f>
        <v>0</v>
      </c>
      <c r="AF210" s="82">
        <f t="shared" si="201"/>
        <v>15000</v>
      </c>
      <c r="AG210" s="82">
        <f t="shared" si="201"/>
        <v>0</v>
      </c>
      <c r="AH210" s="82">
        <f t="shared" si="201"/>
        <v>0</v>
      </c>
    </row>
    <row r="211" spans="1:50" s="9" customFormat="1" ht="74.25" customHeight="1" thickBot="1" x14ac:dyDescent="0.25">
      <c r="A211" s="127"/>
      <c r="B211" s="128"/>
      <c r="C211" s="129" t="s">
        <v>125</v>
      </c>
      <c r="D211" s="130"/>
      <c r="E211" s="40">
        <f t="shared" ref="E211:AC213" si="202">SUM(E212:E212)</f>
        <v>165000</v>
      </c>
      <c r="F211" s="41">
        <f t="shared" si="202"/>
        <v>0</v>
      </c>
      <c r="G211" s="42">
        <f t="shared" si="202"/>
        <v>15000</v>
      </c>
      <c r="H211" s="42">
        <f t="shared" si="202"/>
        <v>0</v>
      </c>
      <c r="I211" s="43">
        <f t="shared" si="202"/>
        <v>0</v>
      </c>
      <c r="J211" s="41">
        <f t="shared" si="202"/>
        <v>0</v>
      </c>
      <c r="K211" s="42">
        <f t="shared" si="202"/>
        <v>0</v>
      </c>
      <c r="L211" s="42">
        <f t="shared" si="202"/>
        <v>0</v>
      </c>
      <c r="M211" s="43">
        <f t="shared" si="202"/>
        <v>0</v>
      </c>
      <c r="N211" s="41">
        <f t="shared" si="202"/>
        <v>0</v>
      </c>
      <c r="O211" s="42">
        <f t="shared" si="202"/>
        <v>150000</v>
      </c>
      <c r="P211" s="42">
        <f t="shared" si="202"/>
        <v>0</v>
      </c>
      <c r="Q211" s="43">
        <f t="shared" si="202"/>
        <v>0</v>
      </c>
      <c r="R211" s="41">
        <f t="shared" si="202"/>
        <v>0</v>
      </c>
      <c r="S211" s="42">
        <f t="shared" si="202"/>
        <v>0</v>
      </c>
      <c r="T211" s="42">
        <f t="shared" si="202"/>
        <v>0</v>
      </c>
      <c r="U211" s="43">
        <f t="shared" si="202"/>
        <v>0</v>
      </c>
      <c r="V211" s="41">
        <f t="shared" si="202"/>
        <v>0</v>
      </c>
      <c r="W211" s="42">
        <f t="shared" si="202"/>
        <v>0</v>
      </c>
      <c r="X211" s="42">
        <f t="shared" si="202"/>
        <v>0</v>
      </c>
      <c r="Y211" s="43">
        <f t="shared" si="202"/>
        <v>0</v>
      </c>
      <c r="Z211" s="41">
        <f t="shared" si="202"/>
        <v>0</v>
      </c>
      <c r="AA211" s="42">
        <f t="shared" si="202"/>
        <v>0</v>
      </c>
      <c r="AB211" s="42">
        <f t="shared" si="202"/>
        <v>0</v>
      </c>
      <c r="AC211" s="44">
        <f t="shared" si="202"/>
        <v>0</v>
      </c>
      <c r="AE211" s="84">
        <f t="shared" si="201"/>
        <v>0</v>
      </c>
      <c r="AF211" s="84">
        <f t="shared" si="201"/>
        <v>15000</v>
      </c>
      <c r="AG211" s="84">
        <f t="shared" si="201"/>
        <v>0</v>
      </c>
      <c r="AH211" s="84">
        <f t="shared" si="201"/>
        <v>0</v>
      </c>
    </row>
    <row r="212" spans="1:50" ht="70.5" customHeight="1" thickBot="1" x14ac:dyDescent="0.25">
      <c r="A212" s="127"/>
      <c r="B212" s="127"/>
      <c r="C212" s="128"/>
      <c r="D212" s="108" t="s">
        <v>219</v>
      </c>
      <c r="E212" s="88">
        <f>SUM(F212:AC212)</f>
        <v>165000</v>
      </c>
      <c r="F212" s="85"/>
      <c r="G212" s="86">
        <v>15000</v>
      </c>
      <c r="H212" s="86"/>
      <c r="I212" s="87"/>
      <c r="J212" s="85"/>
      <c r="K212" s="86"/>
      <c r="L212" s="86"/>
      <c r="M212" s="86"/>
      <c r="N212" s="85"/>
      <c r="O212" s="86">
        <v>150000</v>
      </c>
      <c r="P212" s="86"/>
      <c r="Q212" s="87"/>
      <c r="R212" s="23"/>
      <c r="S212" s="24"/>
      <c r="T212" s="24"/>
      <c r="U212" s="24"/>
      <c r="V212" s="23"/>
      <c r="W212" s="24"/>
      <c r="X212" s="24"/>
      <c r="Y212" s="25"/>
      <c r="Z212" s="23"/>
      <c r="AA212" s="24"/>
      <c r="AB212" s="24"/>
      <c r="AC212" s="26"/>
      <c r="AE212" s="7">
        <f t="shared" si="201"/>
        <v>0</v>
      </c>
      <c r="AF212" s="7">
        <f t="shared" si="201"/>
        <v>15000</v>
      </c>
      <c r="AG212" s="7">
        <f t="shared" si="201"/>
        <v>0</v>
      </c>
      <c r="AH212" s="7">
        <f t="shared" si="201"/>
        <v>0</v>
      </c>
      <c r="AU212" s="7">
        <f>$J212</f>
        <v>0</v>
      </c>
      <c r="AV212" s="7">
        <f>$K212</f>
        <v>0</v>
      </c>
      <c r="AW212" s="7">
        <f>$L212</f>
        <v>0</v>
      </c>
      <c r="AX212" s="7">
        <f>$M212</f>
        <v>0</v>
      </c>
    </row>
    <row r="213" spans="1:50" s="9" customFormat="1" ht="74.25" customHeight="1" thickBot="1" x14ac:dyDescent="0.25">
      <c r="A213" s="127"/>
      <c r="B213" s="128"/>
      <c r="C213" s="129" t="s">
        <v>126</v>
      </c>
      <c r="D213" s="130"/>
      <c r="E213" s="40">
        <f t="shared" si="202"/>
        <v>130000</v>
      </c>
      <c r="F213" s="41">
        <f t="shared" ref="F213:AC213" si="203">SUM(F214:F214)</f>
        <v>0</v>
      </c>
      <c r="G213" s="42">
        <f t="shared" si="203"/>
        <v>0</v>
      </c>
      <c r="H213" s="42">
        <f t="shared" si="203"/>
        <v>0</v>
      </c>
      <c r="I213" s="43">
        <f t="shared" si="203"/>
        <v>0</v>
      </c>
      <c r="J213" s="41">
        <f t="shared" si="203"/>
        <v>31000</v>
      </c>
      <c r="K213" s="42">
        <f t="shared" si="203"/>
        <v>32000</v>
      </c>
      <c r="L213" s="42">
        <f t="shared" si="203"/>
        <v>33000</v>
      </c>
      <c r="M213" s="43">
        <f t="shared" si="203"/>
        <v>34000</v>
      </c>
      <c r="N213" s="41">
        <f t="shared" si="203"/>
        <v>0</v>
      </c>
      <c r="O213" s="42">
        <f t="shared" si="203"/>
        <v>0</v>
      </c>
      <c r="P213" s="42">
        <f t="shared" si="203"/>
        <v>0</v>
      </c>
      <c r="Q213" s="43">
        <f t="shared" si="203"/>
        <v>0</v>
      </c>
      <c r="R213" s="41">
        <f t="shared" si="203"/>
        <v>0</v>
      </c>
      <c r="S213" s="42">
        <f t="shared" si="203"/>
        <v>0</v>
      </c>
      <c r="T213" s="42">
        <f t="shared" si="203"/>
        <v>0</v>
      </c>
      <c r="U213" s="43">
        <f t="shared" si="203"/>
        <v>0</v>
      </c>
      <c r="V213" s="41">
        <f t="shared" si="203"/>
        <v>0</v>
      </c>
      <c r="W213" s="42">
        <f t="shared" si="203"/>
        <v>0</v>
      </c>
      <c r="X213" s="42">
        <f t="shared" si="203"/>
        <v>0</v>
      </c>
      <c r="Y213" s="43">
        <f t="shared" si="203"/>
        <v>0</v>
      </c>
      <c r="Z213" s="41">
        <f t="shared" si="203"/>
        <v>0</v>
      </c>
      <c r="AA213" s="42">
        <f t="shared" si="203"/>
        <v>0</v>
      </c>
      <c r="AB213" s="42">
        <f t="shared" si="203"/>
        <v>0</v>
      </c>
      <c r="AC213" s="44">
        <f t="shared" si="203"/>
        <v>0</v>
      </c>
      <c r="AE213" s="84">
        <f t="shared" ref="AE213:AH214" si="204">F213</f>
        <v>0</v>
      </c>
      <c r="AF213" s="84">
        <f t="shared" si="204"/>
        <v>0</v>
      </c>
      <c r="AG213" s="84">
        <f t="shared" si="204"/>
        <v>0</v>
      </c>
      <c r="AH213" s="84">
        <f t="shared" si="204"/>
        <v>0</v>
      </c>
    </row>
    <row r="214" spans="1:50" ht="42.75" customHeight="1" thickBot="1" x14ac:dyDescent="0.25">
      <c r="A214" s="127"/>
      <c r="B214" s="127"/>
      <c r="C214" s="128"/>
      <c r="D214" s="76" t="s">
        <v>264</v>
      </c>
      <c r="E214" s="88">
        <f>SUM(F214:AC214)</f>
        <v>130000</v>
      </c>
      <c r="F214" s="85"/>
      <c r="G214" s="86"/>
      <c r="H214" s="86"/>
      <c r="I214" s="86"/>
      <c r="J214" s="85">
        <v>31000</v>
      </c>
      <c r="K214" s="86">
        <v>32000</v>
      </c>
      <c r="L214" s="86">
        <v>33000</v>
      </c>
      <c r="M214" s="87">
        <v>34000</v>
      </c>
      <c r="N214" s="23"/>
      <c r="O214" s="24"/>
      <c r="P214" s="24"/>
      <c r="Q214" s="25"/>
      <c r="R214" s="23"/>
      <c r="S214" s="24"/>
      <c r="T214" s="24"/>
      <c r="U214" s="25"/>
      <c r="V214" s="23"/>
      <c r="W214" s="24"/>
      <c r="X214" s="24"/>
      <c r="Y214" s="25"/>
      <c r="Z214" s="23"/>
      <c r="AA214" s="24"/>
      <c r="AB214" s="24"/>
      <c r="AC214" s="26"/>
      <c r="AE214" s="7">
        <f t="shared" si="204"/>
        <v>0</v>
      </c>
      <c r="AF214" s="7">
        <f t="shared" si="204"/>
        <v>0</v>
      </c>
      <c r="AG214" s="7">
        <f t="shared" si="204"/>
        <v>0</v>
      </c>
      <c r="AH214" s="7">
        <f t="shared" si="204"/>
        <v>0</v>
      </c>
      <c r="AU214" s="7">
        <f>$J214</f>
        <v>31000</v>
      </c>
      <c r="AV214" s="7">
        <f>$K214</f>
        <v>32000</v>
      </c>
      <c r="AW214" s="7">
        <f>$L214</f>
        <v>33000</v>
      </c>
      <c r="AX214" s="7">
        <f>$M214</f>
        <v>34000</v>
      </c>
    </row>
    <row r="215" spans="1:50" s="56" customFormat="1" ht="87" customHeight="1" thickBot="1" x14ac:dyDescent="0.25">
      <c r="A215" s="131" t="s">
        <v>127</v>
      </c>
      <c r="B215" s="132"/>
      <c r="C215" s="132"/>
      <c r="D215" s="133"/>
      <c r="E215" s="52">
        <f t="shared" ref="E215:AC215" si="205">SUM(E216:E249)/3</f>
        <v>809500</v>
      </c>
      <c r="F215" s="53">
        <f t="shared" si="205"/>
        <v>0</v>
      </c>
      <c r="G215" s="54">
        <f t="shared" si="205"/>
        <v>4000</v>
      </c>
      <c r="H215" s="54">
        <f t="shared" si="205"/>
        <v>0</v>
      </c>
      <c r="I215" s="55">
        <f t="shared" si="205"/>
        <v>14000</v>
      </c>
      <c r="J215" s="53">
        <f t="shared" si="205"/>
        <v>120500</v>
      </c>
      <c r="K215" s="54">
        <f t="shared" si="205"/>
        <v>142000</v>
      </c>
      <c r="L215" s="54">
        <f t="shared" si="205"/>
        <v>105000</v>
      </c>
      <c r="M215" s="55">
        <f t="shared" si="205"/>
        <v>144000</v>
      </c>
      <c r="N215" s="53">
        <f t="shared" si="205"/>
        <v>0</v>
      </c>
      <c r="O215" s="54">
        <f t="shared" si="205"/>
        <v>40000</v>
      </c>
      <c r="P215" s="54">
        <f t="shared" si="205"/>
        <v>0</v>
      </c>
      <c r="Q215" s="55">
        <f t="shared" si="205"/>
        <v>240000</v>
      </c>
      <c r="R215" s="53">
        <f t="shared" si="205"/>
        <v>0</v>
      </c>
      <c r="S215" s="54">
        <f t="shared" si="205"/>
        <v>0</v>
      </c>
      <c r="T215" s="54">
        <f t="shared" si="205"/>
        <v>0</v>
      </c>
      <c r="U215" s="55">
        <f t="shared" si="205"/>
        <v>0</v>
      </c>
      <c r="V215" s="53">
        <f t="shared" si="205"/>
        <v>0</v>
      </c>
      <c r="W215" s="54">
        <f t="shared" si="205"/>
        <v>0</v>
      </c>
      <c r="X215" s="54">
        <f t="shared" si="205"/>
        <v>0</v>
      </c>
      <c r="Y215" s="55">
        <f t="shared" si="205"/>
        <v>0</v>
      </c>
      <c r="Z215" s="53">
        <f t="shared" si="205"/>
        <v>0</v>
      </c>
      <c r="AA215" s="54">
        <f t="shared" si="205"/>
        <v>0</v>
      </c>
      <c r="AB215" s="54">
        <f t="shared" si="205"/>
        <v>0</v>
      </c>
      <c r="AC215" s="55">
        <f t="shared" si="205"/>
        <v>0</v>
      </c>
      <c r="AE215" s="81">
        <f t="shared" ref="AE215:AH219" si="206">F215</f>
        <v>0</v>
      </c>
      <c r="AF215" s="81">
        <f t="shared" si="206"/>
        <v>4000</v>
      </c>
      <c r="AG215" s="81">
        <f t="shared" si="206"/>
        <v>0</v>
      </c>
      <c r="AH215" s="81">
        <f t="shared" si="206"/>
        <v>14000</v>
      </c>
    </row>
    <row r="216" spans="1:50" s="83" customFormat="1" ht="83.25" customHeight="1" thickBot="1" x14ac:dyDescent="0.25">
      <c r="A216" s="45"/>
      <c r="B216" s="124" t="s">
        <v>128</v>
      </c>
      <c r="C216" s="125"/>
      <c r="D216" s="126"/>
      <c r="E216" s="46">
        <f t="shared" ref="E216:AC216" si="207">SUM(E217:E221)/2</f>
        <v>34000</v>
      </c>
      <c r="F216" s="47">
        <f t="shared" si="207"/>
        <v>0</v>
      </c>
      <c r="G216" s="48">
        <f t="shared" si="207"/>
        <v>0</v>
      </c>
      <c r="H216" s="48">
        <f t="shared" si="207"/>
        <v>0</v>
      </c>
      <c r="I216" s="49">
        <f t="shared" si="207"/>
        <v>0</v>
      </c>
      <c r="J216" s="47">
        <f t="shared" si="207"/>
        <v>12000</v>
      </c>
      <c r="K216" s="48">
        <f t="shared" si="207"/>
        <v>4000</v>
      </c>
      <c r="L216" s="48">
        <f t="shared" si="207"/>
        <v>4000</v>
      </c>
      <c r="M216" s="49">
        <f t="shared" si="207"/>
        <v>14000</v>
      </c>
      <c r="N216" s="47">
        <f t="shared" si="207"/>
        <v>0</v>
      </c>
      <c r="O216" s="48">
        <f t="shared" si="207"/>
        <v>0</v>
      </c>
      <c r="P216" s="48">
        <f t="shared" si="207"/>
        <v>0</v>
      </c>
      <c r="Q216" s="49">
        <f t="shared" si="207"/>
        <v>0</v>
      </c>
      <c r="R216" s="47">
        <f t="shared" si="207"/>
        <v>0</v>
      </c>
      <c r="S216" s="48">
        <f t="shared" si="207"/>
        <v>0</v>
      </c>
      <c r="T216" s="48">
        <f t="shared" si="207"/>
        <v>0</v>
      </c>
      <c r="U216" s="49">
        <f t="shared" si="207"/>
        <v>0</v>
      </c>
      <c r="V216" s="47">
        <f t="shared" si="207"/>
        <v>0</v>
      </c>
      <c r="W216" s="48">
        <f t="shared" si="207"/>
        <v>0</v>
      </c>
      <c r="X216" s="48">
        <f t="shared" si="207"/>
        <v>0</v>
      </c>
      <c r="Y216" s="49">
        <f t="shared" si="207"/>
        <v>0</v>
      </c>
      <c r="Z216" s="47">
        <f t="shared" si="207"/>
        <v>0</v>
      </c>
      <c r="AA216" s="48">
        <f t="shared" si="207"/>
        <v>0</v>
      </c>
      <c r="AB216" s="48">
        <f t="shared" si="207"/>
        <v>0</v>
      </c>
      <c r="AC216" s="50">
        <f t="shared" si="207"/>
        <v>0</v>
      </c>
      <c r="AD216" s="51"/>
      <c r="AE216" s="82">
        <f t="shared" si="206"/>
        <v>0</v>
      </c>
      <c r="AF216" s="82">
        <f t="shared" si="206"/>
        <v>0</v>
      </c>
      <c r="AG216" s="82">
        <f t="shared" si="206"/>
        <v>0</v>
      </c>
      <c r="AH216" s="82">
        <f t="shared" si="206"/>
        <v>0</v>
      </c>
    </row>
    <row r="217" spans="1:50" s="9" customFormat="1" ht="74.25" customHeight="1" thickBot="1" x14ac:dyDescent="0.25">
      <c r="A217" s="127"/>
      <c r="B217" s="128"/>
      <c r="C217" s="129" t="s">
        <v>129</v>
      </c>
      <c r="D217" s="130"/>
      <c r="E217" s="40">
        <f t="shared" ref="E217:AC217" si="208">SUM(E218:E221)</f>
        <v>34000</v>
      </c>
      <c r="F217" s="41">
        <f t="shared" si="208"/>
        <v>0</v>
      </c>
      <c r="G217" s="42">
        <f t="shared" si="208"/>
        <v>0</v>
      </c>
      <c r="H217" s="42">
        <f t="shared" si="208"/>
        <v>0</v>
      </c>
      <c r="I217" s="43">
        <f t="shared" si="208"/>
        <v>0</v>
      </c>
      <c r="J217" s="41">
        <f t="shared" si="208"/>
        <v>12000</v>
      </c>
      <c r="K217" s="42">
        <f t="shared" si="208"/>
        <v>4000</v>
      </c>
      <c r="L217" s="42">
        <f t="shared" si="208"/>
        <v>4000</v>
      </c>
      <c r="M217" s="43">
        <f t="shared" si="208"/>
        <v>14000</v>
      </c>
      <c r="N217" s="41">
        <f t="shared" si="208"/>
        <v>0</v>
      </c>
      <c r="O217" s="42">
        <f t="shared" si="208"/>
        <v>0</v>
      </c>
      <c r="P217" s="42">
        <f t="shared" si="208"/>
        <v>0</v>
      </c>
      <c r="Q217" s="43">
        <f t="shared" si="208"/>
        <v>0</v>
      </c>
      <c r="R217" s="41">
        <f t="shared" si="208"/>
        <v>0</v>
      </c>
      <c r="S217" s="42">
        <f t="shared" si="208"/>
        <v>0</v>
      </c>
      <c r="T217" s="42">
        <f t="shared" si="208"/>
        <v>0</v>
      </c>
      <c r="U217" s="43">
        <f t="shared" si="208"/>
        <v>0</v>
      </c>
      <c r="V217" s="41">
        <f t="shared" si="208"/>
        <v>0</v>
      </c>
      <c r="W217" s="42">
        <f t="shared" si="208"/>
        <v>0</v>
      </c>
      <c r="X217" s="42">
        <f t="shared" si="208"/>
        <v>0</v>
      </c>
      <c r="Y217" s="43">
        <f t="shared" si="208"/>
        <v>0</v>
      </c>
      <c r="Z217" s="41">
        <f t="shared" si="208"/>
        <v>0</v>
      </c>
      <c r="AA217" s="42">
        <f t="shared" si="208"/>
        <v>0</v>
      </c>
      <c r="AB217" s="42">
        <f t="shared" si="208"/>
        <v>0</v>
      </c>
      <c r="AC217" s="44">
        <f t="shared" si="208"/>
        <v>0</v>
      </c>
      <c r="AE217" s="84">
        <f t="shared" si="206"/>
        <v>0</v>
      </c>
      <c r="AF217" s="84">
        <f t="shared" si="206"/>
        <v>0</v>
      </c>
      <c r="AG217" s="84">
        <f t="shared" si="206"/>
        <v>0</v>
      </c>
      <c r="AH217" s="84">
        <f t="shared" si="206"/>
        <v>0</v>
      </c>
    </row>
    <row r="218" spans="1:50" ht="49.5" customHeight="1" x14ac:dyDescent="0.2">
      <c r="A218" s="127"/>
      <c r="B218" s="127"/>
      <c r="C218" s="128"/>
      <c r="D218" s="80" t="s">
        <v>265</v>
      </c>
      <c r="E218" s="88">
        <f>SUM(F218:AC218)</f>
        <v>10000</v>
      </c>
      <c r="F218" s="85"/>
      <c r="G218" s="86"/>
      <c r="H218" s="86"/>
      <c r="I218" s="87"/>
      <c r="J218" s="85"/>
      <c r="K218" s="86"/>
      <c r="L218" s="86"/>
      <c r="M218" s="86">
        <v>10000</v>
      </c>
      <c r="N218" s="23"/>
      <c r="O218" s="24"/>
      <c r="P218" s="24"/>
      <c r="Q218" s="25"/>
      <c r="R218" s="23"/>
      <c r="S218" s="24"/>
      <c r="T218" s="24"/>
      <c r="U218" s="24"/>
      <c r="V218" s="23"/>
      <c r="W218" s="24"/>
      <c r="X218" s="24"/>
      <c r="Y218" s="25"/>
      <c r="Z218" s="23"/>
      <c r="AA218" s="24"/>
      <c r="AB218" s="24"/>
      <c r="AC218" s="26"/>
      <c r="AE218" s="7">
        <f t="shared" si="206"/>
        <v>0</v>
      </c>
      <c r="AF218" s="7">
        <f t="shared" si="206"/>
        <v>0</v>
      </c>
      <c r="AG218" s="7">
        <f t="shared" si="206"/>
        <v>0</v>
      </c>
      <c r="AH218" s="7">
        <f t="shared" si="206"/>
        <v>0</v>
      </c>
      <c r="AU218" s="7">
        <f>$J218</f>
        <v>0</v>
      </c>
      <c r="AV218" s="7">
        <f>$K218</f>
        <v>0</v>
      </c>
      <c r="AW218" s="7">
        <f>$L218</f>
        <v>0</v>
      </c>
      <c r="AX218" s="7">
        <f>$M218</f>
        <v>10000</v>
      </c>
    </row>
    <row r="219" spans="1:50" ht="54.75" customHeight="1" x14ac:dyDescent="0.2">
      <c r="A219" s="127"/>
      <c r="B219" s="127"/>
      <c r="C219" s="128"/>
      <c r="D219" s="76" t="s">
        <v>266</v>
      </c>
      <c r="E219" s="88">
        <f>SUM(F219:AC219)</f>
        <v>8000</v>
      </c>
      <c r="F219" s="85"/>
      <c r="G219" s="86"/>
      <c r="H219" s="86"/>
      <c r="I219" s="87"/>
      <c r="J219" s="85">
        <v>8000</v>
      </c>
      <c r="K219" s="109"/>
      <c r="L219" s="109"/>
      <c r="M219" s="110"/>
      <c r="N219" s="23"/>
      <c r="O219" s="24"/>
      <c r="P219" s="24"/>
      <c r="Q219" s="25"/>
      <c r="R219" s="23"/>
      <c r="S219" s="37"/>
      <c r="T219" s="37"/>
      <c r="U219" s="38"/>
      <c r="V219" s="23"/>
      <c r="W219" s="24"/>
      <c r="X219" s="24"/>
      <c r="Y219" s="25"/>
      <c r="Z219" s="23"/>
      <c r="AA219" s="24"/>
      <c r="AB219" s="24"/>
      <c r="AC219" s="26"/>
      <c r="AE219" s="7">
        <f t="shared" si="206"/>
        <v>0</v>
      </c>
      <c r="AF219" s="7">
        <f t="shared" si="206"/>
        <v>0</v>
      </c>
      <c r="AG219" s="7">
        <f t="shared" si="206"/>
        <v>0</v>
      </c>
      <c r="AH219" s="7">
        <f t="shared" si="206"/>
        <v>0</v>
      </c>
      <c r="AU219" s="7">
        <f>$J219</f>
        <v>8000</v>
      </c>
      <c r="AV219" s="7">
        <f>$K219</f>
        <v>0</v>
      </c>
      <c r="AW219" s="7">
        <f>$L219</f>
        <v>0</v>
      </c>
      <c r="AX219" s="7">
        <f>$M219</f>
        <v>0</v>
      </c>
    </row>
    <row r="220" spans="1:50" ht="117.75" customHeight="1" x14ac:dyDescent="0.2">
      <c r="A220" s="127"/>
      <c r="B220" s="127"/>
      <c r="C220" s="128"/>
      <c r="D220" s="10" t="s">
        <v>130</v>
      </c>
      <c r="E220" s="88">
        <f>SUM(F220:AC220)</f>
        <v>4000</v>
      </c>
      <c r="F220" s="85"/>
      <c r="G220" s="86"/>
      <c r="H220" s="86"/>
      <c r="I220" s="87"/>
      <c r="J220" s="85">
        <v>1000</v>
      </c>
      <c r="K220" s="109">
        <v>1000</v>
      </c>
      <c r="L220" s="109">
        <v>1000</v>
      </c>
      <c r="M220" s="110">
        <v>1000</v>
      </c>
      <c r="N220" s="23"/>
      <c r="O220" s="24"/>
      <c r="P220" s="24"/>
      <c r="Q220" s="25"/>
      <c r="R220" s="23"/>
      <c r="S220" s="37"/>
      <c r="T220" s="37"/>
      <c r="U220" s="38"/>
      <c r="V220" s="23"/>
      <c r="W220" s="24"/>
      <c r="X220" s="24"/>
      <c r="Y220" s="25"/>
      <c r="Z220" s="23"/>
      <c r="AA220" s="24"/>
      <c r="AB220" s="24"/>
      <c r="AC220" s="26"/>
      <c r="AE220" s="7"/>
      <c r="AF220" s="7"/>
      <c r="AG220" s="7"/>
      <c r="AH220" s="7"/>
      <c r="AU220" s="7"/>
      <c r="AV220" s="7"/>
      <c r="AW220" s="7"/>
      <c r="AX220" s="7"/>
    </row>
    <row r="221" spans="1:50" ht="58.5" customHeight="1" thickBot="1" x14ac:dyDescent="0.25">
      <c r="A221" s="127"/>
      <c r="B221" s="127"/>
      <c r="C221" s="128"/>
      <c r="D221" s="76" t="s">
        <v>267</v>
      </c>
      <c r="E221" s="88">
        <f>SUM(F221:AC221)</f>
        <v>12000</v>
      </c>
      <c r="F221" s="85"/>
      <c r="G221" s="86"/>
      <c r="H221" s="86"/>
      <c r="I221" s="87"/>
      <c r="J221" s="85">
        <v>3000</v>
      </c>
      <c r="K221" s="109">
        <v>3000</v>
      </c>
      <c r="L221" s="109">
        <v>3000</v>
      </c>
      <c r="M221" s="110">
        <v>3000</v>
      </c>
      <c r="N221" s="23"/>
      <c r="O221" s="24"/>
      <c r="P221" s="24"/>
      <c r="Q221" s="25"/>
      <c r="R221" s="23"/>
      <c r="S221" s="37"/>
      <c r="T221" s="37"/>
      <c r="U221" s="38"/>
      <c r="V221" s="23"/>
      <c r="W221" s="24"/>
      <c r="X221" s="24"/>
      <c r="Y221" s="25"/>
      <c r="Z221" s="23"/>
      <c r="AA221" s="24"/>
      <c r="AB221" s="24"/>
      <c r="AC221" s="26"/>
      <c r="AE221" s="7"/>
      <c r="AF221" s="7"/>
      <c r="AG221" s="7"/>
      <c r="AH221" s="7"/>
      <c r="AU221" s="7"/>
      <c r="AV221" s="7"/>
      <c r="AW221" s="7"/>
      <c r="AX221" s="7"/>
    </row>
    <row r="222" spans="1:50" s="83" customFormat="1" ht="83.25" customHeight="1" thickBot="1" x14ac:dyDescent="0.25">
      <c r="A222" s="45"/>
      <c r="B222" s="124" t="s">
        <v>131</v>
      </c>
      <c r="C222" s="125"/>
      <c r="D222" s="126"/>
      <c r="E222" s="46">
        <f t="shared" ref="E222:AC222" si="209">SUM(E223:E238)/2</f>
        <v>533000</v>
      </c>
      <c r="F222" s="47">
        <f t="shared" si="209"/>
        <v>0</v>
      </c>
      <c r="G222" s="48">
        <f t="shared" si="209"/>
        <v>4000</v>
      </c>
      <c r="H222" s="48">
        <f t="shared" si="209"/>
        <v>0</v>
      </c>
      <c r="I222" s="49">
        <f t="shared" si="209"/>
        <v>4000</v>
      </c>
      <c r="J222" s="47">
        <f t="shared" si="209"/>
        <v>102500</v>
      </c>
      <c r="K222" s="48">
        <f t="shared" si="209"/>
        <v>131500</v>
      </c>
      <c r="L222" s="48">
        <f t="shared" si="209"/>
        <v>87500</v>
      </c>
      <c r="M222" s="49">
        <f t="shared" si="209"/>
        <v>123500</v>
      </c>
      <c r="N222" s="47">
        <f t="shared" si="209"/>
        <v>0</v>
      </c>
      <c r="O222" s="48">
        <f t="shared" si="209"/>
        <v>40000</v>
      </c>
      <c r="P222" s="48">
        <f t="shared" si="209"/>
        <v>0</v>
      </c>
      <c r="Q222" s="49">
        <f t="shared" si="209"/>
        <v>40000</v>
      </c>
      <c r="R222" s="47">
        <f t="shared" si="209"/>
        <v>0</v>
      </c>
      <c r="S222" s="48">
        <f t="shared" si="209"/>
        <v>0</v>
      </c>
      <c r="T222" s="48">
        <f t="shared" si="209"/>
        <v>0</v>
      </c>
      <c r="U222" s="49">
        <f t="shared" si="209"/>
        <v>0</v>
      </c>
      <c r="V222" s="47">
        <f t="shared" si="209"/>
        <v>0</v>
      </c>
      <c r="W222" s="48">
        <f t="shared" si="209"/>
        <v>0</v>
      </c>
      <c r="X222" s="48">
        <f t="shared" si="209"/>
        <v>0</v>
      </c>
      <c r="Y222" s="49">
        <f t="shared" si="209"/>
        <v>0</v>
      </c>
      <c r="Z222" s="47">
        <f t="shared" si="209"/>
        <v>0</v>
      </c>
      <c r="AA222" s="48">
        <f t="shared" si="209"/>
        <v>0</v>
      </c>
      <c r="AB222" s="48">
        <f t="shared" si="209"/>
        <v>0</v>
      </c>
      <c r="AC222" s="50">
        <f t="shared" si="209"/>
        <v>0</v>
      </c>
      <c r="AD222" s="51"/>
      <c r="AE222" s="82">
        <f t="shared" ref="AE222:AH224" si="210">F222</f>
        <v>0</v>
      </c>
      <c r="AF222" s="82">
        <f t="shared" si="210"/>
        <v>4000</v>
      </c>
      <c r="AG222" s="82">
        <f t="shared" si="210"/>
        <v>0</v>
      </c>
      <c r="AH222" s="82">
        <f t="shared" si="210"/>
        <v>4000</v>
      </c>
    </row>
    <row r="223" spans="1:50" s="9" customFormat="1" ht="74.25" customHeight="1" thickBot="1" x14ac:dyDescent="0.25">
      <c r="A223" s="127"/>
      <c r="B223" s="128"/>
      <c r="C223" s="129" t="s">
        <v>132</v>
      </c>
      <c r="D223" s="130"/>
      <c r="E223" s="40">
        <f t="shared" ref="E223:AC223" si="211">SUM(E224:E238)</f>
        <v>533000</v>
      </c>
      <c r="F223" s="41">
        <f t="shared" si="211"/>
        <v>0</v>
      </c>
      <c r="G223" s="42">
        <f t="shared" si="211"/>
        <v>4000</v>
      </c>
      <c r="H223" s="42">
        <f t="shared" si="211"/>
        <v>0</v>
      </c>
      <c r="I223" s="43">
        <f t="shared" si="211"/>
        <v>4000</v>
      </c>
      <c r="J223" s="41">
        <f t="shared" si="211"/>
        <v>102500</v>
      </c>
      <c r="K223" s="42">
        <f t="shared" si="211"/>
        <v>131500</v>
      </c>
      <c r="L223" s="42">
        <f t="shared" si="211"/>
        <v>87500</v>
      </c>
      <c r="M223" s="43">
        <f t="shared" si="211"/>
        <v>123500</v>
      </c>
      <c r="N223" s="41">
        <f t="shared" si="211"/>
        <v>0</v>
      </c>
      <c r="O223" s="42">
        <f t="shared" si="211"/>
        <v>40000</v>
      </c>
      <c r="P223" s="42">
        <f t="shared" si="211"/>
        <v>0</v>
      </c>
      <c r="Q223" s="43">
        <f t="shared" si="211"/>
        <v>40000</v>
      </c>
      <c r="R223" s="41">
        <f t="shared" si="211"/>
        <v>0</v>
      </c>
      <c r="S223" s="42">
        <f t="shared" si="211"/>
        <v>0</v>
      </c>
      <c r="T223" s="42">
        <f t="shared" si="211"/>
        <v>0</v>
      </c>
      <c r="U223" s="43">
        <f t="shared" si="211"/>
        <v>0</v>
      </c>
      <c r="V223" s="41">
        <f t="shared" si="211"/>
        <v>0</v>
      </c>
      <c r="W223" s="42">
        <f t="shared" si="211"/>
        <v>0</v>
      </c>
      <c r="X223" s="42">
        <f t="shared" si="211"/>
        <v>0</v>
      </c>
      <c r="Y223" s="43">
        <f t="shared" si="211"/>
        <v>0</v>
      </c>
      <c r="Z223" s="41">
        <f t="shared" si="211"/>
        <v>0</v>
      </c>
      <c r="AA223" s="42">
        <f t="shared" si="211"/>
        <v>0</v>
      </c>
      <c r="AB223" s="42">
        <f t="shared" si="211"/>
        <v>0</v>
      </c>
      <c r="AC223" s="44">
        <f t="shared" si="211"/>
        <v>0</v>
      </c>
      <c r="AE223" s="84">
        <f t="shared" si="210"/>
        <v>0</v>
      </c>
      <c r="AF223" s="84">
        <f t="shared" si="210"/>
        <v>4000</v>
      </c>
      <c r="AG223" s="84">
        <f t="shared" si="210"/>
        <v>0</v>
      </c>
      <c r="AH223" s="84">
        <f t="shared" si="210"/>
        <v>4000</v>
      </c>
    </row>
    <row r="224" spans="1:50" ht="37.5" customHeight="1" x14ac:dyDescent="0.2">
      <c r="A224" s="127"/>
      <c r="B224" s="127"/>
      <c r="C224" s="128"/>
      <c r="D224" s="92" t="s">
        <v>133</v>
      </c>
      <c r="E224" s="88">
        <f>SUM(F224:AC224)</f>
        <v>17000</v>
      </c>
      <c r="F224" s="85"/>
      <c r="G224" s="86"/>
      <c r="H224" s="86"/>
      <c r="I224" s="87"/>
      <c r="J224" s="85">
        <v>17000</v>
      </c>
      <c r="K224" s="86"/>
      <c r="L224" s="86"/>
      <c r="M224" s="86"/>
      <c r="N224" s="85"/>
      <c r="O224" s="86"/>
      <c r="P224" s="86"/>
      <c r="Q224" s="87"/>
      <c r="R224" s="23"/>
      <c r="S224" s="24"/>
      <c r="T224" s="24"/>
      <c r="U224" s="24"/>
      <c r="V224" s="23"/>
      <c r="W224" s="24"/>
      <c r="X224" s="24"/>
      <c r="Y224" s="25"/>
      <c r="Z224" s="23"/>
      <c r="AA224" s="24"/>
      <c r="AB224" s="24"/>
      <c r="AC224" s="26"/>
      <c r="AE224" s="7">
        <f t="shared" si="210"/>
        <v>0</v>
      </c>
      <c r="AF224" s="7">
        <f t="shared" si="210"/>
        <v>0</v>
      </c>
      <c r="AG224" s="7">
        <f t="shared" si="210"/>
        <v>0</v>
      </c>
      <c r="AH224" s="7">
        <f t="shared" si="210"/>
        <v>0</v>
      </c>
      <c r="AU224" s="7">
        <f>$J224</f>
        <v>17000</v>
      </c>
      <c r="AV224" s="7">
        <f>$K224</f>
        <v>0</v>
      </c>
      <c r="AW224" s="7">
        <f>$L224</f>
        <v>0</v>
      </c>
      <c r="AX224" s="7">
        <f>$M224</f>
        <v>0</v>
      </c>
    </row>
    <row r="225" spans="1:50" ht="39.75" customHeight="1" x14ac:dyDescent="0.2">
      <c r="A225" s="127"/>
      <c r="B225" s="127"/>
      <c r="C225" s="128"/>
      <c r="D225" s="92" t="s">
        <v>134</v>
      </c>
      <c r="E225" s="88">
        <f t="shared" ref="E225:E233" si="212">SUM(F225:AC225)</f>
        <v>50000</v>
      </c>
      <c r="F225" s="85"/>
      <c r="G225" s="86"/>
      <c r="H225" s="86"/>
      <c r="I225" s="87"/>
      <c r="J225" s="85"/>
      <c r="K225" s="86">
        <v>50000</v>
      </c>
      <c r="L225" s="86"/>
      <c r="M225" s="87"/>
      <c r="N225" s="85"/>
      <c r="O225" s="86"/>
      <c r="P225" s="86"/>
      <c r="Q225" s="87"/>
      <c r="R225" s="23"/>
      <c r="S225" s="24"/>
      <c r="T225" s="24"/>
      <c r="U225" s="25"/>
      <c r="V225" s="23"/>
      <c r="W225" s="24"/>
      <c r="X225" s="24"/>
      <c r="Y225" s="25"/>
      <c r="Z225" s="23"/>
      <c r="AA225" s="24"/>
      <c r="AB225" s="24"/>
      <c r="AC225" s="26"/>
      <c r="AE225" s="7"/>
      <c r="AF225" s="7"/>
      <c r="AG225" s="7"/>
      <c r="AH225" s="7"/>
      <c r="AU225" s="7"/>
      <c r="AV225" s="7"/>
      <c r="AW225" s="7"/>
      <c r="AX225" s="7"/>
    </row>
    <row r="226" spans="1:50" ht="36.75" customHeight="1" x14ac:dyDescent="0.2">
      <c r="A226" s="127"/>
      <c r="B226" s="127"/>
      <c r="C226" s="128"/>
      <c r="D226" s="80" t="s">
        <v>135</v>
      </c>
      <c r="E226" s="88">
        <f t="shared" si="212"/>
        <v>40000</v>
      </c>
      <c r="F226" s="85"/>
      <c r="G226" s="86"/>
      <c r="H226" s="86"/>
      <c r="I226" s="87"/>
      <c r="J226" s="85"/>
      <c r="K226" s="86"/>
      <c r="L226" s="86"/>
      <c r="M226" s="87">
        <v>40000</v>
      </c>
      <c r="N226" s="85"/>
      <c r="O226" s="86"/>
      <c r="P226" s="86"/>
      <c r="Q226" s="87"/>
      <c r="R226" s="23"/>
      <c r="S226" s="24"/>
      <c r="T226" s="24"/>
      <c r="U226" s="25"/>
      <c r="V226" s="23"/>
      <c r="W226" s="24"/>
      <c r="X226" s="24"/>
      <c r="Y226" s="25"/>
      <c r="Z226" s="23"/>
      <c r="AA226" s="24"/>
      <c r="AB226" s="24"/>
      <c r="AC226" s="26"/>
      <c r="AE226" s="7"/>
      <c r="AF226" s="7"/>
      <c r="AG226" s="7"/>
      <c r="AH226" s="7"/>
      <c r="AU226" s="7"/>
      <c r="AV226" s="7"/>
      <c r="AW226" s="7"/>
      <c r="AX226" s="7"/>
    </row>
    <row r="227" spans="1:50" ht="51.75" customHeight="1" x14ac:dyDescent="0.2">
      <c r="A227" s="127"/>
      <c r="B227" s="127"/>
      <c r="C227" s="128"/>
      <c r="D227" s="80" t="s">
        <v>268</v>
      </c>
      <c r="E227" s="88">
        <f t="shared" si="212"/>
        <v>2000</v>
      </c>
      <c r="F227" s="85"/>
      <c r="G227" s="86"/>
      <c r="H227" s="86"/>
      <c r="I227" s="87"/>
      <c r="J227" s="85">
        <v>500</v>
      </c>
      <c r="K227" s="86">
        <v>500</v>
      </c>
      <c r="L227" s="86">
        <v>500</v>
      </c>
      <c r="M227" s="87">
        <v>500</v>
      </c>
      <c r="N227" s="85"/>
      <c r="O227" s="86"/>
      <c r="P227" s="86"/>
      <c r="Q227" s="87"/>
      <c r="R227" s="23"/>
      <c r="S227" s="24"/>
      <c r="T227" s="24"/>
      <c r="U227" s="25"/>
      <c r="V227" s="23"/>
      <c r="W227" s="24"/>
      <c r="X227" s="24"/>
      <c r="Y227" s="25"/>
      <c r="Z227" s="23"/>
      <c r="AA227" s="24"/>
      <c r="AB227" s="24"/>
      <c r="AC227" s="26"/>
      <c r="AE227" s="7"/>
      <c r="AF227" s="7"/>
      <c r="AG227" s="7"/>
      <c r="AH227" s="7"/>
      <c r="AU227" s="7"/>
      <c r="AV227" s="7"/>
      <c r="AW227" s="7"/>
      <c r="AX227" s="7"/>
    </row>
    <row r="228" spans="1:50" ht="40.5" customHeight="1" x14ac:dyDescent="0.2">
      <c r="A228" s="127"/>
      <c r="B228" s="127"/>
      <c r="C228" s="128"/>
      <c r="D228" s="92" t="s">
        <v>136</v>
      </c>
      <c r="E228" s="88">
        <f t="shared" si="212"/>
        <v>88000</v>
      </c>
      <c r="F228" s="85"/>
      <c r="G228" s="86">
        <v>4000</v>
      </c>
      <c r="H228" s="86"/>
      <c r="I228" s="87">
        <v>4000</v>
      </c>
      <c r="J228" s="85"/>
      <c r="K228" s="86"/>
      <c r="L228" s="86"/>
      <c r="M228" s="87"/>
      <c r="N228" s="85"/>
      <c r="O228" s="86">
        <v>40000</v>
      </c>
      <c r="P228" s="86"/>
      <c r="Q228" s="87">
        <v>40000</v>
      </c>
      <c r="R228" s="23"/>
      <c r="S228" s="24"/>
      <c r="T228" s="24"/>
      <c r="U228" s="25"/>
      <c r="V228" s="23"/>
      <c r="W228" s="24"/>
      <c r="X228" s="24"/>
      <c r="Y228" s="25"/>
      <c r="Z228" s="23"/>
      <c r="AA228" s="24"/>
      <c r="AB228" s="24"/>
      <c r="AC228" s="26"/>
      <c r="AE228" s="7"/>
      <c r="AF228" s="7"/>
      <c r="AG228" s="7"/>
      <c r="AH228" s="7"/>
      <c r="AU228" s="7"/>
      <c r="AV228" s="7"/>
      <c r="AW228" s="7"/>
      <c r="AX228" s="7"/>
    </row>
    <row r="229" spans="1:50" ht="42.75" customHeight="1" x14ac:dyDescent="0.2">
      <c r="A229" s="127"/>
      <c r="B229" s="127"/>
      <c r="C229" s="128"/>
      <c r="D229" s="80" t="s">
        <v>137</v>
      </c>
      <c r="E229" s="88">
        <f t="shared" si="212"/>
        <v>2000</v>
      </c>
      <c r="F229" s="85"/>
      <c r="G229" s="86"/>
      <c r="H229" s="86"/>
      <c r="I229" s="87"/>
      <c r="J229" s="85">
        <v>500</v>
      </c>
      <c r="K229" s="86">
        <v>500</v>
      </c>
      <c r="L229" s="86">
        <v>500</v>
      </c>
      <c r="M229" s="87">
        <v>500</v>
      </c>
      <c r="N229" s="85"/>
      <c r="O229" s="86"/>
      <c r="P229" s="86"/>
      <c r="Q229" s="87"/>
      <c r="R229" s="23"/>
      <c r="S229" s="24"/>
      <c r="T229" s="24"/>
      <c r="U229" s="25"/>
      <c r="V229" s="23"/>
      <c r="W229" s="24"/>
      <c r="X229" s="24"/>
      <c r="Y229" s="25"/>
      <c r="Z229" s="23"/>
      <c r="AA229" s="24"/>
      <c r="AB229" s="24"/>
      <c r="AC229" s="26"/>
      <c r="AE229" s="7"/>
      <c r="AF229" s="7"/>
      <c r="AG229" s="7"/>
      <c r="AH229" s="7"/>
      <c r="AU229" s="7"/>
      <c r="AV229" s="7"/>
      <c r="AW229" s="7"/>
      <c r="AX229" s="7"/>
    </row>
    <row r="230" spans="1:50" ht="50.25" customHeight="1" x14ac:dyDescent="0.2">
      <c r="A230" s="127"/>
      <c r="B230" s="127"/>
      <c r="C230" s="128"/>
      <c r="D230" s="92" t="s">
        <v>138</v>
      </c>
      <c r="E230" s="88">
        <f t="shared" si="212"/>
        <v>294000</v>
      </c>
      <c r="F230" s="85"/>
      <c r="G230" s="86"/>
      <c r="H230" s="86"/>
      <c r="I230" s="87"/>
      <c r="J230" s="85">
        <v>72000</v>
      </c>
      <c r="K230" s="86">
        <v>73000</v>
      </c>
      <c r="L230" s="86">
        <v>74000</v>
      </c>
      <c r="M230" s="87">
        <v>75000</v>
      </c>
      <c r="N230" s="85"/>
      <c r="O230" s="86"/>
      <c r="P230" s="86"/>
      <c r="Q230" s="87"/>
      <c r="R230" s="23"/>
      <c r="S230" s="24"/>
      <c r="T230" s="24"/>
      <c r="U230" s="25"/>
      <c r="V230" s="23"/>
      <c r="W230" s="24"/>
      <c r="X230" s="24"/>
      <c r="Y230" s="25"/>
      <c r="Z230" s="23"/>
      <c r="AA230" s="24"/>
      <c r="AB230" s="24"/>
      <c r="AC230" s="26"/>
      <c r="AE230" s="7"/>
      <c r="AF230" s="7"/>
      <c r="AG230" s="7"/>
      <c r="AH230" s="7"/>
      <c r="AU230" s="7"/>
      <c r="AV230" s="7"/>
      <c r="AW230" s="7"/>
      <c r="AX230" s="7"/>
    </row>
    <row r="231" spans="1:50" ht="36.75" customHeight="1" x14ac:dyDescent="0.2">
      <c r="A231" s="127"/>
      <c r="B231" s="127"/>
      <c r="C231" s="128"/>
      <c r="D231" s="92" t="s">
        <v>139</v>
      </c>
      <c r="E231" s="88">
        <f t="shared" si="212"/>
        <v>12000</v>
      </c>
      <c r="F231" s="85"/>
      <c r="G231" s="86"/>
      <c r="H231" s="86"/>
      <c r="I231" s="87"/>
      <c r="J231" s="85">
        <v>3000</v>
      </c>
      <c r="K231" s="86">
        <v>3000</v>
      </c>
      <c r="L231" s="86">
        <v>3000</v>
      </c>
      <c r="M231" s="87">
        <v>3000</v>
      </c>
      <c r="N231" s="85"/>
      <c r="O231" s="86"/>
      <c r="P231" s="86"/>
      <c r="Q231" s="87"/>
      <c r="R231" s="23"/>
      <c r="S231" s="24"/>
      <c r="T231" s="24"/>
      <c r="U231" s="25"/>
      <c r="V231" s="23"/>
      <c r="W231" s="24"/>
      <c r="X231" s="24"/>
      <c r="Y231" s="25"/>
      <c r="Z231" s="23"/>
      <c r="AA231" s="24"/>
      <c r="AB231" s="24"/>
      <c r="AC231" s="26"/>
      <c r="AE231" s="7"/>
      <c r="AF231" s="7"/>
      <c r="AG231" s="7"/>
      <c r="AH231" s="7"/>
      <c r="AU231" s="7"/>
      <c r="AV231" s="7"/>
      <c r="AW231" s="7"/>
      <c r="AX231" s="7"/>
    </row>
    <row r="232" spans="1:50" ht="78.75" customHeight="1" x14ac:dyDescent="0.2">
      <c r="A232" s="127"/>
      <c r="B232" s="127"/>
      <c r="C232" s="128"/>
      <c r="D232" s="92" t="s">
        <v>203</v>
      </c>
      <c r="E232" s="88">
        <f t="shared" si="212"/>
        <v>2000</v>
      </c>
      <c r="F232" s="85"/>
      <c r="G232" s="86"/>
      <c r="H232" s="86"/>
      <c r="I232" s="87"/>
      <c r="J232" s="85">
        <v>500</v>
      </c>
      <c r="K232" s="86">
        <v>500</v>
      </c>
      <c r="L232" s="86">
        <v>500</v>
      </c>
      <c r="M232" s="87">
        <v>500</v>
      </c>
      <c r="N232" s="85"/>
      <c r="O232" s="86"/>
      <c r="P232" s="86"/>
      <c r="Q232" s="87"/>
      <c r="R232" s="23"/>
      <c r="S232" s="24"/>
      <c r="T232" s="24"/>
      <c r="U232" s="25"/>
      <c r="V232" s="23"/>
      <c r="W232" s="24"/>
      <c r="X232" s="24"/>
      <c r="Y232" s="25"/>
      <c r="Z232" s="23"/>
      <c r="AA232" s="24"/>
      <c r="AB232" s="24"/>
      <c r="AC232" s="26"/>
      <c r="AE232" s="7"/>
      <c r="AF232" s="7"/>
      <c r="AG232" s="7"/>
      <c r="AH232" s="7"/>
      <c r="AU232" s="7"/>
      <c r="AV232" s="7"/>
      <c r="AW232" s="7"/>
      <c r="AX232" s="7"/>
    </row>
    <row r="233" spans="1:50" ht="51.75" customHeight="1" x14ac:dyDescent="0.2">
      <c r="A233" s="127"/>
      <c r="B233" s="127"/>
      <c r="C233" s="128"/>
      <c r="D233" s="80" t="s">
        <v>269</v>
      </c>
      <c r="E233" s="88">
        <f t="shared" si="212"/>
        <v>2000</v>
      </c>
      <c r="F233" s="85"/>
      <c r="G233" s="86"/>
      <c r="H233" s="86"/>
      <c r="I233" s="87"/>
      <c r="J233" s="85">
        <v>500</v>
      </c>
      <c r="K233" s="86">
        <v>500</v>
      </c>
      <c r="L233" s="86">
        <v>500</v>
      </c>
      <c r="M233" s="87">
        <v>500</v>
      </c>
      <c r="N233" s="85"/>
      <c r="O233" s="86"/>
      <c r="P233" s="86"/>
      <c r="Q233" s="87"/>
      <c r="R233" s="23"/>
      <c r="S233" s="24"/>
      <c r="T233" s="24"/>
      <c r="U233" s="25"/>
      <c r="V233" s="23"/>
      <c r="W233" s="24"/>
      <c r="X233" s="24"/>
      <c r="Y233" s="25"/>
      <c r="Z233" s="23"/>
      <c r="AA233" s="24"/>
      <c r="AB233" s="24"/>
      <c r="AC233" s="26"/>
      <c r="AE233" s="7"/>
      <c r="AF233" s="7"/>
      <c r="AG233" s="7"/>
      <c r="AH233" s="7"/>
      <c r="AU233" s="7"/>
      <c r="AV233" s="7"/>
      <c r="AW233" s="7"/>
      <c r="AX233" s="7"/>
    </row>
    <row r="234" spans="1:50" ht="51.75" customHeight="1" x14ac:dyDescent="0.2">
      <c r="A234" s="127"/>
      <c r="B234" s="127"/>
      <c r="C234" s="128"/>
      <c r="D234" s="92" t="s">
        <v>13</v>
      </c>
      <c r="E234" s="88">
        <f t="shared" ref="E234:E238" si="213">SUM(F234:AC234)</f>
        <v>2000</v>
      </c>
      <c r="F234" s="85"/>
      <c r="G234" s="86"/>
      <c r="H234" s="86"/>
      <c r="I234" s="87"/>
      <c r="J234" s="85">
        <v>500</v>
      </c>
      <c r="K234" s="86">
        <v>500</v>
      </c>
      <c r="L234" s="86">
        <v>500</v>
      </c>
      <c r="M234" s="87">
        <v>500</v>
      </c>
      <c r="N234" s="85"/>
      <c r="O234" s="86"/>
      <c r="P234" s="86"/>
      <c r="Q234" s="87"/>
      <c r="R234" s="23"/>
      <c r="S234" s="24"/>
      <c r="T234" s="24"/>
      <c r="U234" s="25"/>
      <c r="V234" s="23"/>
      <c r="W234" s="24"/>
      <c r="X234" s="24"/>
      <c r="Y234" s="25"/>
      <c r="Z234" s="23"/>
      <c r="AA234" s="24"/>
      <c r="AB234" s="24"/>
      <c r="AC234" s="26"/>
      <c r="AE234" s="7"/>
      <c r="AF234" s="7"/>
      <c r="AG234" s="7"/>
      <c r="AH234" s="7"/>
      <c r="AU234" s="7"/>
      <c r="AV234" s="7"/>
      <c r="AW234" s="7"/>
      <c r="AX234" s="7"/>
    </row>
    <row r="235" spans="1:50" ht="38.25" customHeight="1" x14ac:dyDescent="0.2">
      <c r="A235" s="127"/>
      <c r="B235" s="127"/>
      <c r="C235" s="128"/>
      <c r="D235" s="92" t="s">
        <v>140</v>
      </c>
      <c r="E235" s="88">
        <f t="shared" si="213"/>
        <v>2000</v>
      </c>
      <c r="F235" s="85"/>
      <c r="G235" s="86"/>
      <c r="H235" s="86"/>
      <c r="I235" s="87"/>
      <c r="J235" s="103">
        <v>500</v>
      </c>
      <c r="K235" s="86">
        <v>500</v>
      </c>
      <c r="L235" s="86">
        <v>500</v>
      </c>
      <c r="M235" s="87">
        <v>500</v>
      </c>
      <c r="N235" s="85"/>
      <c r="O235" s="86"/>
      <c r="P235" s="86"/>
      <c r="Q235" s="87"/>
      <c r="R235" s="31"/>
      <c r="S235" s="24"/>
      <c r="T235" s="24"/>
      <c r="U235" s="25"/>
      <c r="V235" s="23"/>
      <c r="W235" s="24"/>
      <c r="X235" s="24"/>
      <c r="Y235" s="25"/>
      <c r="Z235" s="23"/>
      <c r="AA235" s="24"/>
      <c r="AB235" s="24"/>
      <c r="AC235" s="26"/>
      <c r="AE235" s="7">
        <f>F235</f>
        <v>0</v>
      </c>
      <c r="AF235" s="7">
        <f>G235</f>
        <v>0</v>
      </c>
      <c r="AG235" s="7">
        <f>H235</f>
        <v>0</v>
      </c>
      <c r="AH235" s="7">
        <f>I235</f>
        <v>0</v>
      </c>
      <c r="AU235" s="7">
        <f>$J235</f>
        <v>500</v>
      </c>
      <c r="AV235" s="7">
        <f>$K235</f>
        <v>500</v>
      </c>
      <c r="AW235" s="7">
        <f>$L235</f>
        <v>500</v>
      </c>
      <c r="AX235" s="7">
        <f>$M235</f>
        <v>500</v>
      </c>
    </row>
    <row r="236" spans="1:50" ht="44.25" customHeight="1" x14ac:dyDescent="0.2">
      <c r="A236" s="127"/>
      <c r="B236" s="127"/>
      <c r="C236" s="128"/>
      <c r="D236" s="92" t="s">
        <v>141</v>
      </c>
      <c r="E236" s="88">
        <f t="shared" si="213"/>
        <v>10000</v>
      </c>
      <c r="F236" s="85"/>
      <c r="G236" s="86"/>
      <c r="H236" s="86"/>
      <c r="I236" s="87"/>
      <c r="J236" s="103">
        <v>5000</v>
      </c>
      <c r="K236" s="86"/>
      <c r="L236" s="86">
        <v>5000</v>
      </c>
      <c r="M236" s="87"/>
      <c r="N236" s="85"/>
      <c r="O236" s="86"/>
      <c r="P236" s="86"/>
      <c r="Q236" s="87"/>
      <c r="R236" s="31"/>
      <c r="S236" s="24"/>
      <c r="T236" s="24"/>
      <c r="U236" s="25"/>
      <c r="V236" s="23"/>
      <c r="W236" s="24"/>
      <c r="X236" s="24"/>
      <c r="Y236" s="25"/>
      <c r="Z236" s="23"/>
      <c r="AA236" s="24"/>
      <c r="AB236" s="24"/>
      <c r="AC236" s="26"/>
      <c r="AE236" s="7"/>
      <c r="AF236" s="7"/>
      <c r="AG236" s="7"/>
      <c r="AH236" s="7"/>
      <c r="AU236" s="7"/>
      <c r="AV236" s="7"/>
      <c r="AW236" s="7"/>
      <c r="AX236" s="7"/>
    </row>
    <row r="237" spans="1:50" ht="41.25" customHeight="1" x14ac:dyDescent="0.2">
      <c r="A237" s="127"/>
      <c r="B237" s="127"/>
      <c r="C237" s="128"/>
      <c r="D237" s="92" t="s">
        <v>142</v>
      </c>
      <c r="E237" s="88">
        <f t="shared" si="213"/>
        <v>2000</v>
      </c>
      <c r="F237" s="85"/>
      <c r="G237" s="86"/>
      <c r="H237" s="86"/>
      <c r="I237" s="87"/>
      <c r="J237" s="103">
        <v>500</v>
      </c>
      <c r="K237" s="86">
        <v>500</v>
      </c>
      <c r="L237" s="86">
        <v>500</v>
      </c>
      <c r="M237" s="87">
        <v>500</v>
      </c>
      <c r="N237" s="85"/>
      <c r="O237" s="86"/>
      <c r="P237" s="86"/>
      <c r="Q237" s="87"/>
      <c r="R237" s="31"/>
      <c r="S237" s="24"/>
      <c r="T237" s="24"/>
      <c r="U237" s="25"/>
      <c r="V237" s="23"/>
      <c r="W237" s="24"/>
      <c r="X237" s="24"/>
      <c r="Y237" s="25"/>
      <c r="Z237" s="23"/>
      <c r="AA237" s="24"/>
      <c r="AB237" s="24"/>
      <c r="AC237" s="26"/>
      <c r="AE237" s="7"/>
      <c r="AF237" s="7"/>
      <c r="AG237" s="7"/>
      <c r="AH237" s="7"/>
      <c r="AU237" s="7"/>
      <c r="AV237" s="7"/>
      <c r="AW237" s="7"/>
      <c r="AX237" s="7"/>
    </row>
    <row r="238" spans="1:50" ht="54.75" customHeight="1" thickBot="1" x14ac:dyDescent="0.25">
      <c r="A238" s="127"/>
      <c r="B238" s="127"/>
      <c r="C238" s="128"/>
      <c r="D238" s="92" t="s">
        <v>143</v>
      </c>
      <c r="E238" s="88">
        <f t="shared" si="213"/>
        <v>8000</v>
      </c>
      <c r="F238" s="85"/>
      <c r="G238" s="86"/>
      <c r="H238" s="86"/>
      <c r="I238" s="87"/>
      <c r="J238" s="103">
        <v>2000</v>
      </c>
      <c r="K238" s="86">
        <v>2000</v>
      </c>
      <c r="L238" s="86">
        <v>2000</v>
      </c>
      <c r="M238" s="87">
        <v>2000</v>
      </c>
      <c r="N238" s="85"/>
      <c r="O238" s="86"/>
      <c r="P238" s="86"/>
      <c r="Q238" s="87"/>
      <c r="R238" s="31"/>
      <c r="S238" s="24"/>
      <c r="T238" s="24"/>
      <c r="U238" s="25"/>
      <c r="V238" s="23"/>
      <c r="W238" s="24"/>
      <c r="X238" s="24"/>
      <c r="Y238" s="25"/>
      <c r="Z238" s="23"/>
      <c r="AA238" s="24"/>
      <c r="AB238" s="24"/>
      <c r="AC238" s="26"/>
      <c r="AE238" s="7"/>
      <c r="AF238" s="7"/>
      <c r="AG238" s="7"/>
      <c r="AH238" s="7"/>
      <c r="AU238" s="7"/>
      <c r="AV238" s="7"/>
      <c r="AW238" s="7"/>
      <c r="AX238" s="7"/>
    </row>
    <row r="239" spans="1:50" s="83" customFormat="1" ht="83.25" customHeight="1" thickBot="1" x14ac:dyDescent="0.25">
      <c r="A239" s="45"/>
      <c r="B239" s="124" t="s">
        <v>144</v>
      </c>
      <c r="C239" s="125"/>
      <c r="D239" s="126"/>
      <c r="E239" s="46">
        <f t="shared" ref="E239:AC239" si="214">SUM(E240:E242)/2</f>
        <v>20000</v>
      </c>
      <c r="F239" s="47">
        <f t="shared" si="214"/>
        <v>0</v>
      </c>
      <c r="G239" s="48">
        <f t="shared" si="214"/>
        <v>0</v>
      </c>
      <c r="H239" s="48">
        <f t="shared" si="214"/>
        <v>0</v>
      </c>
      <c r="I239" s="49">
        <f t="shared" si="214"/>
        <v>0</v>
      </c>
      <c r="J239" s="47">
        <f t="shared" si="214"/>
        <v>5000</v>
      </c>
      <c r="K239" s="48">
        <f t="shared" si="214"/>
        <v>5000</v>
      </c>
      <c r="L239" s="48">
        <f t="shared" si="214"/>
        <v>5000</v>
      </c>
      <c r="M239" s="49">
        <f t="shared" si="214"/>
        <v>5000</v>
      </c>
      <c r="N239" s="47">
        <f t="shared" si="214"/>
        <v>0</v>
      </c>
      <c r="O239" s="48">
        <f t="shared" si="214"/>
        <v>0</v>
      </c>
      <c r="P239" s="48">
        <f t="shared" si="214"/>
        <v>0</v>
      </c>
      <c r="Q239" s="49">
        <f t="shared" si="214"/>
        <v>0</v>
      </c>
      <c r="R239" s="47">
        <f t="shared" ref="R239:Y239" si="215">SUM(R240:R242)/2</f>
        <v>0</v>
      </c>
      <c r="S239" s="48">
        <f t="shared" si="215"/>
        <v>0</v>
      </c>
      <c r="T239" s="48">
        <f t="shared" si="215"/>
        <v>0</v>
      </c>
      <c r="U239" s="49">
        <f t="shared" si="215"/>
        <v>0</v>
      </c>
      <c r="V239" s="47">
        <f t="shared" si="215"/>
        <v>0</v>
      </c>
      <c r="W239" s="48">
        <f t="shared" si="215"/>
        <v>0</v>
      </c>
      <c r="X239" s="48">
        <f t="shared" si="215"/>
        <v>0</v>
      </c>
      <c r="Y239" s="49">
        <f t="shared" si="215"/>
        <v>0</v>
      </c>
      <c r="Z239" s="47">
        <f t="shared" si="214"/>
        <v>0</v>
      </c>
      <c r="AA239" s="48">
        <f t="shared" si="214"/>
        <v>0</v>
      </c>
      <c r="AB239" s="48">
        <f t="shared" si="214"/>
        <v>0</v>
      </c>
      <c r="AC239" s="50">
        <f t="shared" si="214"/>
        <v>0</v>
      </c>
      <c r="AD239" s="51"/>
      <c r="AE239" s="82">
        <f t="shared" ref="AE239:AH241" si="216">F239</f>
        <v>0</v>
      </c>
      <c r="AF239" s="82">
        <f t="shared" si="216"/>
        <v>0</v>
      </c>
      <c r="AG239" s="82">
        <f t="shared" si="216"/>
        <v>0</v>
      </c>
      <c r="AH239" s="82">
        <f t="shared" si="216"/>
        <v>0</v>
      </c>
    </row>
    <row r="240" spans="1:50" s="9" customFormat="1" ht="74.25" customHeight="1" thickBot="1" x14ac:dyDescent="0.25">
      <c r="A240" s="127"/>
      <c r="B240" s="128"/>
      <c r="C240" s="129" t="s">
        <v>145</v>
      </c>
      <c r="D240" s="130"/>
      <c r="E240" s="40">
        <f t="shared" ref="E240:AC240" si="217">SUM(E241:E242)</f>
        <v>20000</v>
      </c>
      <c r="F240" s="41">
        <f t="shared" si="217"/>
        <v>0</v>
      </c>
      <c r="G240" s="42">
        <f t="shared" si="217"/>
        <v>0</v>
      </c>
      <c r="H240" s="42">
        <f t="shared" si="217"/>
        <v>0</v>
      </c>
      <c r="I240" s="43">
        <f t="shared" si="217"/>
        <v>0</v>
      </c>
      <c r="J240" s="41">
        <f t="shared" si="217"/>
        <v>5000</v>
      </c>
      <c r="K240" s="42">
        <f t="shared" si="217"/>
        <v>5000</v>
      </c>
      <c r="L240" s="42">
        <f t="shared" si="217"/>
        <v>5000</v>
      </c>
      <c r="M240" s="43">
        <f t="shared" si="217"/>
        <v>5000</v>
      </c>
      <c r="N240" s="41">
        <f t="shared" si="217"/>
        <v>0</v>
      </c>
      <c r="O240" s="42">
        <f t="shared" si="217"/>
        <v>0</v>
      </c>
      <c r="P240" s="42">
        <f t="shared" si="217"/>
        <v>0</v>
      </c>
      <c r="Q240" s="43">
        <f t="shared" si="217"/>
        <v>0</v>
      </c>
      <c r="R240" s="41">
        <f t="shared" ref="R240:Y240" si="218">SUM(R241:R242)</f>
        <v>0</v>
      </c>
      <c r="S240" s="42">
        <f t="shared" si="218"/>
        <v>0</v>
      </c>
      <c r="T240" s="42">
        <f t="shared" si="218"/>
        <v>0</v>
      </c>
      <c r="U240" s="43">
        <f t="shared" si="218"/>
        <v>0</v>
      </c>
      <c r="V240" s="41">
        <f t="shared" si="218"/>
        <v>0</v>
      </c>
      <c r="W240" s="42">
        <f t="shared" si="218"/>
        <v>0</v>
      </c>
      <c r="X240" s="42">
        <f t="shared" si="218"/>
        <v>0</v>
      </c>
      <c r="Y240" s="43">
        <f t="shared" si="218"/>
        <v>0</v>
      </c>
      <c r="Z240" s="41">
        <f t="shared" si="217"/>
        <v>0</v>
      </c>
      <c r="AA240" s="42">
        <f t="shared" si="217"/>
        <v>0</v>
      </c>
      <c r="AB240" s="42">
        <f t="shared" si="217"/>
        <v>0</v>
      </c>
      <c r="AC240" s="44">
        <f t="shared" si="217"/>
        <v>0</v>
      </c>
      <c r="AE240" s="84">
        <f t="shared" si="216"/>
        <v>0</v>
      </c>
      <c r="AF240" s="84">
        <f t="shared" si="216"/>
        <v>0</v>
      </c>
      <c r="AG240" s="84">
        <f t="shared" si="216"/>
        <v>0</v>
      </c>
      <c r="AH240" s="84">
        <f t="shared" si="216"/>
        <v>0</v>
      </c>
    </row>
    <row r="241" spans="1:50" ht="34.5" customHeight="1" x14ac:dyDescent="0.2">
      <c r="A241" s="127"/>
      <c r="B241" s="127"/>
      <c r="C241" s="128"/>
      <c r="D241" s="76" t="s">
        <v>270</v>
      </c>
      <c r="E241" s="11">
        <f>SUM(F241:AC241)</f>
        <v>16000</v>
      </c>
      <c r="F241" s="23"/>
      <c r="G241" s="24"/>
      <c r="H241" s="24"/>
      <c r="I241" s="25"/>
      <c r="J241" s="23">
        <v>4000</v>
      </c>
      <c r="K241" s="24">
        <v>4000</v>
      </c>
      <c r="L241" s="24">
        <v>4000</v>
      </c>
      <c r="M241" s="24">
        <v>4000</v>
      </c>
      <c r="N241" s="23"/>
      <c r="O241" s="24"/>
      <c r="P241" s="24"/>
      <c r="Q241" s="25"/>
      <c r="R241" s="23"/>
      <c r="S241" s="24"/>
      <c r="T241" s="24"/>
      <c r="U241" s="24"/>
      <c r="V241" s="23"/>
      <c r="W241" s="24"/>
      <c r="X241" s="24"/>
      <c r="Y241" s="25"/>
      <c r="Z241" s="23"/>
      <c r="AA241" s="24"/>
      <c r="AB241" s="24"/>
      <c r="AC241" s="26"/>
      <c r="AE241" s="7">
        <f t="shared" si="216"/>
        <v>0</v>
      </c>
      <c r="AF241" s="7">
        <f t="shared" si="216"/>
        <v>0</v>
      </c>
      <c r="AG241" s="7">
        <f t="shared" si="216"/>
        <v>0</v>
      </c>
      <c r="AH241" s="7">
        <f t="shared" si="216"/>
        <v>0</v>
      </c>
      <c r="AU241" s="7">
        <f>$J241</f>
        <v>4000</v>
      </c>
      <c r="AV241" s="7">
        <f>$K241</f>
        <v>4000</v>
      </c>
      <c r="AW241" s="7">
        <f>$L241</f>
        <v>4000</v>
      </c>
      <c r="AX241" s="7">
        <f>$M241</f>
        <v>4000</v>
      </c>
    </row>
    <row r="242" spans="1:50" ht="35.25" customHeight="1" thickBot="1" x14ac:dyDescent="0.25">
      <c r="A242" s="127"/>
      <c r="B242" s="127"/>
      <c r="C242" s="128"/>
      <c r="D242" s="10" t="s">
        <v>146</v>
      </c>
      <c r="E242" s="11">
        <f>SUM(F242:AC242)</f>
        <v>4000</v>
      </c>
      <c r="F242" s="23"/>
      <c r="G242" s="24"/>
      <c r="H242" s="24"/>
      <c r="I242" s="25"/>
      <c r="J242" s="23">
        <v>1000</v>
      </c>
      <c r="K242" s="24">
        <v>1000</v>
      </c>
      <c r="L242" s="24">
        <v>1000</v>
      </c>
      <c r="M242" s="25">
        <v>1000</v>
      </c>
      <c r="N242" s="23"/>
      <c r="O242" s="24"/>
      <c r="P242" s="24"/>
      <c r="Q242" s="25"/>
      <c r="R242" s="23"/>
      <c r="S242" s="24"/>
      <c r="T242" s="24"/>
      <c r="U242" s="25"/>
      <c r="V242" s="23"/>
      <c r="W242" s="24"/>
      <c r="X242" s="24"/>
      <c r="Y242" s="25"/>
      <c r="Z242" s="23"/>
      <c r="AA242" s="24"/>
      <c r="AB242" s="24"/>
      <c r="AC242" s="26"/>
      <c r="AE242" s="7"/>
      <c r="AF242" s="7"/>
      <c r="AG242" s="7"/>
      <c r="AH242" s="7"/>
      <c r="AU242" s="7"/>
      <c r="AV242" s="7"/>
      <c r="AW242" s="7"/>
      <c r="AX242" s="7"/>
    </row>
    <row r="243" spans="1:50" s="83" customFormat="1" ht="83.25" customHeight="1" thickBot="1" x14ac:dyDescent="0.25">
      <c r="A243" s="45"/>
      <c r="B243" s="124" t="s">
        <v>147</v>
      </c>
      <c r="C243" s="125"/>
      <c r="D243" s="126"/>
      <c r="E243" s="46">
        <f t="shared" ref="E243:AC243" si="219">SUM(E244:E249)/2</f>
        <v>222500</v>
      </c>
      <c r="F243" s="47">
        <f t="shared" si="219"/>
        <v>0</v>
      </c>
      <c r="G243" s="48">
        <f t="shared" si="219"/>
        <v>0</v>
      </c>
      <c r="H243" s="48">
        <f t="shared" si="219"/>
        <v>0</v>
      </c>
      <c r="I243" s="49">
        <f t="shared" si="219"/>
        <v>10000</v>
      </c>
      <c r="J243" s="47">
        <f t="shared" si="219"/>
        <v>1000</v>
      </c>
      <c r="K243" s="48">
        <f t="shared" si="219"/>
        <v>1500</v>
      </c>
      <c r="L243" s="48">
        <f t="shared" si="219"/>
        <v>8500</v>
      </c>
      <c r="M243" s="49">
        <f t="shared" si="219"/>
        <v>1500</v>
      </c>
      <c r="N243" s="47">
        <f t="shared" si="219"/>
        <v>0</v>
      </c>
      <c r="O243" s="48">
        <f t="shared" si="219"/>
        <v>0</v>
      </c>
      <c r="P243" s="48">
        <f t="shared" si="219"/>
        <v>0</v>
      </c>
      <c r="Q243" s="49">
        <f t="shared" si="219"/>
        <v>200000</v>
      </c>
      <c r="R243" s="47">
        <f t="shared" ref="R243:Y243" si="220">SUM(R244:R249)/2</f>
        <v>0</v>
      </c>
      <c r="S243" s="48">
        <f t="shared" si="220"/>
        <v>0</v>
      </c>
      <c r="T243" s="48">
        <f t="shared" si="220"/>
        <v>0</v>
      </c>
      <c r="U243" s="49">
        <f t="shared" si="220"/>
        <v>0</v>
      </c>
      <c r="V243" s="47">
        <f t="shared" si="220"/>
        <v>0</v>
      </c>
      <c r="W243" s="48">
        <f t="shared" si="220"/>
        <v>0</v>
      </c>
      <c r="X243" s="48">
        <f t="shared" si="220"/>
        <v>0</v>
      </c>
      <c r="Y243" s="49">
        <f t="shared" si="220"/>
        <v>0</v>
      </c>
      <c r="Z243" s="47">
        <f t="shared" si="219"/>
        <v>0</v>
      </c>
      <c r="AA243" s="48">
        <f t="shared" si="219"/>
        <v>0</v>
      </c>
      <c r="AB243" s="48">
        <f t="shared" si="219"/>
        <v>0</v>
      </c>
      <c r="AC243" s="50">
        <f t="shared" si="219"/>
        <v>0</v>
      </c>
      <c r="AD243" s="51"/>
      <c r="AE243" s="82">
        <f t="shared" ref="AE243:AH245" si="221">F243</f>
        <v>0</v>
      </c>
      <c r="AF243" s="82">
        <f t="shared" si="221"/>
        <v>0</v>
      </c>
      <c r="AG243" s="82">
        <f t="shared" si="221"/>
        <v>0</v>
      </c>
      <c r="AH243" s="82">
        <f t="shared" si="221"/>
        <v>10000</v>
      </c>
    </row>
    <row r="244" spans="1:50" s="9" customFormat="1" ht="74.25" customHeight="1" thickBot="1" x14ac:dyDescent="0.25">
      <c r="A244" s="127"/>
      <c r="B244" s="128"/>
      <c r="C244" s="129" t="s">
        <v>148</v>
      </c>
      <c r="D244" s="130"/>
      <c r="E244" s="40">
        <f t="shared" ref="E244:AC244" si="222">SUM(E245:E249)</f>
        <v>222500</v>
      </c>
      <c r="F244" s="41">
        <f t="shared" si="222"/>
        <v>0</v>
      </c>
      <c r="G244" s="42">
        <f t="shared" si="222"/>
        <v>0</v>
      </c>
      <c r="H244" s="42">
        <f t="shared" si="222"/>
        <v>0</v>
      </c>
      <c r="I244" s="43">
        <f t="shared" si="222"/>
        <v>10000</v>
      </c>
      <c r="J244" s="41">
        <f t="shared" si="222"/>
        <v>1000</v>
      </c>
      <c r="K244" s="42">
        <f t="shared" si="222"/>
        <v>1500</v>
      </c>
      <c r="L244" s="42">
        <f t="shared" si="222"/>
        <v>8500</v>
      </c>
      <c r="M244" s="43">
        <f t="shared" si="222"/>
        <v>1500</v>
      </c>
      <c r="N244" s="41">
        <f t="shared" si="222"/>
        <v>0</v>
      </c>
      <c r="O244" s="42">
        <f t="shared" si="222"/>
        <v>0</v>
      </c>
      <c r="P244" s="42">
        <f t="shared" si="222"/>
        <v>0</v>
      </c>
      <c r="Q244" s="43">
        <f t="shared" si="222"/>
        <v>200000</v>
      </c>
      <c r="R244" s="41">
        <f t="shared" ref="R244:Y244" si="223">SUM(R245:R249)</f>
        <v>0</v>
      </c>
      <c r="S244" s="42">
        <f t="shared" si="223"/>
        <v>0</v>
      </c>
      <c r="T244" s="42">
        <f t="shared" si="223"/>
        <v>0</v>
      </c>
      <c r="U244" s="43">
        <f t="shared" si="223"/>
        <v>0</v>
      </c>
      <c r="V244" s="41">
        <f t="shared" si="223"/>
        <v>0</v>
      </c>
      <c r="W244" s="42">
        <f t="shared" si="223"/>
        <v>0</v>
      </c>
      <c r="X244" s="42">
        <f t="shared" si="223"/>
        <v>0</v>
      </c>
      <c r="Y244" s="43">
        <f t="shared" si="223"/>
        <v>0</v>
      </c>
      <c r="Z244" s="41">
        <f t="shared" si="222"/>
        <v>0</v>
      </c>
      <c r="AA244" s="42">
        <f t="shared" si="222"/>
        <v>0</v>
      </c>
      <c r="AB244" s="42">
        <f t="shared" si="222"/>
        <v>0</v>
      </c>
      <c r="AC244" s="44">
        <f t="shared" si="222"/>
        <v>0</v>
      </c>
      <c r="AE244" s="84">
        <f t="shared" si="221"/>
        <v>0</v>
      </c>
      <c r="AF244" s="84">
        <f t="shared" si="221"/>
        <v>0</v>
      </c>
      <c r="AG244" s="84">
        <f t="shared" si="221"/>
        <v>0</v>
      </c>
      <c r="AH244" s="84">
        <f t="shared" si="221"/>
        <v>10000</v>
      </c>
    </row>
    <row r="245" spans="1:50" ht="53.25" customHeight="1" x14ac:dyDescent="0.2">
      <c r="A245" s="127"/>
      <c r="B245" s="127"/>
      <c r="C245" s="128"/>
      <c r="D245" s="10" t="s">
        <v>149</v>
      </c>
      <c r="E245" s="88">
        <f>SUM(F245:AC245)</f>
        <v>2000</v>
      </c>
      <c r="F245" s="85"/>
      <c r="G245" s="86"/>
      <c r="H245" s="86"/>
      <c r="I245" s="87"/>
      <c r="J245" s="85">
        <v>500</v>
      </c>
      <c r="K245" s="86">
        <v>500</v>
      </c>
      <c r="L245" s="86">
        <v>500</v>
      </c>
      <c r="M245" s="86">
        <v>500</v>
      </c>
      <c r="N245" s="85"/>
      <c r="O245" s="86"/>
      <c r="P245" s="86"/>
      <c r="Q245" s="87"/>
      <c r="R245" s="23"/>
      <c r="S245" s="24"/>
      <c r="T245" s="24"/>
      <c r="U245" s="24"/>
      <c r="V245" s="23"/>
      <c r="W245" s="24"/>
      <c r="X245" s="24"/>
      <c r="Y245" s="25"/>
      <c r="Z245" s="23"/>
      <c r="AA245" s="24"/>
      <c r="AB245" s="24"/>
      <c r="AC245" s="26"/>
      <c r="AE245" s="7">
        <f t="shared" si="221"/>
        <v>0</v>
      </c>
      <c r="AF245" s="7">
        <f t="shared" si="221"/>
        <v>0</v>
      </c>
      <c r="AG245" s="7">
        <f t="shared" si="221"/>
        <v>0</v>
      </c>
      <c r="AH245" s="7">
        <f t="shared" si="221"/>
        <v>0</v>
      </c>
      <c r="AU245" s="7">
        <f>$J245</f>
        <v>500</v>
      </c>
      <c r="AV245" s="7">
        <f>$K245</f>
        <v>500</v>
      </c>
      <c r="AW245" s="7">
        <f>$L245</f>
        <v>500</v>
      </c>
      <c r="AX245" s="7">
        <f>$M245</f>
        <v>500</v>
      </c>
    </row>
    <row r="246" spans="1:50" ht="38.25" customHeight="1" x14ac:dyDescent="0.2">
      <c r="A246" s="127"/>
      <c r="B246" s="127"/>
      <c r="C246" s="128"/>
      <c r="D246" s="10" t="s">
        <v>150</v>
      </c>
      <c r="E246" s="88">
        <f>SUM(F246:AC246)</f>
        <v>2000</v>
      </c>
      <c r="F246" s="85"/>
      <c r="G246" s="86"/>
      <c r="H246" s="86"/>
      <c r="I246" s="87"/>
      <c r="J246" s="85">
        <v>500</v>
      </c>
      <c r="K246" s="86">
        <v>500</v>
      </c>
      <c r="L246" s="86">
        <v>500</v>
      </c>
      <c r="M246" s="87">
        <v>500</v>
      </c>
      <c r="N246" s="85"/>
      <c r="O246" s="86"/>
      <c r="P246" s="86"/>
      <c r="Q246" s="87"/>
      <c r="R246" s="23"/>
      <c r="S246" s="24"/>
      <c r="T246" s="24"/>
      <c r="U246" s="25"/>
      <c r="V246" s="23"/>
      <c r="W246" s="24"/>
      <c r="X246" s="24"/>
      <c r="Y246" s="25"/>
      <c r="Z246" s="23"/>
      <c r="AA246" s="24"/>
      <c r="AB246" s="24"/>
      <c r="AC246" s="26"/>
      <c r="AE246" s="7"/>
      <c r="AF246" s="7"/>
      <c r="AG246" s="7"/>
      <c r="AH246" s="7"/>
      <c r="AU246" s="7"/>
      <c r="AV246" s="7"/>
      <c r="AW246" s="7"/>
      <c r="AX246" s="7"/>
    </row>
    <row r="247" spans="1:50" ht="43.5" customHeight="1" x14ac:dyDescent="0.2">
      <c r="A247" s="127"/>
      <c r="B247" s="127"/>
      <c r="C247" s="128"/>
      <c r="D247" s="76" t="s">
        <v>271</v>
      </c>
      <c r="E247" s="88">
        <f>SUM(F247:AC247)</f>
        <v>1500</v>
      </c>
      <c r="F247" s="85"/>
      <c r="G247" s="86"/>
      <c r="H247" s="86"/>
      <c r="I247" s="87"/>
      <c r="J247" s="85"/>
      <c r="K247" s="86">
        <v>500</v>
      </c>
      <c r="L247" s="86">
        <v>500</v>
      </c>
      <c r="M247" s="87">
        <v>500</v>
      </c>
      <c r="N247" s="85"/>
      <c r="O247" s="86"/>
      <c r="P247" s="86"/>
      <c r="Q247" s="87"/>
      <c r="R247" s="23"/>
      <c r="S247" s="24"/>
      <c r="T247" s="24"/>
      <c r="U247" s="25"/>
      <c r="V247" s="23"/>
      <c r="W247" s="24"/>
      <c r="X247" s="24"/>
      <c r="Y247" s="25"/>
      <c r="Z247" s="23"/>
      <c r="AA247" s="24"/>
      <c r="AB247" s="24"/>
      <c r="AC247" s="26"/>
      <c r="AE247" s="7"/>
      <c r="AF247" s="7"/>
      <c r="AG247" s="7"/>
      <c r="AH247" s="7"/>
      <c r="AU247" s="7"/>
      <c r="AV247" s="7"/>
      <c r="AW247" s="7"/>
      <c r="AX247" s="7"/>
    </row>
    <row r="248" spans="1:50" ht="29.25" customHeight="1" x14ac:dyDescent="0.2">
      <c r="A248" s="127"/>
      <c r="B248" s="127"/>
      <c r="C248" s="128"/>
      <c r="D248" s="76" t="s">
        <v>272</v>
      </c>
      <c r="E248" s="88">
        <f>SUM(F248:AC248)</f>
        <v>210000</v>
      </c>
      <c r="F248" s="85"/>
      <c r="G248" s="86"/>
      <c r="H248" s="86"/>
      <c r="I248" s="87">
        <v>10000</v>
      </c>
      <c r="J248" s="85"/>
      <c r="K248" s="86"/>
      <c r="L248" s="86"/>
      <c r="M248" s="87"/>
      <c r="N248" s="85"/>
      <c r="O248" s="86"/>
      <c r="P248" s="86"/>
      <c r="Q248" s="87">
        <v>200000</v>
      </c>
      <c r="R248" s="23"/>
      <c r="S248" s="24"/>
      <c r="T248" s="24"/>
      <c r="U248" s="25"/>
      <c r="V248" s="23"/>
      <c r="W248" s="24"/>
      <c r="X248" s="24"/>
      <c r="Y248" s="25"/>
      <c r="Z248" s="23"/>
      <c r="AA248" s="24"/>
      <c r="AB248" s="24"/>
      <c r="AC248" s="26"/>
      <c r="AE248" s="7"/>
      <c r="AF248" s="7"/>
      <c r="AG248" s="7"/>
      <c r="AH248" s="7"/>
      <c r="AU248" s="7"/>
      <c r="AV248" s="7"/>
      <c r="AW248" s="7"/>
      <c r="AX248" s="7"/>
    </row>
    <row r="249" spans="1:50" ht="44.25" customHeight="1" thickBot="1" x14ac:dyDescent="0.25">
      <c r="A249" s="143"/>
      <c r="B249" s="143"/>
      <c r="C249" s="144"/>
      <c r="D249" s="76" t="s">
        <v>298</v>
      </c>
      <c r="E249" s="88">
        <f>SUM(F249:AC249)</f>
        <v>7000</v>
      </c>
      <c r="F249" s="85"/>
      <c r="G249" s="86"/>
      <c r="H249" s="86"/>
      <c r="I249" s="87"/>
      <c r="J249" s="85"/>
      <c r="K249" s="86"/>
      <c r="L249" s="86">
        <v>7000</v>
      </c>
      <c r="M249" s="86"/>
      <c r="N249" s="85"/>
      <c r="O249" s="86"/>
      <c r="P249" s="86"/>
      <c r="Q249" s="87"/>
      <c r="R249" s="23"/>
      <c r="S249" s="24"/>
      <c r="T249" s="24"/>
      <c r="U249" s="24"/>
      <c r="V249" s="23"/>
      <c r="W249" s="24"/>
      <c r="X249" s="24"/>
      <c r="Y249" s="25"/>
      <c r="Z249" s="23"/>
      <c r="AA249" s="24"/>
      <c r="AB249" s="24"/>
      <c r="AC249" s="26"/>
      <c r="AE249" s="7">
        <f t="shared" ref="AE249:AH253" si="224">F249</f>
        <v>0</v>
      </c>
      <c r="AF249" s="7">
        <f t="shared" si="224"/>
        <v>0</v>
      </c>
      <c r="AG249" s="7">
        <f t="shared" si="224"/>
        <v>0</v>
      </c>
      <c r="AH249" s="7">
        <f t="shared" si="224"/>
        <v>0</v>
      </c>
      <c r="AU249" s="7">
        <f>$J249</f>
        <v>0</v>
      </c>
      <c r="AV249" s="7">
        <f>$K249</f>
        <v>0</v>
      </c>
      <c r="AW249" s="7">
        <f>$L249</f>
        <v>7000</v>
      </c>
      <c r="AX249" s="7">
        <f>$M249</f>
        <v>0</v>
      </c>
    </row>
    <row r="250" spans="1:50" s="56" customFormat="1" ht="87" customHeight="1" thickBot="1" x14ac:dyDescent="0.25">
      <c r="A250" s="131" t="s">
        <v>151</v>
      </c>
      <c r="B250" s="132"/>
      <c r="C250" s="132"/>
      <c r="D250" s="133"/>
      <c r="E250" s="52">
        <f t="shared" ref="E250:AC250" si="225">SUM(E251:E299)/3</f>
        <v>1151002.0327675408</v>
      </c>
      <c r="F250" s="53">
        <f t="shared" si="225"/>
        <v>20000</v>
      </c>
      <c r="G250" s="54">
        <f t="shared" si="225"/>
        <v>33000</v>
      </c>
      <c r="H250" s="54">
        <f t="shared" si="225"/>
        <v>35000</v>
      </c>
      <c r="I250" s="55">
        <f t="shared" si="225"/>
        <v>26000</v>
      </c>
      <c r="J250" s="53">
        <f t="shared" si="225"/>
        <v>199115.29515000002</v>
      </c>
      <c r="K250" s="54">
        <f t="shared" si="225"/>
        <v>174564.66626745375</v>
      </c>
      <c r="L250" s="54">
        <f t="shared" si="225"/>
        <v>190941.18021548877</v>
      </c>
      <c r="M250" s="55">
        <f t="shared" si="225"/>
        <v>180132.89113459838</v>
      </c>
      <c r="N250" s="53">
        <f t="shared" si="225"/>
        <v>0</v>
      </c>
      <c r="O250" s="54">
        <f t="shared" si="225"/>
        <v>50000</v>
      </c>
      <c r="P250" s="54">
        <f t="shared" si="225"/>
        <v>50000</v>
      </c>
      <c r="Q250" s="55">
        <f t="shared" si="225"/>
        <v>50000</v>
      </c>
      <c r="R250" s="53">
        <f t="shared" si="225"/>
        <v>0</v>
      </c>
      <c r="S250" s="54">
        <f t="shared" si="225"/>
        <v>0</v>
      </c>
      <c r="T250" s="54">
        <f t="shared" si="225"/>
        <v>50000</v>
      </c>
      <c r="U250" s="55">
        <f t="shared" si="225"/>
        <v>92248</v>
      </c>
      <c r="V250" s="53">
        <f t="shared" si="225"/>
        <v>0</v>
      </c>
      <c r="W250" s="54">
        <f t="shared" si="225"/>
        <v>0</v>
      </c>
      <c r="X250" s="54">
        <f t="shared" si="225"/>
        <v>0</v>
      </c>
      <c r="Y250" s="55">
        <f t="shared" si="225"/>
        <v>0</v>
      </c>
      <c r="Z250" s="53">
        <f t="shared" si="225"/>
        <v>0</v>
      </c>
      <c r="AA250" s="54">
        <f t="shared" si="225"/>
        <v>0</v>
      </c>
      <c r="AB250" s="54">
        <f t="shared" si="225"/>
        <v>0</v>
      </c>
      <c r="AC250" s="55">
        <f t="shared" si="225"/>
        <v>0</v>
      </c>
      <c r="AE250" s="81">
        <f t="shared" si="224"/>
        <v>20000</v>
      </c>
      <c r="AF250" s="81">
        <f t="shared" si="224"/>
        <v>33000</v>
      </c>
      <c r="AG250" s="81">
        <f t="shared" si="224"/>
        <v>35000</v>
      </c>
      <c r="AH250" s="81">
        <f t="shared" si="224"/>
        <v>26000</v>
      </c>
    </row>
    <row r="251" spans="1:50" s="83" customFormat="1" ht="83.25" customHeight="1" thickBot="1" x14ac:dyDescent="0.25">
      <c r="A251" s="45"/>
      <c r="B251" s="124" t="s">
        <v>152</v>
      </c>
      <c r="C251" s="125"/>
      <c r="D251" s="126"/>
      <c r="E251" s="46">
        <f t="shared" ref="E251:AC251" si="226">SUM(E252:E263)/2</f>
        <v>197248</v>
      </c>
      <c r="F251" s="47">
        <f t="shared" si="226"/>
        <v>0</v>
      </c>
      <c r="G251" s="48">
        <f t="shared" si="226"/>
        <v>0</v>
      </c>
      <c r="H251" s="48">
        <f t="shared" si="226"/>
        <v>5000</v>
      </c>
      <c r="I251" s="49">
        <f t="shared" si="226"/>
        <v>0</v>
      </c>
      <c r="J251" s="47">
        <f t="shared" si="226"/>
        <v>8000</v>
      </c>
      <c r="K251" s="48">
        <f t="shared" si="226"/>
        <v>8000</v>
      </c>
      <c r="L251" s="48">
        <f t="shared" si="226"/>
        <v>23000</v>
      </c>
      <c r="M251" s="49">
        <f t="shared" si="226"/>
        <v>11000</v>
      </c>
      <c r="N251" s="47">
        <f t="shared" si="226"/>
        <v>0</v>
      </c>
      <c r="O251" s="48">
        <f t="shared" si="226"/>
        <v>0</v>
      </c>
      <c r="P251" s="48">
        <f t="shared" si="226"/>
        <v>0</v>
      </c>
      <c r="Q251" s="49">
        <f t="shared" si="226"/>
        <v>0</v>
      </c>
      <c r="R251" s="47">
        <f t="shared" ref="R251:Y251" si="227">SUM(R252:R263)/2</f>
        <v>0</v>
      </c>
      <c r="S251" s="48">
        <f t="shared" si="227"/>
        <v>0</v>
      </c>
      <c r="T251" s="48">
        <f t="shared" si="227"/>
        <v>50000</v>
      </c>
      <c r="U251" s="49">
        <f t="shared" si="227"/>
        <v>92248</v>
      </c>
      <c r="V251" s="47">
        <f t="shared" si="227"/>
        <v>0</v>
      </c>
      <c r="W251" s="48">
        <f t="shared" si="227"/>
        <v>0</v>
      </c>
      <c r="X251" s="48">
        <f t="shared" si="227"/>
        <v>0</v>
      </c>
      <c r="Y251" s="49">
        <f t="shared" si="227"/>
        <v>0</v>
      </c>
      <c r="Z251" s="47">
        <f t="shared" si="226"/>
        <v>0</v>
      </c>
      <c r="AA251" s="48">
        <f t="shared" si="226"/>
        <v>0</v>
      </c>
      <c r="AB251" s="48">
        <f t="shared" si="226"/>
        <v>0</v>
      </c>
      <c r="AC251" s="50">
        <f t="shared" si="226"/>
        <v>0</v>
      </c>
      <c r="AD251" s="51"/>
      <c r="AE251" s="82">
        <f t="shared" si="224"/>
        <v>0</v>
      </c>
      <c r="AF251" s="82">
        <f t="shared" si="224"/>
        <v>0</v>
      </c>
      <c r="AG251" s="82">
        <f t="shared" si="224"/>
        <v>5000</v>
      </c>
      <c r="AH251" s="82">
        <f t="shared" si="224"/>
        <v>0</v>
      </c>
    </row>
    <row r="252" spans="1:50" s="9" customFormat="1" ht="74.25" customHeight="1" thickBot="1" x14ac:dyDescent="0.25">
      <c r="A252" s="127"/>
      <c r="B252" s="128"/>
      <c r="C252" s="129" t="s">
        <v>153</v>
      </c>
      <c r="D252" s="130"/>
      <c r="E252" s="40">
        <f t="shared" ref="E252:AC252" si="228">SUM(E253:E255)</f>
        <v>27000</v>
      </c>
      <c r="F252" s="41">
        <f t="shared" si="228"/>
        <v>0</v>
      </c>
      <c r="G252" s="42">
        <f t="shared" si="228"/>
        <v>0</v>
      </c>
      <c r="H252" s="42">
        <f t="shared" si="228"/>
        <v>0</v>
      </c>
      <c r="I252" s="43">
        <f t="shared" si="228"/>
        <v>0</v>
      </c>
      <c r="J252" s="41">
        <f t="shared" si="228"/>
        <v>5000</v>
      </c>
      <c r="K252" s="42">
        <f t="shared" si="228"/>
        <v>5000</v>
      </c>
      <c r="L252" s="42">
        <f t="shared" si="228"/>
        <v>12000</v>
      </c>
      <c r="M252" s="43">
        <f t="shared" si="228"/>
        <v>5000</v>
      </c>
      <c r="N252" s="41">
        <f t="shared" si="228"/>
        <v>0</v>
      </c>
      <c r="O252" s="42">
        <f t="shared" si="228"/>
        <v>0</v>
      </c>
      <c r="P252" s="42">
        <f t="shared" si="228"/>
        <v>0</v>
      </c>
      <c r="Q252" s="43">
        <f t="shared" si="228"/>
        <v>0</v>
      </c>
      <c r="R252" s="41">
        <f t="shared" ref="R252:Y252" si="229">SUM(R253:R255)</f>
        <v>0</v>
      </c>
      <c r="S252" s="42">
        <f t="shared" si="229"/>
        <v>0</v>
      </c>
      <c r="T252" s="42">
        <f t="shared" si="229"/>
        <v>0</v>
      </c>
      <c r="U252" s="43">
        <f t="shared" si="229"/>
        <v>0</v>
      </c>
      <c r="V252" s="41">
        <f t="shared" si="229"/>
        <v>0</v>
      </c>
      <c r="W252" s="42">
        <f t="shared" si="229"/>
        <v>0</v>
      </c>
      <c r="X252" s="42">
        <f t="shared" si="229"/>
        <v>0</v>
      </c>
      <c r="Y252" s="43">
        <f t="shared" si="229"/>
        <v>0</v>
      </c>
      <c r="Z252" s="41">
        <f t="shared" si="228"/>
        <v>0</v>
      </c>
      <c r="AA252" s="42">
        <f t="shared" si="228"/>
        <v>0</v>
      </c>
      <c r="AB252" s="42">
        <f t="shared" si="228"/>
        <v>0</v>
      </c>
      <c r="AC252" s="44">
        <f t="shared" si="228"/>
        <v>0</v>
      </c>
      <c r="AE252" s="84">
        <f t="shared" si="224"/>
        <v>0</v>
      </c>
      <c r="AF252" s="84">
        <f t="shared" si="224"/>
        <v>0</v>
      </c>
      <c r="AG252" s="84">
        <f t="shared" si="224"/>
        <v>0</v>
      </c>
      <c r="AH252" s="84">
        <f t="shared" si="224"/>
        <v>0</v>
      </c>
    </row>
    <row r="253" spans="1:50" ht="48.75" customHeight="1" x14ac:dyDescent="0.2">
      <c r="A253" s="127"/>
      <c r="B253" s="127"/>
      <c r="C253" s="128"/>
      <c r="D253" s="76" t="s">
        <v>273</v>
      </c>
      <c r="E253" s="88">
        <f>SUM(F253:AC253)</f>
        <v>12000</v>
      </c>
      <c r="F253" s="85"/>
      <c r="G253" s="86"/>
      <c r="H253" s="86"/>
      <c r="I253" s="87"/>
      <c r="J253" s="85">
        <v>3000</v>
      </c>
      <c r="K253" s="86">
        <v>3000</v>
      </c>
      <c r="L253" s="86">
        <v>3000</v>
      </c>
      <c r="M253" s="86">
        <v>3000</v>
      </c>
      <c r="N253" s="85"/>
      <c r="O253" s="86"/>
      <c r="P253" s="86"/>
      <c r="Q253" s="87"/>
      <c r="R253" s="23"/>
      <c r="S253" s="24"/>
      <c r="T253" s="24"/>
      <c r="U253" s="24"/>
      <c r="V253" s="23"/>
      <c r="W253" s="24"/>
      <c r="X253" s="24"/>
      <c r="Y253" s="25"/>
      <c r="Z253" s="23"/>
      <c r="AA253" s="24"/>
      <c r="AB253" s="24"/>
      <c r="AC253" s="26"/>
      <c r="AE253" s="7">
        <f t="shared" si="224"/>
        <v>0</v>
      </c>
      <c r="AF253" s="7">
        <f t="shared" si="224"/>
        <v>0</v>
      </c>
      <c r="AG253" s="7">
        <f t="shared" si="224"/>
        <v>0</v>
      </c>
      <c r="AH253" s="7">
        <f t="shared" si="224"/>
        <v>0</v>
      </c>
      <c r="AU253" s="7">
        <f>$J253</f>
        <v>3000</v>
      </c>
      <c r="AV253" s="7">
        <f>$K253</f>
        <v>3000</v>
      </c>
      <c r="AW253" s="7">
        <f>$L253</f>
        <v>3000</v>
      </c>
      <c r="AX253" s="7">
        <f>$M253</f>
        <v>3000</v>
      </c>
    </row>
    <row r="254" spans="1:50" ht="54.75" customHeight="1" x14ac:dyDescent="0.2">
      <c r="A254" s="127"/>
      <c r="B254" s="127"/>
      <c r="C254" s="128"/>
      <c r="D254" s="10" t="s">
        <v>154</v>
      </c>
      <c r="E254" s="88">
        <f>SUM(F254:AC254)</f>
        <v>8000</v>
      </c>
      <c r="F254" s="85"/>
      <c r="G254" s="86"/>
      <c r="H254" s="86"/>
      <c r="I254" s="87"/>
      <c r="J254" s="85">
        <v>2000</v>
      </c>
      <c r="K254" s="86">
        <v>2000</v>
      </c>
      <c r="L254" s="86">
        <v>2000</v>
      </c>
      <c r="M254" s="87">
        <v>2000</v>
      </c>
      <c r="N254" s="85"/>
      <c r="O254" s="86"/>
      <c r="P254" s="86"/>
      <c r="Q254" s="87"/>
      <c r="R254" s="23"/>
      <c r="S254" s="24"/>
      <c r="T254" s="24"/>
      <c r="U254" s="25"/>
      <c r="V254" s="23"/>
      <c r="W254" s="24"/>
      <c r="X254" s="24"/>
      <c r="Y254" s="25"/>
      <c r="Z254" s="23"/>
      <c r="AA254" s="24"/>
      <c r="AB254" s="24"/>
      <c r="AC254" s="26"/>
      <c r="AE254" s="7"/>
      <c r="AF254" s="7"/>
      <c r="AG254" s="7"/>
      <c r="AH254" s="7"/>
      <c r="AU254" s="7"/>
      <c r="AV254" s="7"/>
      <c r="AW254" s="7"/>
      <c r="AX254" s="7"/>
    </row>
    <row r="255" spans="1:50" ht="53.25" customHeight="1" thickBot="1" x14ac:dyDescent="0.25">
      <c r="A255" s="127"/>
      <c r="B255" s="127"/>
      <c r="C255" s="128"/>
      <c r="D255" s="76" t="s">
        <v>274</v>
      </c>
      <c r="E255" s="88">
        <f>SUM(F255:AC255)</f>
        <v>7000</v>
      </c>
      <c r="F255" s="85"/>
      <c r="G255" s="86"/>
      <c r="H255" s="86"/>
      <c r="I255" s="87"/>
      <c r="J255" s="85"/>
      <c r="K255" s="86"/>
      <c r="L255" s="86">
        <v>7000</v>
      </c>
      <c r="M255" s="86"/>
      <c r="N255" s="85"/>
      <c r="O255" s="86"/>
      <c r="P255" s="86"/>
      <c r="Q255" s="87"/>
      <c r="R255" s="23"/>
      <c r="S255" s="24"/>
      <c r="T255" s="24"/>
      <c r="U255" s="24"/>
      <c r="V255" s="23"/>
      <c r="W255" s="24"/>
      <c r="X255" s="24"/>
      <c r="Y255" s="25"/>
      <c r="Z255" s="23"/>
      <c r="AA255" s="24"/>
      <c r="AB255" s="24"/>
      <c r="AC255" s="26"/>
      <c r="AE255" s="7">
        <f t="shared" ref="AE255:AH257" si="230">F255</f>
        <v>0</v>
      </c>
      <c r="AF255" s="7">
        <f t="shared" si="230"/>
        <v>0</v>
      </c>
      <c r="AG255" s="7">
        <f t="shared" si="230"/>
        <v>0</v>
      </c>
      <c r="AH255" s="7">
        <f t="shared" si="230"/>
        <v>0</v>
      </c>
      <c r="AU255" s="7">
        <f>$J255</f>
        <v>0</v>
      </c>
      <c r="AV255" s="7">
        <f>$K255</f>
        <v>0</v>
      </c>
      <c r="AW255" s="7">
        <f>$L255</f>
        <v>7000</v>
      </c>
      <c r="AX255" s="7">
        <f>$M255</f>
        <v>0</v>
      </c>
    </row>
    <row r="256" spans="1:50" s="9" customFormat="1" ht="74.25" customHeight="1" thickBot="1" x14ac:dyDescent="0.25">
      <c r="A256" s="127"/>
      <c r="B256" s="128"/>
      <c r="C256" s="129" t="s">
        <v>155</v>
      </c>
      <c r="D256" s="130"/>
      <c r="E256" s="40">
        <f t="shared" ref="E256:AC256" si="231">SUM(E257:E259)</f>
        <v>17000</v>
      </c>
      <c r="F256" s="41">
        <f t="shared" si="231"/>
        <v>0</v>
      </c>
      <c r="G256" s="42">
        <f t="shared" si="231"/>
        <v>0</v>
      </c>
      <c r="H256" s="42">
        <f t="shared" si="231"/>
        <v>0</v>
      </c>
      <c r="I256" s="43">
        <f t="shared" si="231"/>
        <v>0</v>
      </c>
      <c r="J256" s="41">
        <f t="shared" si="231"/>
        <v>3000</v>
      </c>
      <c r="K256" s="42">
        <f t="shared" si="231"/>
        <v>3000</v>
      </c>
      <c r="L256" s="42">
        <f t="shared" si="231"/>
        <v>8000</v>
      </c>
      <c r="M256" s="43">
        <f t="shared" si="231"/>
        <v>3000</v>
      </c>
      <c r="N256" s="41">
        <f t="shared" si="231"/>
        <v>0</v>
      </c>
      <c r="O256" s="42">
        <f t="shared" si="231"/>
        <v>0</v>
      </c>
      <c r="P256" s="42">
        <f t="shared" si="231"/>
        <v>0</v>
      </c>
      <c r="Q256" s="43">
        <f t="shared" si="231"/>
        <v>0</v>
      </c>
      <c r="R256" s="41">
        <f t="shared" ref="R256:Y256" si="232">SUM(R257:R259)</f>
        <v>0</v>
      </c>
      <c r="S256" s="42">
        <f t="shared" si="232"/>
        <v>0</v>
      </c>
      <c r="T256" s="42">
        <f t="shared" si="232"/>
        <v>0</v>
      </c>
      <c r="U256" s="43">
        <f t="shared" si="232"/>
        <v>0</v>
      </c>
      <c r="V256" s="41">
        <f t="shared" si="232"/>
        <v>0</v>
      </c>
      <c r="W256" s="42">
        <f t="shared" si="232"/>
        <v>0</v>
      </c>
      <c r="X256" s="42">
        <f t="shared" si="232"/>
        <v>0</v>
      </c>
      <c r="Y256" s="43">
        <f t="shared" si="232"/>
        <v>0</v>
      </c>
      <c r="Z256" s="41">
        <f t="shared" si="231"/>
        <v>0</v>
      </c>
      <c r="AA256" s="42">
        <f t="shared" si="231"/>
        <v>0</v>
      </c>
      <c r="AB256" s="42">
        <f t="shared" si="231"/>
        <v>0</v>
      </c>
      <c r="AC256" s="44">
        <f t="shared" si="231"/>
        <v>0</v>
      </c>
      <c r="AE256" s="84">
        <f t="shared" si="230"/>
        <v>0</v>
      </c>
      <c r="AF256" s="84">
        <f t="shared" si="230"/>
        <v>0</v>
      </c>
      <c r="AG256" s="84">
        <f t="shared" si="230"/>
        <v>0</v>
      </c>
      <c r="AH256" s="84">
        <f t="shared" si="230"/>
        <v>0</v>
      </c>
    </row>
    <row r="257" spans="1:50" ht="61.5" customHeight="1" x14ac:dyDescent="0.2">
      <c r="A257" s="127"/>
      <c r="B257" s="127"/>
      <c r="C257" s="128"/>
      <c r="D257" s="76" t="s">
        <v>275</v>
      </c>
      <c r="E257" s="88">
        <f>SUM(F257:AC257)</f>
        <v>5000</v>
      </c>
      <c r="F257" s="85"/>
      <c r="G257" s="86"/>
      <c r="H257" s="86"/>
      <c r="I257" s="87"/>
      <c r="J257" s="85"/>
      <c r="K257" s="86"/>
      <c r="L257" s="86">
        <v>5000</v>
      </c>
      <c r="M257" s="86"/>
      <c r="N257" s="85"/>
      <c r="O257" s="86"/>
      <c r="P257" s="86"/>
      <c r="Q257" s="87"/>
      <c r="R257" s="23"/>
      <c r="S257" s="24"/>
      <c r="T257" s="24"/>
      <c r="U257" s="24"/>
      <c r="V257" s="23"/>
      <c r="W257" s="24"/>
      <c r="X257" s="24"/>
      <c r="Y257" s="25"/>
      <c r="Z257" s="23"/>
      <c r="AA257" s="24"/>
      <c r="AB257" s="24"/>
      <c r="AC257" s="26"/>
      <c r="AE257" s="7">
        <f t="shared" si="230"/>
        <v>0</v>
      </c>
      <c r="AF257" s="7">
        <f t="shared" si="230"/>
        <v>0</v>
      </c>
      <c r="AG257" s="7">
        <f t="shared" si="230"/>
        <v>0</v>
      </c>
      <c r="AH257" s="7">
        <f t="shared" si="230"/>
        <v>0</v>
      </c>
      <c r="AU257" s="7">
        <f>$J257</f>
        <v>0</v>
      </c>
      <c r="AV257" s="7">
        <f>$K257</f>
        <v>0</v>
      </c>
      <c r="AW257" s="7">
        <f>$L257</f>
        <v>5000</v>
      </c>
      <c r="AX257" s="7">
        <f>$M257</f>
        <v>0</v>
      </c>
    </row>
    <row r="258" spans="1:50" ht="64.5" customHeight="1" x14ac:dyDescent="0.2">
      <c r="A258" s="127"/>
      <c r="B258" s="127"/>
      <c r="C258" s="128"/>
      <c r="D258" s="10" t="s">
        <v>156</v>
      </c>
      <c r="E258" s="88">
        <f>SUM(F258:AC258)</f>
        <v>8000</v>
      </c>
      <c r="F258" s="85"/>
      <c r="G258" s="86"/>
      <c r="H258" s="86"/>
      <c r="I258" s="87"/>
      <c r="J258" s="85">
        <v>2000</v>
      </c>
      <c r="K258" s="86">
        <v>2000</v>
      </c>
      <c r="L258" s="86">
        <v>2000</v>
      </c>
      <c r="M258" s="87">
        <v>2000</v>
      </c>
      <c r="N258" s="85"/>
      <c r="O258" s="86"/>
      <c r="P258" s="86"/>
      <c r="Q258" s="87"/>
      <c r="R258" s="23"/>
      <c r="S258" s="24"/>
      <c r="T258" s="24"/>
      <c r="U258" s="25"/>
      <c r="V258" s="23"/>
      <c r="W258" s="24"/>
      <c r="X258" s="24"/>
      <c r="Y258" s="25"/>
      <c r="Z258" s="23"/>
      <c r="AA258" s="24"/>
      <c r="AB258" s="24"/>
      <c r="AC258" s="26"/>
      <c r="AE258" s="7"/>
      <c r="AF258" s="7"/>
      <c r="AG258" s="7"/>
      <c r="AH258" s="7"/>
      <c r="AU258" s="7"/>
      <c r="AV258" s="7"/>
      <c r="AW258" s="7"/>
      <c r="AX258" s="7"/>
    </row>
    <row r="259" spans="1:50" ht="63" customHeight="1" thickBot="1" x14ac:dyDescent="0.25">
      <c r="A259" s="127"/>
      <c r="B259" s="127"/>
      <c r="C259" s="128"/>
      <c r="D259" s="80" t="s">
        <v>276</v>
      </c>
      <c r="E259" s="88">
        <f>SUM(F259:AC259)</f>
        <v>4000</v>
      </c>
      <c r="F259" s="85"/>
      <c r="G259" s="86"/>
      <c r="H259" s="86"/>
      <c r="I259" s="87"/>
      <c r="J259" s="85">
        <v>1000</v>
      </c>
      <c r="K259" s="86">
        <v>1000</v>
      </c>
      <c r="L259" s="86">
        <v>1000</v>
      </c>
      <c r="M259" s="86">
        <v>1000</v>
      </c>
      <c r="N259" s="85"/>
      <c r="O259" s="86"/>
      <c r="P259" s="86"/>
      <c r="Q259" s="87"/>
      <c r="R259" s="23"/>
      <c r="S259" s="24"/>
      <c r="T259" s="24"/>
      <c r="U259" s="24"/>
      <c r="V259" s="23"/>
      <c r="W259" s="24"/>
      <c r="X259" s="24"/>
      <c r="Y259" s="25"/>
      <c r="Z259" s="23"/>
      <c r="AA259" s="24"/>
      <c r="AB259" s="24"/>
      <c r="AC259" s="26"/>
      <c r="AE259" s="7">
        <f t="shared" ref="AE259:AH261" si="233">F259</f>
        <v>0</v>
      </c>
      <c r="AF259" s="7">
        <f t="shared" si="233"/>
        <v>0</v>
      </c>
      <c r="AG259" s="7">
        <f t="shared" si="233"/>
        <v>0</v>
      </c>
      <c r="AH259" s="7">
        <f t="shared" si="233"/>
        <v>0</v>
      </c>
      <c r="AU259" s="7">
        <f>$J259</f>
        <v>1000</v>
      </c>
      <c r="AV259" s="7">
        <f>$K259</f>
        <v>1000</v>
      </c>
      <c r="AW259" s="7">
        <f>$L259</f>
        <v>1000</v>
      </c>
      <c r="AX259" s="7">
        <f>$M259</f>
        <v>1000</v>
      </c>
    </row>
    <row r="260" spans="1:50" s="9" customFormat="1" ht="74.25" customHeight="1" thickBot="1" x14ac:dyDescent="0.25">
      <c r="A260" s="127"/>
      <c r="B260" s="128"/>
      <c r="C260" s="129" t="s">
        <v>157</v>
      </c>
      <c r="D260" s="130"/>
      <c r="E260" s="40">
        <f t="shared" ref="E260:AC260" si="234">SUM(E261:E263)</f>
        <v>153248</v>
      </c>
      <c r="F260" s="41">
        <f t="shared" si="234"/>
        <v>0</v>
      </c>
      <c r="G260" s="42">
        <f t="shared" si="234"/>
        <v>0</v>
      </c>
      <c r="H260" s="42">
        <f t="shared" si="234"/>
        <v>5000</v>
      </c>
      <c r="I260" s="43">
        <f t="shared" si="234"/>
        <v>0</v>
      </c>
      <c r="J260" s="41">
        <f t="shared" si="234"/>
        <v>0</v>
      </c>
      <c r="K260" s="42">
        <f t="shared" si="234"/>
        <v>0</v>
      </c>
      <c r="L260" s="42">
        <f t="shared" si="234"/>
        <v>3000</v>
      </c>
      <c r="M260" s="43">
        <f t="shared" si="234"/>
        <v>3000</v>
      </c>
      <c r="N260" s="41">
        <f t="shared" si="234"/>
        <v>0</v>
      </c>
      <c r="O260" s="42">
        <f t="shared" si="234"/>
        <v>0</v>
      </c>
      <c r="P260" s="42">
        <f t="shared" si="234"/>
        <v>0</v>
      </c>
      <c r="Q260" s="43">
        <f t="shared" si="234"/>
        <v>0</v>
      </c>
      <c r="R260" s="41">
        <f t="shared" ref="R260:Y260" si="235">SUM(R261:R263)</f>
        <v>0</v>
      </c>
      <c r="S260" s="42">
        <f t="shared" si="235"/>
        <v>0</v>
      </c>
      <c r="T260" s="42">
        <f t="shared" si="235"/>
        <v>50000</v>
      </c>
      <c r="U260" s="43">
        <f t="shared" si="235"/>
        <v>92248</v>
      </c>
      <c r="V260" s="41">
        <f t="shared" si="235"/>
        <v>0</v>
      </c>
      <c r="W260" s="42">
        <f t="shared" si="235"/>
        <v>0</v>
      </c>
      <c r="X260" s="42">
        <f t="shared" si="235"/>
        <v>0</v>
      </c>
      <c r="Y260" s="43">
        <f t="shared" si="235"/>
        <v>0</v>
      </c>
      <c r="Z260" s="41">
        <f t="shared" si="234"/>
        <v>0</v>
      </c>
      <c r="AA260" s="42">
        <f t="shared" si="234"/>
        <v>0</v>
      </c>
      <c r="AB260" s="42">
        <f t="shared" si="234"/>
        <v>0</v>
      </c>
      <c r="AC260" s="44">
        <f t="shared" si="234"/>
        <v>0</v>
      </c>
      <c r="AE260" s="84">
        <f t="shared" si="233"/>
        <v>0</v>
      </c>
      <c r="AF260" s="84">
        <f t="shared" si="233"/>
        <v>0</v>
      </c>
      <c r="AG260" s="84">
        <f t="shared" si="233"/>
        <v>5000</v>
      </c>
      <c r="AH260" s="84">
        <f t="shared" si="233"/>
        <v>0</v>
      </c>
    </row>
    <row r="261" spans="1:50" ht="46.5" customHeight="1" x14ac:dyDescent="0.2">
      <c r="A261" s="127"/>
      <c r="B261" s="127"/>
      <c r="C261" s="128"/>
      <c r="D261" s="10" t="s">
        <v>189</v>
      </c>
      <c r="E261" s="88">
        <f>SUM(F261:AC261)</f>
        <v>6000</v>
      </c>
      <c r="F261" s="85"/>
      <c r="G261" s="86"/>
      <c r="H261" s="86"/>
      <c r="I261" s="87"/>
      <c r="J261" s="85"/>
      <c r="K261" s="86"/>
      <c r="L261" s="86">
        <v>3000</v>
      </c>
      <c r="M261" s="86">
        <v>3000</v>
      </c>
      <c r="N261" s="85"/>
      <c r="O261" s="86"/>
      <c r="P261" s="86"/>
      <c r="Q261" s="87"/>
      <c r="R261" s="85"/>
      <c r="S261" s="86"/>
      <c r="T261" s="86"/>
      <c r="U261" s="86"/>
      <c r="V261" s="23"/>
      <c r="W261" s="24"/>
      <c r="X261" s="24"/>
      <c r="Y261" s="25"/>
      <c r="Z261" s="23"/>
      <c r="AA261" s="24"/>
      <c r="AB261" s="24"/>
      <c r="AC261" s="26"/>
      <c r="AE261" s="7">
        <f t="shared" si="233"/>
        <v>0</v>
      </c>
      <c r="AF261" s="7">
        <f t="shared" si="233"/>
        <v>0</v>
      </c>
      <c r="AG261" s="7">
        <f t="shared" si="233"/>
        <v>0</v>
      </c>
      <c r="AH261" s="7">
        <f t="shared" si="233"/>
        <v>0</v>
      </c>
      <c r="AU261" s="7">
        <f>$J261</f>
        <v>0</v>
      </c>
      <c r="AV261" s="7">
        <f>$K261</f>
        <v>0</v>
      </c>
      <c r="AW261" s="7">
        <f>$L261</f>
        <v>3000</v>
      </c>
      <c r="AX261" s="7">
        <f>$M261</f>
        <v>3000</v>
      </c>
    </row>
    <row r="262" spans="1:50" ht="54.75" customHeight="1" x14ac:dyDescent="0.2">
      <c r="A262" s="127"/>
      <c r="B262" s="127"/>
      <c r="C262" s="128"/>
      <c r="D262" s="10" t="s">
        <v>158</v>
      </c>
      <c r="E262" s="88">
        <f>SUM(F262:AC262)</f>
        <v>92248</v>
      </c>
      <c r="F262" s="85"/>
      <c r="G262" s="86"/>
      <c r="H262" s="86"/>
      <c r="I262" s="87"/>
      <c r="J262" s="85"/>
      <c r="K262" s="86"/>
      <c r="L262" s="86"/>
      <c r="M262" s="87"/>
      <c r="N262" s="85"/>
      <c r="O262" s="86"/>
      <c r="P262" s="86"/>
      <c r="Q262" s="87"/>
      <c r="R262" s="85"/>
      <c r="S262" s="86"/>
      <c r="T262" s="86"/>
      <c r="U262" s="87">
        <v>92248</v>
      </c>
      <c r="V262" s="23"/>
      <c r="W262" s="24"/>
      <c r="X262" s="24"/>
      <c r="Y262" s="25"/>
      <c r="Z262" s="23"/>
      <c r="AA262" s="24"/>
      <c r="AB262" s="24"/>
      <c r="AC262" s="26"/>
      <c r="AE262" s="7"/>
      <c r="AF262" s="7"/>
      <c r="AG262" s="7"/>
      <c r="AH262" s="7"/>
      <c r="AU262" s="7"/>
      <c r="AV262" s="7"/>
      <c r="AW262" s="7"/>
      <c r="AX262" s="7"/>
    </row>
    <row r="263" spans="1:50" ht="58.5" customHeight="1" thickBot="1" x14ac:dyDescent="0.25">
      <c r="A263" s="127"/>
      <c r="B263" s="127"/>
      <c r="C263" s="128"/>
      <c r="D263" s="76" t="s">
        <v>277</v>
      </c>
      <c r="E263" s="88">
        <f>SUM(F263:AC263)</f>
        <v>55000</v>
      </c>
      <c r="F263" s="85"/>
      <c r="G263" s="86"/>
      <c r="H263" s="86">
        <v>5000</v>
      </c>
      <c r="I263" s="87"/>
      <c r="J263" s="85"/>
      <c r="K263" s="86"/>
      <c r="L263" s="86"/>
      <c r="M263" s="86"/>
      <c r="N263" s="85"/>
      <c r="O263" s="86"/>
      <c r="P263" s="86"/>
      <c r="Q263" s="87"/>
      <c r="R263" s="85"/>
      <c r="S263" s="86"/>
      <c r="T263" s="86">
        <v>50000</v>
      </c>
      <c r="U263" s="86"/>
      <c r="V263" s="23"/>
      <c r="W263" s="24"/>
      <c r="X263" s="24"/>
      <c r="Y263" s="25"/>
      <c r="Z263" s="23"/>
      <c r="AA263" s="24"/>
      <c r="AB263" s="24"/>
      <c r="AC263" s="26"/>
      <c r="AE263" s="7">
        <f t="shared" ref="AE263:AH266" si="236">F263</f>
        <v>0</v>
      </c>
      <c r="AF263" s="7">
        <f t="shared" si="236"/>
        <v>0</v>
      </c>
      <c r="AG263" s="7">
        <f t="shared" si="236"/>
        <v>5000</v>
      </c>
      <c r="AH263" s="7">
        <f t="shared" si="236"/>
        <v>0</v>
      </c>
      <c r="AU263" s="7">
        <f>$J263</f>
        <v>0</v>
      </c>
      <c r="AV263" s="7">
        <f>$K263</f>
        <v>0</v>
      </c>
      <c r="AW263" s="7">
        <f>$L263</f>
        <v>0</v>
      </c>
      <c r="AX263" s="7">
        <f>$M263</f>
        <v>0</v>
      </c>
    </row>
    <row r="264" spans="1:50" s="83" customFormat="1" ht="83.25" customHeight="1" thickBot="1" x14ac:dyDescent="0.25">
      <c r="A264" s="45"/>
      <c r="B264" s="124" t="s">
        <v>159</v>
      </c>
      <c r="C264" s="125"/>
      <c r="D264" s="126"/>
      <c r="E264" s="46">
        <f t="shared" ref="E264:AC264" si="237">SUM(E265:E273)/2</f>
        <v>52500</v>
      </c>
      <c r="F264" s="47">
        <f t="shared" si="237"/>
        <v>0</v>
      </c>
      <c r="G264" s="48">
        <f t="shared" si="237"/>
        <v>0</v>
      </c>
      <c r="H264" s="48">
        <f t="shared" si="237"/>
        <v>0</v>
      </c>
      <c r="I264" s="49">
        <f t="shared" si="237"/>
        <v>0</v>
      </c>
      <c r="J264" s="47">
        <f t="shared" si="237"/>
        <v>28500</v>
      </c>
      <c r="K264" s="48">
        <f t="shared" si="237"/>
        <v>8000</v>
      </c>
      <c r="L264" s="48">
        <f t="shared" si="237"/>
        <v>8000</v>
      </c>
      <c r="M264" s="49">
        <f t="shared" si="237"/>
        <v>8000</v>
      </c>
      <c r="N264" s="47">
        <f t="shared" si="237"/>
        <v>0</v>
      </c>
      <c r="O264" s="48">
        <f t="shared" si="237"/>
        <v>0</v>
      </c>
      <c r="P264" s="48">
        <f t="shared" si="237"/>
        <v>0</v>
      </c>
      <c r="Q264" s="49">
        <f t="shared" si="237"/>
        <v>0</v>
      </c>
      <c r="R264" s="47">
        <f t="shared" ref="R264:Y264" si="238">SUM(R265:R273)/2</f>
        <v>0</v>
      </c>
      <c r="S264" s="48">
        <f t="shared" si="238"/>
        <v>0</v>
      </c>
      <c r="T264" s="48">
        <f t="shared" si="238"/>
        <v>0</v>
      </c>
      <c r="U264" s="49">
        <f t="shared" si="238"/>
        <v>0</v>
      </c>
      <c r="V264" s="47">
        <f t="shared" si="238"/>
        <v>0</v>
      </c>
      <c r="W264" s="48">
        <f t="shared" si="238"/>
        <v>0</v>
      </c>
      <c r="X264" s="48">
        <f t="shared" si="238"/>
        <v>0</v>
      </c>
      <c r="Y264" s="49">
        <f t="shared" si="238"/>
        <v>0</v>
      </c>
      <c r="Z264" s="47">
        <f t="shared" si="237"/>
        <v>0</v>
      </c>
      <c r="AA264" s="48">
        <f t="shared" si="237"/>
        <v>0</v>
      </c>
      <c r="AB264" s="48">
        <f t="shared" si="237"/>
        <v>0</v>
      </c>
      <c r="AC264" s="50">
        <f t="shared" si="237"/>
        <v>0</v>
      </c>
      <c r="AD264" s="51"/>
      <c r="AE264" s="82">
        <f t="shared" si="236"/>
        <v>0</v>
      </c>
      <c r="AF264" s="82">
        <f t="shared" si="236"/>
        <v>0</v>
      </c>
      <c r="AG264" s="82">
        <f t="shared" si="236"/>
        <v>0</v>
      </c>
      <c r="AH264" s="82">
        <f t="shared" si="236"/>
        <v>0</v>
      </c>
    </row>
    <row r="265" spans="1:50" s="9" customFormat="1" ht="74.25" customHeight="1" thickBot="1" x14ac:dyDescent="0.25">
      <c r="A265" s="127"/>
      <c r="B265" s="128"/>
      <c r="C265" s="129" t="s">
        <v>163</v>
      </c>
      <c r="D265" s="130"/>
      <c r="E265" s="40">
        <f t="shared" ref="E265:AC265" si="239">SUM(E266:E270)</f>
        <v>40500</v>
      </c>
      <c r="F265" s="41">
        <f t="shared" si="239"/>
        <v>0</v>
      </c>
      <c r="G265" s="42">
        <f t="shared" si="239"/>
        <v>0</v>
      </c>
      <c r="H265" s="42">
        <f t="shared" si="239"/>
        <v>0</v>
      </c>
      <c r="I265" s="43">
        <f t="shared" si="239"/>
        <v>0</v>
      </c>
      <c r="J265" s="41">
        <f t="shared" si="239"/>
        <v>25500</v>
      </c>
      <c r="K265" s="42">
        <f t="shared" si="239"/>
        <v>5000</v>
      </c>
      <c r="L265" s="42">
        <f t="shared" si="239"/>
        <v>5000</v>
      </c>
      <c r="M265" s="43">
        <f t="shared" si="239"/>
        <v>5000</v>
      </c>
      <c r="N265" s="41">
        <f t="shared" si="239"/>
        <v>0</v>
      </c>
      <c r="O265" s="42">
        <f t="shared" si="239"/>
        <v>0</v>
      </c>
      <c r="P265" s="42">
        <f t="shared" si="239"/>
        <v>0</v>
      </c>
      <c r="Q265" s="43">
        <f t="shared" si="239"/>
        <v>0</v>
      </c>
      <c r="R265" s="41">
        <f t="shared" ref="R265:Y265" si="240">SUM(R266:R270)</f>
        <v>0</v>
      </c>
      <c r="S265" s="42">
        <f t="shared" si="240"/>
        <v>0</v>
      </c>
      <c r="T265" s="42">
        <f t="shared" si="240"/>
        <v>0</v>
      </c>
      <c r="U265" s="43">
        <f t="shared" si="240"/>
        <v>0</v>
      </c>
      <c r="V265" s="41">
        <f t="shared" si="240"/>
        <v>0</v>
      </c>
      <c r="W265" s="42">
        <f t="shared" si="240"/>
        <v>0</v>
      </c>
      <c r="X265" s="42">
        <f t="shared" si="240"/>
        <v>0</v>
      </c>
      <c r="Y265" s="43">
        <f t="shared" si="240"/>
        <v>0</v>
      </c>
      <c r="Z265" s="41">
        <f t="shared" si="239"/>
        <v>0</v>
      </c>
      <c r="AA265" s="42">
        <f t="shared" si="239"/>
        <v>0</v>
      </c>
      <c r="AB265" s="42">
        <f t="shared" si="239"/>
        <v>0</v>
      </c>
      <c r="AC265" s="44">
        <f t="shared" si="239"/>
        <v>0</v>
      </c>
      <c r="AE265" s="84">
        <f t="shared" si="236"/>
        <v>0</v>
      </c>
      <c r="AF265" s="84">
        <f t="shared" si="236"/>
        <v>0</v>
      </c>
      <c r="AG265" s="84">
        <f t="shared" si="236"/>
        <v>0</v>
      </c>
      <c r="AH265" s="84">
        <f t="shared" si="236"/>
        <v>0</v>
      </c>
    </row>
    <row r="266" spans="1:50" ht="49.5" customHeight="1" x14ac:dyDescent="0.2">
      <c r="A266" s="127"/>
      <c r="B266" s="127"/>
      <c r="C266" s="128"/>
      <c r="D266" s="80" t="s">
        <v>220</v>
      </c>
      <c r="E266" s="88">
        <f>SUM(F266:AC266)</f>
        <v>4000</v>
      </c>
      <c r="F266" s="85"/>
      <c r="G266" s="86"/>
      <c r="H266" s="86"/>
      <c r="I266" s="87"/>
      <c r="J266" s="85">
        <v>1000</v>
      </c>
      <c r="K266" s="86">
        <v>1000</v>
      </c>
      <c r="L266" s="86">
        <v>1000</v>
      </c>
      <c r="M266" s="86">
        <v>1000</v>
      </c>
      <c r="N266" s="85"/>
      <c r="O266" s="86"/>
      <c r="P266" s="86"/>
      <c r="Q266" s="87"/>
      <c r="R266" s="85"/>
      <c r="S266" s="86"/>
      <c r="T266" s="86"/>
      <c r="U266" s="86"/>
      <c r="V266" s="23"/>
      <c r="W266" s="24"/>
      <c r="X266" s="24"/>
      <c r="Y266" s="25"/>
      <c r="Z266" s="23"/>
      <c r="AA266" s="24"/>
      <c r="AB266" s="24"/>
      <c r="AC266" s="26"/>
      <c r="AE266" s="7">
        <f t="shared" si="236"/>
        <v>0</v>
      </c>
      <c r="AF266" s="7">
        <f t="shared" si="236"/>
        <v>0</v>
      </c>
      <c r="AG266" s="7">
        <f t="shared" si="236"/>
        <v>0</v>
      </c>
      <c r="AH266" s="7">
        <f t="shared" si="236"/>
        <v>0</v>
      </c>
      <c r="AU266" s="7">
        <f>$J266</f>
        <v>1000</v>
      </c>
      <c r="AV266" s="7">
        <f>$K266</f>
        <v>1000</v>
      </c>
      <c r="AW266" s="7">
        <f>$L266</f>
        <v>1000</v>
      </c>
      <c r="AX266" s="7">
        <f>$M266</f>
        <v>1000</v>
      </c>
    </row>
    <row r="267" spans="1:50" ht="47.25" customHeight="1" x14ac:dyDescent="0.2">
      <c r="A267" s="127"/>
      <c r="B267" s="127"/>
      <c r="C267" s="128"/>
      <c r="D267" s="92" t="s">
        <v>160</v>
      </c>
      <c r="E267" s="88">
        <f>SUM(F267:AC267)</f>
        <v>16000</v>
      </c>
      <c r="F267" s="85"/>
      <c r="G267" s="86"/>
      <c r="H267" s="86"/>
      <c r="I267" s="87"/>
      <c r="J267" s="85">
        <v>4000</v>
      </c>
      <c r="K267" s="86">
        <v>4000</v>
      </c>
      <c r="L267" s="86">
        <v>4000</v>
      </c>
      <c r="M267" s="87">
        <v>4000</v>
      </c>
      <c r="N267" s="85"/>
      <c r="O267" s="86"/>
      <c r="P267" s="86"/>
      <c r="Q267" s="87"/>
      <c r="R267" s="85"/>
      <c r="S267" s="86"/>
      <c r="T267" s="86"/>
      <c r="U267" s="87"/>
      <c r="V267" s="23"/>
      <c r="W267" s="24"/>
      <c r="X267" s="24"/>
      <c r="Y267" s="25"/>
      <c r="Z267" s="23"/>
      <c r="AA267" s="24"/>
      <c r="AB267" s="24"/>
      <c r="AC267" s="26"/>
      <c r="AE267" s="7"/>
      <c r="AF267" s="7"/>
      <c r="AG267" s="7"/>
      <c r="AH267" s="7"/>
      <c r="AU267" s="7"/>
      <c r="AV267" s="7"/>
      <c r="AW267" s="7"/>
      <c r="AX267" s="7"/>
    </row>
    <row r="268" spans="1:50" ht="40.5" customHeight="1" x14ac:dyDescent="0.2">
      <c r="A268" s="127"/>
      <c r="B268" s="127"/>
      <c r="C268" s="128"/>
      <c r="D268" s="92" t="s">
        <v>191</v>
      </c>
      <c r="E268" s="88">
        <f>SUM(F268:AC268)</f>
        <v>10000</v>
      </c>
      <c r="F268" s="85"/>
      <c r="G268" s="86"/>
      <c r="H268" s="86"/>
      <c r="I268" s="87"/>
      <c r="J268" s="85">
        <v>10000</v>
      </c>
      <c r="K268" s="86"/>
      <c r="L268" s="86"/>
      <c r="M268" s="87"/>
      <c r="N268" s="85"/>
      <c r="O268" s="86"/>
      <c r="P268" s="86"/>
      <c r="Q268" s="87"/>
      <c r="R268" s="85"/>
      <c r="S268" s="86"/>
      <c r="T268" s="86"/>
      <c r="U268" s="87"/>
      <c r="V268" s="23"/>
      <c r="W268" s="24"/>
      <c r="X268" s="24"/>
      <c r="Y268" s="25"/>
      <c r="Z268" s="23"/>
      <c r="AA268" s="24"/>
      <c r="AB268" s="24"/>
      <c r="AC268" s="26"/>
      <c r="AE268" s="7"/>
      <c r="AF268" s="7"/>
      <c r="AG268" s="7"/>
      <c r="AH268" s="7"/>
      <c r="AU268" s="7"/>
      <c r="AV268" s="7"/>
      <c r="AW268" s="7"/>
      <c r="AX268" s="7"/>
    </row>
    <row r="269" spans="1:50" ht="60.75" customHeight="1" x14ac:dyDescent="0.2">
      <c r="A269" s="127"/>
      <c r="B269" s="127"/>
      <c r="C269" s="128"/>
      <c r="D269" s="92" t="s">
        <v>192</v>
      </c>
      <c r="E269" s="88">
        <f>SUM(F269:AC269)</f>
        <v>10000</v>
      </c>
      <c r="F269" s="85"/>
      <c r="G269" s="86"/>
      <c r="H269" s="86"/>
      <c r="I269" s="87"/>
      <c r="J269" s="85">
        <v>10000</v>
      </c>
      <c r="K269" s="86"/>
      <c r="L269" s="86"/>
      <c r="M269" s="87"/>
      <c r="N269" s="85"/>
      <c r="O269" s="86"/>
      <c r="P269" s="86"/>
      <c r="Q269" s="87"/>
      <c r="R269" s="85"/>
      <c r="S269" s="86"/>
      <c r="T269" s="86"/>
      <c r="U269" s="87"/>
      <c r="V269" s="23"/>
      <c r="W269" s="24"/>
      <c r="X269" s="24"/>
      <c r="Y269" s="25"/>
      <c r="Z269" s="23"/>
      <c r="AA269" s="24"/>
      <c r="AB269" s="24"/>
      <c r="AC269" s="26"/>
      <c r="AE269" s="7"/>
      <c r="AF269" s="7"/>
      <c r="AG269" s="7"/>
      <c r="AH269" s="7"/>
      <c r="AU269" s="7"/>
      <c r="AV269" s="7"/>
      <c r="AW269" s="7"/>
      <c r="AX269" s="7"/>
    </row>
    <row r="270" spans="1:50" ht="28.5" customHeight="1" thickBot="1" x14ac:dyDescent="0.25">
      <c r="A270" s="127"/>
      <c r="B270" s="127"/>
      <c r="C270" s="128"/>
      <c r="D270" s="92" t="s">
        <v>161</v>
      </c>
      <c r="E270" s="88">
        <f>SUM(F270:AC270)</f>
        <v>500</v>
      </c>
      <c r="F270" s="85"/>
      <c r="G270" s="86"/>
      <c r="H270" s="86"/>
      <c r="I270" s="87"/>
      <c r="J270" s="85">
        <v>500</v>
      </c>
      <c r="K270" s="86"/>
      <c r="L270" s="86"/>
      <c r="M270" s="87"/>
      <c r="N270" s="85"/>
      <c r="O270" s="86"/>
      <c r="P270" s="86"/>
      <c r="Q270" s="87"/>
      <c r="R270" s="85"/>
      <c r="S270" s="86"/>
      <c r="T270" s="86"/>
      <c r="U270" s="87"/>
      <c r="V270" s="23"/>
      <c r="W270" s="24"/>
      <c r="X270" s="24"/>
      <c r="Y270" s="25"/>
      <c r="Z270" s="23"/>
      <c r="AA270" s="24"/>
      <c r="AB270" s="24"/>
      <c r="AC270" s="26"/>
      <c r="AE270" s="7"/>
      <c r="AF270" s="7"/>
      <c r="AG270" s="7"/>
      <c r="AH270" s="7"/>
      <c r="AU270" s="7"/>
      <c r="AV270" s="7"/>
      <c r="AW270" s="7"/>
      <c r="AX270" s="7"/>
    </row>
    <row r="271" spans="1:50" s="9" customFormat="1" ht="74.25" customHeight="1" thickBot="1" x14ac:dyDescent="0.25">
      <c r="A271" s="127"/>
      <c r="B271" s="128"/>
      <c r="C271" s="129" t="s">
        <v>162</v>
      </c>
      <c r="D271" s="130"/>
      <c r="E271" s="40">
        <f t="shared" ref="E271:AC271" si="241">SUM(E272:E273)</f>
        <v>12000</v>
      </c>
      <c r="F271" s="41">
        <f t="shared" si="241"/>
        <v>0</v>
      </c>
      <c r="G271" s="42">
        <f t="shared" si="241"/>
        <v>0</v>
      </c>
      <c r="H271" s="42">
        <f t="shared" si="241"/>
        <v>0</v>
      </c>
      <c r="I271" s="43">
        <f t="shared" si="241"/>
        <v>0</v>
      </c>
      <c r="J271" s="41">
        <f t="shared" si="241"/>
        <v>3000</v>
      </c>
      <c r="K271" s="42">
        <f t="shared" si="241"/>
        <v>3000</v>
      </c>
      <c r="L271" s="42">
        <f t="shared" si="241"/>
        <v>3000</v>
      </c>
      <c r="M271" s="43">
        <f t="shared" si="241"/>
        <v>3000</v>
      </c>
      <c r="N271" s="41">
        <f t="shared" si="241"/>
        <v>0</v>
      </c>
      <c r="O271" s="42">
        <f t="shared" si="241"/>
        <v>0</v>
      </c>
      <c r="P271" s="42">
        <f t="shared" si="241"/>
        <v>0</v>
      </c>
      <c r="Q271" s="43">
        <f t="shared" si="241"/>
        <v>0</v>
      </c>
      <c r="R271" s="41">
        <f t="shared" ref="R271:Y271" si="242">SUM(R272:R273)</f>
        <v>0</v>
      </c>
      <c r="S271" s="42">
        <f t="shared" si="242"/>
        <v>0</v>
      </c>
      <c r="T271" s="42">
        <f t="shared" si="242"/>
        <v>0</v>
      </c>
      <c r="U271" s="43">
        <f t="shared" si="242"/>
        <v>0</v>
      </c>
      <c r="V271" s="41">
        <f t="shared" si="242"/>
        <v>0</v>
      </c>
      <c r="W271" s="42">
        <f t="shared" si="242"/>
        <v>0</v>
      </c>
      <c r="X271" s="42">
        <f t="shared" si="242"/>
        <v>0</v>
      </c>
      <c r="Y271" s="43">
        <f t="shared" si="242"/>
        <v>0</v>
      </c>
      <c r="Z271" s="41">
        <f t="shared" si="241"/>
        <v>0</v>
      </c>
      <c r="AA271" s="42">
        <f t="shared" si="241"/>
        <v>0</v>
      </c>
      <c r="AB271" s="42">
        <f t="shared" si="241"/>
        <v>0</v>
      </c>
      <c r="AC271" s="44">
        <f t="shared" si="241"/>
        <v>0</v>
      </c>
      <c r="AE271" s="84">
        <f t="shared" ref="AE271:AH276" si="243">F271</f>
        <v>0</v>
      </c>
      <c r="AF271" s="84">
        <f t="shared" si="243"/>
        <v>0</v>
      </c>
      <c r="AG271" s="84">
        <f t="shared" si="243"/>
        <v>0</v>
      </c>
      <c r="AH271" s="84">
        <f t="shared" si="243"/>
        <v>0</v>
      </c>
    </row>
    <row r="272" spans="1:50" ht="48" customHeight="1" x14ac:dyDescent="0.2">
      <c r="A272" s="127"/>
      <c r="B272" s="127"/>
      <c r="C272" s="128"/>
      <c r="D272" s="10" t="s">
        <v>164</v>
      </c>
      <c r="E272" s="88">
        <f>SUM(F272:AC272)</f>
        <v>8000</v>
      </c>
      <c r="F272" s="85"/>
      <c r="G272" s="86"/>
      <c r="H272" s="86"/>
      <c r="I272" s="87"/>
      <c r="J272" s="85">
        <v>2000</v>
      </c>
      <c r="K272" s="86">
        <v>2000</v>
      </c>
      <c r="L272" s="86">
        <v>2000</v>
      </c>
      <c r="M272" s="86">
        <v>2000</v>
      </c>
      <c r="N272" s="85"/>
      <c r="O272" s="86"/>
      <c r="P272" s="86"/>
      <c r="Q272" s="87"/>
      <c r="R272" s="85"/>
      <c r="S272" s="86"/>
      <c r="T272" s="86"/>
      <c r="U272" s="86"/>
      <c r="V272" s="23"/>
      <c r="W272" s="24"/>
      <c r="X272" s="24"/>
      <c r="Y272" s="25"/>
      <c r="Z272" s="23"/>
      <c r="AA272" s="24"/>
      <c r="AB272" s="24"/>
      <c r="AC272" s="26"/>
      <c r="AE272" s="7">
        <f t="shared" si="243"/>
        <v>0</v>
      </c>
      <c r="AF272" s="7">
        <f t="shared" si="243"/>
        <v>0</v>
      </c>
      <c r="AG272" s="7">
        <f t="shared" si="243"/>
        <v>0</v>
      </c>
      <c r="AH272" s="7">
        <f t="shared" si="243"/>
        <v>0</v>
      </c>
      <c r="AU272" s="7">
        <f>$J272</f>
        <v>2000</v>
      </c>
      <c r="AV272" s="7">
        <f>$K272</f>
        <v>2000</v>
      </c>
      <c r="AW272" s="7">
        <f>$L272</f>
        <v>2000</v>
      </c>
      <c r="AX272" s="7">
        <f>$M272</f>
        <v>2000</v>
      </c>
    </row>
    <row r="273" spans="1:50" ht="75.75" customHeight="1" thickBot="1" x14ac:dyDescent="0.25">
      <c r="A273" s="127"/>
      <c r="B273" s="127"/>
      <c r="C273" s="128"/>
      <c r="D273" s="10" t="s">
        <v>165</v>
      </c>
      <c r="E273" s="88">
        <f>SUM(F273:AC273)</f>
        <v>4000</v>
      </c>
      <c r="F273" s="85"/>
      <c r="G273" s="86"/>
      <c r="H273" s="86"/>
      <c r="I273" s="87"/>
      <c r="J273" s="85">
        <v>1000</v>
      </c>
      <c r="K273" s="86">
        <v>1000</v>
      </c>
      <c r="L273" s="86">
        <v>1000</v>
      </c>
      <c r="M273" s="86">
        <v>1000</v>
      </c>
      <c r="N273" s="85"/>
      <c r="O273" s="86"/>
      <c r="P273" s="86"/>
      <c r="Q273" s="87"/>
      <c r="R273" s="85"/>
      <c r="S273" s="86"/>
      <c r="T273" s="86"/>
      <c r="U273" s="86"/>
      <c r="V273" s="23"/>
      <c r="W273" s="24"/>
      <c r="X273" s="24"/>
      <c r="Y273" s="25"/>
      <c r="Z273" s="23"/>
      <c r="AA273" s="24"/>
      <c r="AB273" s="24"/>
      <c r="AC273" s="26"/>
      <c r="AE273" s="7">
        <f t="shared" si="243"/>
        <v>0</v>
      </c>
      <c r="AF273" s="7">
        <f t="shared" si="243"/>
        <v>0</v>
      </c>
      <c r="AG273" s="7">
        <f t="shared" si="243"/>
        <v>0</v>
      </c>
      <c r="AH273" s="7">
        <f t="shared" si="243"/>
        <v>0</v>
      </c>
      <c r="AU273" s="7">
        <f>$J273</f>
        <v>1000</v>
      </c>
      <c r="AV273" s="7">
        <f>$K273</f>
        <v>1000</v>
      </c>
      <c r="AW273" s="7">
        <f>$L273</f>
        <v>1000</v>
      </c>
      <c r="AX273" s="7">
        <f>$M273</f>
        <v>1000</v>
      </c>
    </row>
    <row r="274" spans="1:50" s="83" customFormat="1" ht="83.25" customHeight="1" thickBot="1" x14ac:dyDescent="0.25">
      <c r="A274" s="45"/>
      <c r="B274" s="124" t="s">
        <v>166</v>
      </c>
      <c r="C274" s="125"/>
      <c r="D274" s="126"/>
      <c r="E274" s="46">
        <f t="shared" ref="E274:AC274" si="244">SUM(E275:E299)/2</f>
        <v>901254.03276754078</v>
      </c>
      <c r="F274" s="47">
        <f t="shared" si="244"/>
        <v>20000</v>
      </c>
      <c r="G274" s="48">
        <f t="shared" si="244"/>
        <v>33000</v>
      </c>
      <c r="H274" s="48">
        <f t="shared" si="244"/>
        <v>30000</v>
      </c>
      <c r="I274" s="49">
        <f t="shared" si="244"/>
        <v>26000</v>
      </c>
      <c r="J274" s="47">
        <f t="shared" si="244"/>
        <v>162615.29514999999</v>
      </c>
      <c r="K274" s="48">
        <f t="shared" si="244"/>
        <v>158564.66626745375</v>
      </c>
      <c r="L274" s="48">
        <f t="shared" si="244"/>
        <v>159941.1802154888</v>
      </c>
      <c r="M274" s="49">
        <f t="shared" si="244"/>
        <v>161132.89113459835</v>
      </c>
      <c r="N274" s="47">
        <f t="shared" si="244"/>
        <v>0</v>
      </c>
      <c r="O274" s="48">
        <f t="shared" si="244"/>
        <v>50000</v>
      </c>
      <c r="P274" s="48">
        <f t="shared" si="244"/>
        <v>50000</v>
      </c>
      <c r="Q274" s="49">
        <f t="shared" si="244"/>
        <v>50000</v>
      </c>
      <c r="R274" s="47">
        <f t="shared" si="244"/>
        <v>0</v>
      </c>
      <c r="S274" s="48">
        <f t="shared" si="244"/>
        <v>0</v>
      </c>
      <c r="T274" s="48">
        <f t="shared" si="244"/>
        <v>0</v>
      </c>
      <c r="U274" s="49">
        <f t="shared" si="244"/>
        <v>0</v>
      </c>
      <c r="V274" s="47">
        <f t="shared" si="244"/>
        <v>0</v>
      </c>
      <c r="W274" s="48">
        <f t="shared" si="244"/>
        <v>0</v>
      </c>
      <c r="X274" s="48">
        <f t="shared" si="244"/>
        <v>0</v>
      </c>
      <c r="Y274" s="49">
        <f t="shared" si="244"/>
        <v>0</v>
      </c>
      <c r="Z274" s="47">
        <f t="shared" si="244"/>
        <v>0</v>
      </c>
      <c r="AA274" s="48">
        <f t="shared" si="244"/>
        <v>0</v>
      </c>
      <c r="AB274" s="48">
        <f t="shared" si="244"/>
        <v>0</v>
      </c>
      <c r="AC274" s="50">
        <f t="shared" si="244"/>
        <v>0</v>
      </c>
      <c r="AD274" s="51"/>
      <c r="AE274" s="82">
        <f t="shared" si="243"/>
        <v>20000</v>
      </c>
      <c r="AF274" s="82">
        <f t="shared" si="243"/>
        <v>33000</v>
      </c>
      <c r="AG274" s="82">
        <f t="shared" si="243"/>
        <v>30000</v>
      </c>
      <c r="AH274" s="82">
        <f t="shared" si="243"/>
        <v>26000</v>
      </c>
    </row>
    <row r="275" spans="1:50" s="9" customFormat="1" ht="74.25" customHeight="1" thickBot="1" x14ac:dyDescent="0.25">
      <c r="A275" s="127"/>
      <c r="B275" s="128"/>
      <c r="C275" s="129" t="s">
        <v>167</v>
      </c>
      <c r="D275" s="130"/>
      <c r="E275" s="40">
        <f t="shared" ref="E275:AC275" si="245">SUM(E276:E280)</f>
        <v>99916</v>
      </c>
      <c r="F275" s="41">
        <f t="shared" si="245"/>
        <v>0</v>
      </c>
      <c r="G275" s="42">
        <f t="shared" si="245"/>
        <v>0</v>
      </c>
      <c r="H275" s="42">
        <f t="shared" si="245"/>
        <v>0</v>
      </c>
      <c r="I275" s="43">
        <f t="shared" si="245"/>
        <v>0</v>
      </c>
      <c r="J275" s="41">
        <f t="shared" si="245"/>
        <v>22223</v>
      </c>
      <c r="K275" s="42">
        <f t="shared" si="245"/>
        <v>29780</v>
      </c>
      <c r="L275" s="42">
        <f t="shared" si="245"/>
        <v>28950</v>
      </c>
      <c r="M275" s="43">
        <f t="shared" si="245"/>
        <v>18963</v>
      </c>
      <c r="N275" s="41">
        <f t="shared" si="245"/>
        <v>0</v>
      </c>
      <c r="O275" s="42">
        <f t="shared" si="245"/>
        <v>0</v>
      </c>
      <c r="P275" s="42">
        <f t="shared" si="245"/>
        <v>0</v>
      </c>
      <c r="Q275" s="43">
        <f t="shared" si="245"/>
        <v>0</v>
      </c>
      <c r="R275" s="41">
        <f t="shared" ref="R275:Y275" si="246">SUM(R276:R280)</f>
        <v>0</v>
      </c>
      <c r="S275" s="42">
        <f t="shared" si="246"/>
        <v>0</v>
      </c>
      <c r="T275" s="42">
        <f t="shared" si="246"/>
        <v>0</v>
      </c>
      <c r="U275" s="43">
        <f t="shared" si="246"/>
        <v>0</v>
      </c>
      <c r="V275" s="41">
        <f t="shared" si="246"/>
        <v>0</v>
      </c>
      <c r="W275" s="42">
        <f t="shared" si="246"/>
        <v>0</v>
      </c>
      <c r="X275" s="42">
        <f t="shared" si="246"/>
        <v>0</v>
      </c>
      <c r="Y275" s="43">
        <f t="shared" si="246"/>
        <v>0</v>
      </c>
      <c r="Z275" s="41">
        <f t="shared" si="245"/>
        <v>0</v>
      </c>
      <c r="AA275" s="42">
        <f t="shared" si="245"/>
        <v>0</v>
      </c>
      <c r="AB275" s="42">
        <f t="shared" si="245"/>
        <v>0</v>
      </c>
      <c r="AC275" s="44">
        <f t="shared" si="245"/>
        <v>0</v>
      </c>
      <c r="AE275" s="84">
        <f t="shared" si="243"/>
        <v>0</v>
      </c>
      <c r="AF275" s="84">
        <f t="shared" si="243"/>
        <v>0</v>
      </c>
      <c r="AG275" s="84">
        <f t="shared" si="243"/>
        <v>0</v>
      </c>
      <c r="AH275" s="84">
        <f t="shared" si="243"/>
        <v>0</v>
      </c>
    </row>
    <row r="276" spans="1:50" ht="49.5" customHeight="1" x14ac:dyDescent="0.2">
      <c r="A276" s="127"/>
      <c r="B276" s="127"/>
      <c r="C276" s="128"/>
      <c r="D276" s="80" t="s">
        <v>278</v>
      </c>
      <c r="E276" s="88">
        <f>SUM(F276:AC276)</f>
        <v>28000</v>
      </c>
      <c r="F276" s="85"/>
      <c r="G276" s="86"/>
      <c r="H276" s="86"/>
      <c r="I276" s="87"/>
      <c r="J276" s="85">
        <v>7000</v>
      </c>
      <c r="K276" s="86">
        <v>7000</v>
      </c>
      <c r="L276" s="86">
        <v>7000</v>
      </c>
      <c r="M276" s="86">
        <v>7000</v>
      </c>
      <c r="N276" s="23"/>
      <c r="O276" s="24"/>
      <c r="P276" s="24"/>
      <c r="Q276" s="25"/>
      <c r="R276" s="23"/>
      <c r="S276" s="24"/>
      <c r="T276" s="24"/>
      <c r="U276" s="24"/>
      <c r="V276" s="23"/>
      <c r="W276" s="24"/>
      <c r="X276" s="24"/>
      <c r="Y276" s="25"/>
      <c r="Z276" s="23"/>
      <c r="AA276" s="24"/>
      <c r="AB276" s="24"/>
      <c r="AC276" s="26"/>
      <c r="AE276" s="7">
        <f t="shared" si="243"/>
        <v>0</v>
      </c>
      <c r="AF276" s="7">
        <f t="shared" si="243"/>
        <v>0</v>
      </c>
      <c r="AG276" s="7">
        <f t="shared" si="243"/>
        <v>0</v>
      </c>
      <c r="AH276" s="7">
        <f t="shared" si="243"/>
        <v>0</v>
      </c>
      <c r="AU276" s="7">
        <f>$J276</f>
        <v>7000</v>
      </c>
      <c r="AV276" s="7">
        <f>$K276</f>
        <v>7000</v>
      </c>
      <c r="AW276" s="7">
        <f>$L276</f>
        <v>7000</v>
      </c>
      <c r="AX276" s="7">
        <f>$M276</f>
        <v>7000</v>
      </c>
    </row>
    <row r="277" spans="1:50" ht="39" customHeight="1" x14ac:dyDescent="0.2">
      <c r="A277" s="127"/>
      <c r="B277" s="127"/>
      <c r="C277" s="128"/>
      <c r="D277" s="80" t="s">
        <v>279</v>
      </c>
      <c r="E277" s="88">
        <f>SUM(F277:AC277)</f>
        <v>7000</v>
      </c>
      <c r="F277" s="85"/>
      <c r="G277" s="86"/>
      <c r="H277" s="86"/>
      <c r="I277" s="87"/>
      <c r="J277" s="85">
        <v>2000</v>
      </c>
      <c r="K277" s="86">
        <v>5000</v>
      </c>
      <c r="L277" s="86"/>
      <c r="M277" s="87"/>
      <c r="N277" s="23"/>
      <c r="O277" s="24"/>
      <c r="P277" s="24"/>
      <c r="Q277" s="25"/>
      <c r="R277" s="23"/>
      <c r="S277" s="24"/>
      <c r="T277" s="24"/>
      <c r="U277" s="25"/>
      <c r="V277" s="23"/>
      <c r="W277" s="24"/>
      <c r="X277" s="24"/>
      <c r="Y277" s="25"/>
      <c r="Z277" s="23"/>
      <c r="AA277" s="24"/>
      <c r="AB277" s="24"/>
      <c r="AC277" s="26"/>
      <c r="AE277" s="7"/>
      <c r="AF277" s="7"/>
      <c r="AG277" s="7"/>
      <c r="AH277" s="7"/>
      <c r="AU277" s="7"/>
      <c r="AV277" s="7"/>
      <c r="AW277" s="7"/>
      <c r="AX277" s="7"/>
    </row>
    <row r="278" spans="1:50" ht="37.5" customHeight="1" x14ac:dyDescent="0.2">
      <c r="A278" s="127"/>
      <c r="B278" s="127"/>
      <c r="C278" s="128"/>
      <c r="D278" s="80" t="s">
        <v>280</v>
      </c>
      <c r="E278" s="88">
        <f>SUM(F278:AC278)</f>
        <v>43916</v>
      </c>
      <c r="F278" s="85"/>
      <c r="G278" s="86"/>
      <c r="H278" s="86"/>
      <c r="I278" s="87"/>
      <c r="J278" s="85">
        <v>8223</v>
      </c>
      <c r="K278" s="86">
        <v>12780</v>
      </c>
      <c r="L278" s="86">
        <v>15950</v>
      </c>
      <c r="M278" s="87">
        <f>3963-M277-M279-M280+8000</f>
        <v>6963</v>
      </c>
      <c r="N278" s="23"/>
      <c r="O278" s="24"/>
      <c r="P278" s="24"/>
      <c r="Q278" s="25"/>
      <c r="R278" s="23"/>
      <c r="S278" s="24"/>
      <c r="T278" s="24"/>
      <c r="U278" s="25"/>
      <c r="V278" s="23"/>
      <c r="W278" s="24"/>
      <c r="X278" s="24"/>
      <c r="Y278" s="25"/>
      <c r="Z278" s="23"/>
      <c r="AA278" s="24"/>
      <c r="AB278" s="24"/>
      <c r="AC278" s="26"/>
      <c r="AE278" s="7"/>
      <c r="AF278" s="7"/>
      <c r="AG278" s="7"/>
      <c r="AH278" s="7"/>
      <c r="AU278" s="7"/>
      <c r="AV278" s="7"/>
      <c r="AW278" s="7"/>
      <c r="AX278" s="7"/>
    </row>
    <row r="279" spans="1:50" ht="37.5" customHeight="1" x14ac:dyDescent="0.2">
      <c r="A279" s="127"/>
      <c r="B279" s="127"/>
      <c r="C279" s="128"/>
      <c r="D279" s="92" t="s">
        <v>190</v>
      </c>
      <c r="E279" s="88">
        <f>SUM(F279:AC279)</f>
        <v>16000</v>
      </c>
      <c r="F279" s="85"/>
      <c r="G279" s="86"/>
      <c r="H279" s="86"/>
      <c r="I279" s="87"/>
      <c r="J279" s="85"/>
      <c r="K279" s="86">
        <v>5000</v>
      </c>
      <c r="L279" s="86">
        <v>6000</v>
      </c>
      <c r="M279" s="87">
        <v>5000</v>
      </c>
      <c r="N279" s="23"/>
      <c r="O279" s="24"/>
      <c r="P279" s="24"/>
      <c r="Q279" s="25"/>
      <c r="R279" s="23"/>
      <c r="S279" s="24"/>
      <c r="T279" s="24"/>
      <c r="U279" s="25"/>
      <c r="V279" s="23"/>
      <c r="W279" s="24"/>
      <c r="X279" s="24"/>
      <c r="Y279" s="25"/>
      <c r="Z279" s="23"/>
      <c r="AA279" s="24"/>
      <c r="AB279" s="24"/>
      <c r="AC279" s="26"/>
      <c r="AE279" s="7"/>
      <c r="AF279" s="7"/>
      <c r="AG279" s="7"/>
      <c r="AH279" s="7"/>
      <c r="AU279" s="7"/>
      <c r="AV279" s="7"/>
      <c r="AW279" s="7"/>
      <c r="AX279" s="7"/>
    </row>
    <row r="280" spans="1:50" ht="75" customHeight="1" thickBot="1" x14ac:dyDescent="0.25">
      <c r="A280" s="127"/>
      <c r="B280" s="127"/>
      <c r="C280" s="128"/>
      <c r="D280" s="92" t="s">
        <v>168</v>
      </c>
      <c r="E280" s="88">
        <f>SUM(F280:AC280)</f>
        <v>5000</v>
      </c>
      <c r="F280" s="85"/>
      <c r="G280" s="86"/>
      <c r="H280" s="86"/>
      <c r="I280" s="87"/>
      <c r="J280" s="85">
        <v>5000</v>
      </c>
      <c r="K280" s="86"/>
      <c r="L280" s="86"/>
      <c r="M280" s="87"/>
      <c r="N280" s="23"/>
      <c r="O280" s="24"/>
      <c r="P280" s="24"/>
      <c r="Q280" s="25"/>
      <c r="R280" s="23"/>
      <c r="S280" s="24"/>
      <c r="T280" s="24"/>
      <c r="U280" s="25"/>
      <c r="V280" s="23"/>
      <c r="W280" s="24"/>
      <c r="X280" s="24"/>
      <c r="Y280" s="25"/>
      <c r="Z280" s="23"/>
      <c r="AA280" s="24"/>
      <c r="AB280" s="24"/>
      <c r="AC280" s="26"/>
      <c r="AE280" s="7"/>
      <c r="AF280" s="7"/>
      <c r="AG280" s="7"/>
      <c r="AH280" s="7"/>
      <c r="AU280" s="7"/>
      <c r="AV280" s="7"/>
      <c r="AW280" s="7"/>
      <c r="AX280" s="7"/>
    </row>
    <row r="281" spans="1:50" s="9" customFormat="1" ht="74.25" customHeight="1" thickBot="1" x14ac:dyDescent="0.25">
      <c r="A281" s="127"/>
      <c r="B281" s="128"/>
      <c r="C281" s="129" t="s">
        <v>169</v>
      </c>
      <c r="D281" s="130"/>
      <c r="E281" s="40">
        <f t="shared" ref="E281:AC281" si="247">SUM(E282:E285)</f>
        <v>322000</v>
      </c>
      <c r="F281" s="41">
        <f t="shared" si="247"/>
        <v>0</v>
      </c>
      <c r="G281" s="42">
        <f t="shared" si="247"/>
        <v>0</v>
      </c>
      <c r="H281" s="42">
        <f t="shared" si="247"/>
        <v>0</v>
      </c>
      <c r="I281" s="43">
        <f t="shared" si="247"/>
        <v>0</v>
      </c>
      <c r="J281" s="41">
        <f t="shared" si="247"/>
        <v>86000</v>
      </c>
      <c r="K281" s="42">
        <f t="shared" si="247"/>
        <v>75000</v>
      </c>
      <c r="L281" s="42">
        <f t="shared" si="247"/>
        <v>75000</v>
      </c>
      <c r="M281" s="43">
        <f t="shared" si="247"/>
        <v>86000</v>
      </c>
      <c r="N281" s="41">
        <f t="shared" si="247"/>
        <v>0</v>
      </c>
      <c r="O281" s="42">
        <f t="shared" si="247"/>
        <v>0</v>
      </c>
      <c r="P281" s="42">
        <f t="shared" si="247"/>
        <v>0</v>
      </c>
      <c r="Q281" s="43">
        <f t="shared" si="247"/>
        <v>0</v>
      </c>
      <c r="R281" s="41">
        <f t="shared" ref="R281:Y281" si="248">SUM(R282:R285)</f>
        <v>0</v>
      </c>
      <c r="S281" s="42">
        <f t="shared" si="248"/>
        <v>0</v>
      </c>
      <c r="T281" s="42">
        <f t="shared" si="248"/>
        <v>0</v>
      </c>
      <c r="U281" s="43">
        <f t="shared" si="248"/>
        <v>0</v>
      </c>
      <c r="V281" s="41">
        <f t="shared" si="248"/>
        <v>0</v>
      </c>
      <c r="W281" s="42">
        <f t="shared" si="248"/>
        <v>0</v>
      </c>
      <c r="X281" s="42">
        <f t="shared" si="248"/>
        <v>0</v>
      </c>
      <c r="Y281" s="43">
        <f t="shared" si="248"/>
        <v>0</v>
      </c>
      <c r="Z281" s="41">
        <f t="shared" si="247"/>
        <v>0</v>
      </c>
      <c r="AA281" s="42">
        <f t="shared" si="247"/>
        <v>0</v>
      </c>
      <c r="AB281" s="42">
        <f t="shared" si="247"/>
        <v>0</v>
      </c>
      <c r="AC281" s="44">
        <f t="shared" si="247"/>
        <v>0</v>
      </c>
      <c r="AE281" s="84">
        <f t="shared" ref="AE281:AH282" si="249">F281</f>
        <v>0</v>
      </c>
      <c r="AF281" s="84">
        <f t="shared" si="249"/>
        <v>0</v>
      </c>
      <c r="AG281" s="84">
        <f t="shared" si="249"/>
        <v>0</v>
      </c>
      <c r="AH281" s="84">
        <f t="shared" si="249"/>
        <v>0</v>
      </c>
    </row>
    <row r="282" spans="1:50" ht="42" customHeight="1" x14ac:dyDescent="0.2">
      <c r="A282" s="127"/>
      <c r="B282" s="127"/>
      <c r="C282" s="128"/>
      <c r="D282" s="80" t="s">
        <v>281</v>
      </c>
      <c r="E282" s="88">
        <f>SUM(F282:AC282)</f>
        <v>280000</v>
      </c>
      <c r="F282" s="85"/>
      <c r="G282" s="86"/>
      <c r="H282" s="86"/>
      <c r="I282" s="87"/>
      <c r="J282" s="85">
        <v>70000</v>
      </c>
      <c r="K282" s="86">
        <v>70000</v>
      </c>
      <c r="L282" s="86">
        <v>70000</v>
      </c>
      <c r="M282" s="86">
        <v>70000</v>
      </c>
      <c r="N282" s="23"/>
      <c r="O282" s="24"/>
      <c r="P282" s="24"/>
      <c r="Q282" s="25"/>
      <c r="R282" s="23"/>
      <c r="S282" s="24"/>
      <c r="T282" s="24"/>
      <c r="U282" s="24"/>
      <c r="V282" s="23"/>
      <c r="W282" s="24"/>
      <c r="X282" s="24"/>
      <c r="Y282" s="25"/>
      <c r="Z282" s="23"/>
      <c r="AA282" s="24"/>
      <c r="AB282" s="24"/>
      <c r="AC282" s="26"/>
      <c r="AE282" s="7">
        <f t="shared" si="249"/>
        <v>0</v>
      </c>
      <c r="AF282" s="7">
        <f t="shared" si="249"/>
        <v>0</v>
      </c>
      <c r="AG282" s="7">
        <f t="shared" si="249"/>
        <v>0</v>
      </c>
      <c r="AH282" s="7">
        <f t="shared" si="249"/>
        <v>0</v>
      </c>
      <c r="AU282" s="7">
        <f>$J282</f>
        <v>70000</v>
      </c>
      <c r="AV282" s="7">
        <f>$K282</f>
        <v>70000</v>
      </c>
      <c r="AW282" s="7">
        <f>$L282</f>
        <v>70000</v>
      </c>
      <c r="AX282" s="7">
        <f>$M282</f>
        <v>70000</v>
      </c>
    </row>
    <row r="283" spans="1:50" ht="24.75" customHeight="1" x14ac:dyDescent="0.2">
      <c r="A283" s="127"/>
      <c r="B283" s="127"/>
      <c r="C283" s="128"/>
      <c r="D283" s="92" t="s">
        <v>193</v>
      </c>
      <c r="E283" s="88">
        <f>SUM(F283:AC283)</f>
        <v>20000</v>
      </c>
      <c r="F283" s="85"/>
      <c r="G283" s="86"/>
      <c r="H283" s="86"/>
      <c r="I283" s="87"/>
      <c r="J283" s="85">
        <v>5000</v>
      </c>
      <c r="K283" s="86">
        <v>5000</v>
      </c>
      <c r="L283" s="86">
        <v>5000</v>
      </c>
      <c r="M283" s="87">
        <v>5000</v>
      </c>
      <c r="N283" s="23"/>
      <c r="O283" s="24"/>
      <c r="P283" s="24"/>
      <c r="Q283" s="25"/>
      <c r="R283" s="23"/>
      <c r="S283" s="24"/>
      <c r="T283" s="24"/>
      <c r="U283" s="25"/>
      <c r="V283" s="23"/>
      <c r="W283" s="24"/>
      <c r="X283" s="24"/>
      <c r="Y283" s="25"/>
      <c r="Z283" s="23"/>
      <c r="AA283" s="24"/>
      <c r="AB283" s="24"/>
      <c r="AC283" s="26"/>
      <c r="AE283" s="7"/>
      <c r="AF283" s="7"/>
      <c r="AG283" s="7"/>
      <c r="AH283" s="7"/>
      <c r="AU283" s="7"/>
      <c r="AV283" s="7"/>
      <c r="AW283" s="7"/>
      <c r="AX283" s="7"/>
    </row>
    <row r="284" spans="1:50" ht="36" customHeight="1" x14ac:dyDescent="0.2">
      <c r="A284" s="127"/>
      <c r="B284" s="127"/>
      <c r="C284" s="128"/>
      <c r="D284" s="80" t="s">
        <v>282</v>
      </c>
      <c r="E284" s="88">
        <f>SUM(F284:AC284)</f>
        <v>8000</v>
      </c>
      <c r="F284" s="85"/>
      <c r="G284" s="86"/>
      <c r="H284" s="86"/>
      <c r="I284" s="87"/>
      <c r="J284" s="85">
        <v>4000</v>
      </c>
      <c r="K284" s="86"/>
      <c r="L284" s="86"/>
      <c r="M284" s="87">
        <v>4000</v>
      </c>
      <c r="N284" s="23"/>
      <c r="O284" s="24"/>
      <c r="P284" s="24"/>
      <c r="Q284" s="25"/>
      <c r="R284" s="23"/>
      <c r="S284" s="24"/>
      <c r="T284" s="24"/>
      <c r="U284" s="25"/>
      <c r="V284" s="23"/>
      <c r="W284" s="24"/>
      <c r="X284" s="24"/>
      <c r="Y284" s="25"/>
      <c r="Z284" s="23"/>
      <c r="AA284" s="24"/>
      <c r="AB284" s="24"/>
      <c r="AC284" s="26"/>
      <c r="AE284" s="7"/>
      <c r="AF284" s="7"/>
      <c r="AG284" s="7"/>
      <c r="AH284" s="7"/>
      <c r="AU284" s="7"/>
      <c r="AV284" s="7"/>
      <c r="AW284" s="7"/>
      <c r="AX284" s="7"/>
    </row>
    <row r="285" spans="1:50" ht="63" customHeight="1" thickBot="1" x14ac:dyDescent="0.25">
      <c r="A285" s="127"/>
      <c r="B285" s="127"/>
      <c r="C285" s="128"/>
      <c r="D285" s="92" t="s">
        <v>170</v>
      </c>
      <c r="E285" s="88">
        <f>SUM(F285:AC285)</f>
        <v>14000</v>
      </c>
      <c r="F285" s="85"/>
      <c r="G285" s="86"/>
      <c r="H285" s="86"/>
      <c r="I285" s="87"/>
      <c r="J285" s="85">
        <v>7000</v>
      </c>
      <c r="K285" s="86"/>
      <c r="L285" s="86"/>
      <c r="M285" s="86">
        <v>7000</v>
      </c>
      <c r="N285" s="23"/>
      <c r="O285" s="24"/>
      <c r="P285" s="24"/>
      <c r="Q285" s="25"/>
      <c r="R285" s="23"/>
      <c r="S285" s="24"/>
      <c r="T285" s="24"/>
      <c r="U285" s="24"/>
      <c r="V285" s="23"/>
      <c r="W285" s="24"/>
      <c r="X285" s="24"/>
      <c r="Y285" s="25"/>
      <c r="Z285" s="23"/>
      <c r="AA285" s="24"/>
      <c r="AB285" s="24"/>
      <c r="AC285" s="26"/>
      <c r="AE285" s="7">
        <f t="shared" ref="AE285:AH287" si="250">F285</f>
        <v>0</v>
      </c>
      <c r="AF285" s="7">
        <f t="shared" si="250"/>
        <v>0</v>
      </c>
      <c r="AG285" s="7">
        <f t="shared" si="250"/>
        <v>0</v>
      </c>
      <c r="AH285" s="7">
        <f t="shared" si="250"/>
        <v>0</v>
      </c>
      <c r="AU285" s="7">
        <f>$J285</f>
        <v>7000</v>
      </c>
      <c r="AV285" s="7">
        <f>$K285</f>
        <v>0</v>
      </c>
      <c r="AW285" s="7">
        <f>$L285</f>
        <v>0</v>
      </c>
      <c r="AX285" s="7">
        <f>$M285</f>
        <v>7000</v>
      </c>
    </row>
    <row r="286" spans="1:50" s="9" customFormat="1" ht="74.25" customHeight="1" thickBot="1" x14ac:dyDescent="0.25">
      <c r="A286" s="127"/>
      <c r="B286" s="128"/>
      <c r="C286" s="129" t="s">
        <v>171</v>
      </c>
      <c r="D286" s="130"/>
      <c r="E286" s="40">
        <f t="shared" ref="E286:AC286" si="251">SUM(E287:E292)</f>
        <v>238000</v>
      </c>
      <c r="F286" s="41">
        <f t="shared" si="251"/>
        <v>17000</v>
      </c>
      <c r="G286" s="42">
        <f t="shared" si="251"/>
        <v>27000</v>
      </c>
      <c r="H286" s="42">
        <f t="shared" si="251"/>
        <v>24000</v>
      </c>
      <c r="I286" s="43">
        <f t="shared" si="251"/>
        <v>20000</v>
      </c>
      <c r="J286" s="41">
        <f t="shared" si="251"/>
        <v>0</v>
      </c>
      <c r="K286" s="42">
        <f t="shared" si="251"/>
        <v>0</v>
      </c>
      <c r="L286" s="42">
        <f t="shared" si="251"/>
        <v>0</v>
      </c>
      <c r="M286" s="43">
        <f t="shared" si="251"/>
        <v>0</v>
      </c>
      <c r="N286" s="41">
        <f t="shared" si="251"/>
        <v>0</v>
      </c>
      <c r="O286" s="42">
        <f t="shared" si="251"/>
        <v>50000</v>
      </c>
      <c r="P286" s="42">
        <f t="shared" si="251"/>
        <v>50000</v>
      </c>
      <c r="Q286" s="43">
        <f t="shared" si="251"/>
        <v>50000</v>
      </c>
      <c r="R286" s="41">
        <f t="shared" ref="R286:Y286" si="252">SUM(R287:R292)</f>
        <v>0</v>
      </c>
      <c r="S286" s="42">
        <f t="shared" si="252"/>
        <v>0</v>
      </c>
      <c r="T286" s="42">
        <f t="shared" si="252"/>
        <v>0</v>
      </c>
      <c r="U286" s="43">
        <f t="shared" si="252"/>
        <v>0</v>
      </c>
      <c r="V286" s="41">
        <f t="shared" si="252"/>
        <v>0</v>
      </c>
      <c r="W286" s="42">
        <f t="shared" si="252"/>
        <v>0</v>
      </c>
      <c r="X286" s="42">
        <f t="shared" si="252"/>
        <v>0</v>
      </c>
      <c r="Y286" s="43">
        <f t="shared" si="252"/>
        <v>0</v>
      </c>
      <c r="Z286" s="41">
        <f t="shared" si="251"/>
        <v>0</v>
      </c>
      <c r="AA286" s="42">
        <f t="shared" si="251"/>
        <v>0</v>
      </c>
      <c r="AB286" s="42">
        <f t="shared" si="251"/>
        <v>0</v>
      </c>
      <c r="AC286" s="44">
        <f t="shared" si="251"/>
        <v>0</v>
      </c>
      <c r="AE286" s="84">
        <f t="shared" si="250"/>
        <v>17000</v>
      </c>
      <c r="AF286" s="84">
        <f t="shared" si="250"/>
        <v>27000</v>
      </c>
      <c r="AG286" s="84">
        <f t="shared" si="250"/>
        <v>24000</v>
      </c>
      <c r="AH286" s="84">
        <f t="shared" si="250"/>
        <v>20000</v>
      </c>
    </row>
    <row r="287" spans="1:50" ht="60" customHeight="1" x14ac:dyDescent="0.2">
      <c r="A287" s="127"/>
      <c r="B287" s="127"/>
      <c r="C287" s="128"/>
      <c r="D287" s="10" t="s">
        <v>173</v>
      </c>
      <c r="E287" s="88">
        <f t="shared" ref="E287:E292" si="253">SUM(F287:AC287)</f>
        <v>15000</v>
      </c>
      <c r="F287" s="85">
        <v>5000</v>
      </c>
      <c r="G287" s="86">
        <v>5000</v>
      </c>
      <c r="H287" s="86">
        <v>5000</v>
      </c>
      <c r="I287" s="87"/>
      <c r="J287" s="85"/>
      <c r="K287" s="86"/>
      <c r="L287" s="86"/>
      <c r="M287" s="86"/>
      <c r="N287" s="85"/>
      <c r="O287" s="86"/>
      <c r="P287" s="86"/>
      <c r="Q287" s="87"/>
      <c r="R287" s="23"/>
      <c r="S287" s="24"/>
      <c r="T287" s="24"/>
      <c r="U287" s="24"/>
      <c r="V287" s="23"/>
      <c r="W287" s="24"/>
      <c r="X287" s="24"/>
      <c r="Y287" s="25"/>
      <c r="Z287" s="23"/>
      <c r="AA287" s="24"/>
      <c r="AB287" s="24"/>
      <c r="AC287" s="26"/>
      <c r="AE287" s="7">
        <f t="shared" si="250"/>
        <v>5000</v>
      </c>
      <c r="AF287" s="7">
        <f t="shared" si="250"/>
        <v>5000</v>
      </c>
      <c r="AG287" s="7">
        <f t="shared" si="250"/>
        <v>5000</v>
      </c>
      <c r="AH287" s="7">
        <f t="shared" si="250"/>
        <v>0</v>
      </c>
      <c r="AU287" s="7">
        <f>$J287</f>
        <v>0</v>
      </c>
      <c r="AV287" s="7">
        <f>$K287</f>
        <v>0</v>
      </c>
      <c r="AW287" s="7">
        <f>$L287</f>
        <v>0</v>
      </c>
      <c r="AX287" s="7">
        <f>$M287</f>
        <v>0</v>
      </c>
    </row>
    <row r="288" spans="1:50" ht="44.25" customHeight="1" x14ac:dyDescent="0.2">
      <c r="A288" s="127"/>
      <c r="B288" s="127"/>
      <c r="C288" s="128"/>
      <c r="D288" s="10" t="s">
        <v>10</v>
      </c>
      <c r="E288" s="88">
        <f t="shared" si="253"/>
        <v>21000</v>
      </c>
      <c r="F288" s="85">
        <v>5000</v>
      </c>
      <c r="G288" s="86">
        <v>5000</v>
      </c>
      <c r="H288" s="86">
        <v>5000</v>
      </c>
      <c r="I288" s="87">
        <v>6000</v>
      </c>
      <c r="J288" s="85"/>
      <c r="K288" s="86"/>
      <c r="L288" s="86"/>
      <c r="M288" s="87"/>
      <c r="N288" s="85"/>
      <c r="O288" s="86"/>
      <c r="P288" s="86"/>
      <c r="Q288" s="87"/>
      <c r="R288" s="23"/>
      <c r="S288" s="24"/>
      <c r="T288" s="24"/>
      <c r="U288" s="25"/>
      <c r="V288" s="23"/>
      <c r="W288" s="24"/>
      <c r="X288" s="24"/>
      <c r="Y288" s="25"/>
      <c r="Z288" s="23"/>
      <c r="AA288" s="24"/>
      <c r="AB288" s="24"/>
      <c r="AC288" s="26"/>
      <c r="AE288" s="7"/>
      <c r="AF288" s="7"/>
      <c r="AG288" s="7"/>
      <c r="AH288" s="7"/>
      <c r="AU288" s="7"/>
      <c r="AV288" s="7"/>
      <c r="AW288" s="7"/>
      <c r="AX288" s="7"/>
    </row>
    <row r="289" spans="1:50" ht="77.25" customHeight="1" x14ac:dyDescent="0.2">
      <c r="A289" s="127"/>
      <c r="B289" s="127"/>
      <c r="C289" s="128"/>
      <c r="D289" s="76" t="s">
        <v>283</v>
      </c>
      <c r="E289" s="88">
        <f t="shared" si="253"/>
        <v>6000</v>
      </c>
      <c r="F289" s="85">
        <v>3000</v>
      </c>
      <c r="G289" s="86">
        <v>3000</v>
      </c>
      <c r="H289" s="86"/>
      <c r="I289" s="87"/>
      <c r="J289" s="85"/>
      <c r="K289" s="86"/>
      <c r="L289" s="86"/>
      <c r="M289" s="87"/>
      <c r="N289" s="85"/>
      <c r="O289" s="86"/>
      <c r="P289" s="86"/>
      <c r="Q289" s="87"/>
      <c r="R289" s="23"/>
      <c r="S289" s="24"/>
      <c r="T289" s="24"/>
      <c r="U289" s="25"/>
      <c r="V289" s="23"/>
      <c r="W289" s="24"/>
      <c r="X289" s="24"/>
      <c r="Y289" s="25"/>
      <c r="Z289" s="23"/>
      <c r="AA289" s="24"/>
      <c r="AB289" s="24"/>
      <c r="AC289" s="26"/>
      <c r="AE289" s="7"/>
      <c r="AF289" s="7"/>
      <c r="AG289" s="7"/>
      <c r="AH289" s="7"/>
      <c r="AU289" s="7"/>
      <c r="AV289" s="7"/>
      <c r="AW289" s="7"/>
      <c r="AX289" s="7"/>
    </row>
    <row r="290" spans="1:50" ht="36" customHeight="1" x14ac:dyDescent="0.2">
      <c r="A290" s="127"/>
      <c r="B290" s="127"/>
      <c r="C290" s="128"/>
      <c r="D290" s="10" t="s">
        <v>11</v>
      </c>
      <c r="E290" s="88">
        <f t="shared" si="253"/>
        <v>4000</v>
      </c>
      <c r="F290" s="85">
        <v>1000</v>
      </c>
      <c r="G290" s="86">
        <v>1000</v>
      </c>
      <c r="H290" s="86">
        <v>1000</v>
      </c>
      <c r="I290" s="87">
        <v>1000</v>
      </c>
      <c r="J290" s="85"/>
      <c r="K290" s="86"/>
      <c r="L290" s="86"/>
      <c r="M290" s="87"/>
      <c r="N290" s="85"/>
      <c r="O290" s="86"/>
      <c r="P290" s="86"/>
      <c r="Q290" s="87"/>
      <c r="R290" s="23"/>
      <c r="S290" s="24"/>
      <c r="T290" s="24"/>
      <c r="U290" s="25"/>
      <c r="V290" s="23"/>
      <c r="W290" s="24"/>
      <c r="X290" s="24"/>
      <c r="Y290" s="25"/>
      <c r="Z290" s="23"/>
      <c r="AA290" s="24"/>
      <c r="AB290" s="24"/>
      <c r="AC290" s="26"/>
      <c r="AE290" s="7"/>
      <c r="AF290" s="7"/>
      <c r="AG290" s="7"/>
      <c r="AH290" s="7"/>
      <c r="AU290" s="7"/>
      <c r="AV290" s="7"/>
      <c r="AW290" s="7"/>
      <c r="AX290" s="7"/>
    </row>
    <row r="291" spans="1:50" ht="45.75" customHeight="1" x14ac:dyDescent="0.2">
      <c r="A291" s="127"/>
      <c r="B291" s="127"/>
      <c r="C291" s="128"/>
      <c r="D291" s="10" t="s">
        <v>172</v>
      </c>
      <c r="E291" s="88">
        <f t="shared" si="253"/>
        <v>12000</v>
      </c>
      <c r="F291" s="85">
        <v>3000</v>
      </c>
      <c r="G291" s="86">
        <v>3000</v>
      </c>
      <c r="H291" s="86">
        <v>3000</v>
      </c>
      <c r="I291" s="87">
        <v>3000</v>
      </c>
      <c r="J291" s="103"/>
      <c r="K291" s="86"/>
      <c r="L291" s="86"/>
      <c r="M291" s="87"/>
      <c r="N291" s="85"/>
      <c r="O291" s="86"/>
      <c r="P291" s="86"/>
      <c r="Q291" s="87"/>
      <c r="R291" s="31"/>
      <c r="S291" s="24"/>
      <c r="T291" s="24"/>
      <c r="U291" s="25"/>
      <c r="V291" s="23"/>
      <c r="W291" s="24"/>
      <c r="X291" s="24"/>
      <c r="Y291" s="25"/>
      <c r="Z291" s="23"/>
      <c r="AA291" s="24"/>
      <c r="AB291" s="24"/>
      <c r="AC291" s="26"/>
      <c r="AE291" s="7">
        <f t="shared" ref="AE291:AE299" si="254">F291</f>
        <v>3000</v>
      </c>
      <c r="AF291" s="7">
        <f t="shared" ref="AF291:AF299" si="255">G291</f>
        <v>3000</v>
      </c>
      <c r="AG291" s="7">
        <f t="shared" ref="AG291:AG299" si="256">H291</f>
        <v>3000</v>
      </c>
      <c r="AH291" s="7">
        <f t="shared" ref="AH291:AH299" si="257">I291</f>
        <v>3000</v>
      </c>
      <c r="AU291" s="7">
        <f>$J291</f>
        <v>0</v>
      </c>
      <c r="AV291" s="7">
        <f>$K291</f>
        <v>0</v>
      </c>
      <c r="AW291" s="7">
        <f>$L291</f>
        <v>0</v>
      </c>
      <c r="AX291" s="7">
        <f>$M291</f>
        <v>0</v>
      </c>
    </row>
    <row r="292" spans="1:50" ht="48.75" customHeight="1" thickBot="1" x14ac:dyDescent="0.25">
      <c r="A292" s="127"/>
      <c r="B292" s="127"/>
      <c r="C292" s="128"/>
      <c r="D292" s="10" t="s">
        <v>188</v>
      </c>
      <c r="E292" s="88">
        <f t="shared" si="253"/>
        <v>180000</v>
      </c>
      <c r="F292" s="85"/>
      <c r="G292" s="86">
        <v>10000</v>
      </c>
      <c r="H292" s="86">
        <v>10000</v>
      </c>
      <c r="I292" s="87">
        <v>10000</v>
      </c>
      <c r="J292" s="85"/>
      <c r="K292" s="86"/>
      <c r="L292" s="86"/>
      <c r="M292" s="86"/>
      <c r="N292" s="85"/>
      <c r="O292" s="86">
        <v>50000</v>
      </c>
      <c r="P292" s="86">
        <v>50000</v>
      </c>
      <c r="Q292" s="87">
        <v>50000</v>
      </c>
      <c r="R292" s="23"/>
      <c r="S292" s="24"/>
      <c r="T292" s="24"/>
      <c r="U292" s="24"/>
      <c r="V292" s="23"/>
      <c r="W292" s="24"/>
      <c r="X292" s="24"/>
      <c r="Y292" s="25"/>
      <c r="Z292" s="23"/>
      <c r="AA292" s="24"/>
      <c r="AB292" s="24"/>
      <c r="AC292" s="26"/>
      <c r="AE292" s="7">
        <f t="shared" si="254"/>
        <v>0</v>
      </c>
      <c r="AF292" s="7">
        <f t="shared" si="255"/>
        <v>10000</v>
      </c>
      <c r="AG292" s="7">
        <f t="shared" si="256"/>
        <v>10000</v>
      </c>
      <c r="AH292" s="7">
        <f t="shared" si="257"/>
        <v>10000</v>
      </c>
      <c r="AU292" s="7">
        <f>$J292</f>
        <v>0</v>
      </c>
      <c r="AV292" s="7">
        <f>$K292</f>
        <v>0</v>
      </c>
      <c r="AW292" s="7">
        <f>$L292</f>
        <v>0</v>
      </c>
      <c r="AX292" s="7">
        <f>$M292</f>
        <v>0</v>
      </c>
    </row>
    <row r="293" spans="1:50" s="9" customFormat="1" ht="74.25" customHeight="1" thickBot="1" x14ac:dyDescent="0.25">
      <c r="A293" s="127"/>
      <c r="B293" s="128"/>
      <c r="C293" s="129" t="s">
        <v>176</v>
      </c>
      <c r="D293" s="130"/>
      <c r="E293" s="40">
        <f t="shared" ref="E293:AC293" si="258">SUM(E294:E294)</f>
        <v>96338.032767540892</v>
      </c>
      <c r="F293" s="41">
        <f t="shared" si="258"/>
        <v>0</v>
      </c>
      <c r="G293" s="42">
        <f t="shared" si="258"/>
        <v>0</v>
      </c>
      <c r="H293" s="42">
        <f t="shared" si="258"/>
        <v>0</v>
      </c>
      <c r="I293" s="43">
        <f t="shared" si="258"/>
        <v>0</v>
      </c>
      <c r="J293" s="41">
        <f t="shared" si="258"/>
        <v>24392.295150000002</v>
      </c>
      <c r="K293" s="42">
        <f t="shared" si="258"/>
        <v>23784.666267453747</v>
      </c>
      <c r="L293" s="42">
        <f t="shared" si="258"/>
        <v>23991.180215488799</v>
      </c>
      <c r="M293" s="43">
        <f t="shared" si="258"/>
        <v>24169.891134598351</v>
      </c>
      <c r="N293" s="41">
        <f t="shared" si="258"/>
        <v>0</v>
      </c>
      <c r="O293" s="42">
        <f t="shared" si="258"/>
        <v>0</v>
      </c>
      <c r="P293" s="42">
        <f t="shared" si="258"/>
        <v>0</v>
      </c>
      <c r="Q293" s="43">
        <f t="shared" si="258"/>
        <v>0</v>
      </c>
      <c r="R293" s="41">
        <f t="shared" si="258"/>
        <v>0</v>
      </c>
      <c r="S293" s="42">
        <f t="shared" si="258"/>
        <v>0</v>
      </c>
      <c r="T293" s="42">
        <f t="shared" si="258"/>
        <v>0</v>
      </c>
      <c r="U293" s="43">
        <f t="shared" si="258"/>
        <v>0</v>
      </c>
      <c r="V293" s="41">
        <f t="shared" si="258"/>
        <v>0</v>
      </c>
      <c r="W293" s="42">
        <f t="shared" si="258"/>
        <v>0</v>
      </c>
      <c r="X293" s="42">
        <f t="shared" si="258"/>
        <v>0</v>
      </c>
      <c r="Y293" s="43">
        <f t="shared" si="258"/>
        <v>0</v>
      </c>
      <c r="Z293" s="41">
        <f t="shared" si="258"/>
        <v>0</v>
      </c>
      <c r="AA293" s="42">
        <f t="shared" si="258"/>
        <v>0</v>
      </c>
      <c r="AB293" s="42">
        <f t="shared" si="258"/>
        <v>0</v>
      </c>
      <c r="AC293" s="44">
        <f t="shared" si="258"/>
        <v>0</v>
      </c>
      <c r="AE293" s="84">
        <f t="shared" si="254"/>
        <v>0</v>
      </c>
      <c r="AF293" s="84">
        <f t="shared" si="255"/>
        <v>0</v>
      </c>
      <c r="AG293" s="84">
        <f t="shared" si="256"/>
        <v>0</v>
      </c>
      <c r="AH293" s="84">
        <f t="shared" si="257"/>
        <v>0</v>
      </c>
    </row>
    <row r="294" spans="1:50" ht="66" customHeight="1" thickBot="1" x14ac:dyDescent="0.25">
      <c r="A294" s="127"/>
      <c r="B294" s="127"/>
      <c r="C294" s="128"/>
      <c r="D294" s="10" t="s">
        <v>174</v>
      </c>
      <c r="E294" s="88">
        <f>SUM(F294:AC294)</f>
        <v>96338.032767540892</v>
      </c>
      <c r="F294" s="85"/>
      <c r="G294" s="86"/>
      <c r="H294" s="86"/>
      <c r="I294" s="87"/>
      <c r="J294" s="85">
        <f>PROYECCIONES!B54*0.15</f>
        <v>24392.295150000002</v>
      </c>
      <c r="K294" s="86">
        <f>PROYECCIONES!C54*0.15</f>
        <v>23784.666267453747</v>
      </c>
      <c r="L294" s="86">
        <f>PROYECCIONES!D54*0.15</f>
        <v>23991.180215488799</v>
      </c>
      <c r="M294" s="87">
        <f>PROYECCIONES!E54*0.15</f>
        <v>24169.891134598351</v>
      </c>
      <c r="N294" s="23"/>
      <c r="O294" s="24"/>
      <c r="P294" s="24"/>
      <c r="Q294" s="25"/>
      <c r="R294" s="23">
        <f>PROYECCIONES!J54*0.15</f>
        <v>0</v>
      </c>
      <c r="S294" s="24">
        <f>PROYECCIONES!K54*0.15</f>
        <v>0</v>
      </c>
      <c r="T294" s="24">
        <f>PROYECCIONES!L54*0.15</f>
        <v>0</v>
      </c>
      <c r="U294" s="25">
        <f>PROYECCIONES!M54*0.15</f>
        <v>0</v>
      </c>
      <c r="V294" s="23"/>
      <c r="W294" s="24"/>
      <c r="X294" s="24"/>
      <c r="Y294" s="25"/>
      <c r="Z294" s="23"/>
      <c r="AA294" s="24"/>
      <c r="AB294" s="24"/>
      <c r="AC294" s="26"/>
      <c r="AE294" s="7">
        <f t="shared" si="254"/>
        <v>0</v>
      </c>
      <c r="AF294" s="7">
        <f t="shared" si="255"/>
        <v>0</v>
      </c>
      <c r="AG294" s="7">
        <f t="shared" si="256"/>
        <v>0</v>
      </c>
      <c r="AH294" s="7">
        <f t="shared" si="257"/>
        <v>0</v>
      </c>
      <c r="AU294" s="7">
        <f>$J294</f>
        <v>24392.295150000002</v>
      </c>
      <c r="AV294" s="7">
        <f>$K294</f>
        <v>23784.666267453747</v>
      </c>
      <c r="AW294" s="7">
        <f>$L294</f>
        <v>23991.180215488799</v>
      </c>
      <c r="AX294" s="7">
        <f>$M294</f>
        <v>24169.891134598351</v>
      </c>
    </row>
    <row r="295" spans="1:50" s="9" customFormat="1" ht="74.25" customHeight="1" thickBot="1" x14ac:dyDescent="0.25">
      <c r="A295" s="127"/>
      <c r="B295" s="128"/>
      <c r="C295" s="129" t="s">
        <v>177</v>
      </c>
      <c r="D295" s="130"/>
      <c r="E295" s="40">
        <f t="shared" ref="E295:AC295" si="259">SUM(E296:E297)</f>
        <v>136000</v>
      </c>
      <c r="F295" s="41">
        <f t="shared" si="259"/>
        <v>3000</v>
      </c>
      <c r="G295" s="42">
        <f t="shared" si="259"/>
        <v>3000</v>
      </c>
      <c r="H295" s="42">
        <f t="shared" si="259"/>
        <v>3000</v>
      </c>
      <c r="I295" s="43">
        <f t="shared" si="259"/>
        <v>3000</v>
      </c>
      <c r="J295" s="41">
        <f t="shared" si="259"/>
        <v>30000</v>
      </c>
      <c r="K295" s="42">
        <f t="shared" si="259"/>
        <v>30000</v>
      </c>
      <c r="L295" s="42">
        <f t="shared" si="259"/>
        <v>32000</v>
      </c>
      <c r="M295" s="43">
        <f t="shared" si="259"/>
        <v>32000</v>
      </c>
      <c r="N295" s="41">
        <f t="shared" si="259"/>
        <v>0</v>
      </c>
      <c r="O295" s="42">
        <f t="shared" si="259"/>
        <v>0</v>
      </c>
      <c r="P295" s="42">
        <f t="shared" si="259"/>
        <v>0</v>
      </c>
      <c r="Q295" s="43">
        <f t="shared" si="259"/>
        <v>0</v>
      </c>
      <c r="R295" s="41">
        <f t="shared" ref="R295:Y295" si="260">SUM(R296:R297)</f>
        <v>0</v>
      </c>
      <c r="S295" s="42">
        <f t="shared" si="260"/>
        <v>0</v>
      </c>
      <c r="T295" s="42">
        <f t="shared" si="260"/>
        <v>0</v>
      </c>
      <c r="U295" s="43">
        <f t="shared" si="260"/>
        <v>0</v>
      </c>
      <c r="V295" s="41">
        <f t="shared" si="260"/>
        <v>0</v>
      </c>
      <c r="W295" s="42">
        <f t="shared" si="260"/>
        <v>0</v>
      </c>
      <c r="X295" s="42">
        <f t="shared" si="260"/>
        <v>0</v>
      </c>
      <c r="Y295" s="43">
        <f t="shared" si="260"/>
        <v>0</v>
      </c>
      <c r="Z295" s="41">
        <f t="shared" si="259"/>
        <v>0</v>
      </c>
      <c r="AA295" s="42">
        <f t="shared" si="259"/>
        <v>0</v>
      </c>
      <c r="AB295" s="42">
        <f t="shared" si="259"/>
        <v>0</v>
      </c>
      <c r="AC295" s="44">
        <f t="shared" si="259"/>
        <v>0</v>
      </c>
      <c r="AE295" s="84">
        <f t="shared" si="254"/>
        <v>3000</v>
      </c>
      <c r="AF295" s="84">
        <f t="shared" si="255"/>
        <v>3000</v>
      </c>
      <c r="AG295" s="84">
        <f t="shared" si="256"/>
        <v>3000</v>
      </c>
      <c r="AH295" s="84">
        <f t="shared" si="257"/>
        <v>3000</v>
      </c>
    </row>
    <row r="296" spans="1:50" ht="51.75" customHeight="1" x14ac:dyDescent="0.2">
      <c r="A296" s="127"/>
      <c r="B296" s="127"/>
      <c r="C296" s="128"/>
      <c r="D296" s="76" t="s">
        <v>284</v>
      </c>
      <c r="E296" s="88">
        <f>SUM(F296:AC296)</f>
        <v>124000</v>
      </c>
      <c r="F296" s="85"/>
      <c r="G296" s="86"/>
      <c r="H296" s="86"/>
      <c r="I296" s="87"/>
      <c r="J296" s="85">
        <v>30000</v>
      </c>
      <c r="K296" s="86">
        <v>30000</v>
      </c>
      <c r="L296" s="86">
        <v>32000</v>
      </c>
      <c r="M296" s="86">
        <v>32000</v>
      </c>
      <c r="N296" s="23"/>
      <c r="O296" s="24"/>
      <c r="P296" s="24"/>
      <c r="Q296" s="25"/>
      <c r="R296" s="23"/>
      <c r="S296" s="24"/>
      <c r="T296" s="24"/>
      <c r="U296" s="24"/>
      <c r="V296" s="23"/>
      <c r="W296" s="24"/>
      <c r="X296" s="24"/>
      <c r="Y296" s="25"/>
      <c r="Z296" s="23"/>
      <c r="AA296" s="24"/>
      <c r="AB296" s="24"/>
      <c r="AC296" s="26"/>
      <c r="AE296" s="7">
        <f t="shared" si="254"/>
        <v>0</v>
      </c>
      <c r="AF296" s="7">
        <f t="shared" si="255"/>
        <v>0</v>
      </c>
      <c r="AG296" s="7">
        <f t="shared" si="256"/>
        <v>0</v>
      </c>
      <c r="AH296" s="7">
        <f t="shared" si="257"/>
        <v>0</v>
      </c>
      <c r="AU296" s="7">
        <f>$J296</f>
        <v>30000</v>
      </c>
      <c r="AV296" s="7">
        <f>$K296</f>
        <v>30000</v>
      </c>
      <c r="AW296" s="7">
        <f>$L296</f>
        <v>32000</v>
      </c>
      <c r="AX296" s="7">
        <f>$M296</f>
        <v>32000</v>
      </c>
    </row>
    <row r="297" spans="1:50" ht="54.75" customHeight="1" thickBot="1" x14ac:dyDescent="0.25">
      <c r="A297" s="127"/>
      <c r="B297" s="127"/>
      <c r="C297" s="128"/>
      <c r="D297" s="10" t="s">
        <v>175</v>
      </c>
      <c r="E297" s="88">
        <f>SUM(F297:AC297)</f>
        <v>12000</v>
      </c>
      <c r="F297" s="85">
        <v>3000</v>
      </c>
      <c r="G297" s="86">
        <v>3000</v>
      </c>
      <c r="H297" s="86">
        <v>3000</v>
      </c>
      <c r="I297" s="87">
        <v>3000</v>
      </c>
      <c r="J297" s="85"/>
      <c r="K297" s="86"/>
      <c r="L297" s="86"/>
      <c r="M297" s="86"/>
      <c r="N297" s="23"/>
      <c r="O297" s="24"/>
      <c r="P297" s="24"/>
      <c r="Q297" s="25"/>
      <c r="R297" s="23"/>
      <c r="S297" s="24"/>
      <c r="T297" s="24"/>
      <c r="U297" s="24"/>
      <c r="V297" s="23"/>
      <c r="W297" s="24"/>
      <c r="X297" s="24"/>
      <c r="Y297" s="25"/>
      <c r="Z297" s="23"/>
      <c r="AA297" s="24"/>
      <c r="AB297" s="24"/>
      <c r="AC297" s="26"/>
      <c r="AE297" s="7">
        <f t="shared" si="254"/>
        <v>3000</v>
      </c>
      <c r="AF297" s="7">
        <f t="shared" si="255"/>
        <v>3000</v>
      </c>
      <c r="AG297" s="7">
        <f t="shared" si="256"/>
        <v>3000</v>
      </c>
      <c r="AH297" s="7">
        <f t="shared" si="257"/>
        <v>3000</v>
      </c>
      <c r="AU297" s="7">
        <f>$J297</f>
        <v>0</v>
      </c>
      <c r="AV297" s="7">
        <f>$K297</f>
        <v>0</v>
      </c>
      <c r="AW297" s="7">
        <f>$L297</f>
        <v>0</v>
      </c>
      <c r="AX297" s="7">
        <f>$M297</f>
        <v>0</v>
      </c>
    </row>
    <row r="298" spans="1:50" s="9" customFormat="1" ht="74.25" customHeight="1" thickBot="1" x14ac:dyDescent="0.25">
      <c r="A298" s="127"/>
      <c r="B298" s="128"/>
      <c r="C298" s="129" t="s">
        <v>178</v>
      </c>
      <c r="D298" s="130"/>
      <c r="E298" s="40">
        <f t="shared" ref="E298:AC298" si="261">SUM(E299:E299)</f>
        <v>9000</v>
      </c>
      <c r="F298" s="41">
        <f t="shared" si="261"/>
        <v>0</v>
      </c>
      <c r="G298" s="42">
        <f t="shared" si="261"/>
        <v>3000</v>
      </c>
      <c r="H298" s="42">
        <f t="shared" si="261"/>
        <v>3000</v>
      </c>
      <c r="I298" s="43">
        <f t="shared" si="261"/>
        <v>3000</v>
      </c>
      <c r="J298" s="41">
        <f t="shared" si="261"/>
        <v>0</v>
      </c>
      <c r="K298" s="42">
        <f t="shared" si="261"/>
        <v>0</v>
      </c>
      <c r="L298" s="42">
        <f t="shared" si="261"/>
        <v>0</v>
      </c>
      <c r="M298" s="43">
        <f t="shared" si="261"/>
        <v>0</v>
      </c>
      <c r="N298" s="41">
        <f t="shared" si="261"/>
        <v>0</v>
      </c>
      <c r="O298" s="42">
        <f t="shared" si="261"/>
        <v>0</v>
      </c>
      <c r="P298" s="42">
        <f t="shared" si="261"/>
        <v>0</v>
      </c>
      <c r="Q298" s="43">
        <f t="shared" si="261"/>
        <v>0</v>
      </c>
      <c r="R298" s="41">
        <f t="shared" si="261"/>
        <v>0</v>
      </c>
      <c r="S298" s="42">
        <f t="shared" si="261"/>
        <v>0</v>
      </c>
      <c r="T298" s="42">
        <f t="shared" si="261"/>
        <v>0</v>
      </c>
      <c r="U298" s="43">
        <f t="shared" si="261"/>
        <v>0</v>
      </c>
      <c r="V298" s="41">
        <f t="shared" si="261"/>
        <v>0</v>
      </c>
      <c r="W298" s="42">
        <f t="shared" si="261"/>
        <v>0</v>
      </c>
      <c r="X298" s="42">
        <f t="shared" si="261"/>
        <v>0</v>
      </c>
      <c r="Y298" s="43">
        <f t="shared" si="261"/>
        <v>0</v>
      </c>
      <c r="Z298" s="41">
        <f t="shared" si="261"/>
        <v>0</v>
      </c>
      <c r="AA298" s="42">
        <f t="shared" si="261"/>
        <v>0</v>
      </c>
      <c r="AB298" s="42">
        <f t="shared" si="261"/>
        <v>0</v>
      </c>
      <c r="AC298" s="44">
        <f t="shared" si="261"/>
        <v>0</v>
      </c>
      <c r="AE298" s="84">
        <f t="shared" si="254"/>
        <v>0</v>
      </c>
      <c r="AF298" s="84">
        <f t="shared" si="255"/>
        <v>3000</v>
      </c>
      <c r="AG298" s="84">
        <f t="shared" si="256"/>
        <v>3000</v>
      </c>
      <c r="AH298" s="84">
        <f t="shared" si="257"/>
        <v>3000</v>
      </c>
    </row>
    <row r="299" spans="1:50" ht="42.75" customHeight="1" thickBot="1" x14ac:dyDescent="0.25">
      <c r="A299" s="127"/>
      <c r="B299" s="127"/>
      <c r="C299" s="128"/>
      <c r="D299" s="97" t="s">
        <v>285</v>
      </c>
      <c r="E299" s="104">
        <f>SUM(F299:AC299)</f>
        <v>9000</v>
      </c>
      <c r="F299" s="105"/>
      <c r="G299" s="106">
        <v>3000</v>
      </c>
      <c r="H299" s="106">
        <v>3000</v>
      </c>
      <c r="I299" s="107">
        <v>3000</v>
      </c>
      <c r="J299" s="105"/>
      <c r="K299" s="106"/>
      <c r="L299" s="106"/>
      <c r="M299" s="106"/>
      <c r="N299" s="98"/>
      <c r="O299" s="99"/>
      <c r="P299" s="99"/>
      <c r="Q299" s="100"/>
      <c r="R299" s="98"/>
      <c r="S299" s="99"/>
      <c r="T299" s="99"/>
      <c r="U299" s="99"/>
      <c r="V299" s="98"/>
      <c r="W299" s="99"/>
      <c r="X299" s="99"/>
      <c r="Y299" s="100"/>
      <c r="Z299" s="98"/>
      <c r="AA299" s="99"/>
      <c r="AB299" s="99"/>
      <c r="AC299" s="101"/>
      <c r="AE299" s="7">
        <f t="shared" si="254"/>
        <v>0</v>
      </c>
      <c r="AF299" s="7">
        <f t="shared" si="255"/>
        <v>3000</v>
      </c>
      <c r="AG299" s="7">
        <f t="shared" si="256"/>
        <v>3000</v>
      </c>
      <c r="AH299" s="7">
        <f t="shared" si="257"/>
        <v>3000</v>
      </c>
      <c r="AU299" s="7">
        <f>$J299</f>
        <v>0</v>
      </c>
      <c r="AV299" s="7">
        <f>$K299</f>
        <v>0</v>
      </c>
      <c r="AW299" s="7">
        <f>$L299</f>
        <v>0</v>
      </c>
      <c r="AX299" s="7">
        <f>$M299</f>
        <v>0</v>
      </c>
    </row>
    <row r="300" spans="1:50" ht="33.75" customHeight="1" thickBot="1" x14ac:dyDescent="0.25">
      <c r="D300" s="13"/>
    </row>
    <row r="301" spans="1:50" ht="36.75" customHeight="1" thickBot="1" x14ac:dyDescent="0.25">
      <c r="A301" s="113" t="s">
        <v>16</v>
      </c>
      <c r="B301" s="113"/>
      <c r="C301" s="113"/>
      <c r="D301" s="114"/>
      <c r="E301" s="39">
        <f t="shared" ref="E301:AC301" si="262">ROUND(SUM(E7:E299)/4,0)</f>
        <v>12188170</v>
      </c>
      <c r="F301" s="39">
        <f t="shared" si="262"/>
        <v>140100</v>
      </c>
      <c r="G301" s="39">
        <f t="shared" si="262"/>
        <v>188550</v>
      </c>
      <c r="H301" s="39">
        <f t="shared" si="262"/>
        <v>210133</v>
      </c>
      <c r="I301" s="39">
        <f t="shared" si="262"/>
        <v>215750</v>
      </c>
      <c r="J301" s="39">
        <f t="shared" si="262"/>
        <v>1746331</v>
      </c>
      <c r="K301" s="39">
        <f t="shared" si="262"/>
        <v>1732452</v>
      </c>
      <c r="L301" s="39">
        <f t="shared" si="262"/>
        <v>1778082</v>
      </c>
      <c r="M301" s="39">
        <f t="shared" si="262"/>
        <v>1873673</v>
      </c>
      <c r="N301" s="39">
        <f t="shared" si="262"/>
        <v>270764</v>
      </c>
      <c r="O301" s="39">
        <f t="shared" si="262"/>
        <v>843873</v>
      </c>
      <c r="P301" s="39">
        <f t="shared" si="262"/>
        <v>1277826</v>
      </c>
      <c r="Q301" s="39">
        <f t="shared" si="262"/>
        <v>1411713</v>
      </c>
      <c r="R301" s="39">
        <f t="shared" si="262"/>
        <v>74352</v>
      </c>
      <c r="S301" s="39">
        <f t="shared" si="262"/>
        <v>84573</v>
      </c>
      <c r="T301" s="39">
        <f t="shared" si="262"/>
        <v>145359</v>
      </c>
      <c r="U301" s="39">
        <f t="shared" si="262"/>
        <v>196640</v>
      </c>
      <c r="V301" s="39">
        <f t="shared" si="262"/>
        <v>0</v>
      </c>
      <c r="W301" s="39">
        <f t="shared" si="262"/>
        <v>0</v>
      </c>
      <c r="X301" s="39">
        <f t="shared" si="262"/>
        <v>0</v>
      </c>
      <c r="Y301" s="39">
        <f t="shared" si="262"/>
        <v>0</v>
      </c>
      <c r="Z301" s="39">
        <f t="shared" si="262"/>
        <v>0</v>
      </c>
      <c r="AA301" s="39">
        <f t="shared" si="262"/>
        <v>0</v>
      </c>
      <c r="AB301" s="39">
        <f t="shared" si="262"/>
        <v>0</v>
      </c>
      <c r="AC301" s="39">
        <f t="shared" si="262"/>
        <v>0</v>
      </c>
    </row>
    <row r="302" spans="1:50" ht="20.25" customHeight="1" thickBot="1" x14ac:dyDescent="0.25">
      <c r="D302" s="13"/>
    </row>
    <row r="303" spans="1:50" ht="20.25" customHeight="1" thickBot="1" x14ac:dyDescent="0.25">
      <c r="D303" s="13"/>
      <c r="J303" s="75"/>
      <c r="R303" s="75"/>
    </row>
    <row r="304" spans="1:50" ht="29.25" customHeight="1" x14ac:dyDescent="0.2">
      <c r="D304" s="13"/>
    </row>
    <row r="305" spans="4:4" ht="33.75" customHeight="1" x14ac:dyDescent="0.2">
      <c r="D305" s="13"/>
    </row>
    <row r="306" spans="4:4" ht="36.75" customHeight="1" x14ac:dyDescent="0.2">
      <c r="D306" s="13"/>
    </row>
    <row r="307" spans="4:4" ht="20.25" customHeight="1" x14ac:dyDescent="0.2">
      <c r="D307" s="13"/>
    </row>
    <row r="308" spans="4:4" ht="20.25" customHeight="1" x14ac:dyDescent="0.2">
      <c r="D308" s="13"/>
    </row>
    <row r="309" spans="4:4" ht="29.25" customHeight="1" x14ac:dyDescent="0.2">
      <c r="D309" s="13"/>
    </row>
    <row r="310" spans="4:4" ht="33.75" customHeight="1" x14ac:dyDescent="0.2">
      <c r="D310" s="13"/>
    </row>
    <row r="311" spans="4:4" ht="36.75" customHeight="1" x14ac:dyDescent="0.2">
      <c r="D311" s="13"/>
    </row>
    <row r="312" spans="4:4" ht="20.25" customHeight="1" x14ac:dyDescent="0.2">
      <c r="D312" s="13"/>
    </row>
    <row r="313" spans="4:4" ht="20.25" customHeight="1" x14ac:dyDescent="0.2">
      <c r="D313" s="13"/>
    </row>
    <row r="314" spans="4:4" ht="29.25" customHeight="1" x14ac:dyDescent="0.2">
      <c r="D314" s="13"/>
    </row>
    <row r="315" spans="4:4" ht="33.75" customHeight="1" x14ac:dyDescent="0.2">
      <c r="D315" s="13"/>
    </row>
    <row r="316" spans="4:4" ht="36.75" customHeight="1" x14ac:dyDescent="0.2">
      <c r="D316" s="13"/>
    </row>
    <row r="317" spans="4:4" ht="20.25" customHeight="1" x14ac:dyDescent="0.2">
      <c r="D317" s="13"/>
    </row>
    <row r="318" spans="4:4" ht="20.25" customHeight="1" x14ac:dyDescent="0.2">
      <c r="D318" s="13"/>
    </row>
    <row r="319" spans="4:4" ht="29.25" customHeight="1" x14ac:dyDescent="0.2">
      <c r="D319" s="13"/>
    </row>
    <row r="320" spans="4:4" ht="33.75" customHeight="1" x14ac:dyDescent="0.2">
      <c r="D320" s="13"/>
    </row>
    <row r="321" spans="4:4" ht="36.75" customHeight="1" x14ac:dyDescent="0.2">
      <c r="D321" s="13"/>
    </row>
    <row r="322" spans="4:4" ht="20.25" customHeight="1" x14ac:dyDescent="0.2">
      <c r="D322" s="13"/>
    </row>
    <row r="323" spans="4:4" ht="20.25" customHeight="1" x14ac:dyDescent="0.2">
      <c r="D323" s="13"/>
    </row>
    <row r="324" spans="4:4" ht="29.25" customHeight="1" x14ac:dyDescent="0.2">
      <c r="D324" s="13"/>
    </row>
    <row r="325" spans="4:4" ht="33.75" customHeight="1" x14ac:dyDescent="0.2">
      <c r="D325" s="13"/>
    </row>
    <row r="326" spans="4:4" ht="36.75" customHeight="1" x14ac:dyDescent="0.2">
      <c r="D326" s="13"/>
    </row>
    <row r="327" spans="4:4" ht="20.25" customHeight="1" x14ac:dyDescent="0.2">
      <c r="D327" s="13"/>
    </row>
    <row r="328" spans="4:4" ht="20.25" customHeight="1" x14ac:dyDescent="0.2">
      <c r="D328" s="13"/>
    </row>
    <row r="329" spans="4:4" ht="29.25" customHeight="1" x14ac:dyDescent="0.2">
      <c r="D329" s="13"/>
    </row>
    <row r="330" spans="4:4" ht="33.75" customHeight="1" x14ac:dyDescent="0.2">
      <c r="D330" s="13"/>
    </row>
    <row r="331" spans="4:4" ht="36.75" customHeight="1" x14ac:dyDescent="0.2">
      <c r="D331" s="13"/>
    </row>
    <row r="332" spans="4:4" ht="20.25" customHeight="1" x14ac:dyDescent="0.2">
      <c r="D332" s="13"/>
    </row>
    <row r="333" spans="4:4" ht="20.25" customHeight="1" x14ac:dyDescent="0.2">
      <c r="D333" s="13"/>
    </row>
    <row r="334" spans="4:4" ht="29.25" customHeight="1" x14ac:dyDescent="0.2">
      <c r="D334" s="13"/>
    </row>
    <row r="335" spans="4:4" ht="33.75" customHeight="1" x14ac:dyDescent="0.2">
      <c r="D335" s="13"/>
    </row>
    <row r="336" spans="4:4" ht="36.75" customHeight="1" x14ac:dyDescent="0.2">
      <c r="D336" s="13"/>
    </row>
    <row r="337" spans="4:4" ht="20.25" customHeight="1" x14ac:dyDescent="0.2">
      <c r="D337" s="13"/>
    </row>
    <row r="338" spans="4:4" ht="20.25" customHeight="1" x14ac:dyDescent="0.2">
      <c r="D338" s="13"/>
    </row>
    <row r="339" spans="4:4" ht="29.25" customHeight="1" x14ac:dyDescent="0.2">
      <c r="D339" s="13"/>
    </row>
    <row r="340" spans="4:4" ht="33.75" customHeight="1" x14ac:dyDescent="0.2">
      <c r="D340" s="13"/>
    </row>
    <row r="341" spans="4:4" ht="36.75" customHeight="1" x14ac:dyDescent="0.2">
      <c r="D341" s="13"/>
    </row>
    <row r="342" spans="4:4" ht="20.25" customHeight="1" x14ac:dyDescent="0.2">
      <c r="D342" s="13"/>
    </row>
    <row r="343" spans="4:4" ht="20.25" customHeight="1" x14ac:dyDescent="0.2">
      <c r="D343" s="13"/>
    </row>
    <row r="344" spans="4:4" ht="29.25" customHeight="1" x14ac:dyDescent="0.2">
      <c r="D344" s="13"/>
    </row>
    <row r="345" spans="4:4" ht="33.75" customHeight="1" x14ac:dyDescent="0.2">
      <c r="D345" s="13"/>
    </row>
    <row r="346" spans="4:4" ht="36.75" customHeight="1" x14ac:dyDescent="0.2">
      <c r="D346" s="13"/>
    </row>
    <row r="347" spans="4:4" ht="20.25" customHeight="1" x14ac:dyDescent="0.2">
      <c r="D347" s="13"/>
    </row>
    <row r="348" spans="4:4" ht="20.25" customHeight="1" x14ac:dyDescent="0.2">
      <c r="D348" s="13"/>
    </row>
    <row r="349" spans="4:4" ht="29.25" customHeight="1" x14ac:dyDescent="0.2">
      <c r="D349" s="13"/>
    </row>
    <row r="350" spans="4:4" ht="33.75" customHeight="1" x14ac:dyDescent="0.2">
      <c r="D350" s="13"/>
    </row>
    <row r="351" spans="4:4" ht="36.75" customHeight="1" x14ac:dyDescent="0.2">
      <c r="D351" s="13"/>
    </row>
    <row r="352" spans="4:4" ht="20.25" customHeight="1" x14ac:dyDescent="0.2">
      <c r="D352" s="13"/>
    </row>
    <row r="353" spans="4:4" ht="20.25" customHeight="1" x14ac:dyDescent="0.2">
      <c r="D353" s="13"/>
    </row>
    <row r="354" spans="4:4" ht="29.25" customHeight="1" x14ac:dyDescent="0.2">
      <c r="D354" s="13"/>
    </row>
    <row r="355" spans="4:4" ht="33.75" customHeight="1" x14ac:dyDescent="0.2">
      <c r="D355" s="13"/>
    </row>
    <row r="356" spans="4:4" ht="36.75" customHeight="1" x14ac:dyDescent="0.2">
      <c r="D356" s="13"/>
    </row>
    <row r="357" spans="4:4" ht="20.25" customHeight="1" x14ac:dyDescent="0.2">
      <c r="D357" s="13"/>
    </row>
    <row r="358" spans="4:4" ht="20.25" customHeight="1" x14ac:dyDescent="0.2">
      <c r="D358" s="13"/>
    </row>
    <row r="359" spans="4:4" ht="29.25" customHeight="1" x14ac:dyDescent="0.2">
      <c r="D359" s="13"/>
    </row>
    <row r="360" spans="4:4" ht="33.75" customHeight="1" x14ac:dyDescent="0.2">
      <c r="D360" s="13"/>
    </row>
    <row r="361" spans="4:4" ht="36.75" customHeight="1" x14ac:dyDescent="0.2">
      <c r="D361" s="13"/>
    </row>
    <row r="362" spans="4:4" ht="20.25" customHeight="1" x14ac:dyDescent="0.2">
      <c r="D362" s="13"/>
    </row>
    <row r="363" spans="4:4" ht="20.25" customHeight="1" x14ac:dyDescent="0.2">
      <c r="D363" s="13"/>
    </row>
    <row r="364" spans="4:4" ht="29.25" customHeight="1" x14ac:dyDescent="0.2">
      <c r="D364" s="13"/>
    </row>
    <row r="365" spans="4:4" ht="33.75" customHeight="1" x14ac:dyDescent="0.2">
      <c r="D365" s="13"/>
    </row>
    <row r="366" spans="4:4" ht="36.75" customHeight="1" x14ac:dyDescent="0.2">
      <c r="D366" s="13"/>
    </row>
    <row r="367" spans="4:4" ht="20.25" customHeight="1" x14ac:dyDescent="0.2">
      <c r="D367" s="13"/>
    </row>
    <row r="368" spans="4:4" ht="20.25" customHeight="1" x14ac:dyDescent="0.2">
      <c r="D368" s="13"/>
    </row>
    <row r="369" spans="4:4" ht="29.25" customHeight="1" x14ac:dyDescent="0.2">
      <c r="D369" s="13"/>
    </row>
    <row r="370" spans="4:4" ht="33.75" customHeight="1" x14ac:dyDescent="0.2">
      <c r="D370" s="13"/>
    </row>
    <row r="371" spans="4:4" ht="36.75" customHeight="1" x14ac:dyDescent="0.2">
      <c r="D371" s="13"/>
    </row>
    <row r="372" spans="4:4" ht="20.25" customHeight="1" x14ac:dyDescent="0.2">
      <c r="D372" s="13"/>
    </row>
    <row r="373" spans="4:4" ht="20.25" customHeight="1" x14ac:dyDescent="0.2">
      <c r="D373" s="13"/>
    </row>
    <row r="374" spans="4:4" ht="29.25" customHeight="1" x14ac:dyDescent="0.2">
      <c r="D374" s="13"/>
    </row>
    <row r="375" spans="4:4" ht="33.75" customHeight="1" x14ac:dyDescent="0.2">
      <c r="D375" s="13"/>
    </row>
    <row r="376" spans="4:4" ht="36.75" customHeight="1" x14ac:dyDescent="0.2">
      <c r="D376" s="13"/>
    </row>
    <row r="377" spans="4:4" ht="20.25" customHeight="1" x14ac:dyDescent="0.2">
      <c r="D377" s="13"/>
    </row>
    <row r="378" spans="4:4" ht="20.25" customHeight="1" x14ac:dyDescent="0.2">
      <c r="D378" s="13"/>
    </row>
    <row r="379" spans="4:4" ht="29.25" customHeight="1" x14ac:dyDescent="0.2">
      <c r="D379" s="13"/>
    </row>
    <row r="380" spans="4:4" ht="33.75" customHeight="1" x14ac:dyDescent="0.2">
      <c r="D380" s="13"/>
    </row>
    <row r="381" spans="4:4" ht="36.75" customHeight="1" x14ac:dyDescent="0.2">
      <c r="D381" s="13"/>
    </row>
    <row r="382" spans="4:4" ht="20.25" customHeight="1" x14ac:dyDescent="0.2">
      <c r="D382" s="13"/>
    </row>
    <row r="383" spans="4:4" ht="20.25" customHeight="1" x14ac:dyDescent="0.2">
      <c r="D383" s="13"/>
    </row>
    <row r="384" spans="4:4" ht="29.25" customHeight="1" x14ac:dyDescent="0.2">
      <c r="D384" s="13"/>
    </row>
    <row r="385" spans="4:4" ht="33.75" customHeight="1" x14ac:dyDescent="0.2">
      <c r="D385" s="13"/>
    </row>
    <row r="386" spans="4:4" ht="36.75" customHeight="1" x14ac:dyDescent="0.2">
      <c r="D386" s="13"/>
    </row>
    <row r="387" spans="4:4" ht="20.25" customHeight="1" x14ac:dyDescent="0.2">
      <c r="D387" s="13"/>
    </row>
    <row r="388" spans="4:4" ht="20.25" customHeight="1" x14ac:dyDescent="0.2">
      <c r="D388" s="13"/>
    </row>
    <row r="389" spans="4:4" ht="29.25" customHeight="1" x14ac:dyDescent="0.2">
      <c r="D389" s="13"/>
    </row>
    <row r="390" spans="4:4" ht="33.75" customHeight="1" x14ac:dyDescent="0.2">
      <c r="D390" s="13"/>
    </row>
    <row r="391" spans="4:4" ht="36.75" customHeight="1" x14ac:dyDescent="0.2">
      <c r="D391" s="13"/>
    </row>
    <row r="392" spans="4:4" ht="20.25" customHeight="1" x14ac:dyDescent="0.2">
      <c r="D392" s="13"/>
    </row>
    <row r="393" spans="4:4" ht="20.25" customHeight="1" x14ac:dyDescent="0.2">
      <c r="D393" s="13"/>
    </row>
    <row r="394" spans="4:4" ht="29.25" customHeight="1" x14ac:dyDescent="0.2">
      <c r="D394" s="13"/>
    </row>
    <row r="395" spans="4:4" ht="33.75" customHeight="1" x14ac:dyDescent="0.2">
      <c r="D395" s="13"/>
    </row>
    <row r="396" spans="4:4" ht="36.75" customHeight="1" x14ac:dyDescent="0.2">
      <c r="D396" s="13"/>
    </row>
    <row r="397" spans="4:4" ht="20.25" customHeight="1" x14ac:dyDescent="0.2">
      <c r="D397" s="13"/>
    </row>
    <row r="398" spans="4:4" ht="20.25" customHeight="1" x14ac:dyDescent="0.2">
      <c r="D398" s="13"/>
    </row>
    <row r="399" spans="4:4" ht="29.25" customHeight="1" x14ac:dyDescent="0.2">
      <c r="D399" s="13"/>
    </row>
    <row r="400" spans="4:4" ht="33.75" customHeight="1" x14ac:dyDescent="0.2">
      <c r="D400" s="13"/>
    </row>
    <row r="401" spans="4:4" ht="36.75" customHeight="1" x14ac:dyDescent="0.2">
      <c r="D401" s="13"/>
    </row>
    <row r="402" spans="4:4" ht="20.25" customHeight="1" x14ac:dyDescent="0.2">
      <c r="D402" s="13"/>
    </row>
    <row r="403" spans="4:4" ht="20.25" customHeight="1" x14ac:dyDescent="0.2">
      <c r="D403" s="13"/>
    </row>
    <row r="404" spans="4:4" ht="29.25" customHeight="1" x14ac:dyDescent="0.2">
      <c r="D404" s="13"/>
    </row>
    <row r="405" spans="4:4" ht="33.75" customHeight="1" x14ac:dyDescent="0.2">
      <c r="D405" s="13"/>
    </row>
    <row r="406" spans="4:4" ht="36.75" customHeight="1" x14ac:dyDescent="0.2">
      <c r="D406" s="13"/>
    </row>
    <row r="407" spans="4:4" ht="20.25" customHeight="1" x14ac:dyDescent="0.2">
      <c r="D407" s="13"/>
    </row>
    <row r="408" spans="4:4" ht="20.25" customHeight="1" x14ac:dyDescent="0.2">
      <c r="D408" s="13"/>
    </row>
    <row r="409" spans="4:4" ht="29.25" customHeight="1" x14ac:dyDescent="0.2">
      <c r="D409" s="13"/>
    </row>
    <row r="410" spans="4:4" ht="33.75" customHeight="1" x14ac:dyDescent="0.2">
      <c r="D410" s="13"/>
    </row>
    <row r="411" spans="4:4" ht="36.75" customHeight="1" x14ac:dyDescent="0.2">
      <c r="D411" s="13"/>
    </row>
    <row r="412" spans="4:4" ht="20.25" customHeight="1" x14ac:dyDescent="0.2">
      <c r="D412" s="13"/>
    </row>
    <row r="413" spans="4:4" ht="20.25" customHeight="1" x14ac:dyDescent="0.2">
      <c r="D413" s="13"/>
    </row>
    <row r="414" spans="4:4" ht="29.25" customHeight="1" x14ac:dyDescent="0.2">
      <c r="D414" s="13"/>
    </row>
    <row r="415" spans="4:4" ht="33.75" customHeight="1" x14ac:dyDescent="0.2">
      <c r="D415" s="13"/>
    </row>
  </sheetData>
  <mergeCells count="238">
    <mergeCell ref="A138:C138"/>
    <mergeCell ref="A111:B111"/>
    <mergeCell ref="C111:D111"/>
    <mergeCell ref="A112:C112"/>
    <mergeCell ref="A113:B113"/>
    <mergeCell ref="C113:D113"/>
    <mergeCell ref="A118:C121"/>
    <mergeCell ref="C171:D171"/>
    <mergeCell ref="A175:C176"/>
    <mergeCell ref="A139:B139"/>
    <mergeCell ref="C155:D155"/>
    <mergeCell ref="C157:D157"/>
    <mergeCell ref="A114:C114"/>
    <mergeCell ref="A122:B122"/>
    <mergeCell ref="C122:D122"/>
    <mergeCell ref="A123:C124"/>
    <mergeCell ref="A115:B115"/>
    <mergeCell ref="C167:D167"/>
    <mergeCell ref="A168:C169"/>
    <mergeCell ref="C174:D174"/>
    <mergeCell ref="A125:C126"/>
    <mergeCell ref="A127:C128"/>
    <mergeCell ref="A129:C130"/>
    <mergeCell ref="A131:C132"/>
    <mergeCell ref="A133:C134"/>
    <mergeCell ref="A116:C116"/>
    <mergeCell ref="A117:B117"/>
    <mergeCell ref="C117:D117"/>
    <mergeCell ref="A155:B155"/>
    <mergeCell ref="A137:B137"/>
    <mergeCell ref="C137:D137"/>
    <mergeCell ref="A20:B20"/>
    <mergeCell ref="B19:D19"/>
    <mergeCell ref="C15:D15"/>
    <mergeCell ref="A16:C16"/>
    <mergeCell ref="A76:C77"/>
    <mergeCell ref="B78:D78"/>
    <mergeCell ref="A79:B79"/>
    <mergeCell ref="C79:D79"/>
    <mergeCell ref="A80:C91"/>
    <mergeCell ref="C41:D41"/>
    <mergeCell ref="A92:B92"/>
    <mergeCell ref="C92:D92"/>
    <mergeCell ref="A110:C110"/>
    <mergeCell ref="B170:D170"/>
    <mergeCell ref="A196:C197"/>
    <mergeCell ref="A179:C182"/>
    <mergeCell ref="A189:C194"/>
    <mergeCell ref="A172:C173"/>
    <mergeCell ref="A184:C187"/>
    <mergeCell ref="C139:D139"/>
    <mergeCell ref="A140:C143"/>
    <mergeCell ref="A144:B144"/>
    <mergeCell ref="C144:D144"/>
    <mergeCell ref="A145:C152"/>
    <mergeCell ref="A158:C163"/>
    <mergeCell ref="C188:D188"/>
    <mergeCell ref="A157:B157"/>
    <mergeCell ref="A183:B183"/>
    <mergeCell ref="C183:D183"/>
    <mergeCell ref="A195:B195"/>
    <mergeCell ref="A164:B164"/>
    <mergeCell ref="C164:D164"/>
    <mergeCell ref="A165:C166"/>
    <mergeCell ref="A167:B167"/>
    <mergeCell ref="A1:AC1"/>
    <mergeCell ref="A6:AC6"/>
    <mergeCell ref="A4:A5"/>
    <mergeCell ref="B4:B5"/>
    <mergeCell ref="C4:C5"/>
    <mergeCell ref="D4:D5"/>
    <mergeCell ref="A3:E3"/>
    <mergeCell ref="F4:I4"/>
    <mergeCell ref="J4:M4"/>
    <mergeCell ref="R4:U4"/>
    <mergeCell ref="V4:Y4"/>
    <mergeCell ref="N4:Q4"/>
    <mergeCell ref="Z4:AC4"/>
    <mergeCell ref="B243:D243"/>
    <mergeCell ref="A223:B223"/>
    <mergeCell ref="A244:B244"/>
    <mergeCell ref="A245:C249"/>
    <mergeCell ref="B216:D216"/>
    <mergeCell ref="C240:D240"/>
    <mergeCell ref="A224:C238"/>
    <mergeCell ref="C217:D217"/>
    <mergeCell ref="A174:B174"/>
    <mergeCell ref="B239:D239"/>
    <mergeCell ref="A240:B240"/>
    <mergeCell ref="A188:B188"/>
    <mergeCell ref="C213:D213"/>
    <mergeCell ref="A214:C214"/>
    <mergeCell ref="A199:C199"/>
    <mergeCell ref="C195:D195"/>
    <mergeCell ref="A198:B198"/>
    <mergeCell ref="C198:D198"/>
    <mergeCell ref="A215:D215"/>
    <mergeCell ref="C178:D178"/>
    <mergeCell ref="B200:D200"/>
    <mergeCell ref="A266:C270"/>
    <mergeCell ref="A156:C156"/>
    <mergeCell ref="A18:C18"/>
    <mergeCell ref="A22:B22"/>
    <mergeCell ref="A23:C26"/>
    <mergeCell ref="A27:B27"/>
    <mergeCell ref="A28:C28"/>
    <mergeCell ref="A257:C259"/>
    <mergeCell ref="A260:B260"/>
    <mergeCell ref="A171:B171"/>
    <mergeCell ref="A61:B61"/>
    <mergeCell ref="C61:D61"/>
    <mergeCell ref="A62:C63"/>
    <mergeCell ref="A64:B64"/>
    <mergeCell ref="C64:D64"/>
    <mergeCell ref="A65:C71"/>
    <mergeCell ref="A109:B109"/>
    <mergeCell ref="C109:D109"/>
    <mergeCell ref="A72:B72"/>
    <mergeCell ref="C72:D72"/>
    <mergeCell ref="A98:C98"/>
    <mergeCell ref="A99:B99"/>
    <mergeCell ref="C99:D99"/>
    <mergeCell ref="A252:B252"/>
    <mergeCell ref="B264:D264"/>
    <mergeCell ref="A265:B265"/>
    <mergeCell ref="A202:C209"/>
    <mergeCell ref="A212:C212"/>
    <mergeCell ref="A211:B211"/>
    <mergeCell ref="A201:B201"/>
    <mergeCell ref="C201:D201"/>
    <mergeCell ref="A213:B213"/>
    <mergeCell ref="C265:D265"/>
    <mergeCell ref="C252:D252"/>
    <mergeCell ref="A253:C255"/>
    <mergeCell ref="A256:B256"/>
    <mergeCell ref="C256:D256"/>
    <mergeCell ref="C244:D244"/>
    <mergeCell ref="C260:D260"/>
    <mergeCell ref="A261:C263"/>
    <mergeCell ref="A217:B217"/>
    <mergeCell ref="C223:D223"/>
    <mergeCell ref="B222:D222"/>
    <mergeCell ref="A218:C221"/>
    <mergeCell ref="B210:D210"/>
    <mergeCell ref="C211:D211"/>
    <mergeCell ref="A241:C242"/>
    <mergeCell ref="B251:D251"/>
    <mergeCell ref="A295:B295"/>
    <mergeCell ref="C295:D295"/>
    <mergeCell ref="A296:C297"/>
    <mergeCell ref="A293:B293"/>
    <mergeCell ref="A271:B271"/>
    <mergeCell ref="C271:D271"/>
    <mergeCell ref="A272:C273"/>
    <mergeCell ref="A276:C280"/>
    <mergeCell ref="C275:D275"/>
    <mergeCell ref="A275:B275"/>
    <mergeCell ref="B274:D274"/>
    <mergeCell ref="C293:D293"/>
    <mergeCell ref="A294:C294"/>
    <mergeCell ref="A286:B286"/>
    <mergeCell ref="C286:D286"/>
    <mergeCell ref="A287:C292"/>
    <mergeCell ref="A281:B281"/>
    <mergeCell ref="C281:D281"/>
    <mergeCell ref="A282:C285"/>
    <mergeCell ref="BC2:BF3"/>
    <mergeCell ref="B154:D154"/>
    <mergeCell ref="AE2:AH3"/>
    <mergeCell ref="AQ2:AT3"/>
    <mergeCell ref="A10:C14"/>
    <mergeCell ref="AY2:BB3"/>
    <mergeCell ref="B47:D47"/>
    <mergeCell ref="A48:B48"/>
    <mergeCell ref="C48:D48"/>
    <mergeCell ref="A49:C49"/>
    <mergeCell ref="A50:B50"/>
    <mergeCell ref="C50:D50"/>
    <mergeCell ref="A51:C51"/>
    <mergeCell ref="A52:B52"/>
    <mergeCell ref="C52:D52"/>
    <mergeCell ref="A53:C59"/>
    <mergeCell ref="B60:D60"/>
    <mergeCell ref="A32:B32"/>
    <mergeCell ref="A100:C108"/>
    <mergeCell ref="C37:D37"/>
    <mergeCell ref="A136:C136"/>
    <mergeCell ref="C9:D9"/>
    <mergeCell ref="B40:D40"/>
    <mergeCell ref="A41:B41"/>
    <mergeCell ref="BG2:BJ3"/>
    <mergeCell ref="A7:D7"/>
    <mergeCell ref="B8:D8"/>
    <mergeCell ref="A153:D153"/>
    <mergeCell ref="A73:C74"/>
    <mergeCell ref="A75:B75"/>
    <mergeCell ref="C75:D75"/>
    <mergeCell ref="A93:C95"/>
    <mergeCell ref="B96:D96"/>
    <mergeCell ref="A97:B97"/>
    <mergeCell ref="C97:D97"/>
    <mergeCell ref="F3:AC3"/>
    <mergeCell ref="C22:D22"/>
    <mergeCell ref="A17:B17"/>
    <mergeCell ref="C17:D17"/>
    <mergeCell ref="C20:D20"/>
    <mergeCell ref="A15:B15"/>
    <mergeCell ref="A21:C21"/>
    <mergeCell ref="A9:B9"/>
    <mergeCell ref="C115:D115"/>
    <mergeCell ref="C27:D27"/>
    <mergeCell ref="A135:B135"/>
    <mergeCell ref="C135:D135"/>
    <mergeCell ref="AU2:AX3"/>
    <mergeCell ref="A301:D301"/>
    <mergeCell ref="AI2:AL3"/>
    <mergeCell ref="AM2:AP3"/>
    <mergeCell ref="B177:D177"/>
    <mergeCell ref="A178:B178"/>
    <mergeCell ref="A29:C29"/>
    <mergeCell ref="A30:B30"/>
    <mergeCell ref="C30:D30"/>
    <mergeCell ref="A31:C31"/>
    <mergeCell ref="A34:B34"/>
    <mergeCell ref="C34:D34"/>
    <mergeCell ref="A42:C43"/>
    <mergeCell ref="A44:B44"/>
    <mergeCell ref="C44:D44"/>
    <mergeCell ref="C32:D32"/>
    <mergeCell ref="A33:C33"/>
    <mergeCell ref="A45:C46"/>
    <mergeCell ref="A35:C36"/>
    <mergeCell ref="A37:B37"/>
    <mergeCell ref="A38:C39"/>
    <mergeCell ref="A250:D250"/>
    <mergeCell ref="A298:B298"/>
    <mergeCell ref="C298:D298"/>
    <mergeCell ref="A299:C299"/>
  </mergeCells>
  <phoneticPr fontId="5" type="noConversion"/>
  <pageMargins left="0.23622047244094491" right="0.23622047244094491" top="1.5748031496062993" bottom="1.1811023622047245" header="0.31496062992125984" footer="0.31496062992125984"/>
  <pageSetup paperSize="123" scale="40" fitToHeight="100" orientation="landscape" verticalDpi="300" r:id="rId1"/>
  <headerFooter alignWithMargins="0"/>
  <rowBreaks count="3" manualBreakCount="3">
    <brk id="18" max="20" man="1"/>
    <brk id="177" max="28" man="1"/>
    <brk id="20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A49" workbookViewId="0">
      <selection activeCell="F64" sqref="F64"/>
    </sheetView>
  </sheetViews>
  <sheetFormatPr baseColWidth="10" defaultRowHeight="12.75" x14ac:dyDescent="0.2"/>
  <cols>
    <col min="1" max="1" width="13.85546875" bestFit="1" customWidth="1"/>
    <col min="2" max="2" width="13.85546875" style="61" bestFit="1" customWidth="1"/>
    <col min="3" max="3" width="11.42578125" style="61"/>
    <col min="4" max="4" width="13.85546875" style="61" bestFit="1" customWidth="1"/>
    <col min="5" max="5" width="11.42578125" style="61"/>
  </cols>
  <sheetData>
    <row r="1" spans="1:5" ht="13.5" thickBot="1" x14ac:dyDescent="0.25">
      <c r="A1" s="159" t="s">
        <v>8</v>
      </c>
      <c r="B1" s="160"/>
      <c r="C1" s="160"/>
      <c r="D1" s="160"/>
      <c r="E1" s="161"/>
    </row>
    <row r="2" spans="1:5" ht="13.5" thickBot="1" x14ac:dyDescent="0.25"/>
    <row r="3" spans="1:5" ht="13.5" thickBot="1" x14ac:dyDescent="0.25">
      <c r="A3" s="57"/>
      <c r="B3" s="62">
        <v>2012</v>
      </c>
      <c r="C3" s="62">
        <v>2013</v>
      </c>
      <c r="D3" s="62">
        <v>2014</v>
      </c>
      <c r="E3" s="63">
        <v>2015</v>
      </c>
    </row>
    <row r="4" spans="1:5" x14ac:dyDescent="0.2">
      <c r="A4" s="58" t="s">
        <v>181</v>
      </c>
      <c r="B4" s="64">
        <v>669097.23080000002</v>
      </c>
      <c r="C4" s="65">
        <v>650877.47327561502</v>
      </c>
      <c r="D4" s="65">
        <v>666805.37243622099</v>
      </c>
      <c r="E4" s="66">
        <v>701839.11614381999</v>
      </c>
    </row>
    <row r="5" spans="1:5" x14ac:dyDescent="0.2">
      <c r="A5" s="59" t="s">
        <v>182</v>
      </c>
      <c r="B5" s="67">
        <f>MATRIZ!J8</f>
        <v>685518</v>
      </c>
      <c r="C5" s="68">
        <f>MATRIZ!K8</f>
        <v>667971</v>
      </c>
      <c r="D5" s="68">
        <f>MATRIZ!L8</f>
        <v>686406</v>
      </c>
      <c r="E5" s="69">
        <f>MATRIZ!M8</f>
        <v>722986</v>
      </c>
    </row>
    <row r="6" spans="1:5" ht="13.5" thickBot="1" x14ac:dyDescent="0.25">
      <c r="A6" s="60" t="s">
        <v>183</v>
      </c>
      <c r="B6" s="70">
        <f>B4-B5+B13</f>
        <v>0.23080000001937151</v>
      </c>
      <c r="C6" s="70">
        <f t="shared" ref="C6:E6" si="0">C4-C5+C13</f>
        <v>0.47327561501879245</v>
      </c>
      <c r="D6" s="70">
        <f t="shared" si="0"/>
        <v>0.37243622099049389</v>
      </c>
      <c r="E6" s="70">
        <f t="shared" si="0"/>
        <v>0.11614381999243051</v>
      </c>
    </row>
    <row r="8" spans="1:5" ht="13.5" thickBot="1" x14ac:dyDescent="0.25"/>
    <row r="9" spans="1:5" ht="13.5" thickBot="1" x14ac:dyDescent="0.25">
      <c r="A9" s="159" t="s">
        <v>184</v>
      </c>
      <c r="B9" s="160"/>
      <c r="C9" s="160"/>
      <c r="D9" s="160"/>
      <c r="E9" s="161"/>
    </row>
    <row r="10" spans="1:5" ht="13.5" thickBot="1" x14ac:dyDescent="0.25"/>
    <row r="11" spans="1:5" ht="13.5" thickBot="1" x14ac:dyDescent="0.25">
      <c r="A11" s="57"/>
      <c r="B11" s="62">
        <v>2012</v>
      </c>
      <c r="C11" s="62">
        <v>2013</v>
      </c>
      <c r="D11" s="62">
        <v>2014</v>
      </c>
      <c r="E11" s="63">
        <v>2015</v>
      </c>
    </row>
    <row r="12" spans="1:5" x14ac:dyDescent="0.2">
      <c r="A12" s="58" t="s">
        <v>181</v>
      </c>
      <c r="B12" s="64">
        <v>16420.530999999999</v>
      </c>
      <c r="C12" s="65">
        <v>17093.570750665302</v>
      </c>
      <c r="D12" s="65">
        <v>19600.512065974799</v>
      </c>
      <c r="E12" s="66">
        <v>21147.138647902801</v>
      </c>
    </row>
    <row r="13" spans="1:5" x14ac:dyDescent="0.2">
      <c r="A13" s="59" t="s">
        <v>182</v>
      </c>
      <c r="B13" s="67">
        <f>MATRIZ!J14</f>
        <v>16421</v>
      </c>
      <c r="C13" s="68">
        <f>MATRIZ!K14</f>
        <v>17094</v>
      </c>
      <c r="D13" s="68">
        <f>MATRIZ!L14</f>
        <v>19601</v>
      </c>
      <c r="E13" s="69">
        <f>MATRIZ!M14</f>
        <v>21147</v>
      </c>
    </row>
    <row r="14" spans="1:5" ht="13.5" thickBot="1" x14ac:dyDescent="0.25">
      <c r="A14" s="60" t="s">
        <v>183</v>
      </c>
      <c r="B14" s="70">
        <f>B12-B13</f>
        <v>-0.46900000000096043</v>
      </c>
      <c r="C14" s="71">
        <f>C12-C13</f>
        <v>-0.42924933469839743</v>
      </c>
      <c r="D14" s="71">
        <f>D12-D13</f>
        <v>-0.48793402520095697</v>
      </c>
      <c r="E14" s="72">
        <f>E12-E13</f>
        <v>0.13864790280058514</v>
      </c>
    </row>
    <row r="16" spans="1:5" ht="13.5" thickBot="1" x14ac:dyDescent="0.25"/>
    <row r="17" spans="1:5" ht="13.5" thickBot="1" x14ac:dyDescent="0.25">
      <c r="A17" s="159" t="s">
        <v>24</v>
      </c>
      <c r="B17" s="160"/>
      <c r="C17" s="160"/>
      <c r="D17" s="160"/>
      <c r="E17" s="161"/>
    </row>
    <row r="18" spans="1:5" ht="13.5" thickBot="1" x14ac:dyDescent="0.25"/>
    <row r="19" spans="1:5" ht="13.5" thickBot="1" x14ac:dyDescent="0.25">
      <c r="A19" s="57"/>
      <c r="B19" s="62">
        <v>2012</v>
      </c>
      <c r="C19" s="62">
        <v>2013</v>
      </c>
      <c r="D19" s="62">
        <v>2014</v>
      </c>
      <c r="E19" s="63">
        <v>2015</v>
      </c>
    </row>
    <row r="20" spans="1:5" x14ac:dyDescent="0.2">
      <c r="A20" s="58" t="s">
        <v>181</v>
      </c>
      <c r="B20" s="64">
        <v>75216.845000000001</v>
      </c>
      <c r="C20" s="65">
        <v>63570.599034954103</v>
      </c>
      <c r="D20" s="65">
        <v>62749.259517317703</v>
      </c>
      <c r="E20" s="66">
        <v>62721.269891617798</v>
      </c>
    </row>
    <row r="21" spans="1:5" x14ac:dyDescent="0.2">
      <c r="A21" s="59" t="s">
        <v>182</v>
      </c>
      <c r="B21" s="67">
        <f>MATRIZ!J19</f>
        <v>75217</v>
      </c>
      <c r="C21" s="68">
        <f>MATRIZ!K19</f>
        <v>63571</v>
      </c>
      <c r="D21" s="68">
        <f>MATRIZ!L19</f>
        <v>62749</v>
      </c>
      <c r="E21" s="69">
        <f>MATRIZ!M19</f>
        <v>62721</v>
      </c>
    </row>
    <row r="22" spans="1:5" ht="13.5" thickBot="1" x14ac:dyDescent="0.25">
      <c r="A22" s="60" t="s">
        <v>183</v>
      </c>
      <c r="B22" s="70">
        <f>B20-B21</f>
        <v>-0.15499999999883585</v>
      </c>
      <c r="C22" s="71">
        <f>C20-C21</f>
        <v>-0.40096504589746473</v>
      </c>
      <c r="D22" s="71">
        <f>D20-D21</f>
        <v>0.25951731770328479</v>
      </c>
      <c r="E22" s="72">
        <f>E20-E21</f>
        <v>0.26989161779783899</v>
      </c>
    </row>
    <row r="24" spans="1:5" ht="13.5" thickBot="1" x14ac:dyDescent="0.25"/>
    <row r="25" spans="1:5" ht="13.5" thickBot="1" x14ac:dyDescent="0.25">
      <c r="A25" s="159" t="s">
        <v>185</v>
      </c>
      <c r="B25" s="160"/>
      <c r="C25" s="160"/>
      <c r="D25" s="160"/>
      <c r="E25" s="161"/>
    </row>
    <row r="26" spans="1:5" ht="13.5" thickBot="1" x14ac:dyDescent="0.25"/>
    <row r="27" spans="1:5" ht="13.5" thickBot="1" x14ac:dyDescent="0.25">
      <c r="A27" s="57"/>
      <c r="B27" s="62">
        <v>2012</v>
      </c>
      <c r="C27" s="62">
        <v>2013</v>
      </c>
      <c r="D27" s="62">
        <v>2014</v>
      </c>
      <c r="E27" s="63">
        <v>2015</v>
      </c>
    </row>
    <row r="28" spans="1:5" x14ac:dyDescent="0.2">
      <c r="A28" s="58" t="s">
        <v>181</v>
      </c>
      <c r="B28" s="64">
        <v>697686.48400000005</v>
      </c>
      <c r="C28" s="65">
        <v>715169.94366236799</v>
      </c>
      <c r="D28" s="65">
        <v>737724.23288369901</v>
      </c>
      <c r="E28" s="66">
        <v>792318.49353508698</v>
      </c>
    </row>
    <row r="29" spans="1:5" x14ac:dyDescent="0.2">
      <c r="A29" s="59" t="s">
        <v>182</v>
      </c>
      <c r="B29" s="67">
        <f>-MATRIZ!J213-B79+MATRIZ!J40+MATRIZ!J78+MATRIZ!J96+MATRIZ!J154+MATRIZ!J170+MATRIZ!J177+MATRIZ!J200+MATRIZ!J210+MATRIZ!J216+MATRIZ!J222+MATRIZ!J239+MATRIZ!J243+MATRIZ!J252+MATRIZ!J256+MATRIZ!J261+MATRIZ!J263+MATRIZ!J264</f>
        <v>697686</v>
      </c>
      <c r="C29" s="67">
        <f>-MATRIZ!K213-C79+MATRIZ!K40+MATRIZ!K78+MATRIZ!K96+MATRIZ!K154+MATRIZ!K170+MATRIZ!K177+MATRIZ!K200+MATRIZ!K210+MATRIZ!K216+MATRIZ!K222+MATRIZ!K239+MATRIZ!K243+MATRIZ!K252+MATRIZ!K256+MATRIZ!K261+MATRIZ!K263+MATRIZ!K264</f>
        <v>715170</v>
      </c>
      <c r="D29" s="67">
        <f>-MATRIZ!L213-D79+MATRIZ!L40+MATRIZ!L78+MATRIZ!L96+MATRIZ!L154+MATRIZ!L170+MATRIZ!L177+MATRIZ!L200+MATRIZ!L210+MATRIZ!L216+MATRIZ!L222+MATRIZ!L239+MATRIZ!L243+MATRIZ!L252+MATRIZ!L256+MATRIZ!L261+MATRIZ!L263+MATRIZ!L264</f>
        <v>737725</v>
      </c>
      <c r="E29" s="67">
        <f>-MATRIZ!M213-E79+MATRIZ!M40+MATRIZ!M78+MATRIZ!M96+MATRIZ!M154+MATRIZ!M170+MATRIZ!M177+MATRIZ!M200+MATRIZ!M210+MATRIZ!M216+MATRIZ!M222+MATRIZ!M239+MATRIZ!M243+MATRIZ!M252+MATRIZ!M256+MATRIZ!M261+MATRIZ!M263+MATRIZ!M264</f>
        <v>791318</v>
      </c>
    </row>
    <row r="30" spans="1:5" ht="13.5" thickBot="1" x14ac:dyDescent="0.25">
      <c r="A30" s="60" t="s">
        <v>183</v>
      </c>
      <c r="B30" s="70">
        <f>B28-B29</f>
        <v>0.48400000005494803</v>
      </c>
      <c r="C30" s="71">
        <f>C28-C29</f>
        <v>-5.6337632006034255E-2</v>
      </c>
      <c r="D30" s="71">
        <f>D28-D29</f>
        <v>-0.76711630099453032</v>
      </c>
      <c r="E30" s="72">
        <f>E28-E29</f>
        <v>1000.4935350869782</v>
      </c>
    </row>
    <row r="32" spans="1:5" ht="13.5" thickBot="1" x14ac:dyDescent="0.25"/>
    <row r="33" spans="1:5" ht="13.5" thickBot="1" x14ac:dyDescent="0.25">
      <c r="A33" s="159" t="s">
        <v>20</v>
      </c>
      <c r="B33" s="160"/>
      <c r="C33" s="160"/>
      <c r="D33" s="160"/>
      <c r="E33" s="161"/>
    </row>
    <row r="34" spans="1:5" ht="13.5" thickBot="1" x14ac:dyDescent="0.25"/>
    <row r="35" spans="1:5" ht="13.5" thickBot="1" x14ac:dyDescent="0.25">
      <c r="A35" s="57"/>
      <c r="B35" s="62">
        <v>2012</v>
      </c>
      <c r="C35" s="62">
        <v>2013</v>
      </c>
      <c r="D35" s="62">
        <v>2014</v>
      </c>
      <c r="E35" s="63">
        <v>2015</v>
      </c>
    </row>
    <row r="36" spans="1:5" x14ac:dyDescent="0.2">
      <c r="A36" s="58" t="s">
        <v>181</v>
      </c>
      <c r="B36" s="64">
        <v>45205.396999999997</v>
      </c>
      <c r="C36" s="65">
        <v>45354.718513077503</v>
      </c>
      <c r="D36" s="65">
        <v>46790.597873230501</v>
      </c>
      <c r="E36" s="66">
        <v>48370.235309377204</v>
      </c>
    </row>
    <row r="37" spans="1:5" x14ac:dyDescent="0.2">
      <c r="A37" s="59" t="s">
        <v>182</v>
      </c>
      <c r="B37" s="67">
        <f>MATRIZ!J47</f>
        <v>45205</v>
      </c>
      <c r="C37" s="68">
        <f>MATRIZ!K47</f>
        <v>45354</v>
      </c>
      <c r="D37" s="68">
        <f>MATRIZ!L47</f>
        <v>46791</v>
      </c>
      <c r="E37" s="69">
        <f>MATRIZ!M47</f>
        <v>48370</v>
      </c>
    </row>
    <row r="38" spans="1:5" ht="13.5" thickBot="1" x14ac:dyDescent="0.25">
      <c r="A38" s="60" t="s">
        <v>183</v>
      </c>
      <c r="B38" s="70">
        <f>B36-B37</f>
        <v>0.39699999999720603</v>
      </c>
      <c r="C38" s="71">
        <f>C36-C37</f>
        <v>0.71851307750330307</v>
      </c>
      <c r="D38" s="71">
        <f>D36-D37</f>
        <v>-0.40212676949886372</v>
      </c>
      <c r="E38" s="72">
        <f>E36-E37</f>
        <v>0.23530937720352085</v>
      </c>
    </row>
    <row r="41" spans="1:5" ht="13.5" thickBot="1" x14ac:dyDescent="0.25"/>
    <row r="42" spans="1:5" ht="13.5" thickBot="1" x14ac:dyDescent="0.25">
      <c r="A42" s="159" t="s">
        <v>21</v>
      </c>
      <c r="B42" s="160"/>
      <c r="C42" s="160"/>
      <c r="D42" s="160"/>
      <c r="E42" s="161"/>
    </row>
    <row r="43" spans="1:5" ht="13.5" thickBot="1" x14ac:dyDescent="0.25"/>
    <row r="44" spans="1:5" ht="13.5" thickBot="1" x14ac:dyDescent="0.25">
      <c r="A44" s="57"/>
      <c r="B44" s="62">
        <v>2012</v>
      </c>
      <c r="C44" s="62">
        <v>2013</v>
      </c>
      <c r="D44" s="62">
        <v>2014</v>
      </c>
      <c r="E44" s="63">
        <v>2015</v>
      </c>
    </row>
    <row r="45" spans="1:5" x14ac:dyDescent="0.2">
      <c r="A45" s="58" t="s">
        <v>181</v>
      </c>
      <c r="B45" s="64">
        <v>33904.048000000003</v>
      </c>
      <c r="C45" s="65">
        <v>34032.290417105003</v>
      </c>
      <c r="D45" s="65">
        <v>35104.068716130401</v>
      </c>
      <c r="E45" s="66">
        <v>36289.287677400003</v>
      </c>
    </row>
    <row r="46" spans="1:5" x14ac:dyDescent="0.2">
      <c r="A46" s="59" t="s">
        <v>182</v>
      </c>
      <c r="B46" s="67">
        <f>MATRIZ!J60</f>
        <v>33904</v>
      </c>
      <c r="C46" s="68">
        <f>MATRIZ!K60</f>
        <v>34032</v>
      </c>
      <c r="D46" s="68">
        <f>MATRIZ!L60</f>
        <v>35104</v>
      </c>
      <c r="E46" s="69">
        <f>MATRIZ!M60</f>
        <v>36289</v>
      </c>
    </row>
    <row r="47" spans="1:5" ht="13.5" thickBot="1" x14ac:dyDescent="0.25">
      <c r="A47" s="60" t="s">
        <v>183</v>
      </c>
      <c r="B47" s="70">
        <f>B45-B46</f>
        <v>4.8000000002502929E-2</v>
      </c>
      <c r="C47" s="71">
        <f>C45-C46</f>
        <v>0.29041710500314366</v>
      </c>
      <c r="D47" s="71">
        <f>D45-D46</f>
        <v>6.8716130401298869E-2</v>
      </c>
      <c r="E47" s="72">
        <f>E45-E46</f>
        <v>0.28767740000330377</v>
      </c>
    </row>
    <row r="50" spans="1:5" ht="13.5" thickBot="1" x14ac:dyDescent="0.25"/>
    <row r="51" spans="1:5" ht="13.5" thickBot="1" x14ac:dyDescent="0.25">
      <c r="A51" s="159" t="s">
        <v>186</v>
      </c>
      <c r="B51" s="160"/>
      <c r="C51" s="160"/>
      <c r="D51" s="160"/>
      <c r="E51" s="161"/>
    </row>
    <row r="52" spans="1:5" ht="13.5" thickBot="1" x14ac:dyDescent="0.25"/>
    <row r="53" spans="1:5" ht="13.5" thickBot="1" x14ac:dyDescent="0.25">
      <c r="A53" s="57"/>
      <c r="B53" s="62">
        <v>2012</v>
      </c>
      <c r="C53" s="62">
        <v>2013</v>
      </c>
      <c r="D53" s="62">
        <v>2014</v>
      </c>
      <c r="E53" s="63">
        <v>2015</v>
      </c>
    </row>
    <row r="54" spans="1:5" x14ac:dyDescent="0.2">
      <c r="A54" s="58" t="s">
        <v>181</v>
      </c>
      <c r="B54" s="64">
        <v>162615.30100000001</v>
      </c>
      <c r="C54" s="65">
        <v>158564.44178302499</v>
      </c>
      <c r="D54" s="65">
        <v>159941.201436592</v>
      </c>
      <c r="E54" s="66">
        <v>161132.607563989</v>
      </c>
    </row>
    <row r="55" spans="1:5" x14ac:dyDescent="0.2">
      <c r="A55" s="59" t="s">
        <v>182</v>
      </c>
      <c r="B55" s="67">
        <f>MATRIZ!J274</f>
        <v>162615.29514999999</v>
      </c>
      <c r="C55" s="68">
        <f>MATRIZ!K274</f>
        <v>158564.66626745375</v>
      </c>
      <c r="D55" s="68">
        <f>MATRIZ!L274</f>
        <v>159941.1802154888</v>
      </c>
      <c r="E55" s="69">
        <f>MATRIZ!M274</f>
        <v>161132.89113459835</v>
      </c>
    </row>
    <row r="56" spans="1:5" ht="13.5" thickBot="1" x14ac:dyDescent="0.25">
      <c r="A56" s="60" t="s">
        <v>183</v>
      </c>
      <c r="B56" s="70">
        <f>B54-B55</f>
        <v>5.850000015925616E-3</v>
      </c>
      <c r="C56" s="71">
        <f>C54-C55</f>
        <v>-0.22448442876338959</v>
      </c>
      <c r="D56" s="71">
        <f>D54-D55</f>
        <v>2.122110320487991E-2</v>
      </c>
      <c r="E56" s="72">
        <f>E54-E55</f>
        <v>-0.2835706093464978</v>
      </c>
    </row>
    <row r="59" spans="1:5" ht="13.5" thickBot="1" x14ac:dyDescent="0.25"/>
    <row r="60" spans="1:5" ht="13.5" thickBot="1" x14ac:dyDescent="0.25">
      <c r="A60" s="159" t="s">
        <v>187</v>
      </c>
      <c r="B60" s="160"/>
      <c r="C60" s="160"/>
      <c r="D60" s="160"/>
      <c r="E60" s="161"/>
    </row>
    <row r="61" spans="1:5" ht="13.5" thickBot="1" x14ac:dyDescent="0.25"/>
    <row r="62" spans="1:5" ht="13.5" thickBot="1" x14ac:dyDescent="0.25">
      <c r="A62" s="57"/>
      <c r="B62" s="62">
        <v>2012</v>
      </c>
      <c r="C62" s="62">
        <v>2013</v>
      </c>
      <c r="D62" s="62">
        <v>2014</v>
      </c>
      <c r="E62" s="63">
        <v>2015</v>
      </c>
    </row>
    <row r="63" spans="1:5" x14ac:dyDescent="0.2">
      <c r="A63" s="58" t="s">
        <v>181</v>
      </c>
      <c r="B63" s="64">
        <v>22578.716132000001</v>
      </c>
      <c r="C63" s="65">
        <v>22699.059824738077</v>
      </c>
      <c r="D63" s="65">
        <v>23010.671727222139</v>
      </c>
      <c r="E63" s="66">
        <v>23959.492949026157</v>
      </c>
    </row>
    <row r="64" spans="1:5" x14ac:dyDescent="0.2">
      <c r="A64" s="59" t="s">
        <v>182</v>
      </c>
      <c r="B64" s="67">
        <f>MATRIZ!R262</f>
        <v>0</v>
      </c>
      <c r="C64" s="68">
        <f>MATRIZ!S262</f>
        <v>0</v>
      </c>
      <c r="D64" s="68">
        <f>MATRIZ!T262</f>
        <v>0</v>
      </c>
      <c r="E64" s="69">
        <f>MATRIZ!U262</f>
        <v>92248</v>
      </c>
    </row>
    <row r="65" spans="1:7" ht="13.5" thickBot="1" x14ac:dyDescent="0.25">
      <c r="A65" s="60" t="s">
        <v>183</v>
      </c>
      <c r="B65" s="70">
        <f>B63-B64</f>
        <v>22578.716132000001</v>
      </c>
      <c r="C65" s="71">
        <f>C63-C64</f>
        <v>22699.059824738077</v>
      </c>
      <c r="D65" s="71">
        <f>D63-D64</f>
        <v>23010.671727222139</v>
      </c>
      <c r="E65" s="72">
        <f>E63-E64</f>
        <v>-68288.507050973843</v>
      </c>
      <c r="G65" s="96"/>
    </row>
    <row r="66" spans="1:7" ht="13.5" thickBot="1" x14ac:dyDescent="0.25"/>
    <row r="67" spans="1:7" ht="13.5" thickBot="1" x14ac:dyDescent="0.25">
      <c r="A67" s="159" t="s">
        <v>0</v>
      </c>
      <c r="B67" s="160"/>
      <c r="C67" s="160"/>
      <c r="D67" s="160"/>
      <c r="E67" s="161"/>
    </row>
    <row r="68" spans="1:7" ht="13.5" thickBot="1" x14ac:dyDescent="0.25"/>
    <row r="69" spans="1:7" ht="13.5" thickBot="1" x14ac:dyDescent="0.25">
      <c r="A69" s="57"/>
      <c r="B69" s="62">
        <v>2012</v>
      </c>
      <c r="C69" s="62">
        <v>2013</v>
      </c>
      <c r="D69" s="62">
        <v>2014</v>
      </c>
      <c r="E69" s="63">
        <v>2015</v>
      </c>
    </row>
    <row r="70" spans="1:7" x14ac:dyDescent="0.2">
      <c r="A70" s="58" t="s">
        <v>181</v>
      </c>
      <c r="B70" s="64">
        <v>225787.16132000001</v>
      </c>
      <c r="C70" s="65">
        <v>226990.59824738101</v>
      </c>
      <c r="D70" s="65">
        <v>230106.71727222099</v>
      </c>
      <c r="E70" s="66">
        <v>239594.929490262</v>
      </c>
    </row>
    <row r="71" spans="1:7" x14ac:dyDescent="0.2">
      <c r="A71" s="59" t="s">
        <v>182</v>
      </c>
      <c r="B71" s="67">
        <f>MATRIZ!F301</f>
        <v>140100</v>
      </c>
      <c r="C71" s="68">
        <f>MATRIZ!G301</f>
        <v>188550</v>
      </c>
      <c r="D71" s="68">
        <f>MATRIZ!H301</f>
        <v>210133</v>
      </c>
      <c r="E71" s="69">
        <f>MATRIZ!I301</f>
        <v>215750</v>
      </c>
    </row>
    <row r="72" spans="1:7" ht="13.5" thickBot="1" x14ac:dyDescent="0.25">
      <c r="A72" s="60" t="s">
        <v>183</v>
      </c>
      <c r="B72" s="70">
        <f>B70-B71</f>
        <v>85687.161320000014</v>
      </c>
      <c r="C72" s="71">
        <f>C70-C71</f>
        <v>38440.598247381015</v>
      </c>
      <c r="D72" s="71">
        <f>D70-D71</f>
        <v>19973.717272220994</v>
      </c>
      <c r="E72" s="72">
        <f>E70-E71</f>
        <v>23844.929490262002</v>
      </c>
    </row>
    <row r="74" spans="1:7" ht="13.5" thickBot="1" x14ac:dyDescent="0.25"/>
    <row r="75" spans="1:7" ht="13.5" thickBot="1" x14ac:dyDescent="0.25">
      <c r="A75" s="159" t="s">
        <v>23</v>
      </c>
      <c r="B75" s="160"/>
      <c r="C75" s="160"/>
      <c r="D75" s="160"/>
      <c r="E75" s="161"/>
    </row>
    <row r="76" spans="1:7" ht="13.5" thickBot="1" x14ac:dyDescent="0.25"/>
    <row r="77" spans="1:7" ht="13.5" thickBot="1" x14ac:dyDescent="0.25">
      <c r="A77" s="57"/>
      <c r="B77" s="62">
        <v>2012</v>
      </c>
      <c r="C77" s="62">
        <v>2013</v>
      </c>
      <c r="D77" s="62">
        <v>2014</v>
      </c>
      <c r="E77" s="63">
        <v>2015</v>
      </c>
    </row>
    <row r="78" spans="1:7" ht="13.5" thickBot="1" x14ac:dyDescent="0.25">
      <c r="A78" s="58" t="s">
        <v>181</v>
      </c>
      <c r="B78" s="70">
        <v>6519.3879999999999</v>
      </c>
      <c r="C78" s="71">
        <v>7123.32267036144</v>
      </c>
      <c r="D78" s="71">
        <v>7698.5217705043497</v>
      </c>
      <c r="E78" s="72">
        <v>8189.3513801341196</v>
      </c>
    </row>
    <row r="79" spans="1:7" x14ac:dyDescent="0.2">
      <c r="A79" s="59" t="s">
        <v>182</v>
      </c>
      <c r="B79" s="67">
        <f>MATRIZ!J109</f>
        <v>6519</v>
      </c>
      <c r="C79" s="68">
        <f>MATRIZ!K109</f>
        <v>7123</v>
      </c>
      <c r="D79" s="68">
        <f>MATRIZ!L109</f>
        <v>7699</v>
      </c>
      <c r="E79" s="69">
        <f>MATRIZ!M109</f>
        <v>8189</v>
      </c>
    </row>
    <row r="80" spans="1:7" ht="13.5" thickBot="1" x14ac:dyDescent="0.25">
      <c r="A80" s="60" t="s">
        <v>183</v>
      </c>
      <c r="B80" s="70">
        <f>B78-B79</f>
        <v>0.38799999999991996</v>
      </c>
      <c r="C80" s="71">
        <f>C78-C79</f>
        <v>0.32267036144003214</v>
      </c>
      <c r="D80" s="71">
        <f>D78-D79</f>
        <v>-0.47822949565033923</v>
      </c>
      <c r="E80" s="72">
        <f>E78-E79</f>
        <v>0.35138013411960856</v>
      </c>
    </row>
    <row r="82" spans="1:10" ht="13.5" thickBot="1" x14ac:dyDescent="0.25"/>
    <row r="83" spans="1:10" ht="13.5" thickBot="1" x14ac:dyDescent="0.25">
      <c r="A83" s="159" t="s">
        <v>199</v>
      </c>
      <c r="B83" s="160"/>
      <c r="C83" s="160"/>
      <c r="D83" s="160"/>
      <c r="E83" s="161"/>
    </row>
    <row r="84" spans="1:10" ht="13.5" thickBot="1" x14ac:dyDescent="0.25">
      <c r="G84" s="94"/>
      <c r="H84" s="94"/>
      <c r="I84" s="94"/>
      <c r="J84" s="94"/>
    </row>
    <row r="85" spans="1:10" ht="13.5" thickBot="1" x14ac:dyDescent="0.25">
      <c r="A85" s="57"/>
      <c r="B85" s="62">
        <v>2012</v>
      </c>
      <c r="C85" s="62">
        <v>2013</v>
      </c>
      <c r="D85" s="62">
        <v>2014</v>
      </c>
      <c r="E85" s="63">
        <v>2015</v>
      </c>
    </row>
    <row r="86" spans="1:10" ht="13.5" thickBot="1" x14ac:dyDescent="0.25">
      <c r="A86" s="58" t="s">
        <v>181</v>
      </c>
      <c r="B86" s="70">
        <v>39351.540769012703</v>
      </c>
      <c r="C86" s="71">
        <v>40960.953763854697</v>
      </c>
      <c r="D86" s="71">
        <v>43127.215884486701</v>
      </c>
      <c r="E86" s="72">
        <v>45430.082167922803</v>
      </c>
      <c r="G86" s="95">
        <v>39352</v>
      </c>
      <c r="H86" s="95">
        <v>40961</v>
      </c>
      <c r="I86" s="95">
        <v>43127</v>
      </c>
      <c r="J86" s="95">
        <v>45430</v>
      </c>
    </row>
    <row r="87" spans="1:10" x14ac:dyDescent="0.2">
      <c r="A87" s="59" t="s">
        <v>182</v>
      </c>
      <c r="B87" s="67">
        <f>MATRIZ!R79</f>
        <v>39352</v>
      </c>
      <c r="C87" s="68">
        <f>MATRIZ!S79</f>
        <v>40961</v>
      </c>
      <c r="D87" s="68">
        <f>MATRIZ!T79</f>
        <v>43127</v>
      </c>
      <c r="E87" s="69">
        <f>MATRIZ!U79</f>
        <v>45430</v>
      </c>
    </row>
    <row r="88" spans="1:10" ht="13.5" thickBot="1" x14ac:dyDescent="0.25">
      <c r="A88" s="60" t="s">
        <v>183</v>
      </c>
      <c r="B88" s="70">
        <f>B86-B87</f>
        <v>-0.45923098729690537</v>
      </c>
      <c r="C88" s="71">
        <f>C86-C87</f>
        <v>-4.6236145302827936E-2</v>
      </c>
      <c r="D88" s="71">
        <f>D86-D87</f>
        <v>0.21588448670081561</v>
      </c>
      <c r="E88" s="72">
        <f>E86-E87</f>
        <v>8.2167922802909743E-2</v>
      </c>
    </row>
    <row r="90" spans="1:10" ht="13.5" thickBot="1" x14ac:dyDescent="0.25"/>
    <row r="91" spans="1:10" ht="13.5" thickBot="1" x14ac:dyDescent="0.25">
      <c r="A91" s="159" t="s">
        <v>207</v>
      </c>
      <c r="B91" s="160"/>
      <c r="C91" s="160"/>
      <c r="D91" s="160"/>
      <c r="E91" s="161"/>
    </row>
    <row r="92" spans="1:10" ht="13.5" thickBot="1" x14ac:dyDescent="0.25"/>
    <row r="93" spans="1:10" ht="13.5" thickBot="1" x14ac:dyDescent="0.25">
      <c r="A93" s="57"/>
      <c r="B93" s="62">
        <v>2012</v>
      </c>
      <c r="C93" s="62">
        <v>2013</v>
      </c>
      <c r="D93" s="62">
        <v>2014</v>
      </c>
      <c r="E93" s="63">
        <v>2015</v>
      </c>
    </row>
    <row r="94" spans="1:10" ht="13.5" thickBot="1" x14ac:dyDescent="0.25">
      <c r="A94" s="58" t="s">
        <v>181</v>
      </c>
      <c r="B94" s="70">
        <v>10000</v>
      </c>
      <c r="C94" s="71">
        <v>11247.3102507</v>
      </c>
      <c r="D94" s="71">
        <v>13161.4479856326</v>
      </c>
      <c r="E94" s="72">
        <v>14829.9800867835</v>
      </c>
    </row>
    <row r="95" spans="1:10" x14ac:dyDescent="0.2">
      <c r="A95" s="59" t="s">
        <v>182</v>
      </c>
      <c r="B95" s="67">
        <f>SUM(MATRIZ!N66:N71)</f>
        <v>10000</v>
      </c>
      <c r="C95" s="68">
        <f>SUM(MATRIZ!O66:O71)</f>
        <v>11247</v>
      </c>
      <c r="D95" s="68">
        <f>SUM(MATRIZ!P66:P71)</f>
        <v>13161</v>
      </c>
      <c r="E95" s="69">
        <f>SUM(MATRIZ!Q66:Q71)</f>
        <v>14830</v>
      </c>
    </row>
    <row r="96" spans="1:10" ht="13.5" thickBot="1" x14ac:dyDescent="0.25">
      <c r="A96" s="60" t="s">
        <v>183</v>
      </c>
      <c r="B96" s="70">
        <f>B94-B95</f>
        <v>0</v>
      </c>
      <c r="C96" s="71">
        <f>C94-C95</f>
        <v>0.31025070000032429</v>
      </c>
      <c r="D96" s="71">
        <f>D94-D95</f>
        <v>0.44798563259973889</v>
      </c>
      <c r="E96" s="72">
        <f>E94-E95</f>
        <v>-1.9913216499844566E-2</v>
      </c>
    </row>
    <row r="99" spans="1:5" ht="13.5" thickBot="1" x14ac:dyDescent="0.25"/>
    <row r="100" spans="1:5" ht="13.5" thickBot="1" x14ac:dyDescent="0.25">
      <c r="A100" s="159" t="s">
        <v>208</v>
      </c>
      <c r="B100" s="160"/>
      <c r="C100" s="160"/>
      <c r="D100" s="160"/>
      <c r="E100" s="161"/>
    </row>
    <row r="101" spans="1:5" ht="13.5" thickBot="1" x14ac:dyDescent="0.25"/>
    <row r="102" spans="1:5" ht="13.5" thickBot="1" x14ac:dyDescent="0.25">
      <c r="A102" s="57"/>
      <c r="B102" s="62">
        <v>2012</v>
      </c>
      <c r="C102" s="62">
        <v>2013</v>
      </c>
      <c r="D102" s="62">
        <v>2014</v>
      </c>
      <c r="E102" s="63">
        <v>2015</v>
      </c>
    </row>
    <row r="103" spans="1:5" ht="13.5" thickBot="1" x14ac:dyDescent="0.25">
      <c r="A103" s="58" t="s">
        <v>181</v>
      </c>
      <c r="B103" s="70">
        <v>35000</v>
      </c>
      <c r="C103" s="71">
        <v>43612.109396489999</v>
      </c>
      <c r="D103" s="71">
        <v>52231.5410106208</v>
      </c>
      <c r="E103" s="72">
        <v>58962.150469824403</v>
      </c>
    </row>
    <row r="104" spans="1:5" x14ac:dyDescent="0.2">
      <c r="A104" s="59" t="s">
        <v>182</v>
      </c>
      <c r="B104" s="67">
        <f>MATRIZ!R117</f>
        <v>35000</v>
      </c>
      <c r="C104" s="68">
        <f>MATRIZ!S117</f>
        <v>43612</v>
      </c>
      <c r="D104" s="68">
        <f>MATRIZ!T117</f>
        <v>52232</v>
      </c>
      <c r="E104" s="69">
        <f>MATRIZ!U117</f>
        <v>58962</v>
      </c>
    </row>
    <row r="105" spans="1:5" ht="13.5" thickBot="1" x14ac:dyDescent="0.25">
      <c r="A105" s="60" t="s">
        <v>183</v>
      </c>
      <c r="B105" s="70">
        <f>B103-B104</f>
        <v>0</v>
      </c>
      <c r="C105" s="71">
        <f>C103-C104</f>
        <v>0.10939648999919882</v>
      </c>
      <c r="D105" s="71">
        <f>D103-D104</f>
        <v>-0.45898937919992022</v>
      </c>
      <c r="E105" s="72">
        <f>E103-E104</f>
        <v>0.15046982440253487</v>
      </c>
    </row>
    <row r="108" spans="1:5" x14ac:dyDescent="0.2">
      <c r="C108" s="102"/>
      <c r="D108" s="102"/>
      <c r="E108" s="102"/>
    </row>
  </sheetData>
  <mergeCells count="13">
    <mergeCell ref="A91:E91"/>
    <mergeCell ref="A100:E100"/>
    <mergeCell ref="A1:E1"/>
    <mergeCell ref="A9:E9"/>
    <mergeCell ref="A17:E17"/>
    <mergeCell ref="A25:E25"/>
    <mergeCell ref="A33:E33"/>
    <mergeCell ref="A42:E42"/>
    <mergeCell ref="A83:E83"/>
    <mergeCell ref="A51:E51"/>
    <mergeCell ref="A60:E60"/>
    <mergeCell ref="A67:E67"/>
    <mergeCell ref="A75:E75"/>
  </mergeCells>
  <phoneticPr fontId="5" type="noConversion"/>
  <conditionalFormatting sqref="B6:E6">
    <cfRule type="cellIs" dxfId="33" priority="71" stopIfTrue="1" operator="greaterThan">
      <formula>0</formula>
    </cfRule>
    <cfRule type="cellIs" dxfId="32" priority="72" stopIfTrue="1" operator="lessThan">
      <formula>0</formula>
    </cfRule>
  </conditionalFormatting>
  <conditionalFormatting sqref="B14:E14">
    <cfRule type="cellIs" dxfId="31" priority="63" stopIfTrue="1" operator="greaterThan">
      <formula>0</formula>
    </cfRule>
    <cfRule type="cellIs" dxfId="30" priority="64" stopIfTrue="1" operator="lessThan">
      <formula>0</formula>
    </cfRule>
  </conditionalFormatting>
  <conditionalFormatting sqref="B22:E22">
    <cfRule type="cellIs" dxfId="29" priority="61" stopIfTrue="1" operator="greaterThan">
      <formula>0</formula>
    </cfRule>
    <cfRule type="cellIs" dxfId="28" priority="62" stopIfTrue="1" operator="lessThan">
      <formula>0</formula>
    </cfRule>
  </conditionalFormatting>
  <conditionalFormatting sqref="B56:E56">
    <cfRule type="cellIs" dxfId="27" priority="41" stopIfTrue="1" operator="greaterThan">
      <formula>0</formula>
    </cfRule>
    <cfRule type="cellIs" dxfId="26" priority="42" stopIfTrue="1" operator="lessThan">
      <formula>0</formula>
    </cfRule>
  </conditionalFormatting>
  <conditionalFormatting sqref="B38:E38">
    <cfRule type="cellIs" dxfId="25" priority="37" stopIfTrue="1" operator="greaterThan">
      <formula>0</formula>
    </cfRule>
    <cfRule type="cellIs" dxfId="24" priority="38" stopIfTrue="1" operator="lessThan">
      <formula>0</formula>
    </cfRule>
  </conditionalFormatting>
  <conditionalFormatting sqref="B72:E72">
    <cfRule type="cellIs" dxfId="23" priority="39" stopIfTrue="1" operator="greaterThan">
      <formula>0</formula>
    </cfRule>
    <cfRule type="cellIs" dxfId="22" priority="40" stopIfTrue="1" operator="lessThan">
      <formula>0</formula>
    </cfRule>
  </conditionalFormatting>
  <conditionalFormatting sqref="B47:E47">
    <cfRule type="cellIs" dxfId="21" priority="35" stopIfTrue="1" operator="greaterThan">
      <formula>0</formula>
    </cfRule>
    <cfRule type="cellIs" dxfId="20" priority="36" stopIfTrue="1" operator="lessThan">
      <formula>0</formula>
    </cfRule>
  </conditionalFormatting>
  <conditionalFormatting sqref="B30:E30">
    <cfRule type="cellIs" dxfId="19" priority="29" stopIfTrue="1" operator="greaterThan">
      <formula>0</formula>
    </cfRule>
    <cfRule type="cellIs" dxfId="18" priority="30" stopIfTrue="1" operator="lessThan">
      <formula>0</formula>
    </cfRule>
  </conditionalFormatting>
  <conditionalFormatting sqref="B78:E78">
    <cfRule type="cellIs" dxfId="17" priority="25" stopIfTrue="1" operator="greaterThan">
      <formula>0</formula>
    </cfRule>
    <cfRule type="cellIs" dxfId="16" priority="26" stopIfTrue="1" operator="lessThan">
      <formula>0</formula>
    </cfRule>
  </conditionalFormatting>
  <conditionalFormatting sqref="B86:E86">
    <cfRule type="cellIs" dxfId="15" priority="23" stopIfTrue="1" operator="greaterThan">
      <formula>0</formula>
    </cfRule>
    <cfRule type="cellIs" dxfId="14" priority="24" stopIfTrue="1" operator="lessThan">
      <formula>0</formula>
    </cfRule>
  </conditionalFormatting>
  <conditionalFormatting sqref="B80:E80">
    <cfRule type="cellIs" dxfId="13" priority="21" stopIfTrue="1" operator="greaterThan">
      <formula>0</formula>
    </cfRule>
    <cfRule type="cellIs" dxfId="12" priority="22" stopIfTrue="1" operator="lessThan">
      <formula>0</formula>
    </cfRule>
  </conditionalFormatting>
  <conditionalFormatting sqref="B94:E94">
    <cfRule type="cellIs" dxfId="11" priority="17" stopIfTrue="1" operator="greaterThan">
      <formula>0</formula>
    </cfRule>
    <cfRule type="cellIs" dxfId="10" priority="18" stopIfTrue="1" operator="lessThan">
      <formula>0</formula>
    </cfRule>
  </conditionalFormatting>
  <conditionalFormatting sqref="B103:E103">
    <cfRule type="cellIs" dxfId="9" priority="13" stopIfTrue="1" operator="greaterThan">
      <formula>0</formula>
    </cfRule>
    <cfRule type="cellIs" dxfId="8" priority="14" stopIfTrue="1" operator="lessThan">
      <formula>0</formula>
    </cfRule>
  </conditionalFormatting>
  <conditionalFormatting sqref="B88:E88">
    <cfRule type="cellIs" dxfId="7" priority="9" stopIfTrue="1" operator="greaterThan">
      <formula>0</formula>
    </cfRule>
    <cfRule type="cellIs" dxfId="6" priority="10" stopIfTrue="1" operator="lessThan">
      <formula>0</formula>
    </cfRule>
  </conditionalFormatting>
  <conditionalFormatting sqref="B96:E96"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B65:E65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B105:E105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</vt:lpstr>
      <vt:lpstr>PROYECCIONES</vt:lpstr>
      <vt:lpstr>MATRIZ!Área_de_impresión</vt:lpstr>
      <vt:lpstr>MATRIZ!Títulos_a_imprimir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SECGOV</cp:lastModifiedBy>
  <cp:lastPrinted>2012-04-28T04:07:36Z</cp:lastPrinted>
  <dcterms:created xsi:type="dcterms:W3CDTF">2008-04-23T19:35:31Z</dcterms:created>
  <dcterms:modified xsi:type="dcterms:W3CDTF">2012-07-24T23:03:00Z</dcterms:modified>
</cp:coreProperties>
</file>