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8208" windowHeight="3516"/>
  </bookViews>
  <sheets>
    <sheet name="Plan de Inversiones - Subprog" sheetId="1" r:id="rId1"/>
    <sheet name="Plan de Inversiones 2012 - Prog" sheetId="4" r:id="rId2"/>
    <sheet name="Plan de Inversiones 2013 - Prog" sheetId="6" r:id="rId3"/>
    <sheet name="Plan de Inversiones 2014 - Prog" sheetId="7" r:id="rId4"/>
    <sheet name="Plan de Inversiones 2015 - Prog" sheetId="8" r:id="rId5"/>
    <sheet name="Resumen Educativo" sheetId="2" r:id="rId6"/>
    <sheet name="Resumen Salud" sheetId="9" r:id="rId7"/>
    <sheet name="Hoja3" sheetId="3" r:id="rId8"/>
    <sheet name="Hoja1" sheetId="5" r:id="rId9"/>
  </sheets>
  <calcPr calcId="124519"/>
</workbook>
</file>

<file path=xl/calcChain.xml><?xml version="1.0" encoding="utf-8"?>
<calcChain xmlns="http://schemas.openxmlformats.org/spreadsheetml/2006/main">
  <c r="K121" i="1"/>
  <c r="K115"/>
  <c r="K65"/>
  <c r="J190"/>
  <c r="J189"/>
  <c r="J188"/>
  <c r="J186"/>
  <c r="J185"/>
  <c r="J184"/>
  <c r="J183"/>
  <c r="J182"/>
  <c r="J181"/>
  <c r="J179"/>
  <c r="J178"/>
  <c r="J177"/>
  <c r="J176"/>
  <c r="J175"/>
  <c r="J174"/>
  <c r="J171"/>
  <c r="J170"/>
  <c r="J168"/>
  <c r="J167"/>
  <c r="J165"/>
  <c r="J164"/>
  <c r="J162"/>
  <c r="J161"/>
  <c r="J160"/>
  <c r="J159"/>
  <c r="J158"/>
  <c r="J156"/>
  <c r="J155"/>
  <c r="J154"/>
  <c r="J152"/>
  <c r="J151"/>
  <c r="J149"/>
  <c r="J147"/>
  <c r="J146"/>
  <c r="J144"/>
  <c r="J141"/>
  <c r="J140"/>
  <c r="J139"/>
  <c r="J138"/>
  <c r="J137"/>
  <c r="J136"/>
  <c r="J135"/>
  <c r="J132"/>
  <c r="J130"/>
  <c r="J128"/>
  <c r="J127"/>
  <c r="J126"/>
  <c r="J124"/>
  <c r="J123"/>
  <c r="J122"/>
  <c r="J119"/>
  <c r="J117"/>
  <c r="J116"/>
  <c r="J113"/>
  <c r="J112"/>
  <c r="J111"/>
  <c r="J110"/>
  <c r="J107"/>
  <c r="J108"/>
  <c r="J106"/>
  <c r="J103"/>
  <c r="J187"/>
  <c r="J180"/>
  <c r="J173"/>
  <c r="J169"/>
  <c r="J166"/>
  <c r="J163"/>
  <c r="J157"/>
  <c r="J153"/>
  <c r="J150"/>
  <c r="J148"/>
  <c r="J145"/>
  <c r="J143"/>
  <c r="J134"/>
  <c r="J131"/>
  <c r="J129"/>
  <c r="J125"/>
  <c r="J121"/>
  <c r="J118"/>
  <c r="J115"/>
  <c r="J109"/>
  <c r="J105"/>
  <c r="J102"/>
  <c r="J101"/>
  <c r="J100"/>
  <c r="J99"/>
  <c r="J98"/>
  <c r="J96"/>
  <c r="J95"/>
  <c r="J93"/>
  <c r="J92"/>
  <c r="J91"/>
  <c r="J90"/>
  <c r="J89"/>
  <c r="J87"/>
  <c r="J85"/>
  <c r="J83"/>
  <c r="J81"/>
  <c r="J80"/>
  <c r="J79"/>
  <c r="J77"/>
  <c r="J76"/>
  <c r="J74"/>
  <c r="J73"/>
  <c r="J72"/>
  <c r="J71"/>
  <c r="J70"/>
  <c r="J69"/>
  <c r="J68"/>
  <c r="J66"/>
  <c r="J94"/>
  <c r="J88"/>
  <c r="J86"/>
  <c r="J84"/>
  <c r="J82"/>
  <c r="J78"/>
  <c r="J75"/>
  <c r="J67"/>
  <c r="J65"/>
  <c r="J59"/>
  <c r="J63"/>
  <c r="J62"/>
  <c r="J61"/>
  <c r="J60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4"/>
  <c r="J28"/>
  <c r="J27"/>
  <c r="J26"/>
  <c r="J25"/>
  <c r="J17"/>
  <c r="J22"/>
  <c r="J21"/>
  <c r="J20"/>
  <c r="J19"/>
  <c r="J18"/>
  <c r="J7"/>
  <c r="J15"/>
  <c r="J14"/>
  <c r="J13"/>
  <c r="J12"/>
  <c r="J11"/>
  <c r="J10"/>
  <c r="J9"/>
  <c r="J8"/>
  <c r="N8" i="9"/>
  <c r="L8"/>
  <c r="J8"/>
  <c r="I8"/>
  <c r="H8"/>
  <c r="G8"/>
  <c r="O8"/>
  <c r="O6"/>
  <c r="O4"/>
  <c r="L10"/>
  <c r="J10"/>
  <c r="I10"/>
  <c r="G10"/>
  <c r="O10"/>
  <c r="N22" i="2"/>
  <c r="M22"/>
  <c r="L22"/>
  <c r="K22"/>
  <c r="J22"/>
  <c r="I22"/>
  <c r="H22"/>
  <c r="G22"/>
  <c r="F22"/>
  <c r="O22" s="1"/>
  <c r="N21"/>
  <c r="M21"/>
  <c r="L21"/>
  <c r="K21"/>
  <c r="J21"/>
  <c r="I21"/>
  <c r="H21"/>
  <c r="G21"/>
  <c r="F21"/>
  <c r="N20"/>
  <c r="M20"/>
  <c r="L20"/>
  <c r="K20"/>
  <c r="J20"/>
  <c r="I20"/>
  <c r="H20"/>
  <c r="G20"/>
  <c r="F20"/>
  <c r="O20" s="1"/>
  <c r="N19"/>
  <c r="M19"/>
  <c r="L19"/>
  <c r="K19"/>
  <c r="J19"/>
  <c r="I19"/>
  <c r="H19"/>
  <c r="G19"/>
  <c r="F19"/>
  <c r="O19" s="1"/>
  <c r="N17"/>
  <c r="M17"/>
  <c r="L17"/>
  <c r="K17"/>
  <c r="J17"/>
  <c r="I17"/>
  <c r="H17"/>
  <c r="G17"/>
  <c r="F17"/>
  <c r="O17" s="1"/>
  <c r="N16"/>
  <c r="M16"/>
  <c r="L16"/>
  <c r="K16"/>
  <c r="J16"/>
  <c r="I16"/>
  <c r="H16"/>
  <c r="G16"/>
  <c r="F16"/>
  <c r="O16" s="1"/>
  <c r="N15"/>
  <c r="M15"/>
  <c r="L15"/>
  <c r="K15"/>
  <c r="J15"/>
  <c r="I15"/>
  <c r="H15"/>
  <c r="G15"/>
  <c r="F15"/>
  <c r="O15" s="1"/>
  <c r="N14"/>
  <c r="M14"/>
  <c r="L14"/>
  <c r="K14"/>
  <c r="J14"/>
  <c r="I14"/>
  <c r="H14"/>
  <c r="G14"/>
  <c r="F14"/>
  <c r="O14" s="1"/>
  <c r="N12"/>
  <c r="M12"/>
  <c r="L12"/>
  <c r="K12"/>
  <c r="J12"/>
  <c r="I12"/>
  <c r="H12"/>
  <c r="G12"/>
  <c r="F12"/>
  <c r="O12" s="1"/>
  <c r="N11"/>
  <c r="M11"/>
  <c r="L11"/>
  <c r="K11"/>
  <c r="J11"/>
  <c r="I11"/>
  <c r="H11"/>
  <c r="G11"/>
  <c r="F11"/>
  <c r="O11" s="1"/>
  <c r="N10"/>
  <c r="M10"/>
  <c r="L10"/>
  <c r="K10"/>
  <c r="J10"/>
  <c r="I10"/>
  <c r="H10"/>
  <c r="G10"/>
  <c r="F10"/>
  <c r="O10" s="1"/>
  <c r="N9"/>
  <c r="M9"/>
  <c r="L9"/>
  <c r="K9"/>
  <c r="J9"/>
  <c r="I9"/>
  <c r="H9"/>
  <c r="G9"/>
  <c r="F9"/>
  <c r="O9" s="1"/>
  <c r="O7"/>
  <c r="O6"/>
  <c r="F5"/>
  <c r="O5" s="1"/>
  <c r="O4"/>
  <c r="G190" i="1"/>
  <c r="H190" s="1"/>
  <c r="I190" s="1"/>
  <c r="G189"/>
  <c r="H189" s="1"/>
  <c r="I189" s="1"/>
  <c r="G188"/>
  <c r="H188" s="1"/>
  <c r="I188" s="1"/>
  <c r="G186"/>
  <c r="H186" s="1"/>
  <c r="I186" s="1"/>
  <c r="G185"/>
  <c r="H185" s="1"/>
  <c r="I185" s="1"/>
  <c r="G184"/>
  <c r="H184" s="1"/>
  <c r="I184" s="1"/>
  <c r="G183"/>
  <c r="H183" s="1"/>
  <c r="I183" s="1"/>
  <c r="G182"/>
  <c r="H182" s="1"/>
  <c r="I182" s="1"/>
  <c r="G181"/>
  <c r="H181" s="1"/>
  <c r="I181" s="1"/>
  <c r="G179"/>
  <c r="H179" s="1"/>
  <c r="I179" s="1"/>
  <c r="G178"/>
  <c r="H178" s="1"/>
  <c r="I178" s="1"/>
  <c r="G177"/>
  <c r="H177" s="1"/>
  <c r="I177" s="1"/>
  <c r="G176"/>
  <c r="H176" s="1"/>
  <c r="I176" s="1"/>
  <c r="G175"/>
  <c r="H175" s="1"/>
  <c r="I175" s="1"/>
  <c r="G174"/>
  <c r="H174" s="1"/>
  <c r="I174" s="1"/>
  <c r="G171"/>
  <c r="H171" s="1"/>
  <c r="I171" s="1"/>
  <c r="G170"/>
  <c r="H170" s="1"/>
  <c r="I170" s="1"/>
  <c r="G168"/>
  <c r="H168" s="1"/>
  <c r="I168" s="1"/>
  <c r="G167"/>
  <c r="H167" s="1"/>
  <c r="I167" s="1"/>
  <c r="G165"/>
  <c r="H165" s="1"/>
  <c r="I165" s="1"/>
  <c r="G164"/>
  <c r="H164" s="1"/>
  <c r="I164" s="1"/>
  <c r="G162"/>
  <c r="H162" s="1"/>
  <c r="I162" s="1"/>
  <c r="G161"/>
  <c r="H161" s="1"/>
  <c r="I161" s="1"/>
  <c r="G160"/>
  <c r="H160" s="1"/>
  <c r="I160" s="1"/>
  <c r="G159"/>
  <c r="H159" s="1"/>
  <c r="I159" s="1"/>
  <c r="G158"/>
  <c r="H158" s="1"/>
  <c r="I158" s="1"/>
  <c r="G156"/>
  <c r="H156" s="1"/>
  <c r="I156" s="1"/>
  <c r="G155"/>
  <c r="H155" s="1"/>
  <c r="I155" s="1"/>
  <c r="G154"/>
  <c r="H154" s="1"/>
  <c r="I154" s="1"/>
  <c r="G152"/>
  <c r="H152" s="1"/>
  <c r="I152" s="1"/>
  <c r="G151"/>
  <c r="H151" s="1"/>
  <c r="I151" s="1"/>
  <c r="G149"/>
  <c r="H149" s="1"/>
  <c r="I149" s="1"/>
  <c r="G147"/>
  <c r="H147" s="1"/>
  <c r="I147" s="1"/>
  <c r="G146"/>
  <c r="H146" s="1"/>
  <c r="I146" s="1"/>
  <c r="G144"/>
  <c r="H144" s="1"/>
  <c r="I144" s="1"/>
  <c r="G141"/>
  <c r="H141" s="1"/>
  <c r="I141" s="1"/>
  <c r="G140"/>
  <c r="H140" s="1"/>
  <c r="I140" s="1"/>
  <c r="G139"/>
  <c r="H139" s="1"/>
  <c r="I139" s="1"/>
  <c r="G138"/>
  <c r="H138" s="1"/>
  <c r="I138" s="1"/>
  <c r="G137"/>
  <c r="H137" s="1"/>
  <c r="I137" s="1"/>
  <c r="G136"/>
  <c r="H136" s="1"/>
  <c r="I136" s="1"/>
  <c r="G135"/>
  <c r="H135" s="1"/>
  <c r="I135" s="1"/>
  <c r="G132"/>
  <c r="H132" s="1"/>
  <c r="I132" s="1"/>
  <c r="G130"/>
  <c r="H130" s="1"/>
  <c r="I130" s="1"/>
  <c r="G128"/>
  <c r="H128" s="1"/>
  <c r="I128" s="1"/>
  <c r="G127"/>
  <c r="H127" s="1"/>
  <c r="I127" s="1"/>
  <c r="G126"/>
  <c r="H126" s="1"/>
  <c r="I126" s="1"/>
  <c r="G124"/>
  <c r="H124" s="1"/>
  <c r="I124" s="1"/>
  <c r="G123"/>
  <c r="H123" s="1"/>
  <c r="I123" s="1"/>
  <c r="G122"/>
  <c r="H122" s="1"/>
  <c r="I122" s="1"/>
  <c r="G119"/>
  <c r="H119" s="1"/>
  <c r="I119" s="1"/>
  <c r="G117"/>
  <c r="H117" s="1"/>
  <c r="I117" s="1"/>
  <c r="G116"/>
  <c r="H116" s="1"/>
  <c r="I116" s="1"/>
  <c r="G113"/>
  <c r="H113" s="1"/>
  <c r="I113" s="1"/>
  <c r="G112"/>
  <c r="H112" s="1"/>
  <c r="I112" s="1"/>
  <c r="G111"/>
  <c r="H111" s="1"/>
  <c r="I111" s="1"/>
  <c r="G110"/>
  <c r="H110" s="1"/>
  <c r="I110" s="1"/>
  <c r="G108"/>
  <c r="H108" s="1"/>
  <c r="I108" s="1"/>
  <c r="G107"/>
  <c r="H107" s="1"/>
  <c r="I107" s="1"/>
  <c r="G106"/>
  <c r="H106" s="1"/>
  <c r="I106" s="1"/>
  <c r="G103"/>
  <c r="H103" s="1"/>
  <c r="I103" s="1"/>
  <c r="G102"/>
  <c r="H102" s="1"/>
  <c r="I102" s="1"/>
  <c r="G101"/>
  <c r="H101" s="1"/>
  <c r="I101" s="1"/>
  <c r="G100"/>
  <c r="H100" s="1"/>
  <c r="I100" s="1"/>
  <c r="G99"/>
  <c r="H99" s="1"/>
  <c r="I99" s="1"/>
  <c r="G96"/>
  <c r="H96" s="1"/>
  <c r="I96" s="1"/>
  <c r="G95"/>
  <c r="H95" s="1"/>
  <c r="I95" s="1"/>
  <c r="G93"/>
  <c r="H93" s="1"/>
  <c r="I93" s="1"/>
  <c r="G92"/>
  <c r="H92" s="1"/>
  <c r="I92" s="1"/>
  <c r="G91"/>
  <c r="H91" s="1"/>
  <c r="I91" s="1"/>
  <c r="G90"/>
  <c r="H90" s="1"/>
  <c r="I90" s="1"/>
  <c r="G89"/>
  <c r="H89" s="1"/>
  <c r="I89" s="1"/>
  <c r="G87"/>
  <c r="H87" s="1"/>
  <c r="I87" s="1"/>
  <c r="G85"/>
  <c r="H85"/>
  <c r="I85" s="1"/>
  <c r="G83"/>
  <c r="H83" s="1"/>
  <c r="I83" s="1"/>
  <c r="G81"/>
  <c r="H81" s="1"/>
  <c r="I81" s="1"/>
  <c r="G80"/>
  <c r="H80" s="1"/>
  <c r="I80" s="1"/>
  <c r="G79"/>
  <c r="H79" s="1"/>
  <c r="I79" s="1"/>
  <c r="G77"/>
  <c r="H77" s="1"/>
  <c r="I77" s="1"/>
  <c r="G76"/>
  <c r="H76" s="1"/>
  <c r="I76" s="1"/>
  <c r="G74"/>
  <c r="H74" s="1"/>
  <c r="I74" s="1"/>
  <c r="G73"/>
  <c r="H73" s="1"/>
  <c r="I73" s="1"/>
  <c r="G72"/>
  <c r="H72" s="1"/>
  <c r="I72" s="1"/>
  <c r="G71"/>
  <c r="H71" s="1"/>
  <c r="I71" s="1"/>
  <c r="G70"/>
  <c r="H70" s="1"/>
  <c r="I70" s="1"/>
  <c r="G69"/>
  <c r="H69" s="1"/>
  <c r="I69" s="1"/>
  <c r="G68"/>
  <c r="H68" s="1"/>
  <c r="I68" s="1"/>
  <c r="G66"/>
  <c r="H66" s="1"/>
  <c r="I66" s="1"/>
  <c r="G63"/>
  <c r="H63" s="1"/>
  <c r="I63" s="1"/>
  <c r="G62"/>
  <c r="H62" s="1"/>
  <c r="I62" s="1"/>
  <c r="G61"/>
  <c r="H61" s="1"/>
  <c r="I61" s="1"/>
  <c r="G60"/>
  <c r="H60" s="1"/>
  <c r="I60" s="1"/>
  <c r="G57"/>
  <c r="H57" s="1"/>
  <c r="I57" s="1"/>
  <c r="G56"/>
  <c r="H56"/>
  <c r="I56" s="1"/>
  <c r="G54"/>
  <c r="H54" s="1"/>
  <c r="I54" s="1"/>
  <c r="G53"/>
  <c r="H53"/>
  <c r="I53" s="1"/>
  <c r="G51"/>
  <c r="H51" s="1"/>
  <c r="I51" s="1"/>
  <c r="G49"/>
  <c r="H49"/>
  <c r="I49" s="1"/>
  <c r="G47"/>
  <c r="H47" s="1"/>
  <c r="I47" s="1"/>
  <c r="G46"/>
  <c r="H46" s="1"/>
  <c r="I46" s="1"/>
  <c r="G44"/>
  <c r="H44" s="1"/>
  <c r="I44" s="1"/>
  <c r="G43"/>
  <c r="H43"/>
  <c r="I43" s="1"/>
  <c r="G41"/>
  <c r="H41" s="1"/>
  <c r="I41" s="1"/>
  <c r="G39"/>
  <c r="H39" s="1"/>
  <c r="I39" s="1"/>
  <c r="G37"/>
  <c r="H37" s="1"/>
  <c r="I37" s="1"/>
  <c r="G35"/>
  <c r="H35" s="1"/>
  <c r="I35" s="1"/>
  <c r="G33"/>
  <c r="H33" s="1"/>
  <c r="I33" s="1"/>
  <c r="G32"/>
  <c r="H32" s="1"/>
  <c r="I32" s="1"/>
  <c r="G31"/>
  <c r="H31"/>
  <c r="I31" s="1"/>
  <c r="G28"/>
  <c r="H28" s="1"/>
  <c r="I28" s="1"/>
  <c r="G27"/>
  <c r="H27" s="1"/>
  <c r="I27" s="1"/>
  <c r="G26"/>
  <c r="H26" s="1"/>
  <c r="I26" s="1"/>
  <c r="G25"/>
  <c r="H25" s="1"/>
  <c r="I25" s="1"/>
  <c r="G22"/>
  <c r="H22" s="1"/>
  <c r="I22" s="1"/>
  <c r="G21"/>
  <c r="H21" s="1"/>
  <c r="I21" s="1"/>
  <c r="G20"/>
  <c r="H20" s="1"/>
  <c r="I20" s="1"/>
  <c r="G19"/>
  <c r="H19" s="1"/>
  <c r="I19" s="1"/>
  <c r="G18"/>
  <c r="H18" s="1"/>
  <c r="I18" s="1"/>
  <c r="G15"/>
  <c r="H15" s="1"/>
  <c r="I15" s="1"/>
  <c r="G14"/>
  <c r="H14" s="1"/>
  <c r="I14" s="1"/>
  <c r="G13"/>
  <c r="H13" s="1"/>
  <c r="I13" s="1"/>
  <c r="G12"/>
  <c r="H12" s="1"/>
  <c r="I12" s="1"/>
  <c r="G11"/>
  <c r="H11" s="1"/>
  <c r="I11" s="1"/>
  <c r="G10"/>
  <c r="H10" s="1"/>
  <c r="I10" s="1"/>
  <c r="G9"/>
  <c r="H9" s="1"/>
  <c r="I9" s="1"/>
  <c r="G8"/>
  <c r="H8" s="1"/>
  <c r="I8" s="1"/>
  <c r="G187"/>
  <c r="H187" s="1"/>
  <c r="I187" s="1"/>
  <c r="G180"/>
  <c r="H180" s="1"/>
  <c r="I180" s="1"/>
  <c r="G169"/>
  <c r="H169" s="1"/>
  <c r="I169" s="1"/>
  <c r="G166"/>
  <c r="H166" s="1"/>
  <c r="I166" s="1"/>
  <c r="G163"/>
  <c r="H163" s="1"/>
  <c r="I163" s="1"/>
  <c r="G157"/>
  <c r="H157" s="1"/>
  <c r="I157" s="1"/>
  <c r="G153"/>
  <c r="H153" s="1"/>
  <c r="I153" s="1"/>
  <c r="G150"/>
  <c r="H150" s="1"/>
  <c r="I150" s="1"/>
  <c r="G148"/>
  <c r="H148" s="1"/>
  <c r="I148" s="1"/>
  <c r="G145"/>
  <c r="H145" s="1"/>
  <c r="I145" s="1"/>
  <c r="G131"/>
  <c r="H131" s="1"/>
  <c r="I131" s="1"/>
  <c r="G129"/>
  <c r="H129" s="1"/>
  <c r="I129" s="1"/>
  <c r="G125"/>
  <c r="H125" s="1"/>
  <c r="I125" s="1"/>
  <c r="G118"/>
  <c r="H118" s="1"/>
  <c r="I118" s="1"/>
  <c r="G109"/>
  <c r="H109" s="1"/>
  <c r="I109" s="1"/>
  <c r="G94"/>
  <c r="H94" s="1"/>
  <c r="I94" s="1"/>
  <c r="G88"/>
  <c r="H88" s="1"/>
  <c r="I88" s="1"/>
  <c r="G86"/>
  <c r="H86" s="1"/>
  <c r="I86" s="1"/>
  <c r="G84"/>
  <c r="H84" s="1"/>
  <c r="I84" s="1"/>
  <c r="G82"/>
  <c r="H82" s="1"/>
  <c r="I82" s="1"/>
  <c r="G78"/>
  <c r="H78" s="1"/>
  <c r="I78" s="1"/>
  <c r="G75"/>
  <c r="H75" s="1"/>
  <c r="I75" s="1"/>
  <c r="G67"/>
  <c r="H67" s="1"/>
  <c r="I67" s="1"/>
  <c r="G55"/>
  <c r="H55" s="1"/>
  <c r="I55" s="1"/>
  <c r="G52"/>
  <c r="H52" s="1"/>
  <c r="I52" s="1"/>
  <c r="G50"/>
  <c r="H50" s="1"/>
  <c r="I50" s="1"/>
  <c r="G48"/>
  <c r="H48" s="1"/>
  <c r="I48" s="1"/>
  <c r="G45"/>
  <c r="H45" s="1"/>
  <c r="I45" s="1"/>
  <c r="G42"/>
  <c r="H42" s="1"/>
  <c r="I42" s="1"/>
  <c r="G40"/>
  <c r="H40" s="1"/>
  <c r="I40" s="1"/>
  <c r="G38"/>
  <c r="H38" s="1"/>
  <c r="I38" s="1"/>
  <c r="G36"/>
  <c r="H36" s="1"/>
  <c r="I36" s="1"/>
  <c r="G34"/>
  <c r="H34" s="1"/>
  <c r="I34" s="1"/>
  <c r="G173"/>
  <c r="H173" s="1"/>
  <c r="I173" s="1"/>
  <c r="G143"/>
  <c r="H143" s="1"/>
  <c r="I143" s="1"/>
  <c r="G134"/>
  <c r="H134" s="1"/>
  <c r="I134" s="1"/>
  <c r="G121"/>
  <c r="H121" s="1"/>
  <c r="I121" s="1"/>
  <c r="G115"/>
  <c r="H115" s="1"/>
  <c r="I115" s="1"/>
  <c r="G105"/>
  <c r="H105" s="1"/>
  <c r="I105" s="1"/>
  <c r="G98"/>
  <c r="H98" s="1"/>
  <c r="I98" s="1"/>
  <c r="G65"/>
  <c r="H65" s="1"/>
  <c r="I65" s="1"/>
  <c r="G59"/>
  <c r="H59" s="1"/>
  <c r="I59" s="1"/>
  <c r="G30"/>
  <c r="H30" s="1"/>
  <c r="I30" s="1"/>
  <c r="G24"/>
  <c r="H24" s="1"/>
  <c r="I24" s="1"/>
  <c r="G17"/>
  <c r="H17" s="1"/>
  <c r="I17" s="1"/>
  <c r="O21" i="2" l="1"/>
  <c r="N62" i="6"/>
  <c r="N62" i="7" s="1"/>
  <c r="N62" i="8" s="1"/>
  <c r="M62" i="6"/>
  <c r="M62" i="7" s="1"/>
  <c r="M62" i="8" s="1"/>
  <c r="L62" i="6"/>
  <c r="L62" i="7" s="1"/>
  <c r="L62" i="8" s="1"/>
  <c r="K62" i="6"/>
  <c r="K62" i="7" s="1"/>
  <c r="K62" i="8" s="1"/>
  <c r="J62" i="6"/>
  <c r="J62" i="7" s="1"/>
  <c r="J62" i="8" s="1"/>
  <c r="I62" i="6"/>
  <c r="I62" i="7" s="1"/>
  <c r="I62" i="8" s="1"/>
  <c r="G62" i="6"/>
  <c r="G62" i="7" s="1"/>
  <c r="G62" i="8" s="1"/>
  <c r="F62" i="6"/>
  <c r="F62" i="7" s="1"/>
  <c r="N61" i="6"/>
  <c r="N61" i="7" s="1"/>
  <c r="N61" i="8" s="1"/>
  <c r="M61" i="6"/>
  <c r="M61" i="7" s="1"/>
  <c r="M61" i="8" s="1"/>
  <c r="L61" i="6"/>
  <c r="L61" i="7" s="1"/>
  <c r="L61" i="8" s="1"/>
  <c r="K61" i="6"/>
  <c r="K61" i="7" s="1"/>
  <c r="K61" i="8" s="1"/>
  <c r="J61" i="6"/>
  <c r="J61" i="7" s="1"/>
  <c r="J61" i="8" s="1"/>
  <c r="I61" i="6"/>
  <c r="I61" i="7" s="1"/>
  <c r="I61" i="8" s="1"/>
  <c r="F61" i="6"/>
  <c r="F61" i="7" s="1"/>
  <c r="N60" i="6"/>
  <c r="N60" i="7" s="1"/>
  <c r="N60" i="8" s="1"/>
  <c r="M60" i="6"/>
  <c r="M60" i="7" s="1"/>
  <c r="M60" i="8" s="1"/>
  <c r="L60" i="6"/>
  <c r="L60" i="7" s="1"/>
  <c r="L60" i="8" s="1"/>
  <c r="K60" i="6"/>
  <c r="K60" i="7" s="1"/>
  <c r="K60" i="8" s="1"/>
  <c r="J60" i="6"/>
  <c r="J60" i="7" s="1"/>
  <c r="J60" i="8" s="1"/>
  <c r="I60" i="6"/>
  <c r="I60" i="7" s="1"/>
  <c r="I60" i="8" s="1"/>
  <c r="F60" i="6"/>
  <c r="F60" i="7" s="1"/>
  <c r="N57" i="6"/>
  <c r="N57" i="7" s="1"/>
  <c r="N57" i="8" s="1"/>
  <c r="M57" i="6"/>
  <c r="M57" i="7" s="1"/>
  <c r="M57" i="8" s="1"/>
  <c r="L57" i="6"/>
  <c r="L57" i="7" s="1"/>
  <c r="L57" i="8" s="1"/>
  <c r="K57" i="6"/>
  <c r="K57" i="7" s="1"/>
  <c r="K57" i="8" s="1"/>
  <c r="J57" i="6"/>
  <c r="J57" i="7" s="1"/>
  <c r="J57" i="8" s="1"/>
  <c r="I57" i="6"/>
  <c r="I57" i="7" s="1"/>
  <c r="I57" i="8" s="1"/>
  <c r="H57" i="6"/>
  <c r="H57" i="7" s="1"/>
  <c r="H57" i="8" s="1"/>
  <c r="G57" i="6"/>
  <c r="G57" i="7" s="1"/>
  <c r="G57" i="8" s="1"/>
  <c r="F57" i="6"/>
  <c r="F57" i="7" s="1"/>
  <c r="N56" i="6"/>
  <c r="N56" i="7" s="1"/>
  <c r="N56" i="8" s="1"/>
  <c r="M56" i="6"/>
  <c r="M56" i="7" s="1"/>
  <c r="M56" i="8" s="1"/>
  <c r="L56" i="6"/>
  <c r="L56" i="7" s="1"/>
  <c r="L56" i="8" s="1"/>
  <c r="K56" i="6"/>
  <c r="K56" i="7" s="1"/>
  <c r="K56" i="8" s="1"/>
  <c r="J56" i="6"/>
  <c r="J56" i="7" s="1"/>
  <c r="J56" i="8" s="1"/>
  <c r="I56" i="6"/>
  <c r="I56" i="7" s="1"/>
  <c r="I56" i="8" s="1"/>
  <c r="H56" i="6"/>
  <c r="H56" i="7" s="1"/>
  <c r="H56" i="8" s="1"/>
  <c r="G56" i="6"/>
  <c r="G56" i="7" s="1"/>
  <c r="G56" i="8" s="1"/>
  <c r="F56" i="6"/>
  <c r="F56" i="7" s="1"/>
  <c r="N55" i="6"/>
  <c r="N55" i="7" s="1"/>
  <c r="N55" i="8" s="1"/>
  <c r="M55" i="6"/>
  <c r="M55" i="7" s="1"/>
  <c r="M55" i="8" s="1"/>
  <c r="L55" i="6"/>
  <c r="L55" i="7" s="1"/>
  <c r="L55" i="8" s="1"/>
  <c r="K55" i="6"/>
  <c r="K55" i="7" s="1"/>
  <c r="K55" i="8" s="1"/>
  <c r="J55" i="6"/>
  <c r="J55" i="7" s="1"/>
  <c r="J55" i="8" s="1"/>
  <c r="I55" i="6"/>
  <c r="I55" i="7" s="1"/>
  <c r="I55" i="8" s="1"/>
  <c r="F55" i="6"/>
  <c r="F55" i="7" s="1"/>
  <c r="N54" i="6"/>
  <c r="N54" i="7" s="1"/>
  <c r="N54" i="8" s="1"/>
  <c r="M54" i="6"/>
  <c r="M54" i="7" s="1"/>
  <c r="M54" i="8" s="1"/>
  <c r="L54" i="6"/>
  <c r="L54" i="7" s="1"/>
  <c r="L54" i="8" s="1"/>
  <c r="K54" i="6"/>
  <c r="K54" i="7" s="1"/>
  <c r="K54" i="8" s="1"/>
  <c r="J54" i="6"/>
  <c r="J54" i="7" s="1"/>
  <c r="J54" i="8" s="1"/>
  <c r="I54" i="6"/>
  <c r="I54" i="7" s="1"/>
  <c r="I54" i="8" s="1"/>
  <c r="H54" i="6"/>
  <c r="H54" i="7" s="1"/>
  <c r="H54" i="8" s="1"/>
  <c r="G54" i="6"/>
  <c r="G54" i="7" s="1"/>
  <c r="G54" i="8" s="1"/>
  <c r="F54" i="6"/>
  <c r="F54" i="7" s="1"/>
  <c r="N53" i="6"/>
  <c r="N53" i="7" s="1"/>
  <c r="N53" i="8" s="1"/>
  <c r="M53" i="6"/>
  <c r="M53" i="7" s="1"/>
  <c r="M53" i="8" s="1"/>
  <c r="L53" i="6"/>
  <c r="L53" i="7" s="1"/>
  <c r="L53" i="8" s="1"/>
  <c r="K53" i="6"/>
  <c r="K53" i="7" s="1"/>
  <c r="K53" i="8" s="1"/>
  <c r="J53" i="6"/>
  <c r="J53" i="7" s="1"/>
  <c r="J53" i="8" s="1"/>
  <c r="I53" i="6"/>
  <c r="I53" i="7" s="1"/>
  <c r="I53" i="8" s="1"/>
  <c r="H53" i="6"/>
  <c r="H53" i="7" s="1"/>
  <c r="H53" i="8" s="1"/>
  <c r="G53" i="6"/>
  <c r="G53" i="7" s="1"/>
  <c r="G53" i="8" s="1"/>
  <c r="F53" i="6"/>
  <c r="F53" i="7" s="1"/>
  <c r="N52" i="6"/>
  <c r="N52" i="7" s="1"/>
  <c r="N52" i="8" s="1"/>
  <c r="M52" i="6"/>
  <c r="M52" i="7" s="1"/>
  <c r="M52" i="8" s="1"/>
  <c r="L52" i="6"/>
  <c r="L52" i="7" s="1"/>
  <c r="L52" i="8" s="1"/>
  <c r="K52" i="6"/>
  <c r="K52" i="7" s="1"/>
  <c r="K52" i="8" s="1"/>
  <c r="J52" i="6"/>
  <c r="J52" i="7" s="1"/>
  <c r="J52" i="8" s="1"/>
  <c r="I52" i="6"/>
  <c r="I52" i="7" s="1"/>
  <c r="I52" i="8" s="1"/>
  <c r="H52" i="6"/>
  <c r="H52" i="7" s="1"/>
  <c r="H52" i="8" s="1"/>
  <c r="G52" i="6"/>
  <c r="G52" i="7" s="1"/>
  <c r="G52" i="8" s="1"/>
  <c r="F52" i="6"/>
  <c r="F52" i="7" s="1"/>
  <c r="N51" i="6"/>
  <c r="N51" i="7" s="1"/>
  <c r="N51" i="8" s="1"/>
  <c r="M51" i="6"/>
  <c r="M51" i="7" s="1"/>
  <c r="M51" i="8" s="1"/>
  <c r="L51" i="6"/>
  <c r="L51" i="7" s="1"/>
  <c r="L51" i="8" s="1"/>
  <c r="K51" i="6"/>
  <c r="K51" i="7" s="1"/>
  <c r="K51" i="8" s="1"/>
  <c r="J51" i="6"/>
  <c r="J51" i="7" s="1"/>
  <c r="J51" i="8" s="1"/>
  <c r="I51" i="6"/>
  <c r="I51" i="7" s="1"/>
  <c r="I51" i="8" s="1"/>
  <c r="G51" i="6"/>
  <c r="G51" i="7" s="1"/>
  <c r="G51" i="8" s="1"/>
  <c r="F51" i="6"/>
  <c r="F51" i="7" s="1"/>
  <c r="N50" i="6"/>
  <c r="N50" i="7" s="1"/>
  <c r="N50" i="8" s="1"/>
  <c r="M50" i="6"/>
  <c r="M50" i="7" s="1"/>
  <c r="M50" i="8" s="1"/>
  <c r="L50" i="6"/>
  <c r="L50" i="7" s="1"/>
  <c r="L50" i="8" s="1"/>
  <c r="K50" i="6"/>
  <c r="K50" i="7" s="1"/>
  <c r="K50" i="8" s="1"/>
  <c r="J50" i="6"/>
  <c r="J50" i="7" s="1"/>
  <c r="J50" i="8" s="1"/>
  <c r="I50" i="6"/>
  <c r="I50" i="7" s="1"/>
  <c r="I50" i="8" s="1"/>
  <c r="G50" i="6"/>
  <c r="G50" i="7" s="1"/>
  <c r="G50" i="8" s="1"/>
  <c r="F50" i="6"/>
  <c r="F50" i="7" s="1"/>
  <c r="N49" i="6"/>
  <c r="N49" i="7" s="1"/>
  <c r="N49" i="8" s="1"/>
  <c r="M49" i="6"/>
  <c r="M49" i="7" s="1"/>
  <c r="M49" i="8" s="1"/>
  <c r="L49" i="6"/>
  <c r="L49" i="7" s="1"/>
  <c r="L49" i="8" s="1"/>
  <c r="K49" i="6"/>
  <c r="K49" i="7" s="1"/>
  <c r="K49" i="8" s="1"/>
  <c r="J49" i="6"/>
  <c r="J49" i="7" s="1"/>
  <c r="J49" i="8" s="1"/>
  <c r="I49" i="6"/>
  <c r="I49" i="7" s="1"/>
  <c r="I49" i="8" s="1"/>
  <c r="H49" i="6"/>
  <c r="H49" i="7" s="1"/>
  <c r="H49" i="8" s="1"/>
  <c r="G49" i="6"/>
  <c r="G49" i="7" s="1"/>
  <c r="G49" i="8" s="1"/>
  <c r="F49" i="6"/>
  <c r="F49" i="7" s="1"/>
  <c r="N48" i="6"/>
  <c r="N48" i="7" s="1"/>
  <c r="N48" i="8" s="1"/>
  <c r="M48" i="6"/>
  <c r="M48" i="7" s="1"/>
  <c r="M48" i="8" s="1"/>
  <c r="L48" i="6"/>
  <c r="L48" i="7" s="1"/>
  <c r="L48" i="8" s="1"/>
  <c r="K48" i="6"/>
  <c r="K48" i="7" s="1"/>
  <c r="K48" i="8" s="1"/>
  <c r="J48" i="6"/>
  <c r="J48" i="7" s="1"/>
  <c r="J48" i="8" s="1"/>
  <c r="I48" i="6"/>
  <c r="I48" i="7" s="1"/>
  <c r="I48" i="8" s="1"/>
  <c r="H48" i="6"/>
  <c r="H48" i="7" s="1"/>
  <c r="H48" i="8" s="1"/>
  <c r="G48" i="6"/>
  <c r="G48" i="7" s="1"/>
  <c r="G48" i="8" s="1"/>
  <c r="F48" i="6"/>
  <c r="F48" i="7" s="1"/>
  <c r="N47" i="6"/>
  <c r="N47" i="7" s="1"/>
  <c r="N47" i="8" s="1"/>
  <c r="M47" i="6"/>
  <c r="M47" i="7" s="1"/>
  <c r="M47" i="8" s="1"/>
  <c r="L47" i="6"/>
  <c r="L47" i="7" s="1"/>
  <c r="L47" i="8" s="1"/>
  <c r="K47" i="6"/>
  <c r="K47" i="7" s="1"/>
  <c r="K47" i="8" s="1"/>
  <c r="J47" i="6"/>
  <c r="J47" i="7" s="1"/>
  <c r="J47" i="8" s="1"/>
  <c r="I47" i="6"/>
  <c r="I47" i="7" s="1"/>
  <c r="I47" i="8" s="1"/>
  <c r="H47" i="6"/>
  <c r="H47" i="7" s="1"/>
  <c r="H47" i="8" s="1"/>
  <c r="G47" i="6"/>
  <c r="G47" i="7" s="1"/>
  <c r="G47" i="8" s="1"/>
  <c r="F47" i="6"/>
  <c r="F47" i="7" s="1"/>
  <c r="N46" i="6"/>
  <c r="N46" i="7" s="1"/>
  <c r="N46" i="8" s="1"/>
  <c r="M46" i="6"/>
  <c r="M46" i="7" s="1"/>
  <c r="M46" i="8" s="1"/>
  <c r="L46" i="6"/>
  <c r="L46" i="7" s="1"/>
  <c r="L46" i="8" s="1"/>
  <c r="K46" i="6"/>
  <c r="K46" i="7" s="1"/>
  <c r="K46" i="8" s="1"/>
  <c r="J46" i="6"/>
  <c r="J46" i="7" s="1"/>
  <c r="J46" i="8" s="1"/>
  <c r="I46" i="6"/>
  <c r="I46" i="7" s="1"/>
  <c r="I46" i="8" s="1"/>
  <c r="H46" i="6"/>
  <c r="H46" i="7" s="1"/>
  <c r="H46" i="8" s="1"/>
  <c r="G46" i="6"/>
  <c r="G46" i="7" s="1"/>
  <c r="G46" i="8" s="1"/>
  <c r="F46" i="6"/>
  <c r="F46" i="7" s="1"/>
  <c r="N45" i="6"/>
  <c r="N45" i="7" s="1"/>
  <c r="N45" i="8" s="1"/>
  <c r="M45" i="6"/>
  <c r="M45" i="7" s="1"/>
  <c r="M45" i="8" s="1"/>
  <c r="L45" i="6"/>
  <c r="L45" i="7" s="1"/>
  <c r="L45" i="8" s="1"/>
  <c r="K45" i="6"/>
  <c r="K45" i="7" s="1"/>
  <c r="K45" i="8" s="1"/>
  <c r="J45" i="6"/>
  <c r="J45" i="7" s="1"/>
  <c r="J45" i="8" s="1"/>
  <c r="I45" i="6"/>
  <c r="I45" i="7" s="1"/>
  <c r="I45" i="8" s="1"/>
  <c r="H45" i="6"/>
  <c r="H45" i="7" s="1"/>
  <c r="H45" i="8" s="1"/>
  <c r="G45" i="6"/>
  <c r="G45" i="7" s="1"/>
  <c r="G45" i="8" s="1"/>
  <c r="N44" i="6"/>
  <c r="N44" i="7" s="1"/>
  <c r="N44" i="8" s="1"/>
  <c r="M44" i="6"/>
  <c r="M44" i="7" s="1"/>
  <c r="M44" i="8" s="1"/>
  <c r="L44" i="6"/>
  <c r="L44" i="7" s="1"/>
  <c r="L44" i="8" s="1"/>
  <c r="K44" i="6"/>
  <c r="K44" i="7" s="1"/>
  <c r="K44" i="8" s="1"/>
  <c r="J44" i="6"/>
  <c r="J44" i="7" s="1"/>
  <c r="J44" i="8" s="1"/>
  <c r="I44" i="6"/>
  <c r="I44" i="7" s="1"/>
  <c r="I44" i="8" s="1"/>
  <c r="H44" i="6"/>
  <c r="H44" i="7" s="1"/>
  <c r="H44" i="8" s="1"/>
  <c r="G44" i="6"/>
  <c r="G44" i="7" s="1"/>
  <c r="G44" i="8" s="1"/>
  <c r="F44" i="6"/>
  <c r="F44" i="7" s="1"/>
  <c r="N43" i="6"/>
  <c r="N43" i="7" s="1"/>
  <c r="N43" i="8" s="1"/>
  <c r="M43" i="6"/>
  <c r="M43" i="7" s="1"/>
  <c r="M43" i="8" s="1"/>
  <c r="L43" i="6"/>
  <c r="L43" i="7" s="1"/>
  <c r="L43" i="8" s="1"/>
  <c r="K43" i="6"/>
  <c r="K43" i="7" s="1"/>
  <c r="K43" i="8" s="1"/>
  <c r="J43" i="6"/>
  <c r="J43" i="7" s="1"/>
  <c r="J43" i="8" s="1"/>
  <c r="I43" i="6"/>
  <c r="I43" i="7" s="1"/>
  <c r="I43" i="8" s="1"/>
  <c r="H43" i="6"/>
  <c r="H43" i="7" s="1"/>
  <c r="H43" i="8" s="1"/>
  <c r="G43" i="6"/>
  <c r="G43" i="7" s="1"/>
  <c r="G43" i="8" s="1"/>
  <c r="F43" i="6"/>
  <c r="F43" i="7" s="1"/>
  <c r="N42" i="6"/>
  <c r="N42" i="7" s="1"/>
  <c r="N42" i="8" s="1"/>
  <c r="M42" i="6"/>
  <c r="M42" i="7" s="1"/>
  <c r="M42" i="8" s="1"/>
  <c r="L42" i="6"/>
  <c r="L42" i="7" s="1"/>
  <c r="L42" i="8" s="1"/>
  <c r="K42" i="6"/>
  <c r="K42" i="7" s="1"/>
  <c r="K42" i="8" s="1"/>
  <c r="J42" i="6"/>
  <c r="J42" i="7" s="1"/>
  <c r="J42" i="8" s="1"/>
  <c r="I42" i="6"/>
  <c r="I42" i="7" s="1"/>
  <c r="I42" i="8" s="1"/>
  <c r="H42" i="6"/>
  <c r="H42" i="7" s="1"/>
  <c r="H42" i="8" s="1"/>
  <c r="F42" i="6"/>
  <c r="F42" i="7" s="1"/>
  <c r="N41" i="6"/>
  <c r="N41" i="7" s="1"/>
  <c r="N41" i="8" s="1"/>
  <c r="M41" i="6"/>
  <c r="M41" i="7" s="1"/>
  <c r="M41" i="8" s="1"/>
  <c r="L41" i="6"/>
  <c r="L41" i="7" s="1"/>
  <c r="L41" i="8" s="1"/>
  <c r="K41" i="6"/>
  <c r="K41" i="7" s="1"/>
  <c r="K41" i="8" s="1"/>
  <c r="J41" i="6"/>
  <c r="J41" i="7" s="1"/>
  <c r="J41" i="8" s="1"/>
  <c r="I41" i="6"/>
  <c r="I41" i="7" s="1"/>
  <c r="I41" i="8" s="1"/>
  <c r="H41" i="6"/>
  <c r="H41" i="7" s="1"/>
  <c r="H41" i="8" s="1"/>
  <c r="G41" i="6"/>
  <c r="G41" i="7" s="1"/>
  <c r="G41" i="8" s="1"/>
  <c r="F41" i="6"/>
  <c r="F41" i="7" s="1"/>
  <c r="N40" i="6"/>
  <c r="N40" i="7" s="1"/>
  <c r="N40" i="8" s="1"/>
  <c r="M40" i="6"/>
  <c r="M40" i="7" s="1"/>
  <c r="M40" i="8" s="1"/>
  <c r="L40" i="6"/>
  <c r="L40" i="7" s="1"/>
  <c r="L40" i="8" s="1"/>
  <c r="K40" i="6"/>
  <c r="K40" i="7" s="1"/>
  <c r="K40" i="8" s="1"/>
  <c r="J40" i="6"/>
  <c r="J40" i="7" s="1"/>
  <c r="J40" i="8" s="1"/>
  <c r="I40" i="6"/>
  <c r="I40" i="7" s="1"/>
  <c r="I40" i="8" s="1"/>
  <c r="G40" i="6"/>
  <c r="G40" i="7" s="1"/>
  <c r="G40" i="8" s="1"/>
  <c r="N39" i="6"/>
  <c r="N39" i="7" s="1"/>
  <c r="N39" i="8" s="1"/>
  <c r="M39" i="6"/>
  <c r="M39" i="7" s="1"/>
  <c r="M39" i="8" s="1"/>
  <c r="L39" i="6"/>
  <c r="L39" i="7" s="1"/>
  <c r="L39" i="8" s="1"/>
  <c r="K39" i="6"/>
  <c r="K39" i="7" s="1"/>
  <c r="K39" i="8" s="1"/>
  <c r="J39" i="6"/>
  <c r="J39" i="7" s="1"/>
  <c r="J39" i="8" s="1"/>
  <c r="I39" i="6"/>
  <c r="I39" i="7" s="1"/>
  <c r="I39" i="8" s="1"/>
  <c r="G39" i="6"/>
  <c r="G39" i="7" s="1"/>
  <c r="G39" i="8" s="1"/>
  <c r="N36" i="6"/>
  <c r="N36" i="7" s="1"/>
  <c r="N36" i="8" s="1"/>
  <c r="M36" i="6"/>
  <c r="M36" i="7" s="1"/>
  <c r="M36" i="8" s="1"/>
  <c r="L36" i="6"/>
  <c r="L36" i="7" s="1"/>
  <c r="L36" i="8" s="1"/>
  <c r="K36" i="6"/>
  <c r="K36" i="7" s="1"/>
  <c r="K36" i="8" s="1"/>
  <c r="J36" i="6"/>
  <c r="J36" i="7" s="1"/>
  <c r="J36" i="8" s="1"/>
  <c r="I36" i="6"/>
  <c r="I36" i="7" s="1"/>
  <c r="I36" i="8" s="1"/>
  <c r="H36" i="6"/>
  <c r="H36" i="7" s="1"/>
  <c r="H36" i="8" s="1"/>
  <c r="G36" i="6"/>
  <c r="G36" i="7" s="1"/>
  <c r="G36" i="8" s="1"/>
  <c r="F36" i="6"/>
  <c r="F36" i="7" s="1"/>
  <c r="N35" i="6"/>
  <c r="N35" i="7" s="1"/>
  <c r="N35" i="8" s="1"/>
  <c r="M35" i="6"/>
  <c r="M35" i="7" s="1"/>
  <c r="M35" i="8" s="1"/>
  <c r="L35" i="6"/>
  <c r="L35" i="7" s="1"/>
  <c r="L35" i="8" s="1"/>
  <c r="K35" i="6"/>
  <c r="K35" i="7" s="1"/>
  <c r="K35" i="8" s="1"/>
  <c r="J35" i="6"/>
  <c r="J35" i="7" s="1"/>
  <c r="J35" i="8" s="1"/>
  <c r="I35" i="6"/>
  <c r="I35" i="7" s="1"/>
  <c r="I35" i="8" s="1"/>
  <c r="H35" i="6"/>
  <c r="H35" i="7" s="1"/>
  <c r="H35" i="8" s="1"/>
  <c r="G35" i="6"/>
  <c r="G35" i="7" s="1"/>
  <c r="G35" i="8" s="1"/>
  <c r="N34" i="6"/>
  <c r="N34" i="7" s="1"/>
  <c r="N34" i="8" s="1"/>
  <c r="M34" i="6"/>
  <c r="M34" i="7" s="1"/>
  <c r="M34" i="8" s="1"/>
  <c r="L34" i="6"/>
  <c r="L34" i="7" s="1"/>
  <c r="L34" i="8" s="1"/>
  <c r="K34" i="6"/>
  <c r="K34" i="7" s="1"/>
  <c r="K34" i="8" s="1"/>
  <c r="J34" i="6"/>
  <c r="J34" i="7" s="1"/>
  <c r="J34" i="8" s="1"/>
  <c r="I34" i="6"/>
  <c r="I34" i="7" s="1"/>
  <c r="I34" i="8" s="1"/>
  <c r="H34" i="6"/>
  <c r="H34" i="7" s="1"/>
  <c r="H34" i="8" s="1"/>
  <c r="G34" i="6"/>
  <c r="G34" i="7" s="1"/>
  <c r="G34" i="8" s="1"/>
  <c r="F34" i="6"/>
  <c r="F34" i="7" s="1"/>
  <c r="N33" i="6"/>
  <c r="N33" i="7" s="1"/>
  <c r="N33" i="8" s="1"/>
  <c r="M33" i="6"/>
  <c r="M33" i="7" s="1"/>
  <c r="M33" i="8" s="1"/>
  <c r="L33" i="6"/>
  <c r="L33" i="7" s="1"/>
  <c r="L33" i="8" s="1"/>
  <c r="K33" i="6"/>
  <c r="K33" i="7" s="1"/>
  <c r="K33" i="8" s="1"/>
  <c r="J33" i="6"/>
  <c r="J33" i="7" s="1"/>
  <c r="J33" i="8" s="1"/>
  <c r="I33" i="6"/>
  <c r="I33" i="7" s="1"/>
  <c r="I33" i="8" s="1"/>
  <c r="H33" i="6"/>
  <c r="H33" i="7" s="1"/>
  <c r="H33" i="8" s="1"/>
  <c r="G33" i="6"/>
  <c r="G33" i="7" s="1"/>
  <c r="G33" i="8" s="1"/>
  <c r="F33" i="6"/>
  <c r="F33" i="7" s="1"/>
  <c r="N32" i="6"/>
  <c r="N32" i="7" s="1"/>
  <c r="N32" i="8" s="1"/>
  <c r="M32" i="6"/>
  <c r="M32" i="7" s="1"/>
  <c r="M32" i="8" s="1"/>
  <c r="L32" i="6"/>
  <c r="L32" i="7" s="1"/>
  <c r="L32" i="8" s="1"/>
  <c r="K32" i="6"/>
  <c r="K32" i="7" s="1"/>
  <c r="K32" i="8" s="1"/>
  <c r="J32" i="6"/>
  <c r="J32" i="7" s="1"/>
  <c r="J32" i="8" s="1"/>
  <c r="I32" i="6"/>
  <c r="I32" i="7" s="1"/>
  <c r="I32" i="8" s="1"/>
  <c r="H32" i="6"/>
  <c r="H32" i="7" s="1"/>
  <c r="H32" i="8" s="1"/>
  <c r="G32" i="6"/>
  <c r="G32" i="7" s="1"/>
  <c r="G32" i="8" s="1"/>
  <c r="F32" i="6"/>
  <c r="F32" i="7" s="1"/>
  <c r="N31" i="6"/>
  <c r="N31" i="7" s="1"/>
  <c r="N31" i="8" s="1"/>
  <c r="M31" i="6"/>
  <c r="M31" i="7" s="1"/>
  <c r="M31" i="8" s="1"/>
  <c r="L31" i="6"/>
  <c r="L31" i="7" s="1"/>
  <c r="L31" i="8" s="1"/>
  <c r="K31" i="6"/>
  <c r="K31" i="7" s="1"/>
  <c r="K31" i="8" s="1"/>
  <c r="J31" i="6"/>
  <c r="J31" i="7" s="1"/>
  <c r="J31" i="8" s="1"/>
  <c r="I31" i="6"/>
  <c r="I31" i="7" s="1"/>
  <c r="I31" i="8" s="1"/>
  <c r="H31" i="6"/>
  <c r="H31" i="7" s="1"/>
  <c r="H31" i="8" s="1"/>
  <c r="G31" i="6"/>
  <c r="G31" i="7" s="1"/>
  <c r="G31" i="8" s="1"/>
  <c r="N30" i="6"/>
  <c r="N30" i="7" s="1"/>
  <c r="N30" i="8" s="1"/>
  <c r="M30" i="6"/>
  <c r="M30" i="7" s="1"/>
  <c r="M30" i="8" s="1"/>
  <c r="L30" i="6"/>
  <c r="L30" i="7" s="1"/>
  <c r="L30" i="8" s="1"/>
  <c r="K30" i="6"/>
  <c r="K30" i="7" s="1"/>
  <c r="K30" i="8" s="1"/>
  <c r="J30" i="6"/>
  <c r="J30" i="7" s="1"/>
  <c r="J30" i="8" s="1"/>
  <c r="I30" i="6"/>
  <c r="I30" i="7" s="1"/>
  <c r="I30" i="8" s="1"/>
  <c r="H30" i="6"/>
  <c r="H30" i="7" s="1"/>
  <c r="H30" i="8" s="1"/>
  <c r="G30" i="6"/>
  <c r="G30" i="7" s="1"/>
  <c r="G30" i="8" s="1"/>
  <c r="N29" i="6"/>
  <c r="N29" i="7" s="1"/>
  <c r="N29" i="8" s="1"/>
  <c r="M29" i="6"/>
  <c r="M29" i="7" s="1"/>
  <c r="M29" i="8" s="1"/>
  <c r="L29" i="6"/>
  <c r="L29" i="7" s="1"/>
  <c r="L29" i="8" s="1"/>
  <c r="K29" i="6"/>
  <c r="K29" i="7" s="1"/>
  <c r="K29" i="8" s="1"/>
  <c r="J29" i="6"/>
  <c r="J29" i="7" s="1"/>
  <c r="J29" i="8" s="1"/>
  <c r="I29" i="6"/>
  <c r="I29" i="7" s="1"/>
  <c r="I29" i="8" s="1"/>
  <c r="H29" i="6"/>
  <c r="H29" i="7" s="1"/>
  <c r="H29" i="8" s="1"/>
  <c r="G29" i="6"/>
  <c r="G29" i="7" s="1"/>
  <c r="G29" i="8" s="1"/>
  <c r="N28" i="6"/>
  <c r="N28" i="7" s="1"/>
  <c r="N28" i="8" s="1"/>
  <c r="M28" i="6"/>
  <c r="M28" i="7" s="1"/>
  <c r="M28" i="8" s="1"/>
  <c r="L28" i="6"/>
  <c r="L28" i="7" s="1"/>
  <c r="L28" i="8" s="1"/>
  <c r="K28" i="6"/>
  <c r="K28" i="7" s="1"/>
  <c r="K28" i="8" s="1"/>
  <c r="J28" i="6"/>
  <c r="J28" i="7" s="1"/>
  <c r="J28" i="8" s="1"/>
  <c r="I28" i="6"/>
  <c r="I28" i="7" s="1"/>
  <c r="I28" i="8" s="1"/>
  <c r="G28" i="6"/>
  <c r="G28" i="7" s="1"/>
  <c r="G28" i="8" s="1"/>
  <c r="F28" i="6"/>
  <c r="F28" i="7" s="1"/>
  <c r="N27" i="6"/>
  <c r="N27" i="7" s="1"/>
  <c r="N27" i="8" s="1"/>
  <c r="M27" i="6"/>
  <c r="M27" i="7" s="1"/>
  <c r="M27" i="8" s="1"/>
  <c r="L27" i="6"/>
  <c r="L27" i="7" s="1"/>
  <c r="L27" i="8" s="1"/>
  <c r="K27" i="6"/>
  <c r="K27" i="7" s="1"/>
  <c r="K27" i="8" s="1"/>
  <c r="J27" i="6"/>
  <c r="J27" i="7" s="1"/>
  <c r="J27" i="8" s="1"/>
  <c r="I27" i="6"/>
  <c r="I27" i="7" s="1"/>
  <c r="I27" i="8" s="1"/>
  <c r="G27" i="6"/>
  <c r="G27" i="7" s="1"/>
  <c r="G27" i="8" s="1"/>
  <c r="F27" i="6"/>
  <c r="F27" i="7" s="1"/>
  <c r="N24" i="6"/>
  <c r="N24" i="7" s="1"/>
  <c r="N24" i="8" s="1"/>
  <c r="M24" i="6"/>
  <c r="M24" i="7" s="1"/>
  <c r="M24" i="8" s="1"/>
  <c r="L24" i="6"/>
  <c r="L24" i="7" s="1"/>
  <c r="L24" i="8" s="1"/>
  <c r="K24" i="6"/>
  <c r="K24" i="7" s="1"/>
  <c r="K24" i="8" s="1"/>
  <c r="J24" i="6"/>
  <c r="J24" i="7" s="1"/>
  <c r="J24" i="8" s="1"/>
  <c r="I24" i="6"/>
  <c r="I24" i="7" s="1"/>
  <c r="I24" i="8" s="1"/>
  <c r="H24" i="6"/>
  <c r="H24" i="7" s="1"/>
  <c r="H24" i="8" s="1"/>
  <c r="G24" i="6"/>
  <c r="G24" i="7" s="1"/>
  <c r="G24" i="8" s="1"/>
  <c r="F24" i="6"/>
  <c r="F24" i="7" s="1"/>
  <c r="N23" i="6"/>
  <c r="N23" i="7" s="1"/>
  <c r="N23" i="8" s="1"/>
  <c r="M23" i="6"/>
  <c r="M23" i="7" s="1"/>
  <c r="M23" i="8" s="1"/>
  <c r="L23" i="6"/>
  <c r="L23" i="7" s="1"/>
  <c r="L23" i="8" s="1"/>
  <c r="K23" i="6"/>
  <c r="K23" i="7" s="1"/>
  <c r="K23" i="8" s="1"/>
  <c r="J23" i="6"/>
  <c r="J23" i="7" s="1"/>
  <c r="J23" i="8" s="1"/>
  <c r="I23" i="6"/>
  <c r="I23" i="7" s="1"/>
  <c r="I23" i="8" s="1"/>
  <c r="H23" i="6"/>
  <c r="H23" i="7" s="1"/>
  <c r="H23" i="8" s="1"/>
  <c r="G23" i="6"/>
  <c r="G23" i="7" s="1"/>
  <c r="G23" i="8" s="1"/>
  <c r="F23" i="6"/>
  <c r="F23" i="7" s="1"/>
  <c r="N22" i="6"/>
  <c r="N22" i="7" s="1"/>
  <c r="N22" i="8" s="1"/>
  <c r="M22" i="6"/>
  <c r="M22" i="7" s="1"/>
  <c r="M22" i="8" s="1"/>
  <c r="L22" i="6"/>
  <c r="L22" i="7" s="1"/>
  <c r="L22" i="8" s="1"/>
  <c r="K22" i="6"/>
  <c r="K22" i="7" s="1"/>
  <c r="K22" i="8" s="1"/>
  <c r="J22" i="6"/>
  <c r="J22" i="7" s="1"/>
  <c r="J22" i="8" s="1"/>
  <c r="I22" i="6"/>
  <c r="I22" i="7" s="1"/>
  <c r="I22" i="8" s="1"/>
  <c r="H22" i="6"/>
  <c r="H22" i="7" s="1"/>
  <c r="H22" i="8" s="1"/>
  <c r="G22" i="6"/>
  <c r="G22" i="7" s="1"/>
  <c r="G22" i="8" s="1"/>
  <c r="F22" i="6"/>
  <c r="F22" i="7" s="1"/>
  <c r="N21" i="6"/>
  <c r="N21" i="7" s="1"/>
  <c r="N21" i="8" s="1"/>
  <c r="M21" i="6"/>
  <c r="M21" i="7" s="1"/>
  <c r="M21" i="8" s="1"/>
  <c r="L21" i="6"/>
  <c r="L21" i="7" s="1"/>
  <c r="L21" i="8" s="1"/>
  <c r="K21" i="6"/>
  <c r="K21" i="7" s="1"/>
  <c r="K21" i="8" s="1"/>
  <c r="J21" i="6"/>
  <c r="J21" i="7" s="1"/>
  <c r="J21" i="8" s="1"/>
  <c r="I21" i="6"/>
  <c r="I21" i="7" s="1"/>
  <c r="I21" i="8" s="1"/>
  <c r="H21" i="6"/>
  <c r="H21" i="7" s="1"/>
  <c r="H21" i="8" s="1"/>
  <c r="G21" i="6"/>
  <c r="G21" i="7" s="1"/>
  <c r="G21" i="8" s="1"/>
  <c r="F21" i="6"/>
  <c r="F21" i="7" s="1"/>
  <c r="N20" i="6"/>
  <c r="N20" i="7" s="1"/>
  <c r="N20" i="8" s="1"/>
  <c r="M20" i="6"/>
  <c r="M20" i="7" s="1"/>
  <c r="M20" i="8" s="1"/>
  <c r="L20" i="6"/>
  <c r="L20" i="7" s="1"/>
  <c r="L20" i="8" s="1"/>
  <c r="K20" i="6"/>
  <c r="K20" i="7" s="1"/>
  <c r="K20" i="8" s="1"/>
  <c r="J20" i="6"/>
  <c r="J20" i="7" s="1"/>
  <c r="J20" i="8" s="1"/>
  <c r="I20" i="6"/>
  <c r="I20" i="7" s="1"/>
  <c r="I20" i="8" s="1"/>
  <c r="H20" i="6"/>
  <c r="H20" i="7" s="1"/>
  <c r="H20" i="8" s="1"/>
  <c r="G20" i="6"/>
  <c r="G20" i="7" s="1"/>
  <c r="G20" i="8" s="1"/>
  <c r="F20" i="6"/>
  <c r="F20" i="7" s="1"/>
  <c r="N19" i="6"/>
  <c r="N19" i="7" s="1"/>
  <c r="N19" i="8" s="1"/>
  <c r="M19" i="6"/>
  <c r="M19" i="7" s="1"/>
  <c r="M19" i="8" s="1"/>
  <c r="L19" i="6"/>
  <c r="L19" i="7" s="1"/>
  <c r="L19" i="8" s="1"/>
  <c r="K19" i="6"/>
  <c r="K19" i="7" s="1"/>
  <c r="K19" i="8" s="1"/>
  <c r="J19" i="6"/>
  <c r="J19" i="7" s="1"/>
  <c r="J19" i="8" s="1"/>
  <c r="I19" i="6"/>
  <c r="I19" i="7" s="1"/>
  <c r="I19" i="8" s="1"/>
  <c r="H19" i="6"/>
  <c r="H19" i="7" s="1"/>
  <c r="H19" i="8" s="1"/>
  <c r="G19" i="6"/>
  <c r="G19" i="7" s="1"/>
  <c r="G19" i="8" s="1"/>
  <c r="F19" i="6"/>
  <c r="F19" i="7" s="1"/>
  <c r="N18" i="6"/>
  <c r="N18" i="7" s="1"/>
  <c r="N18" i="8" s="1"/>
  <c r="M18" i="6"/>
  <c r="M18" i="7" s="1"/>
  <c r="M18" i="8" s="1"/>
  <c r="L18" i="6"/>
  <c r="L18" i="7" s="1"/>
  <c r="L18" i="8" s="1"/>
  <c r="K18" i="6"/>
  <c r="K18" i="7" s="1"/>
  <c r="K18" i="8" s="1"/>
  <c r="J18" i="6"/>
  <c r="J18" i="7" s="1"/>
  <c r="J18" i="8" s="1"/>
  <c r="I18" i="6"/>
  <c r="I18" i="7" s="1"/>
  <c r="I18" i="8" s="1"/>
  <c r="H18" i="6"/>
  <c r="H18" i="7" s="1"/>
  <c r="H18" i="8" s="1"/>
  <c r="G18" i="6"/>
  <c r="G18" i="7" s="1"/>
  <c r="G18" i="8" s="1"/>
  <c r="F18" i="6"/>
  <c r="F18" i="7" s="1"/>
  <c r="N17" i="6"/>
  <c r="N17" i="7" s="1"/>
  <c r="N17" i="8" s="1"/>
  <c r="M17" i="6"/>
  <c r="M17" i="7" s="1"/>
  <c r="M17" i="8" s="1"/>
  <c r="L17" i="6"/>
  <c r="L17" i="7" s="1"/>
  <c r="L17" i="8" s="1"/>
  <c r="K17" i="6"/>
  <c r="K17" i="7" s="1"/>
  <c r="K17" i="8" s="1"/>
  <c r="J17" i="6"/>
  <c r="J17" i="7" s="1"/>
  <c r="J17" i="8" s="1"/>
  <c r="I17" i="6"/>
  <c r="I17" i="7" s="1"/>
  <c r="I17" i="8" s="1"/>
  <c r="H17" i="6"/>
  <c r="H17" i="7" s="1"/>
  <c r="H17" i="8" s="1"/>
  <c r="G17" i="6"/>
  <c r="G17" i="7" s="1"/>
  <c r="G17" i="8" s="1"/>
  <c r="F17" i="6"/>
  <c r="F17" i="7" s="1"/>
  <c r="N16" i="6"/>
  <c r="N16" i="7" s="1"/>
  <c r="N16" i="8" s="1"/>
  <c r="M16" i="6"/>
  <c r="M16" i="7" s="1"/>
  <c r="M16" i="8" s="1"/>
  <c r="L16" i="6"/>
  <c r="L16" i="7" s="1"/>
  <c r="L16" i="8" s="1"/>
  <c r="K16" i="6"/>
  <c r="K16" i="7" s="1"/>
  <c r="K16" i="8" s="1"/>
  <c r="J16" i="6"/>
  <c r="J16" i="7" s="1"/>
  <c r="J16" i="8" s="1"/>
  <c r="I16" i="6"/>
  <c r="I16" i="7" s="1"/>
  <c r="I16" i="8" s="1"/>
  <c r="H16" i="6"/>
  <c r="H16" i="7" s="1"/>
  <c r="H16" i="8" s="1"/>
  <c r="G16" i="6"/>
  <c r="G16" i="7" s="1"/>
  <c r="G16" i="8" s="1"/>
  <c r="F16" i="6"/>
  <c r="F16" i="7" s="1"/>
  <c r="N15" i="6"/>
  <c r="N15" i="7" s="1"/>
  <c r="N15" i="8" s="1"/>
  <c r="M15" i="6"/>
  <c r="M15" i="7" s="1"/>
  <c r="M15" i="8" s="1"/>
  <c r="L15" i="6"/>
  <c r="L15" i="7" s="1"/>
  <c r="L15" i="8" s="1"/>
  <c r="K15" i="6"/>
  <c r="K15" i="7" s="1"/>
  <c r="K15" i="8" s="1"/>
  <c r="J15" i="6"/>
  <c r="J15" i="7" s="1"/>
  <c r="J15" i="8" s="1"/>
  <c r="I15" i="6"/>
  <c r="I15" i="7" s="1"/>
  <c r="I15" i="8" s="1"/>
  <c r="H15" i="6"/>
  <c r="H15" i="7" s="1"/>
  <c r="H15" i="8" s="1"/>
  <c r="G15" i="6"/>
  <c r="G15" i="7" s="1"/>
  <c r="G15" i="8" s="1"/>
  <c r="F15" i="6"/>
  <c r="F15" i="7" s="1"/>
  <c r="N14" i="6"/>
  <c r="N14" i="7" s="1"/>
  <c r="N14" i="8" s="1"/>
  <c r="M14" i="6"/>
  <c r="M14" i="7" s="1"/>
  <c r="M14" i="8" s="1"/>
  <c r="L14" i="6"/>
  <c r="L14" i="7" s="1"/>
  <c r="L14" i="8" s="1"/>
  <c r="K14" i="6"/>
  <c r="K14" i="7" s="1"/>
  <c r="K14" i="8" s="1"/>
  <c r="J14" i="6"/>
  <c r="J14" i="7" s="1"/>
  <c r="J14" i="8" s="1"/>
  <c r="I14" i="6"/>
  <c r="I14" i="7" s="1"/>
  <c r="I14" i="8" s="1"/>
  <c r="H14" i="6"/>
  <c r="H14" i="7" s="1"/>
  <c r="H14" i="8" s="1"/>
  <c r="G14" i="6"/>
  <c r="G14" i="7" s="1"/>
  <c r="G14" i="8" s="1"/>
  <c r="F14" i="6"/>
  <c r="F14" i="7" s="1"/>
  <c r="N11" i="6"/>
  <c r="N11" i="7" s="1"/>
  <c r="N11" i="8" s="1"/>
  <c r="M11" i="6"/>
  <c r="M11" i="7" s="1"/>
  <c r="M11" i="8" s="1"/>
  <c r="L11" i="6"/>
  <c r="L11" i="7" s="1"/>
  <c r="L11" i="8" s="1"/>
  <c r="K11" i="6"/>
  <c r="K11" i="7" s="1"/>
  <c r="K11" i="8" s="1"/>
  <c r="J11" i="6"/>
  <c r="J11" i="7" s="1"/>
  <c r="J11" i="8" s="1"/>
  <c r="I11" i="6"/>
  <c r="I11" i="7" s="1"/>
  <c r="I11" i="8" s="1"/>
  <c r="H11" i="6"/>
  <c r="H11" i="7" s="1"/>
  <c r="H11" i="8" s="1"/>
  <c r="G11" i="6"/>
  <c r="G11" i="7" s="1"/>
  <c r="G11" i="8" s="1"/>
  <c r="F11" i="6"/>
  <c r="F11" i="7" s="1"/>
  <c r="N10" i="6"/>
  <c r="N10" i="7" s="1"/>
  <c r="N10" i="8" s="1"/>
  <c r="M10" i="6"/>
  <c r="M10" i="7" s="1"/>
  <c r="M10" i="8" s="1"/>
  <c r="L10" i="6"/>
  <c r="L10" i="7" s="1"/>
  <c r="L10" i="8" s="1"/>
  <c r="K10" i="6"/>
  <c r="K10" i="7" s="1"/>
  <c r="K10" i="8" s="1"/>
  <c r="J10" i="6"/>
  <c r="J10" i="7" s="1"/>
  <c r="J10" i="8" s="1"/>
  <c r="I10" i="6"/>
  <c r="I10" i="7" s="1"/>
  <c r="I10" i="8" s="1"/>
  <c r="H10" i="6"/>
  <c r="H10" i="7" s="1"/>
  <c r="H10" i="8" s="1"/>
  <c r="G10" i="6"/>
  <c r="G10" i="7" s="1"/>
  <c r="G10" i="8" s="1"/>
  <c r="F10" i="6"/>
  <c r="F10" i="7" s="1"/>
  <c r="N9" i="6"/>
  <c r="N9" i="7" s="1"/>
  <c r="M9" i="6"/>
  <c r="M9" i="7" s="1"/>
  <c r="L9" i="6"/>
  <c r="L9" i="7" s="1"/>
  <c r="K9" i="6"/>
  <c r="K9" i="7" s="1"/>
  <c r="J9" i="6"/>
  <c r="J9" i="7" s="1"/>
  <c r="I9" i="6"/>
  <c r="I9" i="7" s="1"/>
  <c r="H9" i="6"/>
  <c r="H9" i="7" s="1"/>
  <c r="G9" i="6"/>
  <c r="G9" i="7" s="1"/>
  <c r="F9" i="6"/>
  <c r="F9" i="7" s="1"/>
  <c r="M64" i="6"/>
  <c r="K64"/>
  <c r="I64"/>
  <c r="O53"/>
  <c r="O47"/>
  <c r="O41"/>
  <c r="O23"/>
  <c r="O19"/>
  <c r="O15"/>
  <c r="O9"/>
  <c r="H40" i="4"/>
  <c r="H40" i="6" s="1"/>
  <c r="H40" i="7" s="1"/>
  <c r="H40" i="8" s="1"/>
  <c r="O57" i="4"/>
  <c r="O56"/>
  <c r="O53"/>
  <c r="O52"/>
  <c r="O49"/>
  <c r="O48"/>
  <c r="O47"/>
  <c r="O46"/>
  <c r="O44"/>
  <c r="O43"/>
  <c r="O41"/>
  <c r="O36"/>
  <c r="O34"/>
  <c r="O33"/>
  <c r="O32"/>
  <c r="O24"/>
  <c r="O23"/>
  <c r="O22"/>
  <c r="O21"/>
  <c r="O20"/>
  <c r="O19"/>
  <c r="O18"/>
  <c r="O17"/>
  <c r="O16"/>
  <c r="O15"/>
  <c r="O14"/>
  <c r="O11"/>
  <c r="O10"/>
  <c r="O9"/>
  <c r="F7" i="1" s="1"/>
  <c r="G7" s="1"/>
  <c r="H7" s="1"/>
  <c r="I7" s="1"/>
  <c r="N64" i="4"/>
  <c r="L64"/>
  <c r="M64"/>
  <c r="O11" i="6" l="1"/>
  <c r="O17"/>
  <c r="O21"/>
  <c r="O33"/>
  <c r="O43"/>
  <c r="O49"/>
  <c r="O57"/>
  <c r="J64"/>
  <c r="L64"/>
  <c r="N64"/>
  <c r="F9" i="8"/>
  <c r="H9"/>
  <c r="J9"/>
  <c r="J64" s="1"/>
  <c r="J64" i="7"/>
  <c r="L9" i="8"/>
  <c r="L64" s="1"/>
  <c r="L64" i="7"/>
  <c r="N9" i="8"/>
  <c r="N64" s="1"/>
  <c r="N64" i="7"/>
  <c r="F10" i="8"/>
  <c r="O10" s="1"/>
  <c r="O10" i="7"/>
  <c r="F11" i="8"/>
  <c r="O11" s="1"/>
  <c r="O11" i="7"/>
  <c r="F14" i="8"/>
  <c r="O14" s="1"/>
  <c r="O14" i="7"/>
  <c r="F15" i="8"/>
  <c r="O15" s="1"/>
  <c r="O15" i="7"/>
  <c r="F16" i="8"/>
  <c r="O16" s="1"/>
  <c r="O16" i="7"/>
  <c r="F17" i="8"/>
  <c r="O17" s="1"/>
  <c r="O17" i="7"/>
  <c r="F18" i="8"/>
  <c r="O18" s="1"/>
  <c r="O18" i="7"/>
  <c r="F19" i="8"/>
  <c r="O19" s="1"/>
  <c r="O19" i="7"/>
  <c r="F20" i="8"/>
  <c r="O20" s="1"/>
  <c r="O20" i="7"/>
  <c r="F21" i="8"/>
  <c r="O21" s="1"/>
  <c r="O21" i="7"/>
  <c r="F22" i="8"/>
  <c r="O22" s="1"/>
  <c r="O22" i="7"/>
  <c r="F23" i="8"/>
  <c r="O23" s="1"/>
  <c r="O23" i="7"/>
  <c r="F24" i="8"/>
  <c r="O24" s="1"/>
  <c r="O24" i="7"/>
  <c r="F27" i="8"/>
  <c r="F36"/>
  <c r="O36" s="1"/>
  <c r="O36" i="7"/>
  <c r="F41" i="8"/>
  <c r="O41" s="1"/>
  <c r="O41" i="7"/>
  <c r="F42" i="8"/>
  <c r="F46"/>
  <c r="O46" s="1"/>
  <c r="O46" i="7"/>
  <c r="F47" i="8"/>
  <c r="O47" s="1"/>
  <c r="O47" i="7"/>
  <c r="F48" i="8"/>
  <c r="O48" s="1"/>
  <c r="O48" i="7"/>
  <c r="F49" i="8"/>
  <c r="O49" s="1"/>
  <c r="O49" i="7"/>
  <c r="F50" i="8"/>
  <c r="F52"/>
  <c r="O52" s="1"/>
  <c r="O52" i="7"/>
  <c r="F53" i="8"/>
  <c r="O53" s="1"/>
  <c r="O53" i="7"/>
  <c r="F54" i="8"/>
  <c r="O54" s="1"/>
  <c r="O54" i="7"/>
  <c r="F55" i="8"/>
  <c r="F56"/>
  <c r="O56" s="1"/>
  <c r="O56" i="7"/>
  <c r="F57" i="8"/>
  <c r="O57" s="1"/>
  <c r="O57" i="7"/>
  <c r="F60" i="8"/>
  <c r="F61"/>
  <c r="F62"/>
  <c r="G9"/>
  <c r="I9"/>
  <c r="I64" s="1"/>
  <c r="I64" i="7"/>
  <c r="K9" i="8"/>
  <c r="K64" s="1"/>
  <c r="K64" i="7"/>
  <c r="M9" i="8"/>
  <c r="M64" s="1"/>
  <c r="M64" i="7"/>
  <c r="F28" i="8"/>
  <c r="F32"/>
  <c r="O32" s="1"/>
  <c r="O32" i="7"/>
  <c r="F33" i="8"/>
  <c r="O33" s="1"/>
  <c r="O33" i="7"/>
  <c r="F34" i="8"/>
  <c r="O34" s="1"/>
  <c r="O34" i="7"/>
  <c r="F43" i="8"/>
  <c r="O43" s="1"/>
  <c r="O43" i="7"/>
  <c r="F44" i="8"/>
  <c r="O44" s="1"/>
  <c r="O44" i="7"/>
  <c r="F51" i="8"/>
  <c r="O10" i="6"/>
  <c r="O14"/>
  <c r="O16"/>
  <c r="O18"/>
  <c r="O20"/>
  <c r="O22"/>
  <c r="O24"/>
  <c r="O32"/>
  <c r="O34"/>
  <c r="O36"/>
  <c r="O44"/>
  <c r="O46"/>
  <c r="O48"/>
  <c r="O52"/>
  <c r="O54"/>
  <c r="O56"/>
  <c r="O9" i="7"/>
  <c r="K64" i="4"/>
  <c r="J64"/>
  <c r="I64"/>
  <c r="H27"/>
  <c r="H39"/>
  <c r="H39" i="6" s="1"/>
  <c r="H39" i="7" s="1"/>
  <c r="H39" i="8" s="1"/>
  <c r="H28" i="4"/>
  <c r="H51"/>
  <c r="H50"/>
  <c r="O54"/>
  <c r="H55"/>
  <c r="H55" i="6" s="1"/>
  <c r="H55" i="7" s="1"/>
  <c r="H55" i="8" s="1"/>
  <c r="H61" i="4"/>
  <c r="H61" i="6" s="1"/>
  <c r="H61" i="7" s="1"/>
  <c r="H61" i="8" s="1"/>
  <c r="H60" i="4"/>
  <c r="H60" i="6" s="1"/>
  <c r="H60" i="7" s="1"/>
  <c r="H60" i="8" s="1"/>
  <c r="H62" i="4"/>
  <c r="G42"/>
  <c r="G55"/>
  <c r="G60"/>
  <c r="G61"/>
  <c r="F39"/>
  <c r="F40"/>
  <c r="F45"/>
  <c r="F35"/>
  <c r="F31"/>
  <c r="F30"/>
  <c r="F29"/>
  <c r="O9" i="8" l="1"/>
  <c r="O35" i="4"/>
  <c r="F35" i="6"/>
  <c r="O61" i="4"/>
  <c r="G61" i="6"/>
  <c r="O62" i="4"/>
  <c r="H62" i="6"/>
  <c r="O30" i="4"/>
  <c r="F30" i="6"/>
  <c r="O40" i="4"/>
  <c r="F40" i="6"/>
  <c r="O55" i="4"/>
  <c r="G55" i="6"/>
  <c r="O51" i="4"/>
  <c r="H51" i="6"/>
  <c r="O29" i="4"/>
  <c r="F29" i="6"/>
  <c r="O31" i="4"/>
  <c r="F31" i="6"/>
  <c r="O45" i="4"/>
  <c r="F45" i="6"/>
  <c r="O39" i="4"/>
  <c r="F39" i="6"/>
  <c r="O60" i="4"/>
  <c r="G60" i="6"/>
  <c r="O42" i="4"/>
  <c r="G42" i="6"/>
  <c r="O50" i="4"/>
  <c r="H50" i="6"/>
  <c r="O28" i="4"/>
  <c r="H28" i="6"/>
  <c r="O27" i="4"/>
  <c r="H27" i="6"/>
  <c r="G64" i="4"/>
  <c r="H64"/>
  <c r="F64"/>
  <c r="H64" i="6" l="1"/>
  <c r="H27" i="7"/>
  <c r="O27" i="6"/>
  <c r="H28" i="7"/>
  <c r="O28" i="6"/>
  <c r="H50" i="7"/>
  <c r="O50" i="6"/>
  <c r="G42" i="7"/>
  <c r="G64" i="6"/>
  <c r="O42"/>
  <c r="G60" i="7"/>
  <c r="O60" i="6"/>
  <c r="F39" i="7"/>
  <c r="O39" i="6"/>
  <c r="O45"/>
  <c r="F45" i="7"/>
  <c r="O31" i="6"/>
  <c r="F31" i="7"/>
  <c r="F29"/>
  <c r="F64" i="6"/>
  <c r="O29"/>
  <c r="O51"/>
  <c r="H51" i="7"/>
  <c r="G55"/>
  <c r="O55" i="6"/>
  <c r="O40"/>
  <c r="F40" i="7"/>
  <c r="O30" i="6"/>
  <c r="F30" i="7"/>
  <c r="H62"/>
  <c r="O62" i="6"/>
  <c r="G61" i="7"/>
  <c r="O61" i="6"/>
  <c r="O35"/>
  <c r="F35" i="7"/>
  <c r="O64" i="4"/>
  <c r="O65"/>
  <c r="O65" i="6" l="1"/>
  <c r="O64"/>
  <c r="F35" i="8"/>
  <c r="O35" s="1"/>
  <c r="O35" i="7"/>
  <c r="F30" i="8"/>
  <c r="O30" s="1"/>
  <c r="O30" i="7"/>
  <c r="F40" i="8"/>
  <c r="O40" s="1"/>
  <c r="O40" i="7"/>
  <c r="H51" i="8"/>
  <c r="O51" s="1"/>
  <c r="O51" i="7"/>
  <c r="F29" i="8"/>
  <c r="O29" i="7"/>
  <c r="F64"/>
  <c r="F39" i="8"/>
  <c r="O39" s="1"/>
  <c r="O39" i="7"/>
  <c r="G60" i="8"/>
  <c r="O60" s="1"/>
  <c r="O60" i="7"/>
  <c r="G61" i="8"/>
  <c r="O61" s="1"/>
  <c r="O61" i="7"/>
  <c r="H62" i="8"/>
  <c r="O62" s="1"/>
  <c r="O62" i="7"/>
  <c r="G55" i="8"/>
  <c r="O55" s="1"/>
  <c r="O55" i="7"/>
  <c r="F31" i="8"/>
  <c r="O31" s="1"/>
  <c r="O31" i="7"/>
  <c r="F45" i="8"/>
  <c r="O45" s="1"/>
  <c r="O45" i="7"/>
  <c r="G42" i="8"/>
  <c r="O42" i="7"/>
  <c r="G64"/>
  <c r="H50" i="8"/>
  <c r="O50" s="1"/>
  <c r="O50" i="7"/>
  <c r="H28" i="8"/>
  <c r="O28" s="1"/>
  <c r="O28" i="7"/>
  <c r="H27" i="8"/>
  <c r="H64" i="7"/>
  <c r="O27"/>
  <c r="O64" l="1"/>
  <c r="O27" i="8"/>
  <c r="H64"/>
  <c r="O29"/>
  <c r="F64"/>
  <c r="O65" i="7"/>
  <c r="G64" i="8"/>
  <c r="O42"/>
  <c r="O64" l="1"/>
  <c r="O65"/>
</calcChain>
</file>

<file path=xl/sharedStrings.xml><?xml version="1.0" encoding="utf-8"?>
<sst xmlns="http://schemas.openxmlformats.org/spreadsheetml/2006/main" count="944" uniqueCount="217">
  <si>
    <t>Programa 01</t>
  </si>
  <si>
    <t>Programa Agropecuario Municipal</t>
  </si>
  <si>
    <t>Subprograma 01</t>
  </si>
  <si>
    <t>Plan General de Asistencia Técnica Directa Rural</t>
  </si>
  <si>
    <t>Producción y Aprovechamiento Agrícola</t>
  </si>
  <si>
    <t>Producción y Aprovechamiento Pecuario</t>
  </si>
  <si>
    <t>Producción y Aprovechamiento Pesca y Apicultura</t>
  </si>
  <si>
    <t>Desarrollo Rural</t>
  </si>
  <si>
    <t>Agroindustria</t>
  </si>
  <si>
    <t>Fortalecimiento y Acompañamiento a los Procesos de Asociativos</t>
  </si>
  <si>
    <t>Subprograma 02</t>
  </si>
  <si>
    <t>Subprograma 03</t>
  </si>
  <si>
    <t>Subprograma 04</t>
  </si>
  <si>
    <t>Subprograma 05</t>
  </si>
  <si>
    <t>Subprograma 06</t>
  </si>
  <si>
    <t>Subprograma 07</t>
  </si>
  <si>
    <t>Subprograma 08</t>
  </si>
  <si>
    <t>Fortalecimiento y Acompañamiento a los Procesos de Comercialización</t>
  </si>
  <si>
    <t>Programa de Promoción Turistica Municipal</t>
  </si>
  <si>
    <t>Desarrollo Turistico</t>
  </si>
  <si>
    <t>Eventos</t>
  </si>
  <si>
    <t>Plan General de Asistencia Técnica Turistica</t>
  </si>
  <si>
    <t>Fomento y Divulgación</t>
  </si>
  <si>
    <t>Plan General de Asistencia Técnica Comercial</t>
  </si>
  <si>
    <t>Desarrollo Comercial</t>
  </si>
  <si>
    <t>Inclusión de Sectores Emergentes en la Base Económica Local</t>
  </si>
  <si>
    <t>Protección de Areas y Especies de Interés Ambiental y Arqueológico</t>
  </si>
  <si>
    <t>Programa 02</t>
  </si>
  <si>
    <t>Manejo de Situaciones Ambientales</t>
  </si>
  <si>
    <t>Sistema de Gestión Ambiental Municipal - SIGAM</t>
  </si>
  <si>
    <t>Conservación y Recuperación de Ecosistemas Estratégicos</t>
  </si>
  <si>
    <t>Patrimonio Ecológico Municipal</t>
  </si>
  <si>
    <t>Patrimonio Arqueológico Municipal</t>
  </si>
  <si>
    <t>Programa 03</t>
  </si>
  <si>
    <t>Aplicación de la Normatividad Ambiental</t>
  </si>
  <si>
    <t>Control y Vigilancia Ambiental</t>
  </si>
  <si>
    <t>Programa 04</t>
  </si>
  <si>
    <t>Gestión del Riesgo Ambiental</t>
  </si>
  <si>
    <t>Monitoreo e Intervención a Factores Críticos</t>
  </si>
  <si>
    <t>Programa 05</t>
  </si>
  <si>
    <t>Planes de Manejo</t>
  </si>
  <si>
    <t>Planes y Estudios de Impacto Ambiental</t>
  </si>
  <si>
    <t>Educación y Cultura Ambiental</t>
  </si>
  <si>
    <t>Fortalecimiento Organizacional</t>
  </si>
  <si>
    <t>Programa 06</t>
  </si>
  <si>
    <t>Fortalecimiento Institucional y Comunitario</t>
  </si>
  <si>
    <t>Abastecimiento del Agua</t>
  </si>
  <si>
    <t>Sistemas de Tratamiento de Aguas Residuales</t>
  </si>
  <si>
    <t>Programa 07</t>
  </si>
  <si>
    <t>Agua Potable y Saneamiento Básico</t>
  </si>
  <si>
    <t>Programa 08</t>
  </si>
  <si>
    <t>Saneamiento Predial</t>
  </si>
  <si>
    <t>Legalización de Predios Rurales</t>
  </si>
  <si>
    <t>Programa 09</t>
  </si>
  <si>
    <t>Manejo Ambiental Urbano y Centros Poblados</t>
  </si>
  <si>
    <t>Manejo Integrado de Basuras y Desechos</t>
  </si>
  <si>
    <t>Programa 10</t>
  </si>
  <si>
    <t>Hacia una Eco-región</t>
  </si>
  <si>
    <t>Ocupación del Territorio</t>
  </si>
  <si>
    <t>Hacia un Modelo de Turismo</t>
  </si>
  <si>
    <t>Programa 11</t>
  </si>
  <si>
    <t>Uso Sostenible del Recurso Suelo</t>
  </si>
  <si>
    <t>Sostenibilidad Ambiental de Actividades Productivas</t>
  </si>
  <si>
    <t>Prácticas Amigables con el Medio Ambiente</t>
  </si>
  <si>
    <t>Programa de Vias para la Prosperidad</t>
  </si>
  <si>
    <t>Mejoramiento de la Infraestructura Vial Urbana</t>
  </si>
  <si>
    <t>Mejoramiento de la Infraestructura Vial Rural</t>
  </si>
  <si>
    <t>Mantenimiento Rutinario Vial</t>
  </si>
  <si>
    <t>Optimización de la Maquinaria Municipal</t>
  </si>
  <si>
    <t>Servicios Públicos con Calidad</t>
  </si>
  <si>
    <t>Fortalecimiento al Control y Accesibilidad de los Servicios Públicos</t>
  </si>
  <si>
    <t>Acueducto Urbano</t>
  </si>
  <si>
    <t>Protección a Cuencas</t>
  </si>
  <si>
    <t>Calidad en la Fuente</t>
  </si>
  <si>
    <t>Macro-medición</t>
  </si>
  <si>
    <t>Micro-medición</t>
  </si>
  <si>
    <t>IANC</t>
  </si>
  <si>
    <t>Ampliación de Cobertura</t>
  </si>
  <si>
    <t>Control y Monitoreo de la Calidad del Agua</t>
  </si>
  <si>
    <t>Alcantarillado</t>
  </si>
  <si>
    <t>Optimización Red de Alcantarillado Sanitario</t>
  </si>
  <si>
    <t>Aseo</t>
  </si>
  <si>
    <t>Recolección</t>
  </si>
  <si>
    <t>Aprovechamiento</t>
  </si>
  <si>
    <t>Gas</t>
  </si>
  <si>
    <t>Gasificación para el Municipio</t>
  </si>
  <si>
    <t>Alumbrado Público</t>
  </si>
  <si>
    <t>Mejoramiento de Redes y Programa de Ampliación</t>
  </si>
  <si>
    <t>Energía</t>
  </si>
  <si>
    <t>Acueductos Rurales</t>
  </si>
  <si>
    <t>Optimización de Sistemas de Abastecimiento</t>
  </si>
  <si>
    <t>Micro-cuenca</t>
  </si>
  <si>
    <t>Fortalecimiento Institucional</t>
  </si>
  <si>
    <t>Educación Ambiental, Entorno y Bienestar</t>
  </si>
  <si>
    <t>Implementación de Sistemas de Tratamiento de Aguas Residuales</t>
  </si>
  <si>
    <t>Del Deporte- La Recreación - La Educación Física y El Aprovechamiento</t>
  </si>
  <si>
    <t>Aprovechamiento del Tiempo Libre</t>
  </si>
  <si>
    <t>Masificación del Deporte</t>
  </si>
  <si>
    <t>Formación Deportiva y Recreativa</t>
  </si>
  <si>
    <t>Participación Eventos Deportivos</t>
  </si>
  <si>
    <t>Adecuación, Mejoramiento y Mantenimiento de la Infraestructura</t>
  </si>
  <si>
    <t>Procesos de Promoción y Creación Artística</t>
  </si>
  <si>
    <t>Formación y Estimulos</t>
  </si>
  <si>
    <t>Fortalecimiento de las Expresiones Artísticas y Culturales</t>
  </si>
  <si>
    <t>Científico - Cultural</t>
  </si>
  <si>
    <t>Artistas por la Inclusión</t>
  </si>
  <si>
    <t>Promoción de la Lectura y el Aprendizaje</t>
  </si>
  <si>
    <t>Recuperación de las Tradiciones y Valores Culturales</t>
  </si>
  <si>
    <t>Divulgación Cultural y Formación de Públicos</t>
  </si>
  <si>
    <t>Formación Cultural y Encuentros de Aprendizaje</t>
  </si>
  <si>
    <t>Ciudades Amables</t>
  </si>
  <si>
    <t>Mejoramiento Integral de Barrios</t>
  </si>
  <si>
    <t>Vivienda Saludable</t>
  </si>
  <si>
    <t>Gestión de las Afectaciones por Ola Invernal y Superación de la Pobreza</t>
  </si>
  <si>
    <t>Vivienda Digna</t>
  </si>
  <si>
    <t>Escuelas Saludables</t>
  </si>
  <si>
    <t>Saneamiento Básico Escolar</t>
  </si>
  <si>
    <t>Adecuación de la Infraestructura para la Enseñanza</t>
  </si>
  <si>
    <t>Dotación para la Formación</t>
  </si>
  <si>
    <t>Calidad Educativa</t>
  </si>
  <si>
    <t>Garantías para la Cobertura</t>
  </si>
  <si>
    <t>Incentivos  a la Educación</t>
  </si>
  <si>
    <t>Educación para Todos</t>
  </si>
  <si>
    <t>Fortalecimiento de los Procesos Educativos</t>
  </si>
  <si>
    <t>Educación Superior y Educación No Formal</t>
  </si>
  <si>
    <t>Formando Líderes para la Paz</t>
  </si>
  <si>
    <t>Extensión Educativa</t>
  </si>
  <si>
    <t>Plan Territorial de Salud</t>
  </si>
  <si>
    <t>Aseguramiento</t>
  </si>
  <si>
    <t>Prestación y Desarrollo de Servicios en Salud</t>
  </si>
  <si>
    <t>Salud Pública</t>
  </si>
  <si>
    <t>Promoción Social</t>
  </si>
  <si>
    <t>Vigilancia y Control de Riesgos Profesionales</t>
  </si>
  <si>
    <t>Emergencia y Desastres</t>
  </si>
  <si>
    <t>Fortalecimiento Institucional SGSSS</t>
  </si>
  <si>
    <t>Atención a la Población Vulnerable</t>
  </si>
  <si>
    <t>Priorización en la Atención a la Población Vulnerable</t>
  </si>
  <si>
    <t>Grupos Poblacionales - Grupos Etnicos</t>
  </si>
  <si>
    <t>Reconocimiento al Resguardo Indígena Nabera Drua</t>
  </si>
  <si>
    <t>Oferta Institucional para Poblaciones Indígenas</t>
  </si>
  <si>
    <t>Fortalecimiento y Aplicación del Plan Integral Unico - PIU</t>
  </si>
  <si>
    <t>Grupos Poblacionales - Población en Situación de Desplazamiento</t>
  </si>
  <si>
    <t>Grupos Poblacionales - Adulto Mayor</t>
  </si>
  <si>
    <t>Asistencia Pública</t>
  </si>
  <si>
    <t>Medidas de Protección contra el Abandono</t>
  </si>
  <si>
    <t>Grupos Poblacionales - Población con Anomalias Congenitas ó Discap.</t>
  </si>
  <si>
    <t>Discapacidad y Calidad de Vida</t>
  </si>
  <si>
    <t>Infraestructura para la Atención</t>
  </si>
  <si>
    <t>Grupos Poblacionales - Niñez, Infancia y Adolescencia</t>
  </si>
  <si>
    <t>Ciudades Prosperas para los niños, niñas y adolescentes</t>
  </si>
  <si>
    <t>Derechos de Existencia</t>
  </si>
  <si>
    <t>Derechos de Desarrollo</t>
  </si>
  <si>
    <t>Derechos de Ciudadanía</t>
  </si>
  <si>
    <t>Derechos de Protección</t>
  </si>
  <si>
    <t>Formación y Liderazgo</t>
  </si>
  <si>
    <t>Medidas de Protección</t>
  </si>
  <si>
    <t>Grupos Poblacionales - Juventudes</t>
  </si>
  <si>
    <t>Equidad y Genero</t>
  </si>
  <si>
    <t>Grupos Poblacionales - Mujeres, Primera Infancia y Familia</t>
  </si>
  <si>
    <t xml:space="preserve">Familias en Acción </t>
  </si>
  <si>
    <t>Red Unidos</t>
  </si>
  <si>
    <t>Grupos Poblacionales - Programas Nacionales</t>
  </si>
  <si>
    <t>De la Justicia y El Orden</t>
  </si>
  <si>
    <t>Seguridad y Convivencia Ciudadana</t>
  </si>
  <si>
    <t>En Defensa de los Derechos</t>
  </si>
  <si>
    <t>Resolución de Conflictos</t>
  </si>
  <si>
    <t>De los Derechos Humanos y Derecho Internacional Humanitario</t>
  </si>
  <si>
    <t>Regularización del Transito y Transporte</t>
  </si>
  <si>
    <t>Protección al Consumidor</t>
  </si>
  <si>
    <t>Administración con Calidad</t>
  </si>
  <si>
    <t>Administración Participativa</t>
  </si>
  <si>
    <t>Comunicación Efectiva</t>
  </si>
  <si>
    <t>Gestión Financiera</t>
  </si>
  <si>
    <t>Gestión Documental</t>
  </si>
  <si>
    <t>Fortalecimiento de las Capacidades Institucionales</t>
  </si>
  <si>
    <t>Control a la Gestión Pública Territorial</t>
  </si>
  <si>
    <t>De lo Público y el Territorio</t>
  </si>
  <si>
    <t>Del Espacio Público y la Infraestructura Municipal</t>
  </si>
  <si>
    <t>Gestión del Riesgo</t>
  </si>
  <si>
    <t>Ordenamiento Territorial</t>
  </si>
  <si>
    <t>S.G.P. FORS</t>
  </si>
  <si>
    <t>S.G.P.L.I.</t>
  </si>
  <si>
    <t>S.G.P.L.D.</t>
  </si>
  <si>
    <t>R.P</t>
  </si>
  <si>
    <t>SECT.ELECT</t>
  </si>
  <si>
    <t>ETESA</t>
  </si>
  <si>
    <t>APORT.DPTO</t>
  </si>
  <si>
    <t>FOSYGA</t>
  </si>
  <si>
    <t>R.DEST.ESP.</t>
  </si>
  <si>
    <t>TOTAL</t>
  </si>
  <si>
    <t>Sector</t>
  </si>
  <si>
    <t>Programa</t>
  </si>
  <si>
    <t>Nombre del Programa</t>
  </si>
  <si>
    <r>
      <t xml:space="preserve">Eje No 1 : Economia para el Desarrollo - </t>
    </r>
    <r>
      <rPr>
        <b/>
        <i/>
        <sz val="8"/>
        <color theme="1"/>
        <rFont val="Arial"/>
        <family val="2"/>
      </rPr>
      <t>"Luchemos por la Economía Que el Darién Necesita"</t>
    </r>
  </si>
  <si>
    <r>
      <t xml:space="preserve">Eje No 2 : Desarrollo Sostenible con Visión de Territorio - </t>
    </r>
    <r>
      <rPr>
        <b/>
        <i/>
        <sz val="8"/>
        <color theme="1"/>
        <rFont val="Arial"/>
        <family val="2"/>
      </rPr>
      <t>"Luchemos por el Ambiente y el Territorio Que Queremos"</t>
    </r>
  </si>
  <si>
    <r>
      <t xml:space="preserve">Eje No 3 : Mejores Servicios para el Desarrollo - </t>
    </r>
    <r>
      <rPr>
        <b/>
        <i/>
        <sz val="8"/>
        <color theme="1"/>
        <rFont val="Arial"/>
        <family val="2"/>
      </rPr>
      <t>"Luchemos por el Acceso Que el Darién Demanda"</t>
    </r>
  </si>
  <si>
    <r>
      <t xml:space="preserve">Eje No 4 : Desarrollo del Bienestar con Equidad Social - </t>
    </r>
    <r>
      <rPr>
        <b/>
        <i/>
        <sz val="8"/>
        <color theme="1"/>
        <rFont val="Arial"/>
        <family val="2"/>
      </rPr>
      <t>"Luchemos por el Bienestar Que el Darién Pretende"</t>
    </r>
  </si>
  <si>
    <r>
      <t xml:space="preserve">Eje No 5 : Gestión de lo Público y Gobernabilidad - </t>
    </r>
    <r>
      <rPr>
        <b/>
        <i/>
        <sz val="8"/>
        <color theme="1"/>
        <rFont val="Arial"/>
        <family val="2"/>
      </rPr>
      <t>"Luchemos por la Institucionalidad y el Orden Que Queremos"</t>
    </r>
  </si>
  <si>
    <t>Grupos Poblacionales - En Situación de Desplazamiento</t>
  </si>
  <si>
    <t>Total</t>
  </si>
  <si>
    <t>Vigencia 2012</t>
  </si>
  <si>
    <t>Inclusión de Sectores Emergentes…</t>
  </si>
  <si>
    <t>Protección de Areas y Especies de Interés Amb…</t>
  </si>
  <si>
    <t>Del Deporte- La Recreación - La Educación Física y …</t>
  </si>
  <si>
    <t>Gestión de las Afectaciones Ola Invernal y Sup….</t>
  </si>
  <si>
    <t>Grupos Poblacionales - Con Anomalias Congenitas ó …</t>
  </si>
  <si>
    <t>Grupos Poblacionales - Mujeres, Primera Infancia y F…</t>
  </si>
  <si>
    <t>Municipio de Calima El Darién</t>
  </si>
  <si>
    <t>Plan de Desarrollo Municipal 2012-2015</t>
  </si>
  <si>
    <t>Plan Plurianual de Inversiones</t>
  </si>
  <si>
    <t>Anexo No 2</t>
  </si>
  <si>
    <t>Diagnostico de los Acueductos de la zona Rural</t>
  </si>
  <si>
    <t>Anexo No 3</t>
  </si>
  <si>
    <t>Vigencia 2015</t>
  </si>
  <si>
    <t>Vigencia 2014</t>
  </si>
  <si>
    <t>Vigencia 2013</t>
  </si>
  <si>
    <t xml:space="preserve"> </t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</si>
</sst>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4" fontId="0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3" fillId="3" borderId="3" xfId="0" applyFont="1" applyFill="1" applyBorder="1"/>
    <xf numFmtId="0" fontId="5" fillId="3" borderId="3" xfId="0" applyFont="1" applyFill="1" applyBorder="1"/>
    <xf numFmtId="0" fontId="6" fillId="3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2" xfId="0" applyFont="1" applyFill="1" applyBorder="1"/>
    <xf numFmtId="0" fontId="4" fillId="3" borderId="3" xfId="0" applyFont="1" applyFill="1" applyBorder="1"/>
    <xf numFmtId="0" fontId="6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/>
    <xf numFmtId="0" fontId="3" fillId="3" borderId="2" xfId="0" applyFont="1" applyFill="1" applyBorder="1"/>
    <xf numFmtId="3" fontId="5" fillId="0" borderId="0" xfId="0" applyNumberFormat="1" applyFont="1"/>
    <xf numFmtId="3" fontId="5" fillId="3" borderId="3" xfId="0" applyNumberFormat="1" applyFont="1" applyFill="1" applyBorder="1"/>
    <xf numFmtId="3" fontId="5" fillId="3" borderId="4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right"/>
    </xf>
    <xf numFmtId="0" fontId="2" fillId="0" borderId="0" xfId="0" applyFont="1"/>
    <xf numFmtId="0" fontId="6" fillId="3" borderId="6" xfId="0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6" fillId="5" borderId="0" xfId="0" applyFont="1" applyFill="1" applyBorder="1" applyAlignment="1">
      <alignment horizontal="center"/>
    </xf>
    <xf numFmtId="3" fontId="5" fillId="5" borderId="1" xfId="0" applyNumberFormat="1" applyFont="1" applyFill="1" applyBorder="1"/>
    <xf numFmtId="3" fontId="6" fillId="5" borderId="0" xfId="0" applyNumberFormat="1" applyFont="1" applyFill="1" applyBorder="1" applyAlignment="1">
      <alignment horizontal="center"/>
    </xf>
    <xf numFmtId="3" fontId="5" fillId="5" borderId="0" xfId="0" applyNumberFormat="1" applyFont="1" applyFill="1"/>
    <xf numFmtId="4" fontId="1" fillId="5" borderId="0" xfId="0" applyNumberFormat="1" applyFont="1" applyFill="1"/>
    <xf numFmtId="4" fontId="0" fillId="5" borderId="0" xfId="0" applyNumberFormat="1" applyFont="1" applyFill="1"/>
    <xf numFmtId="3" fontId="5" fillId="6" borderId="3" xfId="0" applyNumberFormat="1" applyFont="1" applyFill="1" applyBorder="1"/>
    <xf numFmtId="0" fontId="6" fillId="6" borderId="5" xfId="0" applyFont="1" applyFill="1" applyBorder="1" applyAlignment="1">
      <alignment horizontal="center"/>
    </xf>
    <xf numFmtId="4" fontId="5" fillId="6" borderId="3" xfId="0" applyNumberFormat="1" applyFont="1" applyFill="1" applyBorder="1"/>
    <xf numFmtId="0" fontId="5" fillId="6" borderId="3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6" fillId="3" borderId="6" xfId="0" applyFont="1" applyFill="1" applyBorder="1" applyAlignment="1">
      <alignment horizontal="center"/>
    </xf>
    <xf numFmtId="0" fontId="10" fillId="0" borderId="1" xfId="0" applyFont="1" applyBorder="1"/>
    <xf numFmtId="0" fontId="10" fillId="7" borderId="1" xfId="0" applyFont="1" applyFill="1" applyBorder="1"/>
    <xf numFmtId="37" fontId="10" fillId="7" borderId="1" xfId="1" applyNumberFormat="1" applyFont="1" applyFill="1" applyBorder="1" applyAlignment="1">
      <alignment horizontal="center"/>
    </xf>
    <xf numFmtId="0" fontId="11" fillId="0" borderId="1" xfId="0" applyFont="1" applyBorder="1"/>
    <xf numFmtId="0" fontId="11" fillId="2" borderId="0" xfId="0" applyFont="1" applyFill="1"/>
    <xf numFmtId="164" fontId="11" fillId="2" borderId="0" xfId="1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3" fontId="10" fillId="7" borderId="1" xfId="1" applyNumberFormat="1" applyFont="1" applyFill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2" borderId="0" xfId="1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11" fillId="0" borderId="1" xfId="0" applyFont="1" applyFill="1" applyBorder="1"/>
    <xf numFmtId="0" fontId="6" fillId="0" borderId="5" xfId="0" applyFont="1" applyFill="1" applyBorder="1" applyAlignment="1">
      <alignment horizontal="center"/>
    </xf>
    <xf numFmtId="4" fontId="5" fillId="0" borderId="3" xfId="0" applyNumberFormat="1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3" fontId="5" fillId="0" borderId="1" xfId="0" applyNumberFormat="1" applyFont="1" applyFill="1" applyBorder="1"/>
    <xf numFmtId="3" fontId="7" fillId="0" borderId="1" xfId="0" applyNumberFormat="1" applyFont="1" applyFill="1" applyBorder="1"/>
    <xf numFmtId="3" fontId="5" fillId="0" borderId="3" xfId="0" applyNumberFormat="1" applyFont="1" applyFill="1" applyBorder="1"/>
    <xf numFmtId="3" fontId="5" fillId="0" borderId="4" xfId="0" applyNumberFormat="1" applyFont="1" applyFill="1" applyBorder="1"/>
    <xf numFmtId="3" fontId="5" fillId="0" borderId="0" xfId="0" applyNumberFormat="1" applyFont="1" applyFill="1"/>
    <xf numFmtId="4" fontId="1" fillId="0" borderId="0" xfId="0" applyNumberFormat="1" applyFont="1" applyFill="1"/>
    <xf numFmtId="4" fontId="0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37" fontId="0" fillId="0" borderId="0" xfId="0" applyNumberFormat="1"/>
    <xf numFmtId="3" fontId="0" fillId="0" borderId="0" xfId="0" applyNumberFormat="1"/>
    <xf numFmtId="37" fontId="10" fillId="0" borderId="1" xfId="0" applyNumberFormat="1" applyFont="1" applyBorder="1"/>
    <xf numFmtId="3" fontId="10" fillId="0" borderId="1" xfId="0" applyNumberFormat="1" applyFont="1" applyBorder="1"/>
    <xf numFmtId="37" fontId="12" fillId="7" borderId="1" xfId="0" applyNumberFormat="1" applyFont="1" applyFill="1" applyBorder="1"/>
    <xf numFmtId="3" fontId="12" fillId="7" borderId="1" xfId="0" applyNumberFormat="1" applyFont="1" applyFill="1" applyBorder="1"/>
    <xf numFmtId="37" fontId="11" fillId="0" borderId="1" xfId="1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6337</xdr:colOff>
      <xdr:row>2</xdr:row>
      <xdr:rowOff>112644</xdr:rowOff>
    </xdr:to>
    <xdr:pic>
      <xdr:nvPicPr>
        <xdr:cNvPr id="2" name="1 Imagen" descr="ESCUD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430406" cy="483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213360</xdr:colOff>
      <xdr:row>3</xdr:row>
      <xdr:rowOff>179266</xdr:rowOff>
    </xdr:to>
    <xdr:pic>
      <xdr:nvPicPr>
        <xdr:cNvPr id="2" name="1 Imagen" descr="ESCUD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4840" cy="727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198122</xdr:colOff>
      <xdr:row>0</xdr:row>
      <xdr:rowOff>0</xdr:rowOff>
    </xdr:from>
    <xdr:to>
      <xdr:col>15</xdr:col>
      <xdr:colOff>2998</xdr:colOff>
      <xdr:row>3</xdr:row>
      <xdr:rowOff>144780</xdr:rowOff>
    </xdr:to>
    <xdr:pic>
      <xdr:nvPicPr>
        <xdr:cNvPr id="3" name="2 Imagen" descr="Papel tapiz de Galería fotográfica de Window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74682" y="0"/>
          <a:ext cx="673556" cy="693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213360</xdr:colOff>
      <xdr:row>3</xdr:row>
      <xdr:rowOff>179266</xdr:rowOff>
    </xdr:to>
    <xdr:pic>
      <xdr:nvPicPr>
        <xdr:cNvPr id="2" name="1 Imagen" descr="ESCUD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985" cy="750766"/>
        </a:xfrm>
        <a:prstGeom prst="rect">
          <a:avLst/>
        </a:prstGeom>
      </xdr:spPr>
    </xdr:pic>
    <xdr:clientData/>
  </xdr:twoCellAnchor>
  <xdr:twoCellAnchor editAs="oneCell">
    <xdr:from>
      <xdr:col>14</xdr:col>
      <xdr:colOff>198122</xdr:colOff>
      <xdr:row>0</xdr:row>
      <xdr:rowOff>0</xdr:rowOff>
    </xdr:from>
    <xdr:to>
      <xdr:col>15</xdr:col>
      <xdr:colOff>2998</xdr:colOff>
      <xdr:row>3</xdr:row>
      <xdr:rowOff>144780</xdr:rowOff>
    </xdr:to>
    <xdr:pic>
      <xdr:nvPicPr>
        <xdr:cNvPr id="3" name="2 Imagen" descr="Papel tapiz de Galería fotográfica de Window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94747" y="0"/>
          <a:ext cx="719276" cy="716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213360</xdr:colOff>
      <xdr:row>3</xdr:row>
      <xdr:rowOff>179266</xdr:rowOff>
    </xdr:to>
    <xdr:pic>
      <xdr:nvPicPr>
        <xdr:cNvPr id="2" name="1 Imagen" descr="ESCUD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985" cy="750766"/>
        </a:xfrm>
        <a:prstGeom prst="rect">
          <a:avLst/>
        </a:prstGeom>
      </xdr:spPr>
    </xdr:pic>
    <xdr:clientData/>
  </xdr:twoCellAnchor>
  <xdr:twoCellAnchor editAs="oneCell">
    <xdr:from>
      <xdr:col>14</xdr:col>
      <xdr:colOff>198122</xdr:colOff>
      <xdr:row>0</xdr:row>
      <xdr:rowOff>0</xdr:rowOff>
    </xdr:from>
    <xdr:to>
      <xdr:col>15</xdr:col>
      <xdr:colOff>2998</xdr:colOff>
      <xdr:row>3</xdr:row>
      <xdr:rowOff>144780</xdr:rowOff>
    </xdr:to>
    <xdr:pic>
      <xdr:nvPicPr>
        <xdr:cNvPr id="3" name="2 Imagen" descr="Papel tapiz de Galería fotográfica de Window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94747" y="0"/>
          <a:ext cx="719276" cy="716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213360</xdr:colOff>
      <xdr:row>3</xdr:row>
      <xdr:rowOff>179266</xdr:rowOff>
    </xdr:to>
    <xdr:pic>
      <xdr:nvPicPr>
        <xdr:cNvPr id="2" name="1 Imagen" descr="ESCUD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985" cy="750766"/>
        </a:xfrm>
        <a:prstGeom prst="rect">
          <a:avLst/>
        </a:prstGeom>
      </xdr:spPr>
    </xdr:pic>
    <xdr:clientData/>
  </xdr:twoCellAnchor>
  <xdr:twoCellAnchor editAs="oneCell">
    <xdr:from>
      <xdr:col>14</xdr:col>
      <xdr:colOff>198122</xdr:colOff>
      <xdr:row>0</xdr:row>
      <xdr:rowOff>0</xdr:rowOff>
    </xdr:from>
    <xdr:to>
      <xdr:col>15</xdr:col>
      <xdr:colOff>2998</xdr:colOff>
      <xdr:row>3</xdr:row>
      <xdr:rowOff>144780</xdr:rowOff>
    </xdr:to>
    <xdr:pic>
      <xdr:nvPicPr>
        <xdr:cNvPr id="3" name="2 Imagen" descr="Papel tapiz de Galería fotográfica de Window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94747" y="0"/>
          <a:ext cx="719276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topLeftCell="F168" zoomScale="115" zoomScaleNormal="115" workbookViewId="0">
      <selection activeCell="J168" sqref="J168"/>
    </sheetView>
  </sheetViews>
  <sheetFormatPr baseColWidth="10" defaultRowHeight="14.4"/>
  <cols>
    <col min="1" max="2" width="2.33203125" bestFit="1" customWidth="1"/>
    <col min="3" max="3" width="1.5546875" bestFit="1" customWidth="1"/>
    <col min="4" max="4" width="10.6640625" customWidth="1"/>
    <col min="5" max="5" width="45" bestFit="1" customWidth="1"/>
    <col min="6" max="9" width="9.5546875" bestFit="1" customWidth="1"/>
    <col min="10" max="10" width="13" bestFit="1" customWidth="1"/>
    <col min="11" max="11" width="13.5546875" bestFit="1" customWidth="1"/>
  </cols>
  <sheetData>
    <row r="1" spans="1:11">
      <c r="D1" s="25" t="s">
        <v>207</v>
      </c>
    </row>
    <row r="2" spans="1:11">
      <c r="D2" s="25" t="s">
        <v>208</v>
      </c>
    </row>
    <row r="3" spans="1:11">
      <c r="D3" s="25" t="s">
        <v>209</v>
      </c>
    </row>
    <row r="4" spans="1:11">
      <c r="D4" s="25" t="s">
        <v>212</v>
      </c>
    </row>
    <row r="5" spans="1:11">
      <c r="F5" s="39">
        <v>2012</v>
      </c>
      <c r="G5" s="39">
        <v>2013</v>
      </c>
      <c r="H5" s="39">
        <v>2014</v>
      </c>
      <c r="I5" s="39">
        <v>2015</v>
      </c>
      <c r="J5" s="39" t="s">
        <v>189</v>
      </c>
    </row>
    <row r="6" spans="1:11">
      <c r="A6" s="1"/>
      <c r="B6" s="1"/>
      <c r="C6" s="1"/>
      <c r="D6" s="1"/>
      <c r="E6" s="1"/>
      <c r="F6" s="1"/>
      <c r="G6" s="1"/>
      <c r="H6" s="1"/>
      <c r="I6" s="1"/>
      <c r="J6" s="46"/>
    </row>
    <row r="7" spans="1:11">
      <c r="A7" s="42">
        <v>1</v>
      </c>
      <c r="B7" s="43">
        <v>0</v>
      </c>
      <c r="C7" s="43">
        <v>0</v>
      </c>
      <c r="D7" s="43" t="s">
        <v>0</v>
      </c>
      <c r="E7" s="43" t="s">
        <v>1</v>
      </c>
      <c r="F7" s="44">
        <f>'Plan de Inversiones 2012 - Prog'!O9</f>
        <v>68534649</v>
      </c>
      <c r="G7" s="44">
        <f>F7*1.05</f>
        <v>71961381.450000003</v>
      </c>
      <c r="H7" s="44">
        <f>G7*1.05</f>
        <v>75559450.522500008</v>
      </c>
      <c r="I7" s="44">
        <f>H7*1.05</f>
        <v>79337423.048625007</v>
      </c>
      <c r="J7" s="71">
        <f>SUM(J8:J15)</f>
        <v>295392904.02112496</v>
      </c>
      <c r="K7" s="67"/>
    </row>
    <row r="8" spans="1:11">
      <c r="A8" s="45">
        <v>1</v>
      </c>
      <c r="B8" s="45">
        <v>1</v>
      </c>
      <c r="C8" s="45">
        <v>1</v>
      </c>
      <c r="D8" s="45" t="s">
        <v>2</v>
      </c>
      <c r="E8" s="45" t="s">
        <v>3</v>
      </c>
      <c r="F8" s="73">
        <v>15000000</v>
      </c>
      <c r="G8" s="73">
        <f t="shared" ref="G8:I8" si="0">F8*1.05</f>
        <v>15750000</v>
      </c>
      <c r="H8" s="73">
        <f t="shared" si="0"/>
        <v>16537500</v>
      </c>
      <c r="I8" s="73">
        <f t="shared" si="0"/>
        <v>17364375</v>
      </c>
      <c r="J8" s="69">
        <f>SUM(F8:I8)</f>
        <v>64651875</v>
      </c>
    </row>
    <row r="9" spans="1:11">
      <c r="A9" s="45">
        <v>1</v>
      </c>
      <c r="B9" s="45">
        <v>1</v>
      </c>
      <c r="C9" s="45">
        <v>2</v>
      </c>
      <c r="D9" s="45" t="s">
        <v>10</v>
      </c>
      <c r="E9" s="45" t="s">
        <v>4</v>
      </c>
      <c r="F9" s="73">
        <v>17000000</v>
      </c>
      <c r="G9" s="73">
        <f t="shared" ref="G9:I9" si="1">F9*1.05</f>
        <v>17850000</v>
      </c>
      <c r="H9" s="73">
        <f t="shared" si="1"/>
        <v>18742500</v>
      </c>
      <c r="I9" s="73">
        <f t="shared" si="1"/>
        <v>19679625</v>
      </c>
      <c r="J9" s="69">
        <f t="shared" ref="J9:J15" si="2">SUM(F9:I9)</f>
        <v>73272125</v>
      </c>
    </row>
    <row r="10" spans="1:11">
      <c r="A10" s="45">
        <v>1</v>
      </c>
      <c r="B10" s="45">
        <v>1</v>
      </c>
      <c r="C10" s="45">
        <v>3</v>
      </c>
      <c r="D10" s="45" t="s">
        <v>11</v>
      </c>
      <c r="E10" s="45" t="s">
        <v>5</v>
      </c>
      <c r="F10" s="73">
        <v>17000000</v>
      </c>
      <c r="G10" s="73">
        <f t="shared" ref="G10:I10" si="3">F10*1.05</f>
        <v>17850000</v>
      </c>
      <c r="H10" s="73">
        <f t="shared" si="3"/>
        <v>18742500</v>
      </c>
      <c r="I10" s="73">
        <f t="shared" si="3"/>
        <v>19679625</v>
      </c>
      <c r="J10" s="69">
        <f t="shared" si="2"/>
        <v>73272125</v>
      </c>
    </row>
    <row r="11" spans="1:11">
      <c r="A11" s="45">
        <v>1</v>
      </c>
      <c r="B11" s="45">
        <v>1</v>
      </c>
      <c r="C11" s="45">
        <v>4</v>
      </c>
      <c r="D11" s="45" t="s">
        <v>12</v>
      </c>
      <c r="E11" s="45" t="s">
        <v>6</v>
      </c>
      <c r="F11" s="73">
        <v>5534649</v>
      </c>
      <c r="G11" s="73">
        <f t="shared" ref="G11:I11" si="4">F11*1.05</f>
        <v>5811381.4500000002</v>
      </c>
      <c r="H11" s="73">
        <f t="shared" si="4"/>
        <v>6101950.5225000009</v>
      </c>
      <c r="I11" s="73">
        <f t="shared" si="4"/>
        <v>6407048.0486250008</v>
      </c>
      <c r="J11" s="69">
        <f t="shared" si="2"/>
        <v>23855029.021125</v>
      </c>
    </row>
    <row r="12" spans="1:11">
      <c r="A12" s="45">
        <v>1</v>
      </c>
      <c r="B12" s="45">
        <v>1</v>
      </c>
      <c r="C12" s="45">
        <v>5</v>
      </c>
      <c r="D12" s="45" t="s">
        <v>13</v>
      </c>
      <c r="E12" s="45" t="s">
        <v>7</v>
      </c>
      <c r="F12" s="73">
        <v>5000000</v>
      </c>
      <c r="G12" s="73">
        <f t="shared" ref="G12:I12" si="5">F12*1.05</f>
        <v>5250000</v>
      </c>
      <c r="H12" s="73">
        <f t="shared" si="5"/>
        <v>5512500</v>
      </c>
      <c r="I12" s="73">
        <f t="shared" si="5"/>
        <v>5788125</v>
      </c>
      <c r="J12" s="69">
        <f t="shared" si="2"/>
        <v>21550625</v>
      </c>
    </row>
    <row r="13" spans="1:11">
      <c r="A13" s="45">
        <v>1</v>
      </c>
      <c r="B13" s="45">
        <v>1</v>
      </c>
      <c r="C13" s="45">
        <v>6</v>
      </c>
      <c r="D13" s="45" t="s">
        <v>14</v>
      </c>
      <c r="E13" s="45" t="s">
        <v>8</v>
      </c>
      <c r="F13" s="73">
        <v>5000000</v>
      </c>
      <c r="G13" s="73">
        <f t="shared" ref="G13:I13" si="6">F13*1.05</f>
        <v>5250000</v>
      </c>
      <c r="H13" s="73">
        <f t="shared" si="6"/>
        <v>5512500</v>
      </c>
      <c r="I13" s="73">
        <f t="shared" si="6"/>
        <v>5788125</v>
      </c>
      <c r="J13" s="69">
        <f t="shared" si="2"/>
        <v>21550625</v>
      </c>
    </row>
    <row r="14" spans="1:11">
      <c r="A14" s="45">
        <v>1</v>
      </c>
      <c r="B14" s="45">
        <v>1</v>
      </c>
      <c r="C14" s="45">
        <v>7</v>
      </c>
      <c r="D14" s="45" t="s">
        <v>15</v>
      </c>
      <c r="E14" s="45" t="s">
        <v>9</v>
      </c>
      <c r="F14" s="73">
        <v>2000000</v>
      </c>
      <c r="G14" s="73">
        <f t="shared" ref="G14:I14" si="7">F14*1.05</f>
        <v>2100000</v>
      </c>
      <c r="H14" s="73">
        <f t="shared" si="7"/>
        <v>2205000</v>
      </c>
      <c r="I14" s="73">
        <f t="shared" si="7"/>
        <v>2315250</v>
      </c>
      <c r="J14" s="69">
        <f t="shared" si="2"/>
        <v>8620250</v>
      </c>
    </row>
    <row r="15" spans="1:11">
      <c r="A15" s="45">
        <v>1</v>
      </c>
      <c r="B15" s="45">
        <v>1</v>
      </c>
      <c r="C15" s="45">
        <v>8</v>
      </c>
      <c r="D15" s="45" t="s">
        <v>16</v>
      </c>
      <c r="E15" s="45" t="s">
        <v>17</v>
      </c>
      <c r="F15" s="73">
        <v>2000000</v>
      </c>
      <c r="G15" s="73">
        <f t="shared" ref="G15:I15" si="8">F15*1.05</f>
        <v>2100000</v>
      </c>
      <c r="H15" s="73">
        <f t="shared" si="8"/>
        <v>2205000</v>
      </c>
      <c r="I15" s="73">
        <f t="shared" si="8"/>
        <v>2315250</v>
      </c>
      <c r="J15" s="69">
        <f t="shared" si="2"/>
        <v>8620250</v>
      </c>
    </row>
    <row r="16" spans="1:11">
      <c r="A16" s="46"/>
      <c r="B16" s="46"/>
      <c r="C16" s="46"/>
      <c r="D16" s="46"/>
      <c r="E16" s="46"/>
      <c r="F16" s="47"/>
      <c r="G16" s="48"/>
      <c r="H16" s="48"/>
      <c r="I16" s="48"/>
      <c r="J16" s="46"/>
    </row>
    <row r="17" spans="1:11">
      <c r="A17" s="42">
        <v>2</v>
      </c>
      <c r="B17" s="43">
        <v>0</v>
      </c>
      <c r="C17" s="43">
        <v>0</v>
      </c>
      <c r="D17" s="43" t="s">
        <v>0</v>
      </c>
      <c r="E17" s="43" t="s">
        <v>18</v>
      </c>
      <c r="F17" s="49">
        <v>55000000</v>
      </c>
      <c r="G17" s="49">
        <f t="shared" ref="G17:I18" si="9">F17*1.05</f>
        <v>57750000</v>
      </c>
      <c r="H17" s="49">
        <f t="shared" si="9"/>
        <v>60637500</v>
      </c>
      <c r="I17" s="49">
        <f t="shared" si="9"/>
        <v>63669375</v>
      </c>
      <c r="J17" s="72">
        <f>SUM(F17:I17)</f>
        <v>237056875</v>
      </c>
      <c r="K17" s="67" t="s">
        <v>216</v>
      </c>
    </row>
    <row r="18" spans="1:11">
      <c r="A18" s="45">
        <v>2</v>
      </c>
      <c r="B18" s="45">
        <v>1</v>
      </c>
      <c r="C18" s="45">
        <v>1</v>
      </c>
      <c r="D18" s="45" t="s">
        <v>2</v>
      </c>
      <c r="E18" s="45" t="s">
        <v>21</v>
      </c>
      <c r="F18" s="50">
        <v>5000000</v>
      </c>
      <c r="G18" s="51">
        <f t="shared" si="9"/>
        <v>5250000</v>
      </c>
      <c r="H18" s="51">
        <f t="shared" si="9"/>
        <v>5512500</v>
      </c>
      <c r="I18" s="51">
        <f t="shared" si="9"/>
        <v>5788125</v>
      </c>
      <c r="J18" s="69">
        <f t="shared" ref="J18:J22" si="10">SUM(F18:I18)</f>
        <v>21550625</v>
      </c>
    </row>
    <row r="19" spans="1:11">
      <c r="A19" s="45">
        <v>2</v>
      </c>
      <c r="B19" s="45">
        <v>1</v>
      </c>
      <c r="C19" s="45">
        <v>2</v>
      </c>
      <c r="D19" s="45" t="s">
        <v>10</v>
      </c>
      <c r="E19" s="45" t="s">
        <v>22</v>
      </c>
      <c r="F19" s="50">
        <v>5000000</v>
      </c>
      <c r="G19" s="51">
        <f t="shared" ref="G19:I19" si="11">F19*1.05</f>
        <v>5250000</v>
      </c>
      <c r="H19" s="51">
        <f t="shared" si="11"/>
        <v>5512500</v>
      </c>
      <c r="I19" s="51">
        <f t="shared" si="11"/>
        <v>5788125</v>
      </c>
      <c r="J19" s="69">
        <f t="shared" si="10"/>
        <v>21550625</v>
      </c>
    </row>
    <row r="20" spans="1:11">
      <c r="A20" s="45">
        <v>2</v>
      </c>
      <c r="B20" s="45">
        <v>1</v>
      </c>
      <c r="C20" s="45">
        <v>3</v>
      </c>
      <c r="D20" s="45" t="s">
        <v>11</v>
      </c>
      <c r="E20" s="45" t="s">
        <v>19</v>
      </c>
      <c r="F20" s="50">
        <v>4000000</v>
      </c>
      <c r="G20" s="51">
        <f t="shared" ref="G20:I20" si="12">F20*1.05</f>
        <v>4200000</v>
      </c>
      <c r="H20" s="51">
        <f t="shared" si="12"/>
        <v>4410000</v>
      </c>
      <c r="I20" s="51">
        <f t="shared" si="12"/>
        <v>4630500</v>
      </c>
      <c r="J20" s="69">
        <f t="shared" si="10"/>
        <v>17240500</v>
      </c>
    </row>
    <row r="21" spans="1:11">
      <c r="A21" s="45">
        <v>2</v>
      </c>
      <c r="B21" s="45">
        <v>1</v>
      </c>
      <c r="C21" s="45">
        <v>4</v>
      </c>
      <c r="D21" s="45" t="s">
        <v>12</v>
      </c>
      <c r="E21" s="45" t="s">
        <v>9</v>
      </c>
      <c r="F21" s="50">
        <v>3000000</v>
      </c>
      <c r="G21" s="51">
        <f t="shared" ref="G21:I21" si="13">F21*1.05</f>
        <v>3150000</v>
      </c>
      <c r="H21" s="51">
        <f t="shared" si="13"/>
        <v>3307500</v>
      </c>
      <c r="I21" s="51">
        <f t="shared" si="13"/>
        <v>3472875</v>
      </c>
      <c r="J21" s="69">
        <f t="shared" si="10"/>
        <v>12930375</v>
      </c>
    </row>
    <row r="22" spans="1:11">
      <c r="A22" s="45">
        <v>2</v>
      </c>
      <c r="B22" s="45">
        <v>1</v>
      </c>
      <c r="C22" s="45">
        <v>5</v>
      </c>
      <c r="D22" s="45" t="s">
        <v>13</v>
      </c>
      <c r="E22" s="45" t="s">
        <v>20</v>
      </c>
      <c r="F22" s="50">
        <v>38000000</v>
      </c>
      <c r="G22" s="51">
        <f t="shared" ref="G22:I22" si="14">F22*1.05</f>
        <v>39900000</v>
      </c>
      <c r="H22" s="51">
        <f t="shared" si="14"/>
        <v>41895000</v>
      </c>
      <c r="I22" s="51">
        <f t="shared" si="14"/>
        <v>43989750</v>
      </c>
      <c r="J22" s="69">
        <f t="shared" si="10"/>
        <v>163784750</v>
      </c>
    </row>
    <row r="23" spans="1:11">
      <c r="A23" s="46"/>
      <c r="B23" s="46"/>
      <c r="C23" s="46"/>
      <c r="D23" s="46"/>
      <c r="E23" s="46"/>
      <c r="F23" s="47"/>
      <c r="G23" s="48"/>
      <c r="H23" s="48"/>
      <c r="I23" s="48"/>
      <c r="J23" s="46"/>
    </row>
    <row r="24" spans="1:11">
      <c r="A24" s="42">
        <v>3</v>
      </c>
      <c r="B24" s="43">
        <v>0</v>
      </c>
      <c r="C24" s="43">
        <v>0</v>
      </c>
      <c r="D24" s="43" t="s">
        <v>0</v>
      </c>
      <c r="E24" s="43" t="s">
        <v>25</v>
      </c>
      <c r="F24" s="44">
        <v>9224416</v>
      </c>
      <c r="G24" s="44">
        <f t="shared" ref="G24:I25" si="15">F24*1.05</f>
        <v>9685636.8000000007</v>
      </c>
      <c r="H24" s="44">
        <f t="shared" si="15"/>
        <v>10169918.640000001</v>
      </c>
      <c r="I24" s="44">
        <f t="shared" si="15"/>
        <v>10678414.572000001</v>
      </c>
      <c r="J24" s="72">
        <f>SUM(F24:I24)</f>
        <v>39758386.012000002</v>
      </c>
      <c r="K24" s="67" t="s">
        <v>216</v>
      </c>
    </row>
    <row r="25" spans="1:11">
      <c r="A25" s="45">
        <v>3</v>
      </c>
      <c r="B25" s="45">
        <v>1</v>
      </c>
      <c r="C25" s="45">
        <v>1</v>
      </c>
      <c r="D25" s="45" t="s">
        <v>2</v>
      </c>
      <c r="E25" s="45" t="s">
        <v>23</v>
      </c>
      <c r="F25" s="50">
        <v>2724416</v>
      </c>
      <c r="G25" s="51">
        <f t="shared" si="15"/>
        <v>2860636.8000000003</v>
      </c>
      <c r="H25" s="51">
        <f t="shared" si="15"/>
        <v>3003668.6400000006</v>
      </c>
      <c r="I25" s="51">
        <f t="shared" si="15"/>
        <v>3153852.0720000006</v>
      </c>
      <c r="J25" s="69">
        <f t="shared" ref="J25:J57" si="16">SUM(F25:I25)</f>
        <v>11742573.512000002</v>
      </c>
    </row>
    <row r="26" spans="1:11">
      <c r="A26" s="45">
        <v>3</v>
      </c>
      <c r="B26" s="45">
        <v>1</v>
      </c>
      <c r="C26" s="45">
        <v>2</v>
      </c>
      <c r="D26" s="45" t="s">
        <v>10</v>
      </c>
      <c r="E26" s="45" t="s">
        <v>24</v>
      </c>
      <c r="F26" s="50">
        <v>2500000</v>
      </c>
      <c r="G26" s="51">
        <f t="shared" ref="G26:I26" si="17">F26*1.05</f>
        <v>2625000</v>
      </c>
      <c r="H26" s="51">
        <f t="shared" si="17"/>
        <v>2756250</v>
      </c>
      <c r="I26" s="51">
        <f t="shared" si="17"/>
        <v>2894062.5</v>
      </c>
      <c r="J26" s="69">
        <f t="shared" si="16"/>
        <v>10775312.5</v>
      </c>
    </row>
    <row r="27" spans="1:11">
      <c r="A27" s="45">
        <v>3</v>
      </c>
      <c r="B27" s="45">
        <v>1</v>
      </c>
      <c r="C27" s="45">
        <v>3</v>
      </c>
      <c r="D27" s="45" t="s">
        <v>11</v>
      </c>
      <c r="E27" s="45" t="s">
        <v>9</v>
      </c>
      <c r="F27" s="50">
        <v>2000000</v>
      </c>
      <c r="G27" s="51">
        <f t="shared" ref="G27:I27" si="18">F27*1.05</f>
        <v>2100000</v>
      </c>
      <c r="H27" s="51">
        <f t="shared" si="18"/>
        <v>2205000</v>
      </c>
      <c r="I27" s="51">
        <f t="shared" si="18"/>
        <v>2315250</v>
      </c>
      <c r="J27" s="69">
        <f t="shared" si="16"/>
        <v>8620250</v>
      </c>
    </row>
    <row r="28" spans="1:11">
      <c r="A28" s="45">
        <v>3</v>
      </c>
      <c r="B28" s="45">
        <v>1</v>
      </c>
      <c r="C28" s="45">
        <v>4</v>
      </c>
      <c r="D28" s="45" t="s">
        <v>12</v>
      </c>
      <c r="E28" s="45" t="s">
        <v>17</v>
      </c>
      <c r="F28" s="50">
        <v>2000000</v>
      </c>
      <c r="G28" s="51">
        <f t="shared" ref="G28:I28" si="19">F28*1.05</f>
        <v>2100000</v>
      </c>
      <c r="H28" s="51">
        <f t="shared" si="19"/>
        <v>2205000</v>
      </c>
      <c r="I28" s="51">
        <f t="shared" si="19"/>
        <v>2315250</v>
      </c>
      <c r="J28" s="69">
        <f t="shared" si="16"/>
        <v>8620250</v>
      </c>
    </row>
    <row r="29" spans="1:11">
      <c r="A29" s="46"/>
      <c r="B29" s="46"/>
      <c r="C29" s="46"/>
      <c r="D29" s="46"/>
      <c r="E29" s="46"/>
      <c r="F29" s="47"/>
      <c r="G29" s="48"/>
      <c r="H29" s="48"/>
      <c r="I29" s="48"/>
      <c r="J29" s="46"/>
      <c r="K29" s="67" t="s">
        <v>216</v>
      </c>
    </row>
    <row r="30" spans="1:11">
      <c r="A30" s="42">
        <v>4</v>
      </c>
      <c r="B30" s="43">
        <v>0</v>
      </c>
      <c r="C30" s="43">
        <v>0</v>
      </c>
      <c r="D30" s="43" t="s">
        <v>0</v>
      </c>
      <c r="E30" s="43" t="s">
        <v>26</v>
      </c>
      <c r="F30" s="49">
        <v>140689766</v>
      </c>
      <c r="G30" s="49">
        <f t="shared" ref="G30:I45" si="20">F30*1.05</f>
        <v>147724254.30000001</v>
      </c>
      <c r="H30" s="49">
        <f t="shared" si="20"/>
        <v>155110467.01500002</v>
      </c>
      <c r="I30" s="49">
        <f t="shared" si="20"/>
        <v>162865990.36575001</v>
      </c>
      <c r="J30" s="71">
        <f t="shared" si="16"/>
        <v>606390477.68075013</v>
      </c>
    </row>
    <row r="31" spans="1:11">
      <c r="A31" s="45">
        <v>4</v>
      </c>
      <c r="B31" s="45">
        <v>1</v>
      </c>
      <c r="C31" s="45">
        <v>1</v>
      </c>
      <c r="D31" s="45" t="s">
        <v>2</v>
      </c>
      <c r="E31" s="45" t="s">
        <v>30</v>
      </c>
      <c r="F31" s="50">
        <v>120689766</v>
      </c>
      <c r="G31" s="51">
        <f t="shared" si="20"/>
        <v>126724254.30000001</v>
      </c>
      <c r="H31" s="51">
        <f t="shared" si="20"/>
        <v>133060467.01500002</v>
      </c>
      <c r="I31" s="51">
        <f t="shared" si="20"/>
        <v>139713490.36575001</v>
      </c>
      <c r="J31" s="69">
        <f t="shared" si="16"/>
        <v>520187977.68075007</v>
      </c>
    </row>
    <row r="32" spans="1:11">
      <c r="A32" s="45">
        <v>4</v>
      </c>
      <c r="B32" s="45">
        <v>1</v>
      </c>
      <c r="C32" s="45">
        <v>2</v>
      </c>
      <c r="D32" s="45" t="s">
        <v>10</v>
      </c>
      <c r="E32" s="45" t="s">
        <v>31</v>
      </c>
      <c r="F32" s="50">
        <v>10000000</v>
      </c>
      <c r="G32" s="51">
        <f t="shared" si="20"/>
        <v>10500000</v>
      </c>
      <c r="H32" s="51">
        <f t="shared" si="20"/>
        <v>11025000</v>
      </c>
      <c r="I32" s="51">
        <f t="shared" si="20"/>
        <v>11576250</v>
      </c>
      <c r="J32" s="69">
        <f t="shared" si="16"/>
        <v>43101250</v>
      </c>
    </row>
    <row r="33" spans="1:10">
      <c r="A33" s="45">
        <v>4</v>
      </c>
      <c r="B33" s="45">
        <v>1</v>
      </c>
      <c r="C33" s="45">
        <v>3</v>
      </c>
      <c r="D33" s="45" t="s">
        <v>11</v>
      </c>
      <c r="E33" s="45" t="s">
        <v>32</v>
      </c>
      <c r="F33" s="50">
        <v>10000000</v>
      </c>
      <c r="G33" s="51">
        <f t="shared" si="20"/>
        <v>10500000</v>
      </c>
      <c r="H33" s="51">
        <f t="shared" si="20"/>
        <v>11025000</v>
      </c>
      <c r="I33" s="51">
        <f t="shared" si="20"/>
        <v>11576250</v>
      </c>
      <c r="J33" s="69">
        <f t="shared" si="16"/>
        <v>43101250</v>
      </c>
    </row>
    <row r="34" spans="1:10">
      <c r="A34" s="42">
        <v>4</v>
      </c>
      <c r="B34" s="43">
        <v>0</v>
      </c>
      <c r="C34" s="43">
        <v>0</v>
      </c>
      <c r="D34" s="43" t="s">
        <v>27</v>
      </c>
      <c r="E34" s="43" t="s">
        <v>28</v>
      </c>
      <c r="F34" s="49">
        <v>8000000</v>
      </c>
      <c r="G34" s="49">
        <f t="shared" si="20"/>
        <v>8400000</v>
      </c>
      <c r="H34" s="49">
        <f t="shared" si="20"/>
        <v>8820000</v>
      </c>
      <c r="I34" s="49">
        <f t="shared" si="20"/>
        <v>9261000</v>
      </c>
      <c r="J34" s="71">
        <f t="shared" si="16"/>
        <v>34481000</v>
      </c>
    </row>
    <row r="35" spans="1:10">
      <c r="A35" s="45">
        <v>4</v>
      </c>
      <c r="B35" s="45">
        <v>2</v>
      </c>
      <c r="C35" s="45">
        <v>1</v>
      </c>
      <c r="D35" s="45" t="s">
        <v>2</v>
      </c>
      <c r="E35" s="45" t="s">
        <v>29</v>
      </c>
      <c r="F35" s="50">
        <v>8000000</v>
      </c>
      <c r="G35" s="51">
        <f t="shared" si="20"/>
        <v>8400000</v>
      </c>
      <c r="H35" s="51">
        <f t="shared" si="20"/>
        <v>8820000</v>
      </c>
      <c r="I35" s="51">
        <f t="shared" si="20"/>
        <v>9261000</v>
      </c>
      <c r="J35" s="69">
        <f t="shared" si="16"/>
        <v>34481000</v>
      </c>
    </row>
    <row r="36" spans="1:10">
      <c r="A36" s="42">
        <v>4</v>
      </c>
      <c r="B36" s="43">
        <v>0</v>
      </c>
      <c r="C36" s="43">
        <v>0</v>
      </c>
      <c r="D36" s="43" t="s">
        <v>33</v>
      </c>
      <c r="E36" s="43" t="s">
        <v>35</v>
      </c>
      <c r="F36" s="49">
        <v>9000000</v>
      </c>
      <c r="G36" s="49">
        <f t="shared" si="20"/>
        <v>9450000</v>
      </c>
      <c r="H36" s="49">
        <f t="shared" si="20"/>
        <v>9922500</v>
      </c>
      <c r="I36" s="49">
        <f t="shared" si="20"/>
        <v>10418625</v>
      </c>
      <c r="J36" s="71">
        <f t="shared" si="16"/>
        <v>38791125</v>
      </c>
    </row>
    <row r="37" spans="1:10">
      <c r="A37" s="45">
        <v>4</v>
      </c>
      <c r="B37" s="45">
        <v>3</v>
      </c>
      <c r="C37" s="45">
        <v>1</v>
      </c>
      <c r="D37" s="45" t="s">
        <v>2</v>
      </c>
      <c r="E37" s="45" t="s">
        <v>34</v>
      </c>
      <c r="F37" s="50">
        <v>9000000</v>
      </c>
      <c r="G37" s="51">
        <f t="shared" si="20"/>
        <v>9450000</v>
      </c>
      <c r="H37" s="51">
        <f t="shared" si="20"/>
        <v>9922500</v>
      </c>
      <c r="I37" s="51">
        <f t="shared" si="20"/>
        <v>10418625</v>
      </c>
      <c r="J37" s="69">
        <f t="shared" si="16"/>
        <v>38791125</v>
      </c>
    </row>
    <row r="38" spans="1:10">
      <c r="A38" s="42">
        <v>4</v>
      </c>
      <c r="B38" s="43">
        <v>0</v>
      </c>
      <c r="C38" s="43">
        <v>0</v>
      </c>
      <c r="D38" s="43" t="s">
        <v>36</v>
      </c>
      <c r="E38" s="43" t="s">
        <v>37</v>
      </c>
      <c r="F38" s="49">
        <v>106767325</v>
      </c>
      <c r="G38" s="49">
        <f t="shared" si="20"/>
        <v>112105691.25</v>
      </c>
      <c r="H38" s="49">
        <f t="shared" si="20"/>
        <v>117710975.8125</v>
      </c>
      <c r="I38" s="49">
        <f t="shared" si="20"/>
        <v>123596524.60312501</v>
      </c>
      <c r="J38" s="71">
        <f t="shared" si="16"/>
        <v>460180516.66562498</v>
      </c>
    </row>
    <row r="39" spans="1:10">
      <c r="A39" s="45">
        <v>4</v>
      </c>
      <c r="B39" s="45">
        <v>4</v>
      </c>
      <c r="C39" s="45">
        <v>1</v>
      </c>
      <c r="D39" s="45" t="s">
        <v>2</v>
      </c>
      <c r="E39" s="45" t="s">
        <v>38</v>
      </c>
      <c r="F39" s="50">
        <v>106767325</v>
      </c>
      <c r="G39" s="51">
        <f t="shared" si="20"/>
        <v>112105691.25</v>
      </c>
      <c r="H39" s="51">
        <f t="shared" si="20"/>
        <v>117710975.8125</v>
      </c>
      <c r="I39" s="51">
        <f t="shared" si="20"/>
        <v>123596524.60312501</v>
      </c>
      <c r="J39" s="69">
        <f t="shared" si="16"/>
        <v>460180516.66562498</v>
      </c>
    </row>
    <row r="40" spans="1:10">
      <c r="A40" s="42">
        <v>4</v>
      </c>
      <c r="B40" s="43">
        <v>0</v>
      </c>
      <c r="C40" s="43">
        <v>0</v>
      </c>
      <c r="D40" s="43" t="s">
        <v>39</v>
      </c>
      <c r="E40" s="43" t="s">
        <v>41</v>
      </c>
      <c r="F40" s="49">
        <v>30000000</v>
      </c>
      <c r="G40" s="49">
        <f t="shared" si="20"/>
        <v>31500000</v>
      </c>
      <c r="H40" s="49">
        <f t="shared" si="20"/>
        <v>33075000</v>
      </c>
      <c r="I40" s="49">
        <f t="shared" si="20"/>
        <v>34728750</v>
      </c>
      <c r="J40" s="71">
        <f t="shared" si="16"/>
        <v>129303750</v>
      </c>
    </row>
    <row r="41" spans="1:10">
      <c r="A41" s="45">
        <v>4</v>
      </c>
      <c r="B41" s="45">
        <v>5</v>
      </c>
      <c r="C41" s="45">
        <v>1</v>
      </c>
      <c r="D41" s="45" t="s">
        <v>2</v>
      </c>
      <c r="E41" s="45" t="s">
        <v>40</v>
      </c>
      <c r="F41" s="50">
        <v>30000000</v>
      </c>
      <c r="G41" s="51">
        <f t="shared" si="20"/>
        <v>31500000</v>
      </c>
      <c r="H41" s="51">
        <f t="shared" si="20"/>
        <v>33075000</v>
      </c>
      <c r="I41" s="51">
        <f t="shared" si="20"/>
        <v>34728750</v>
      </c>
      <c r="J41" s="69">
        <f t="shared" si="16"/>
        <v>129303750</v>
      </c>
    </row>
    <row r="42" spans="1:10">
      <c r="A42" s="42">
        <v>4</v>
      </c>
      <c r="B42" s="43">
        <v>0</v>
      </c>
      <c r="C42" s="43">
        <v>0</v>
      </c>
      <c r="D42" s="43" t="s">
        <v>44</v>
      </c>
      <c r="E42" s="43" t="s">
        <v>45</v>
      </c>
      <c r="F42" s="49">
        <v>5000000</v>
      </c>
      <c r="G42" s="49">
        <f t="shared" si="20"/>
        <v>5250000</v>
      </c>
      <c r="H42" s="49">
        <f t="shared" si="20"/>
        <v>5512500</v>
      </c>
      <c r="I42" s="49">
        <f t="shared" si="20"/>
        <v>5788125</v>
      </c>
      <c r="J42" s="71">
        <f t="shared" si="16"/>
        <v>21550625</v>
      </c>
    </row>
    <row r="43" spans="1:10">
      <c r="A43" s="45">
        <v>4</v>
      </c>
      <c r="B43" s="45">
        <v>6</v>
      </c>
      <c r="C43" s="45">
        <v>1</v>
      </c>
      <c r="D43" s="45" t="s">
        <v>2</v>
      </c>
      <c r="E43" s="45" t="s">
        <v>42</v>
      </c>
      <c r="F43" s="50">
        <v>2000000</v>
      </c>
      <c r="G43" s="51">
        <f t="shared" si="20"/>
        <v>2100000</v>
      </c>
      <c r="H43" s="51">
        <f t="shared" si="20"/>
        <v>2205000</v>
      </c>
      <c r="I43" s="51">
        <f t="shared" si="20"/>
        <v>2315250</v>
      </c>
      <c r="J43" s="69">
        <f t="shared" si="16"/>
        <v>8620250</v>
      </c>
    </row>
    <row r="44" spans="1:10">
      <c r="A44" s="45">
        <v>4</v>
      </c>
      <c r="B44" s="45">
        <v>6</v>
      </c>
      <c r="C44" s="45">
        <v>2</v>
      </c>
      <c r="D44" s="45" t="s">
        <v>10</v>
      </c>
      <c r="E44" s="45" t="s">
        <v>43</v>
      </c>
      <c r="F44" s="50">
        <v>3000000</v>
      </c>
      <c r="G44" s="51">
        <f t="shared" si="20"/>
        <v>3150000</v>
      </c>
      <c r="H44" s="51">
        <f t="shared" si="20"/>
        <v>3307500</v>
      </c>
      <c r="I44" s="51">
        <f t="shared" si="20"/>
        <v>3472875</v>
      </c>
      <c r="J44" s="69">
        <f t="shared" si="16"/>
        <v>12930375</v>
      </c>
    </row>
    <row r="45" spans="1:10">
      <c r="A45" s="42">
        <v>4</v>
      </c>
      <c r="B45" s="43">
        <v>0</v>
      </c>
      <c r="C45" s="43">
        <v>0</v>
      </c>
      <c r="D45" s="43" t="s">
        <v>48</v>
      </c>
      <c r="E45" s="43" t="s">
        <v>49</v>
      </c>
      <c r="F45" s="49">
        <v>6000000</v>
      </c>
      <c r="G45" s="49">
        <f t="shared" si="20"/>
        <v>6300000</v>
      </c>
      <c r="H45" s="49">
        <f t="shared" si="20"/>
        <v>6615000</v>
      </c>
      <c r="I45" s="49">
        <f t="shared" si="20"/>
        <v>6945750</v>
      </c>
      <c r="J45" s="71">
        <f t="shared" si="16"/>
        <v>25860750</v>
      </c>
    </row>
    <row r="46" spans="1:10">
      <c r="A46" s="45">
        <v>4</v>
      </c>
      <c r="B46" s="45">
        <v>7</v>
      </c>
      <c r="C46" s="45">
        <v>1</v>
      </c>
      <c r="D46" s="45" t="s">
        <v>2</v>
      </c>
      <c r="E46" s="45" t="s">
        <v>46</v>
      </c>
      <c r="F46" s="50">
        <v>2500000</v>
      </c>
      <c r="G46" s="51">
        <f t="shared" ref="G46:I46" si="21">F46*1.05</f>
        <v>2625000</v>
      </c>
      <c r="H46" s="51">
        <f t="shared" si="21"/>
        <v>2756250</v>
      </c>
      <c r="I46" s="51">
        <f t="shared" si="21"/>
        <v>2894062.5</v>
      </c>
      <c r="J46" s="69">
        <f t="shared" si="16"/>
        <v>10775312.5</v>
      </c>
    </row>
    <row r="47" spans="1:10">
      <c r="A47" s="45">
        <v>4</v>
      </c>
      <c r="B47" s="45">
        <v>7</v>
      </c>
      <c r="C47" s="45">
        <v>2</v>
      </c>
      <c r="D47" s="45" t="s">
        <v>10</v>
      </c>
      <c r="E47" s="45" t="s">
        <v>47</v>
      </c>
      <c r="F47" s="50">
        <v>3500000</v>
      </c>
      <c r="G47" s="51">
        <f t="shared" ref="G47:I47" si="22">F47*1.05</f>
        <v>3675000</v>
      </c>
      <c r="H47" s="51">
        <f t="shared" si="22"/>
        <v>3858750</v>
      </c>
      <c r="I47" s="51">
        <f t="shared" si="22"/>
        <v>4051687.5</v>
      </c>
      <c r="J47" s="69">
        <f t="shared" si="16"/>
        <v>15085437.5</v>
      </c>
    </row>
    <row r="48" spans="1:10">
      <c r="A48" s="42">
        <v>4</v>
      </c>
      <c r="B48" s="43">
        <v>0</v>
      </c>
      <c r="C48" s="43">
        <v>0</v>
      </c>
      <c r="D48" s="43" t="s">
        <v>50</v>
      </c>
      <c r="E48" s="43" t="s">
        <v>51</v>
      </c>
      <c r="F48" s="49">
        <v>5000000</v>
      </c>
      <c r="G48" s="49">
        <f t="shared" ref="G48:I57" si="23">F48*1.05</f>
        <v>5250000</v>
      </c>
      <c r="H48" s="49">
        <f t="shared" si="23"/>
        <v>5512500</v>
      </c>
      <c r="I48" s="49">
        <f t="shared" si="23"/>
        <v>5788125</v>
      </c>
      <c r="J48" s="71">
        <f t="shared" si="16"/>
        <v>21550625</v>
      </c>
    </row>
    <row r="49" spans="1:11">
      <c r="A49" s="45">
        <v>4</v>
      </c>
      <c r="B49" s="45">
        <v>8</v>
      </c>
      <c r="C49" s="45">
        <v>1</v>
      </c>
      <c r="D49" s="45" t="s">
        <v>2</v>
      </c>
      <c r="E49" s="45" t="s">
        <v>52</v>
      </c>
      <c r="F49" s="50">
        <v>5000000</v>
      </c>
      <c r="G49" s="51">
        <f t="shared" si="23"/>
        <v>5250000</v>
      </c>
      <c r="H49" s="51">
        <f t="shared" si="23"/>
        <v>5512500</v>
      </c>
      <c r="I49" s="51">
        <f t="shared" si="23"/>
        <v>5788125</v>
      </c>
      <c r="J49" s="69">
        <f t="shared" si="16"/>
        <v>21550625</v>
      </c>
    </row>
    <row r="50" spans="1:11">
      <c r="A50" s="42">
        <v>4</v>
      </c>
      <c r="B50" s="43">
        <v>0</v>
      </c>
      <c r="C50" s="43">
        <v>0</v>
      </c>
      <c r="D50" s="43" t="s">
        <v>53</v>
      </c>
      <c r="E50" s="43" t="s">
        <v>54</v>
      </c>
      <c r="F50" s="49">
        <v>5000000</v>
      </c>
      <c r="G50" s="49">
        <f t="shared" si="23"/>
        <v>5250000</v>
      </c>
      <c r="H50" s="49">
        <f t="shared" si="23"/>
        <v>5512500</v>
      </c>
      <c r="I50" s="49">
        <f t="shared" si="23"/>
        <v>5788125</v>
      </c>
      <c r="J50" s="71">
        <f t="shared" si="16"/>
        <v>21550625</v>
      </c>
    </row>
    <row r="51" spans="1:11">
      <c r="A51" s="45">
        <v>4</v>
      </c>
      <c r="B51" s="45">
        <v>9</v>
      </c>
      <c r="C51" s="45">
        <v>1</v>
      </c>
      <c r="D51" s="45" t="s">
        <v>2</v>
      </c>
      <c r="E51" s="45" t="s">
        <v>55</v>
      </c>
      <c r="F51" s="50">
        <v>5000000</v>
      </c>
      <c r="G51" s="51">
        <f t="shared" si="23"/>
        <v>5250000</v>
      </c>
      <c r="H51" s="51">
        <f t="shared" si="23"/>
        <v>5512500</v>
      </c>
      <c r="I51" s="51">
        <f t="shared" si="23"/>
        <v>5788125</v>
      </c>
      <c r="J51" s="69">
        <f t="shared" si="16"/>
        <v>21550625</v>
      </c>
    </row>
    <row r="52" spans="1:11">
      <c r="A52" s="42">
        <v>4</v>
      </c>
      <c r="B52" s="43">
        <v>0</v>
      </c>
      <c r="C52" s="43">
        <v>0</v>
      </c>
      <c r="D52" s="43" t="s">
        <v>56</v>
      </c>
      <c r="E52" s="43" t="s">
        <v>57</v>
      </c>
      <c r="F52" s="49">
        <v>4000000</v>
      </c>
      <c r="G52" s="49">
        <f t="shared" si="23"/>
        <v>4200000</v>
      </c>
      <c r="H52" s="49">
        <f t="shared" si="23"/>
        <v>4410000</v>
      </c>
      <c r="I52" s="49">
        <f t="shared" si="23"/>
        <v>4630500</v>
      </c>
      <c r="J52" s="71">
        <f t="shared" si="16"/>
        <v>17240500</v>
      </c>
    </row>
    <row r="53" spans="1:11">
      <c r="A53" s="45">
        <v>4</v>
      </c>
      <c r="B53" s="45">
        <v>10</v>
      </c>
      <c r="C53" s="45">
        <v>1</v>
      </c>
      <c r="D53" s="45" t="s">
        <v>2</v>
      </c>
      <c r="E53" s="45" t="s">
        <v>58</v>
      </c>
      <c r="F53" s="50">
        <v>2500000</v>
      </c>
      <c r="G53" s="51">
        <f t="shared" si="23"/>
        <v>2625000</v>
      </c>
      <c r="H53" s="51">
        <f t="shared" si="23"/>
        <v>2756250</v>
      </c>
      <c r="I53" s="51">
        <f t="shared" si="23"/>
        <v>2894062.5</v>
      </c>
      <c r="J53" s="69">
        <f t="shared" si="16"/>
        <v>10775312.5</v>
      </c>
    </row>
    <row r="54" spans="1:11">
      <c r="A54" s="45">
        <v>4</v>
      </c>
      <c r="B54" s="45">
        <v>10</v>
      </c>
      <c r="C54" s="45">
        <v>2</v>
      </c>
      <c r="D54" s="45" t="s">
        <v>10</v>
      </c>
      <c r="E54" s="45" t="s">
        <v>59</v>
      </c>
      <c r="F54" s="50">
        <v>1500000</v>
      </c>
      <c r="G54" s="51">
        <f t="shared" si="23"/>
        <v>1575000</v>
      </c>
      <c r="H54" s="51">
        <f t="shared" si="23"/>
        <v>1653750</v>
      </c>
      <c r="I54" s="51">
        <f t="shared" si="23"/>
        <v>1736437.5</v>
      </c>
      <c r="J54" s="69">
        <f t="shared" si="16"/>
        <v>6465187.5</v>
      </c>
    </row>
    <row r="55" spans="1:11">
      <c r="A55" s="42">
        <v>4</v>
      </c>
      <c r="B55" s="43">
        <v>0</v>
      </c>
      <c r="C55" s="43">
        <v>0</v>
      </c>
      <c r="D55" s="43" t="s">
        <v>60</v>
      </c>
      <c r="E55" s="43" t="s">
        <v>61</v>
      </c>
      <c r="F55" s="49">
        <v>5000000</v>
      </c>
      <c r="G55" s="49">
        <f t="shared" si="23"/>
        <v>5250000</v>
      </c>
      <c r="H55" s="49">
        <f t="shared" si="23"/>
        <v>5512500</v>
      </c>
      <c r="I55" s="49">
        <f t="shared" si="23"/>
        <v>5788125</v>
      </c>
      <c r="J55" s="71">
        <f t="shared" si="16"/>
        <v>21550625</v>
      </c>
    </row>
    <row r="56" spans="1:11">
      <c r="A56" s="45">
        <v>4</v>
      </c>
      <c r="B56" s="45">
        <v>11</v>
      </c>
      <c r="C56" s="45">
        <v>1</v>
      </c>
      <c r="D56" s="45" t="s">
        <v>2</v>
      </c>
      <c r="E56" s="45" t="s">
        <v>62</v>
      </c>
      <c r="F56" s="50">
        <v>3000000</v>
      </c>
      <c r="G56" s="51">
        <f t="shared" si="23"/>
        <v>3150000</v>
      </c>
      <c r="H56" s="51">
        <f t="shared" si="23"/>
        <v>3307500</v>
      </c>
      <c r="I56" s="51">
        <f t="shared" si="23"/>
        <v>3472875</v>
      </c>
      <c r="J56" s="69">
        <f t="shared" si="16"/>
        <v>12930375</v>
      </c>
    </row>
    <row r="57" spans="1:11">
      <c r="A57" s="45">
        <v>4</v>
      </c>
      <c r="B57" s="45">
        <v>11</v>
      </c>
      <c r="C57" s="45">
        <v>2</v>
      </c>
      <c r="D57" s="45" t="s">
        <v>10</v>
      </c>
      <c r="E57" s="45" t="s">
        <v>63</v>
      </c>
      <c r="F57" s="50">
        <v>2000000</v>
      </c>
      <c r="G57" s="51">
        <f t="shared" si="23"/>
        <v>2100000</v>
      </c>
      <c r="H57" s="51">
        <f t="shared" si="23"/>
        <v>2205000</v>
      </c>
      <c r="I57" s="51">
        <f t="shared" si="23"/>
        <v>2315250</v>
      </c>
      <c r="J57" s="69">
        <f t="shared" si="16"/>
        <v>8620250</v>
      </c>
    </row>
    <row r="58" spans="1:11">
      <c r="A58" s="46"/>
      <c r="B58" s="46"/>
      <c r="C58" s="46"/>
      <c r="D58" s="46"/>
      <c r="E58" s="46"/>
      <c r="F58" s="52"/>
      <c r="G58" s="53"/>
      <c r="H58" s="53"/>
      <c r="I58" s="53"/>
      <c r="J58" s="1"/>
    </row>
    <row r="59" spans="1:11">
      <c r="A59" s="42">
        <v>5</v>
      </c>
      <c r="B59" s="43">
        <v>0</v>
      </c>
      <c r="C59" s="43">
        <v>0</v>
      </c>
      <c r="D59" s="43" t="s">
        <v>0</v>
      </c>
      <c r="E59" s="43" t="s">
        <v>64</v>
      </c>
      <c r="F59" s="49">
        <v>334242696</v>
      </c>
      <c r="G59" s="49">
        <f>F59*1.05</f>
        <v>350954830.80000001</v>
      </c>
      <c r="H59" s="49">
        <f>G59*1.05</f>
        <v>368502572.34000003</v>
      </c>
      <c r="I59" s="49">
        <f>H59*1.05</f>
        <v>386927700.95700008</v>
      </c>
      <c r="J59" s="72">
        <f>SUM(F59:I59)</f>
        <v>1440627800.0970001</v>
      </c>
      <c r="K59" s="68" t="s">
        <v>216</v>
      </c>
    </row>
    <row r="60" spans="1:11">
      <c r="A60" s="45">
        <v>5</v>
      </c>
      <c r="B60" s="45">
        <v>1</v>
      </c>
      <c r="C60" s="45">
        <v>1</v>
      </c>
      <c r="D60" s="45" t="s">
        <v>2</v>
      </c>
      <c r="E60" s="45" t="s">
        <v>65</v>
      </c>
      <c r="F60" s="50">
        <v>120000000</v>
      </c>
      <c r="G60" s="51">
        <f t="shared" ref="G60:I60" si="24">F60*1.05</f>
        <v>126000000</v>
      </c>
      <c r="H60" s="51">
        <f t="shared" si="24"/>
        <v>132300000</v>
      </c>
      <c r="I60" s="51">
        <f t="shared" si="24"/>
        <v>138915000</v>
      </c>
      <c r="J60" s="70">
        <f>SUM(F60:I60)</f>
        <v>517215000</v>
      </c>
    </row>
    <row r="61" spans="1:11">
      <c r="A61" s="45">
        <v>5</v>
      </c>
      <c r="B61" s="45">
        <v>1</v>
      </c>
      <c r="C61" s="45">
        <v>2</v>
      </c>
      <c r="D61" s="45" t="s">
        <v>10</v>
      </c>
      <c r="E61" s="45" t="s">
        <v>66</v>
      </c>
      <c r="F61" s="50">
        <v>140000000</v>
      </c>
      <c r="G61" s="51">
        <f t="shared" ref="G61:I61" si="25">F61*1.05</f>
        <v>147000000</v>
      </c>
      <c r="H61" s="51">
        <f t="shared" si="25"/>
        <v>154350000</v>
      </c>
      <c r="I61" s="51">
        <f t="shared" si="25"/>
        <v>162067500</v>
      </c>
      <c r="J61" s="70">
        <f t="shared" ref="J61:J63" si="26">SUM(F61:I61)</f>
        <v>603417500</v>
      </c>
    </row>
    <row r="62" spans="1:11">
      <c r="A62" s="45">
        <v>5</v>
      </c>
      <c r="B62" s="45">
        <v>1</v>
      </c>
      <c r="C62" s="45">
        <v>3</v>
      </c>
      <c r="D62" s="45" t="s">
        <v>11</v>
      </c>
      <c r="E62" s="45" t="s">
        <v>67</v>
      </c>
      <c r="F62" s="50">
        <v>34242696</v>
      </c>
      <c r="G62" s="51">
        <f t="shared" ref="G62:I62" si="27">F62*1.05</f>
        <v>35954830.800000004</v>
      </c>
      <c r="H62" s="51">
        <f t="shared" si="27"/>
        <v>37752572.340000004</v>
      </c>
      <c r="I62" s="51">
        <f t="shared" si="27"/>
        <v>39640200.957000002</v>
      </c>
      <c r="J62" s="70">
        <f t="shared" si="26"/>
        <v>147590300.097</v>
      </c>
    </row>
    <row r="63" spans="1:11">
      <c r="A63" s="45">
        <v>5</v>
      </c>
      <c r="B63" s="45">
        <v>1</v>
      </c>
      <c r="C63" s="45">
        <v>4</v>
      </c>
      <c r="D63" s="45" t="s">
        <v>12</v>
      </c>
      <c r="E63" s="45" t="s">
        <v>68</v>
      </c>
      <c r="F63" s="50">
        <v>40000000</v>
      </c>
      <c r="G63" s="51">
        <f t="shared" ref="G63:I63" si="28">F63*1.05</f>
        <v>42000000</v>
      </c>
      <c r="H63" s="51">
        <f t="shared" si="28"/>
        <v>44100000</v>
      </c>
      <c r="I63" s="51">
        <f t="shared" si="28"/>
        <v>46305000</v>
      </c>
      <c r="J63" s="70">
        <f t="shared" si="26"/>
        <v>172405000</v>
      </c>
    </row>
    <row r="64" spans="1:11">
      <c r="A64" s="46"/>
      <c r="B64" s="46"/>
      <c r="C64" s="46"/>
      <c r="D64" s="46"/>
      <c r="E64" s="46"/>
      <c r="F64" s="52"/>
      <c r="G64" s="53"/>
      <c r="H64" s="53"/>
      <c r="I64" s="53"/>
      <c r="J64" s="1"/>
    </row>
    <row r="65" spans="1:11">
      <c r="A65" s="42">
        <v>6</v>
      </c>
      <c r="B65" s="43">
        <v>0</v>
      </c>
      <c r="C65" s="43">
        <v>0</v>
      </c>
      <c r="D65" s="43" t="s">
        <v>0</v>
      </c>
      <c r="E65" s="43" t="s">
        <v>69</v>
      </c>
      <c r="F65" s="49">
        <v>84815017</v>
      </c>
      <c r="G65" s="49">
        <f>F65*1.05</f>
        <v>89055767.850000009</v>
      </c>
      <c r="H65" s="49">
        <f>G65*1.05</f>
        <v>93508556.242500007</v>
      </c>
      <c r="I65" s="49">
        <f>H65*1.05</f>
        <v>98183984.054625005</v>
      </c>
      <c r="J65" s="72">
        <f>SUM(F65:I65)</f>
        <v>365563325.14712501</v>
      </c>
      <c r="K65" s="68">
        <f>SUM(+J67+J75+J78+J82+J84+J86+J88+J94)</f>
        <v>2894214865.9618754</v>
      </c>
    </row>
    <row r="66" spans="1:11">
      <c r="A66" s="45">
        <v>6</v>
      </c>
      <c r="B66" s="45">
        <v>1</v>
      </c>
      <c r="C66" s="45">
        <v>1</v>
      </c>
      <c r="D66" s="45" t="s">
        <v>2</v>
      </c>
      <c r="E66" s="45" t="s">
        <v>70</v>
      </c>
      <c r="F66" s="50">
        <v>84815017</v>
      </c>
      <c r="G66" s="51">
        <f t="shared" ref="G66:I66" si="29">F66*1.05</f>
        <v>89055767.850000009</v>
      </c>
      <c r="H66" s="51">
        <f t="shared" si="29"/>
        <v>93508556.242500007</v>
      </c>
      <c r="I66" s="51">
        <f t="shared" si="29"/>
        <v>98183984.054625005</v>
      </c>
      <c r="J66" s="70">
        <f t="shared" ref="J66" si="30">SUM(F66:I66)</f>
        <v>365563325.14712501</v>
      </c>
    </row>
    <row r="67" spans="1:11">
      <c r="A67" s="43">
        <v>6</v>
      </c>
      <c r="B67" s="43">
        <v>0</v>
      </c>
      <c r="C67" s="43">
        <v>0</v>
      </c>
      <c r="D67" s="43" t="s">
        <v>27</v>
      </c>
      <c r="E67" s="43" t="s">
        <v>71</v>
      </c>
      <c r="F67" s="49">
        <v>123615361</v>
      </c>
      <c r="G67" s="49">
        <f>F67*1.05</f>
        <v>129796129.05000001</v>
      </c>
      <c r="H67" s="49">
        <f>G67*1.05</f>
        <v>136285935.50250003</v>
      </c>
      <c r="I67" s="49">
        <f>H67*1.05</f>
        <v>143100232.27762502</v>
      </c>
      <c r="J67" s="72">
        <f>SUM(F67:I67)</f>
        <v>532797657.83012503</v>
      </c>
    </row>
    <row r="68" spans="1:11">
      <c r="A68" s="45">
        <v>6</v>
      </c>
      <c r="B68" s="45">
        <v>2</v>
      </c>
      <c r="C68" s="45">
        <v>1</v>
      </c>
      <c r="D68" s="45" t="s">
        <v>2</v>
      </c>
      <c r="E68" s="45" t="s">
        <v>72</v>
      </c>
      <c r="F68" s="50">
        <v>30000000</v>
      </c>
      <c r="G68" s="51">
        <f t="shared" ref="G68:I68" si="31">F68*1.05</f>
        <v>31500000</v>
      </c>
      <c r="H68" s="51">
        <f t="shared" si="31"/>
        <v>33075000</v>
      </c>
      <c r="I68" s="51">
        <f t="shared" si="31"/>
        <v>34728750</v>
      </c>
      <c r="J68" s="70">
        <f t="shared" ref="J68:J74" si="32">SUM(F68:I68)</f>
        <v>129303750</v>
      </c>
    </row>
    <row r="69" spans="1:11">
      <c r="A69" s="45">
        <v>6</v>
      </c>
      <c r="B69" s="45">
        <v>2</v>
      </c>
      <c r="C69" s="45">
        <v>2</v>
      </c>
      <c r="D69" s="45" t="s">
        <v>10</v>
      </c>
      <c r="E69" s="45" t="s">
        <v>73</v>
      </c>
      <c r="F69" s="50">
        <v>15000000</v>
      </c>
      <c r="G69" s="51">
        <f t="shared" ref="G69:I69" si="33">F69*1.05</f>
        <v>15750000</v>
      </c>
      <c r="H69" s="51">
        <f t="shared" si="33"/>
        <v>16537500</v>
      </c>
      <c r="I69" s="51">
        <f t="shared" si="33"/>
        <v>17364375</v>
      </c>
      <c r="J69" s="70">
        <f t="shared" si="32"/>
        <v>64651875</v>
      </c>
    </row>
    <row r="70" spans="1:11">
      <c r="A70" s="45">
        <v>6</v>
      </c>
      <c r="B70" s="45">
        <v>2</v>
      </c>
      <c r="C70" s="45">
        <v>3</v>
      </c>
      <c r="D70" s="45" t="s">
        <v>11</v>
      </c>
      <c r="E70" s="45" t="s">
        <v>74</v>
      </c>
      <c r="F70" s="50">
        <v>15000000</v>
      </c>
      <c r="G70" s="51">
        <f t="shared" ref="G70:I70" si="34">F70*1.05</f>
        <v>15750000</v>
      </c>
      <c r="H70" s="51">
        <f t="shared" si="34"/>
        <v>16537500</v>
      </c>
      <c r="I70" s="51">
        <f t="shared" si="34"/>
        <v>17364375</v>
      </c>
      <c r="J70" s="70">
        <f t="shared" si="32"/>
        <v>64651875</v>
      </c>
    </row>
    <row r="71" spans="1:11">
      <c r="A71" s="45">
        <v>6</v>
      </c>
      <c r="B71" s="45">
        <v>2</v>
      </c>
      <c r="C71" s="45">
        <v>4</v>
      </c>
      <c r="D71" s="45" t="s">
        <v>12</v>
      </c>
      <c r="E71" s="45" t="s">
        <v>75</v>
      </c>
      <c r="F71" s="50">
        <v>15000000</v>
      </c>
      <c r="G71" s="51">
        <f t="shared" ref="G71:I71" si="35">F71*1.05</f>
        <v>15750000</v>
      </c>
      <c r="H71" s="51">
        <f t="shared" si="35"/>
        <v>16537500</v>
      </c>
      <c r="I71" s="51">
        <f t="shared" si="35"/>
        <v>17364375</v>
      </c>
      <c r="J71" s="70">
        <f t="shared" si="32"/>
        <v>64651875</v>
      </c>
    </row>
    <row r="72" spans="1:11">
      <c r="A72" s="45">
        <v>6</v>
      </c>
      <c r="B72" s="45">
        <v>2</v>
      </c>
      <c r="C72" s="45">
        <v>5</v>
      </c>
      <c r="D72" s="45" t="s">
        <v>13</v>
      </c>
      <c r="E72" s="45" t="s">
        <v>76</v>
      </c>
      <c r="F72" s="50">
        <v>5000000</v>
      </c>
      <c r="G72" s="51">
        <f t="shared" ref="G72:I72" si="36">F72*1.05</f>
        <v>5250000</v>
      </c>
      <c r="H72" s="51">
        <f t="shared" si="36"/>
        <v>5512500</v>
      </c>
      <c r="I72" s="51">
        <f t="shared" si="36"/>
        <v>5788125</v>
      </c>
      <c r="J72" s="70">
        <f t="shared" si="32"/>
        <v>21550625</v>
      </c>
    </row>
    <row r="73" spans="1:11">
      <c r="A73" s="45">
        <v>6</v>
      </c>
      <c r="B73" s="45">
        <v>2</v>
      </c>
      <c r="C73" s="45">
        <v>6</v>
      </c>
      <c r="D73" s="45" t="s">
        <v>14</v>
      </c>
      <c r="E73" s="45" t="s">
        <v>77</v>
      </c>
      <c r="F73" s="50">
        <v>28615361</v>
      </c>
      <c r="G73" s="51">
        <f t="shared" ref="G73:I73" si="37">F73*1.05</f>
        <v>30046129.050000001</v>
      </c>
      <c r="H73" s="51">
        <f t="shared" si="37"/>
        <v>31548435.502500001</v>
      </c>
      <c r="I73" s="51">
        <f t="shared" si="37"/>
        <v>33125857.277625002</v>
      </c>
      <c r="J73" s="70">
        <f t="shared" si="32"/>
        <v>123335782.830125</v>
      </c>
    </row>
    <row r="74" spans="1:11">
      <c r="A74" s="45">
        <v>6</v>
      </c>
      <c r="B74" s="45">
        <v>2</v>
      </c>
      <c r="C74" s="45">
        <v>7</v>
      </c>
      <c r="D74" s="45" t="s">
        <v>15</v>
      </c>
      <c r="E74" s="45" t="s">
        <v>78</v>
      </c>
      <c r="F74" s="50">
        <v>15000000</v>
      </c>
      <c r="G74" s="51">
        <f t="shared" ref="G74:I74" si="38">F74*1.05</f>
        <v>15750000</v>
      </c>
      <c r="H74" s="51">
        <f t="shared" si="38"/>
        <v>16537500</v>
      </c>
      <c r="I74" s="51">
        <f t="shared" si="38"/>
        <v>17364375</v>
      </c>
      <c r="J74" s="70">
        <f t="shared" si="32"/>
        <v>64651875</v>
      </c>
    </row>
    <row r="75" spans="1:11">
      <c r="A75" s="43">
        <v>6</v>
      </c>
      <c r="B75" s="43">
        <v>0</v>
      </c>
      <c r="C75" s="43">
        <v>0</v>
      </c>
      <c r="D75" s="43" t="s">
        <v>33</v>
      </c>
      <c r="E75" s="43" t="s">
        <v>79</v>
      </c>
      <c r="F75" s="49">
        <v>177532416</v>
      </c>
      <c r="G75" s="49">
        <f>F75*1.05</f>
        <v>186409036.80000001</v>
      </c>
      <c r="H75" s="49">
        <f>G75*1.05</f>
        <v>195729488.64000002</v>
      </c>
      <c r="I75" s="49">
        <f>H75*1.05</f>
        <v>205515963.07200003</v>
      </c>
      <c r="J75" s="72">
        <f>SUM(F75:I75)</f>
        <v>765186904.51200008</v>
      </c>
    </row>
    <row r="76" spans="1:11">
      <c r="A76" s="45">
        <v>6</v>
      </c>
      <c r="B76" s="45">
        <v>3</v>
      </c>
      <c r="C76" s="45">
        <v>1</v>
      </c>
      <c r="D76" s="45" t="s">
        <v>2</v>
      </c>
      <c r="E76" s="45" t="s">
        <v>80</v>
      </c>
      <c r="F76" s="50">
        <v>127532416</v>
      </c>
      <c r="G76" s="51">
        <f t="shared" ref="G76:I76" si="39">F76*1.05</f>
        <v>133909036.80000001</v>
      </c>
      <c r="H76" s="51">
        <f t="shared" si="39"/>
        <v>140604488.64000002</v>
      </c>
      <c r="I76" s="51">
        <f t="shared" si="39"/>
        <v>147634713.07200003</v>
      </c>
      <c r="J76" s="70">
        <f t="shared" ref="J76:J77" si="40">SUM(F76:I76)</f>
        <v>549680654.51200008</v>
      </c>
    </row>
    <row r="77" spans="1:11">
      <c r="A77" s="45">
        <v>6</v>
      </c>
      <c r="B77" s="45">
        <v>3</v>
      </c>
      <c r="C77" s="45">
        <v>2</v>
      </c>
      <c r="D77" s="45" t="s">
        <v>10</v>
      </c>
      <c r="E77" s="45" t="s">
        <v>77</v>
      </c>
      <c r="F77" s="50">
        <v>50000000</v>
      </c>
      <c r="G77" s="51">
        <f t="shared" ref="G77:I77" si="41">F77*1.05</f>
        <v>52500000</v>
      </c>
      <c r="H77" s="51">
        <f t="shared" si="41"/>
        <v>55125000</v>
      </c>
      <c r="I77" s="51">
        <f t="shared" si="41"/>
        <v>57881250</v>
      </c>
      <c r="J77" s="70">
        <f t="shared" si="40"/>
        <v>215506250</v>
      </c>
    </row>
    <row r="78" spans="1:11">
      <c r="A78" s="43">
        <v>6</v>
      </c>
      <c r="B78" s="43">
        <v>0</v>
      </c>
      <c r="C78" s="43">
        <v>0</v>
      </c>
      <c r="D78" s="43" t="s">
        <v>36</v>
      </c>
      <c r="E78" s="43" t="s">
        <v>81</v>
      </c>
      <c r="F78" s="49">
        <v>281128602</v>
      </c>
      <c r="G78" s="49">
        <f>F78*1.05</f>
        <v>295185032.10000002</v>
      </c>
      <c r="H78" s="49">
        <f>G78*1.05</f>
        <v>309944283.70500004</v>
      </c>
      <c r="I78" s="49">
        <f>H78*1.05</f>
        <v>325441497.89025009</v>
      </c>
      <c r="J78" s="72">
        <f>SUM(F78:I78)</f>
        <v>1211699415.69525</v>
      </c>
    </row>
    <row r="79" spans="1:11">
      <c r="A79" s="54">
        <v>6</v>
      </c>
      <c r="B79" s="54">
        <v>4</v>
      </c>
      <c r="C79" s="54">
        <v>1</v>
      </c>
      <c r="D79" s="54" t="s">
        <v>2</v>
      </c>
      <c r="E79" s="54" t="s">
        <v>82</v>
      </c>
      <c r="F79" s="50">
        <v>241128602</v>
      </c>
      <c r="G79" s="51">
        <f t="shared" ref="G79:I79" si="42">F79*1.05</f>
        <v>253185032.10000002</v>
      </c>
      <c r="H79" s="51">
        <f t="shared" si="42"/>
        <v>265844283.70500004</v>
      </c>
      <c r="I79" s="51">
        <f t="shared" si="42"/>
        <v>279136497.89025003</v>
      </c>
      <c r="J79" s="70">
        <f t="shared" ref="J79:J81" si="43">SUM(F79:I79)</f>
        <v>1039294415.69525</v>
      </c>
    </row>
    <row r="80" spans="1:11">
      <c r="A80" s="45">
        <v>6</v>
      </c>
      <c r="B80" s="45">
        <v>4</v>
      </c>
      <c r="C80" s="45">
        <v>2</v>
      </c>
      <c r="D80" s="45" t="s">
        <v>10</v>
      </c>
      <c r="E80" s="45" t="s">
        <v>83</v>
      </c>
      <c r="F80" s="50">
        <v>30000000</v>
      </c>
      <c r="G80" s="51">
        <f t="shared" ref="G80:I80" si="44">F80*1.05</f>
        <v>31500000</v>
      </c>
      <c r="H80" s="51">
        <f t="shared" si="44"/>
        <v>33075000</v>
      </c>
      <c r="I80" s="51">
        <f t="shared" si="44"/>
        <v>34728750</v>
      </c>
      <c r="J80" s="70">
        <f t="shared" si="43"/>
        <v>129303750</v>
      </c>
    </row>
    <row r="81" spans="1:10">
      <c r="A81" s="45">
        <v>6</v>
      </c>
      <c r="B81" s="45">
        <v>4</v>
      </c>
      <c r="C81" s="45">
        <v>3</v>
      </c>
      <c r="D81" s="45" t="s">
        <v>11</v>
      </c>
      <c r="E81" s="45" t="s">
        <v>43</v>
      </c>
      <c r="F81" s="50">
        <v>10000000</v>
      </c>
      <c r="G81" s="51">
        <f t="shared" ref="G81:I81" si="45">F81*1.05</f>
        <v>10500000</v>
      </c>
      <c r="H81" s="51">
        <f t="shared" si="45"/>
        <v>11025000</v>
      </c>
      <c r="I81" s="51">
        <f t="shared" si="45"/>
        <v>11576250</v>
      </c>
      <c r="J81" s="70">
        <f t="shared" si="43"/>
        <v>43101250</v>
      </c>
    </row>
    <row r="82" spans="1:10">
      <c r="A82" s="43">
        <v>6</v>
      </c>
      <c r="B82" s="43">
        <v>0</v>
      </c>
      <c r="C82" s="43">
        <v>0</v>
      </c>
      <c r="D82" s="43" t="s">
        <v>39</v>
      </c>
      <c r="E82" s="43" t="s">
        <v>84</v>
      </c>
      <c r="F82" s="49">
        <v>0</v>
      </c>
      <c r="G82" s="49">
        <f t="shared" ref="G82:I89" si="46">F82*1.05</f>
        <v>0</v>
      </c>
      <c r="H82" s="49">
        <f t="shared" si="46"/>
        <v>0</v>
      </c>
      <c r="I82" s="49">
        <f t="shared" si="46"/>
        <v>0</v>
      </c>
      <c r="J82" s="72">
        <f>SUM(F82:I82)</f>
        <v>0</v>
      </c>
    </row>
    <row r="83" spans="1:10">
      <c r="A83" s="45">
        <v>6</v>
      </c>
      <c r="B83" s="45">
        <v>5</v>
      </c>
      <c r="C83" s="45">
        <v>1</v>
      </c>
      <c r="D83" s="45" t="s">
        <v>2</v>
      </c>
      <c r="E83" s="45" t="s">
        <v>85</v>
      </c>
      <c r="F83" s="50">
        <v>0</v>
      </c>
      <c r="G83" s="51">
        <f t="shared" si="46"/>
        <v>0</v>
      </c>
      <c r="H83" s="51">
        <f t="shared" si="46"/>
        <v>0</v>
      </c>
      <c r="I83" s="51">
        <f t="shared" si="46"/>
        <v>0</v>
      </c>
      <c r="J83" s="70">
        <f t="shared" ref="J83" si="47">SUM(F83:I83)</f>
        <v>0</v>
      </c>
    </row>
    <row r="84" spans="1:10">
      <c r="A84" s="43">
        <v>6</v>
      </c>
      <c r="B84" s="43">
        <v>0</v>
      </c>
      <c r="C84" s="43">
        <v>0</v>
      </c>
      <c r="D84" s="43" t="s">
        <v>44</v>
      </c>
      <c r="E84" s="43" t="s">
        <v>86</v>
      </c>
      <c r="F84" s="49">
        <v>0</v>
      </c>
      <c r="G84" s="49">
        <f t="shared" si="46"/>
        <v>0</v>
      </c>
      <c r="H84" s="49">
        <f t="shared" si="46"/>
        <v>0</v>
      </c>
      <c r="I84" s="49">
        <f t="shared" si="46"/>
        <v>0</v>
      </c>
      <c r="J84" s="72">
        <f>SUM(F84:I84)</f>
        <v>0</v>
      </c>
    </row>
    <row r="85" spans="1:10">
      <c r="A85" s="45">
        <v>6</v>
      </c>
      <c r="B85" s="45">
        <v>6</v>
      </c>
      <c r="C85" s="45">
        <v>1</v>
      </c>
      <c r="D85" s="45" t="s">
        <v>2</v>
      </c>
      <c r="E85" s="45" t="s">
        <v>87</v>
      </c>
      <c r="F85" s="50">
        <v>0</v>
      </c>
      <c r="G85" s="51">
        <f t="shared" si="46"/>
        <v>0</v>
      </c>
      <c r="H85" s="51">
        <f t="shared" si="46"/>
        <v>0</v>
      </c>
      <c r="I85" s="51">
        <f t="shared" si="46"/>
        <v>0</v>
      </c>
      <c r="J85" s="70">
        <f t="shared" ref="J85" si="48">SUM(F85:I85)</f>
        <v>0</v>
      </c>
    </row>
    <row r="86" spans="1:10">
      <c r="A86" s="43">
        <v>6</v>
      </c>
      <c r="B86" s="43">
        <v>0</v>
      </c>
      <c r="C86" s="43">
        <v>0</v>
      </c>
      <c r="D86" s="43" t="s">
        <v>48</v>
      </c>
      <c r="E86" s="43" t="s">
        <v>88</v>
      </c>
      <c r="F86" s="49">
        <v>3922442</v>
      </c>
      <c r="G86" s="49">
        <f t="shared" si="46"/>
        <v>4118564.1</v>
      </c>
      <c r="H86" s="49">
        <f t="shared" si="46"/>
        <v>4324492.3050000006</v>
      </c>
      <c r="I86" s="49">
        <f t="shared" si="46"/>
        <v>4540716.9202500004</v>
      </c>
      <c r="J86" s="72">
        <f>SUM(F86:I86)</f>
        <v>16906215.32525</v>
      </c>
    </row>
    <row r="87" spans="1:10">
      <c r="A87" s="45">
        <v>6</v>
      </c>
      <c r="B87" s="45">
        <v>7</v>
      </c>
      <c r="C87" s="45">
        <v>1</v>
      </c>
      <c r="D87" s="45" t="s">
        <v>2</v>
      </c>
      <c r="E87" s="45" t="s">
        <v>87</v>
      </c>
      <c r="F87" s="50">
        <v>3922442</v>
      </c>
      <c r="G87" s="51">
        <f t="shared" si="46"/>
        <v>4118564.1</v>
      </c>
      <c r="H87" s="51">
        <f t="shared" si="46"/>
        <v>4324492.3050000006</v>
      </c>
      <c r="I87" s="51">
        <f t="shared" si="46"/>
        <v>4540716.9202500004</v>
      </c>
      <c r="J87" s="70">
        <f t="shared" ref="J87" si="49">SUM(F87:I87)</f>
        <v>16906215.32525</v>
      </c>
    </row>
    <row r="88" spans="1:10">
      <c r="A88" s="43">
        <v>6</v>
      </c>
      <c r="B88" s="43">
        <v>0</v>
      </c>
      <c r="C88" s="43">
        <v>0</v>
      </c>
      <c r="D88" s="43" t="s">
        <v>50</v>
      </c>
      <c r="E88" s="43" t="s">
        <v>89</v>
      </c>
      <c r="F88" s="49">
        <v>75293274</v>
      </c>
      <c r="G88" s="49">
        <f t="shared" si="46"/>
        <v>79057937.700000003</v>
      </c>
      <c r="H88" s="49">
        <f t="shared" si="46"/>
        <v>83010834.585000008</v>
      </c>
      <c r="I88" s="49">
        <f t="shared" si="46"/>
        <v>87161376.314250007</v>
      </c>
      <c r="J88" s="72">
        <f>SUM(F88:I88)</f>
        <v>324523422.59925002</v>
      </c>
    </row>
    <row r="89" spans="1:10">
      <c r="A89" s="45">
        <v>6</v>
      </c>
      <c r="B89" s="45">
        <v>8</v>
      </c>
      <c r="C89" s="45">
        <v>1</v>
      </c>
      <c r="D89" s="45" t="s">
        <v>2</v>
      </c>
      <c r="E89" s="45" t="s">
        <v>211</v>
      </c>
      <c r="F89" s="50">
        <v>15000000</v>
      </c>
      <c r="G89" s="51">
        <f t="shared" si="46"/>
        <v>15750000</v>
      </c>
      <c r="H89" s="51">
        <f t="shared" si="46"/>
        <v>16537500</v>
      </c>
      <c r="I89" s="51">
        <f t="shared" si="46"/>
        <v>17364375</v>
      </c>
      <c r="J89" s="70">
        <f t="shared" ref="J89:J93" si="50">SUM(F89:I89)</f>
        <v>64651875</v>
      </c>
    </row>
    <row r="90" spans="1:10">
      <c r="A90" s="45">
        <v>6</v>
      </c>
      <c r="B90" s="45">
        <v>8</v>
      </c>
      <c r="C90" s="45">
        <v>2</v>
      </c>
      <c r="D90" s="45" t="s">
        <v>10</v>
      </c>
      <c r="E90" s="45" t="s">
        <v>90</v>
      </c>
      <c r="F90" s="50">
        <v>39000000</v>
      </c>
      <c r="G90" s="51">
        <f t="shared" ref="G90:I90" si="51">F90*1.05</f>
        <v>40950000</v>
      </c>
      <c r="H90" s="51">
        <f t="shared" si="51"/>
        <v>42997500</v>
      </c>
      <c r="I90" s="51">
        <f t="shared" si="51"/>
        <v>45147375</v>
      </c>
      <c r="J90" s="70">
        <f t="shared" si="50"/>
        <v>168094875</v>
      </c>
    </row>
    <row r="91" spans="1:10">
      <c r="A91" s="45">
        <v>6</v>
      </c>
      <c r="B91" s="45">
        <v>8</v>
      </c>
      <c r="C91" s="45">
        <v>3</v>
      </c>
      <c r="D91" s="45" t="s">
        <v>11</v>
      </c>
      <c r="E91" s="45" t="s">
        <v>91</v>
      </c>
      <c r="F91" s="50">
        <v>10000000</v>
      </c>
      <c r="G91" s="51">
        <f t="shared" ref="G91:I91" si="52">F91*1.05</f>
        <v>10500000</v>
      </c>
      <c r="H91" s="51">
        <f t="shared" si="52"/>
        <v>11025000</v>
      </c>
      <c r="I91" s="51">
        <f t="shared" si="52"/>
        <v>11576250</v>
      </c>
      <c r="J91" s="70">
        <f t="shared" si="50"/>
        <v>43101250</v>
      </c>
    </row>
    <row r="92" spans="1:10">
      <c r="A92" s="45">
        <v>6</v>
      </c>
      <c r="B92" s="45">
        <v>8</v>
      </c>
      <c r="C92" s="45">
        <v>4</v>
      </c>
      <c r="D92" s="45" t="s">
        <v>12</v>
      </c>
      <c r="E92" s="45" t="s">
        <v>92</v>
      </c>
      <c r="F92" s="50">
        <v>6293274</v>
      </c>
      <c r="G92" s="51">
        <f t="shared" ref="G92:I92" si="53">F92*1.05</f>
        <v>6607937.7000000002</v>
      </c>
      <c r="H92" s="51">
        <f t="shared" si="53"/>
        <v>6938334.5850000009</v>
      </c>
      <c r="I92" s="51">
        <f t="shared" si="53"/>
        <v>7285251.3142500017</v>
      </c>
      <c r="J92" s="70">
        <f t="shared" si="50"/>
        <v>27124797.599250004</v>
      </c>
    </row>
    <row r="93" spans="1:10">
      <c r="A93" s="45">
        <v>6</v>
      </c>
      <c r="B93" s="45">
        <v>8</v>
      </c>
      <c r="C93" s="45">
        <v>5</v>
      </c>
      <c r="D93" s="45" t="s">
        <v>13</v>
      </c>
      <c r="E93" s="45" t="s">
        <v>78</v>
      </c>
      <c r="F93" s="50">
        <v>5000000</v>
      </c>
      <c r="G93" s="51">
        <f t="shared" ref="G93:I96" si="54">F93*1.05</f>
        <v>5250000</v>
      </c>
      <c r="H93" s="51">
        <f t="shared" si="54"/>
        <v>5512500</v>
      </c>
      <c r="I93" s="51">
        <f t="shared" si="54"/>
        <v>5788125</v>
      </c>
      <c r="J93" s="70">
        <f t="shared" si="50"/>
        <v>21550625</v>
      </c>
    </row>
    <row r="94" spans="1:10">
      <c r="A94" s="43">
        <v>6</v>
      </c>
      <c r="B94" s="43">
        <v>0</v>
      </c>
      <c r="C94" s="43">
        <v>0</v>
      </c>
      <c r="D94" s="43" t="s">
        <v>53</v>
      </c>
      <c r="E94" s="43" t="s">
        <v>89</v>
      </c>
      <c r="F94" s="49">
        <v>10000000</v>
      </c>
      <c r="G94" s="49">
        <f>F94*1.05</f>
        <v>10500000</v>
      </c>
      <c r="H94" s="49">
        <f>G94*1.05</f>
        <v>11025000</v>
      </c>
      <c r="I94" s="49">
        <f>H94*1.05</f>
        <v>11576250</v>
      </c>
      <c r="J94" s="72">
        <f>SUM(F94:I94)</f>
        <v>43101250</v>
      </c>
    </row>
    <row r="95" spans="1:10">
      <c r="A95" s="45">
        <v>6</v>
      </c>
      <c r="B95" s="45">
        <v>9</v>
      </c>
      <c r="C95" s="45">
        <v>1</v>
      </c>
      <c r="D95" s="45" t="s">
        <v>2</v>
      </c>
      <c r="E95" s="45" t="s">
        <v>93</v>
      </c>
      <c r="F95" s="50">
        <v>3000000</v>
      </c>
      <c r="G95" s="51">
        <f t="shared" si="54"/>
        <v>3150000</v>
      </c>
      <c r="H95" s="51">
        <f t="shared" si="54"/>
        <v>3307500</v>
      </c>
      <c r="I95" s="51">
        <f t="shared" si="54"/>
        <v>3472875</v>
      </c>
      <c r="J95" s="70">
        <f t="shared" ref="J95:J96" si="55">SUM(F95:I95)</f>
        <v>12930375</v>
      </c>
    </row>
    <row r="96" spans="1:10">
      <c r="A96" s="45">
        <v>6</v>
      </c>
      <c r="B96" s="45">
        <v>9</v>
      </c>
      <c r="C96" s="45">
        <v>2</v>
      </c>
      <c r="D96" s="45" t="s">
        <v>10</v>
      </c>
      <c r="E96" s="45" t="s">
        <v>94</v>
      </c>
      <c r="F96" s="50">
        <v>7000000</v>
      </c>
      <c r="G96" s="51">
        <f t="shared" si="54"/>
        <v>7350000</v>
      </c>
      <c r="H96" s="51">
        <f t="shared" si="54"/>
        <v>7717500</v>
      </c>
      <c r="I96" s="51">
        <f t="shared" si="54"/>
        <v>8103375</v>
      </c>
      <c r="J96" s="70">
        <f t="shared" si="55"/>
        <v>30170875</v>
      </c>
    </row>
    <row r="97" spans="1:11">
      <c r="A97" s="46"/>
      <c r="B97" s="46"/>
      <c r="C97" s="46"/>
      <c r="D97" s="46"/>
      <c r="E97" s="46"/>
      <c r="F97" s="52"/>
      <c r="G97" s="53"/>
      <c r="H97" s="53"/>
      <c r="I97" s="53"/>
      <c r="J97" s="1"/>
    </row>
    <row r="98" spans="1:11">
      <c r="A98" s="43">
        <v>7</v>
      </c>
      <c r="B98" s="43">
        <v>0</v>
      </c>
      <c r="C98" s="43">
        <v>0</v>
      </c>
      <c r="D98" s="43" t="s">
        <v>0</v>
      </c>
      <c r="E98" s="43" t="s">
        <v>95</v>
      </c>
      <c r="F98" s="49">
        <v>63486522</v>
      </c>
      <c r="G98" s="49">
        <f>F98*1.05</f>
        <v>66660848.100000001</v>
      </c>
      <c r="H98" s="49">
        <f>G98*1.05</f>
        <v>69993890.50500001</v>
      </c>
      <c r="I98" s="49">
        <f>H98*1.05</f>
        <v>73493585.030250013</v>
      </c>
      <c r="J98" s="72">
        <f>SUM(F98:I98)</f>
        <v>273634845.63525003</v>
      </c>
      <c r="K98" s="68" t="s">
        <v>216</v>
      </c>
    </row>
    <row r="99" spans="1:11">
      <c r="A99" s="45">
        <v>7</v>
      </c>
      <c r="B99" s="45">
        <v>1</v>
      </c>
      <c r="C99" s="45">
        <v>1</v>
      </c>
      <c r="D99" s="45" t="s">
        <v>2</v>
      </c>
      <c r="E99" s="45" t="s">
        <v>96</v>
      </c>
      <c r="F99" s="50">
        <v>15000000</v>
      </c>
      <c r="G99" s="51">
        <f t="shared" ref="G99:I99" si="56">F99*1.05</f>
        <v>15750000</v>
      </c>
      <c r="H99" s="51">
        <f t="shared" si="56"/>
        <v>16537500</v>
      </c>
      <c r="I99" s="51">
        <f t="shared" si="56"/>
        <v>17364375</v>
      </c>
      <c r="J99" s="70">
        <f t="shared" ref="J99:J103" si="57">SUM(F99:I99)</f>
        <v>64651875</v>
      </c>
    </row>
    <row r="100" spans="1:11">
      <c r="A100" s="45">
        <v>7</v>
      </c>
      <c r="B100" s="45">
        <v>1</v>
      </c>
      <c r="C100" s="45">
        <v>2</v>
      </c>
      <c r="D100" s="45" t="s">
        <v>10</v>
      </c>
      <c r="E100" s="45" t="s">
        <v>97</v>
      </c>
      <c r="F100" s="50">
        <v>13486522</v>
      </c>
      <c r="G100" s="51">
        <f t="shared" ref="G100:I100" si="58">F100*1.05</f>
        <v>14160848.100000001</v>
      </c>
      <c r="H100" s="51">
        <f t="shared" si="58"/>
        <v>14868890.505000003</v>
      </c>
      <c r="I100" s="51">
        <f t="shared" si="58"/>
        <v>15612335.030250004</v>
      </c>
      <c r="J100" s="70">
        <f t="shared" si="57"/>
        <v>58128595.63525001</v>
      </c>
    </row>
    <row r="101" spans="1:11">
      <c r="A101" s="45">
        <v>7</v>
      </c>
      <c r="B101" s="45">
        <v>1</v>
      </c>
      <c r="C101" s="45">
        <v>3</v>
      </c>
      <c r="D101" s="45" t="s">
        <v>11</v>
      </c>
      <c r="E101" s="45" t="s">
        <v>98</v>
      </c>
      <c r="F101" s="50">
        <v>15000000</v>
      </c>
      <c r="G101" s="51">
        <f t="shared" ref="G101:I101" si="59">F101*1.05</f>
        <v>15750000</v>
      </c>
      <c r="H101" s="51">
        <f t="shared" si="59"/>
        <v>16537500</v>
      </c>
      <c r="I101" s="51">
        <f t="shared" si="59"/>
        <v>17364375</v>
      </c>
      <c r="J101" s="70">
        <f t="shared" si="57"/>
        <v>64651875</v>
      </c>
    </row>
    <row r="102" spans="1:11">
      <c r="A102" s="45">
        <v>7</v>
      </c>
      <c r="B102" s="45">
        <v>1</v>
      </c>
      <c r="C102" s="45">
        <v>4</v>
      </c>
      <c r="D102" s="45" t="s">
        <v>12</v>
      </c>
      <c r="E102" s="45" t="s">
        <v>99</v>
      </c>
      <c r="F102" s="50">
        <v>1000000</v>
      </c>
      <c r="G102" s="51">
        <f t="shared" ref="G102:I102" si="60">F102*1.05</f>
        <v>1050000</v>
      </c>
      <c r="H102" s="51">
        <f t="shared" si="60"/>
        <v>1102500</v>
      </c>
      <c r="I102" s="51">
        <f t="shared" si="60"/>
        <v>1157625</v>
      </c>
      <c r="J102" s="70">
        <f t="shared" si="57"/>
        <v>4310125</v>
      </c>
    </row>
    <row r="103" spans="1:11">
      <c r="A103" s="45">
        <v>7</v>
      </c>
      <c r="B103" s="45">
        <v>1</v>
      </c>
      <c r="C103" s="45">
        <v>5</v>
      </c>
      <c r="D103" s="45" t="s">
        <v>13</v>
      </c>
      <c r="E103" s="45" t="s">
        <v>100</v>
      </c>
      <c r="F103" s="50">
        <v>10000000</v>
      </c>
      <c r="G103" s="51">
        <f t="shared" ref="G103:I103" si="61">F103*1.05</f>
        <v>10500000</v>
      </c>
      <c r="H103" s="51">
        <f t="shared" si="61"/>
        <v>11025000</v>
      </c>
      <c r="I103" s="51">
        <f t="shared" si="61"/>
        <v>11576250</v>
      </c>
      <c r="J103" s="70">
        <f t="shared" si="57"/>
        <v>43101250</v>
      </c>
    </row>
    <row r="104" spans="1:11">
      <c r="A104" s="46"/>
      <c r="B104" s="46"/>
      <c r="C104" s="46"/>
      <c r="D104" s="46"/>
      <c r="E104" s="46"/>
      <c r="F104" s="52"/>
      <c r="G104" s="53"/>
      <c r="H104" s="53"/>
      <c r="I104" s="53"/>
      <c r="J104" s="1"/>
    </row>
    <row r="105" spans="1:11">
      <c r="A105" s="43">
        <v>8</v>
      </c>
      <c r="B105" s="43">
        <v>0</v>
      </c>
      <c r="C105" s="43">
        <v>0</v>
      </c>
      <c r="D105" s="43" t="s">
        <v>0</v>
      </c>
      <c r="E105" s="43" t="s">
        <v>101</v>
      </c>
      <c r="F105" s="49">
        <v>38673060</v>
      </c>
      <c r="G105" s="49">
        <f t="shared" ref="G105:I111" si="62">F105*1.05</f>
        <v>40606713</v>
      </c>
      <c r="H105" s="49">
        <f t="shared" si="62"/>
        <v>42637048.649999999</v>
      </c>
      <c r="I105" s="49">
        <f t="shared" si="62"/>
        <v>44768901.082500003</v>
      </c>
      <c r="J105" s="72">
        <f>SUM(F105:I105)</f>
        <v>166685722.73250002</v>
      </c>
    </row>
    <row r="106" spans="1:11">
      <c r="A106" s="45">
        <v>8</v>
      </c>
      <c r="B106" s="45">
        <v>1</v>
      </c>
      <c r="C106" s="45">
        <v>1</v>
      </c>
      <c r="D106" s="45" t="s">
        <v>2</v>
      </c>
      <c r="E106" s="45" t="s">
        <v>103</v>
      </c>
      <c r="F106" s="50">
        <v>20673070</v>
      </c>
      <c r="G106" s="51">
        <f t="shared" si="62"/>
        <v>21706723.5</v>
      </c>
      <c r="H106" s="51">
        <f t="shared" si="62"/>
        <v>22792059.675000001</v>
      </c>
      <c r="I106" s="51">
        <f t="shared" si="62"/>
        <v>23931662.658750001</v>
      </c>
      <c r="J106" s="70">
        <f t="shared" ref="J106:J107" si="63">SUM(F106:I106)</f>
        <v>89103515.833749995</v>
      </c>
    </row>
    <row r="107" spans="1:11">
      <c r="A107" s="45">
        <v>8</v>
      </c>
      <c r="B107" s="45">
        <v>1</v>
      </c>
      <c r="C107" s="45">
        <v>2</v>
      </c>
      <c r="D107" s="45" t="s">
        <v>10</v>
      </c>
      <c r="E107" s="45" t="s">
        <v>104</v>
      </c>
      <c r="F107" s="50">
        <v>5000000</v>
      </c>
      <c r="G107" s="51">
        <f t="shared" si="62"/>
        <v>5250000</v>
      </c>
      <c r="H107" s="51">
        <f t="shared" si="62"/>
        <v>5512500</v>
      </c>
      <c r="I107" s="51">
        <f t="shared" si="62"/>
        <v>5788125</v>
      </c>
      <c r="J107" s="70">
        <f t="shared" si="63"/>
        <v>21550625</v>
      </c>
    </row>
    <row r="108" spans="1:11">
      <c r="A108" s="45">
        <v>8</v>
      </c>
      <c r="B108" s="45">
        <v>1</v>
      </c>
      <c r="C108" s="45">
        <v>3</v>
      </c>
      <c r="D108" s="45" t="s">
        <v>11</v>
      </c>
      <c r="E108" s="45" t="s">
        <v>105</v>
      </c>
      <c r="F108" s="50">
        <v>13000000</v>
      </c>
      <c r="G108" s="51">
        <f t="shared" si="62"/>
        <v>13650000</v>
      </c>
      <c r="H108" s="51">
        <f t="shared" si="62"/>
        <v>14332500</v>
      </c>
      <c r="I108" s="51">
        <f t="shared" si="62"/>
        <v>15049125</v>
      </c>
      <c r="J108" s="70">
        <f t="shared" ref="J108" si="64">SUM(F108:I108)</f>
        <v>56031625</v>
      </c>
    </row>
    <row r="109" spans="1:11">
      <c r="A109" s="43">
        <v>8</v>
      </c>
      <c r="B109" s="43">
        <v>0</v>
      </c>
      <c r="C109" s="43">
        <v>0</v>
      </c>
      <c r="D109" s="43" t="s">
        <v>27</v>
      </c>
      <c r="E109" s="43" t="s">
        <v>102</v>
      </c>
      <c r="F109" s="49">
        <v>6922442</v>
      </c>
      <c r="G109" s="49">
        <f t="shared" si="62"/>
        <v>7268564.1000000006</v>
      </c>
      <c r="H109" s="49">
        <f t="shared" si="62"/>
        <v>7631992.3050000006</v>
      </c>
      <c r="I109" s="49">
        <f t="shared" si="62"/>
        <v>8013591.9202500014</v>
      </c>
      <c r="J109" s="72">
        <f>SUM(F109:I109)</f>
        <v>29836590.325250003</v>
      </c>
    </row>
    <row r="110" spans="1:11">
      <c r="A110" s="45">
        <v>8</v>
      </c>
      <c r="B110" s="45">
        <v>2</v>
      </c>
      <c r="C110" s="45">
        <v>1</v>
      </c>
      <c r="D110" s="45" t="s">
        <v>2</v>
      </c>
      <c r="E110" s="45" t="s">
        <v>106</v>
      </c>
      <c r="F110" s="50">
        <v>2900000</v>
      </c>
      <c r="G110" s="51">
        <f t="shared" si="62"/>
        <v>3045000</v>
      </c>
      <c r="H110" s="51">
        <f t="shared" si="62"/>
        <v>3197250</v>
      </c>
      <c r="I110" s="51">
        <f t="shared" si="62"/>
        <v>3357112.5</v>
      </c>
      <c r="J110" s="70">
        <f t="shared" ref="J110:J113" si="65">SUM(F110:I110)</f>
        <v>12499362.5</v>
      </c>
    </row>
    <row r="111" spans="1:11">
      <c r="A111" s="45">
        <v>8</v>
      </c>
      <c r="B111" s="45">
        <v>2</v>
      </c>
      <c r="C111" s="45">
        <v>2</v>
      </c>
      <c r="D111" s="45" t="s">
        <v>10</v>
      </c>
      <c r="E111" s="45" t="s">
        <v>107</v>
      </c>
      <c r="F111" s="50">
        <v>2022442</v>
      </c>
      <c r="G111" s="51">
        <f t="shared" si="62"/>
        <v>2123564.1</v>
      </c>
      <c r="H111" s="51">
        <f t="shared" si="62"/>
        <v>2229742.3050000002</v>
      </c>
      <c r="I111" s="51">
        <f t="shared" si="62"/>
        <v>2341229.4202500004</v>
      </c>
      <c r="J111" s="70">
        <f t="shared" si="65"/>
        <v>8716977.8252499998</v>
      </c>
    </row>
    <row r="112" spans="1:11">
      <c r="A112" s="45">
        <v>8</v>
      </c>
      <c r="B112" s="45">
        <v>2</v>
      </c>
      <c r="C112" s="45">
        <v>3</v>
      </c>
      <c r="D112" s="45" t="s">
        <v>11</v>
      </c>
      <c r="E112" s="45" t="s">
        <v>108</v>
      </c>
      <c r="F112" s="50">
        <v>1000000</v>
      </c>
      <c r="G112" s="51">
        <f t="shared" ref="G112:I112" si="66">F112*1.05</f>
        <v>1050000</v>
      </c>
      <c r="H112" s="51">
        <f t="shared" si="66"/>
        <v>1102500</v>
      </c>
      <c r="I112" s="51">
        <f t="shared" si="66"/>
        <v>1157625</v>
      </c>
      <c r="J112" s="70">
        <f t="shared" si="65"/>
        <v>4310125</v>
      </c>
    </row>
    <row r="113" spans="1:11">
      <c r="A113" s="45">
        <v>8</v>
      </c>
      <c r="B113" s="45">
        <v>2</v>
      </c>
      <c r="C113" s="45">
        <v>4</v>
      </c>
      <c r="D113" s="45" t="s">
        <v>12</v>
      </c>
      <c r="E113" s="45" t="s">
        <v>109</v>
      </c>
      <c r="F113" s="50">
        <v>1000000</v>
      </c>
      <c r="G113" s="51">
        <f t="shared" ref="G113:I113" si="67">F113*1.05</f>
        <v>1050000</v>
      </c>
      <c r="H113" s="51">
        <f t="shared" si="67"/>
        <v>1102500</v>
      </c>
      <c r="I113" s="51">
        <f t="shared" si="67"/>
        <v>1157625</v>
      </c>
      <c r="J113" s="70">
        <f t="shared" si="65"/>
        <v>4310125</v>
      </c>
    </row>
    <row r="114" spans="1:11">
      <c r="A114" s="46"/>
      <c r="B114" s="46"/>
      <c r="C114" s="46"/>
      <c r="D114" s="46"/>
      <c r="E114" s="46"/>
      <c r="F114" s="52"/>
      <c r="G114" s="53"/>
      <c r="H114" s="53"/>
      <c r="I114" s="53"/>
      <c r="J114" s="1"/>
    </row>
    <row r="115" spans="1:11">
      <c r="A115" s="43">
        <v>9</v>
      </c>
      <c r="B115" s="43">
        <v>0</v>
      </c>
      <c r="C115" s="43">
        <v>0</v>
      </c>
      <c r="D115" s="43" t="s">
        <v>0</v>
      </c>
      <c r="E115" s="43" t="s">
        <v>110</v>
      </c>
      <c r="F115" s="49">
        <v>256044064</v>
      </c>
      <c r="G115" s="49">
        <f>F115*1.05</f>
        <v>268846267.19999999</v>
      </c>
      <c r="H115" s="49">
        <f>G115*1.05</f>
        <v>282288580.56</v>
      </c>
      <c r="I115" s="49">
        <f>H115*1.05</f>
        <v>296403009.588</v>
      </c>
      <c r="J115" s="72">
        <f>SUM(F115:I115)</f>
        <v>1103581921.348</v>
      </c>
      <c r="K115" s="68">
        <f>+J115+J118</f>
        <v>1146683171.348</v>
      </c>
    </row>
    <row r="116" spans="1:11">
      <c r="A116" s="45">
        <v>9</v>
      </c>
      <c r="B116" s="45">
        <v>1</v>
      </c>
      <c r="C116" s="45">
        <v>1</v>
      </c>
      <c r="D116" s="45" t="s">
        <v>2</v>
      </c>
      <c r="E116" s="45" t="s">
        <v>111</v>
      </c>
      <c r="F116" s="50">
        <v>56044064</v>
      </c>
      <c r="G116" s="51">
        <f t="shared" ref="G116:I116" si="68">F116*1.05</f>
        <v>58846267.200000003</v>
      </c>
      <c r="H116" s="51">
        <f t="shared" si="68"/>
        <v>61788580.560000002</v>
      </c>
      <c r="I116" s="51">
        <f t="shared" si="68"/>
        <v>64878009.588000007</v>
      </c>
      <c r="J116" s="70">
        <f t="shared" ref="J116:J117" si="69">SUM(F116:I116)</f>
        <v>241556921.34799999</v>
      </c>
    </row>
    <row r="117" spans="1:11">
      <c r="A117" s="45">
        <v>9</v>
      </c>
      <c r="B117" s="45">
        <v>1</v>
      </c>
      <c r="C117" s="45">
        <v>2</v>
      </c>
      <c r="D117" s="45" t="s">
        <v>10</v>
      </c>
      <c r="E117" s="45" t="s">
        <v>112</v>
      </c>
      <c r="F117" s="50">
        <v>200000000</v>
      </c>
      <c r="G117" s="51">
        <f t="shared" ref="G117:I119" si="70">F117*1.05</f>
        <v>210000000</v>
      </c>
      <c r="H117" s="51">
        <f t="shared" si="70"/>
        <v>220500000</v>
      </c>
      <c r="I117" s="51">
        <f t="shared" si="70"/>
        <v>231525000</v>
      </c>
      <c r="J117" s="70">
        <f t="shared" si="69"/>
        <v>862025000</v>
      </c>
    </row>
    <row r="118" spans="1:11">
      <c r="A118" s="42">
        <v>9</v>
      </c>
      <c r="B118" s="43">
        <v>0</v>
      </c>
      <c r="C118" s="43">
        <v>0</v>
      </c>
      <c r="D118" s="43" t="s">
        <v>27</v>
      </c>
      <c r="E118" s="43" t="s">
        <v>113</v>
      </c>
      <c r="F118" s="49">
        <v>10000000</v>
      </c>
      <c r="G118" s="49">
        <f>F118*1.05</f>
        <v>10500000</v>
      </c>
      <c r="H118" s="49">
        <f>G118*1.05</f>
        <v>11025000</v>
      </c>
      <c r="I118" s="49">
        <f>H118*1.05</f>
        <v>11576250</v>
      </c>
      <c r="J118" s="72">
        <f>SUM(F118:I118)</f>
        <v>43101250</v>
      </c>
    </row>
    <row r="119" spans="1:11">
      <c r="A119" s="45">
        <v>9</v>
      </c>
      <c r="B119" s="45">
        <v>1</v>
      </c>
      <c r="C119" s="45">
        <v>3</v>
      </c>
      <c r="D119" s="45" t="s">
        <v>2</v>
      </c>
      <c r="E119" s="45" t="s">
        <v>114</v>
      </c>
      <c r="F119" s="50">
        <v>1000000</v>
      </c>
      <c r="G119" s="51">
        <f t="shared" si="70"/>
        <v>1050000</v>
      </c>
      <c r="H119" s="51">
        <f t="shared" si="70"/>
        <v>1102500</v>
      </c>
      <c r="I119" s="51">
        <f t="shared" si="70"/>
        <v>1157625</v>
      </c>
      <c r="J119" s="70">
        <f t="shared" ref="J119" si="71">SUM(F119:I119)</f>
        <v>4310125</v>
      </c>
    </row>
    <row r="120" spans="1:11">
      <c r="A120" s="46"/>
      <c r="B120" s="46"/>
      <c r="C120" s="46"/>
      <c r="D120" s="46"/>
      <c r="E120" s="46"/>
      <c r="F120" s="52"/>
      <c r="G120" s="53"/>
      <c r="H120" s="53"/>
      <c r="I120" s="53"/>
      <c r="J120" s="1"/>
    </row>
    <row r="121" spans="1:11">
      <c r="A121" s="43">
        <v>10</v>
      </c>
      <c r="B121" s="43">
        <v>0</v>
      </c>
      <c r="C121" s="43">
        <v>0</v>
      </c>
      <c r="D121" s="43" t="s">
        <v>0</v>
      </c>
      <c r="E121" s="43" t="s">
        <v>115</v>
      </c>
      <c r="F121" s="49">
        <v>34000000</v>
      </c>
      <c r="G121" s="49">
        <f>F121*1.05</f>
        <v>35700000</v>
      </c>
      <c r="H121" s="49">
        <f>G121*1.05</f>
        <v>37485000</v>
      </c>
      <c r="I121" s="49">
        <f>H121*1.05</f>
        <v>39359250</v>
      </c>
      <c r="J121" s="72">
        <f>SUM(F121:I121)</f>
        <v>146544250</v>
      </c>
      <c r="K121" s="68">
        <f>SUM(+J125+J129+J131)</f>
        <v>1005707589.9176251</v>
      </c>
    </row>
    <row r="122" spans="1:11">
      <c r="A122" s="45">
        <v>10</v>
      </c>
      <c r="B122" s="45">
        <v>1</v>
      </c>
      <c r="C122" s="45">
        <v>1</v>
      </c>
      <c r="D122" s="45" t="s">
        <v>2</v>
      </c>
      <c r="E122" s="45" t="s">
        <v>116</v>
      </c>
      <c r="F122" s="50">
        <v>20000000</v>
      </c>
      <c r="G122" s="51">
        <f t="shared" ref="G122:I122" si="72">F122*1.05</f>
        <v>21000000</v>
      </c>
      <c r="H122" s="51">
        <f t="shared" si="72"/>
        <v>22050000</v>
      </c>
      <c r="I122" s="51">
        <f t="shared" si="72"/>
        <v>23152500</v>
      </c>
      <c r="J122" s="70">
        <f t="shared" ref="J122:J124" si="73">SUM(F122:I122)</f>
        <v>86202500</v>
      </c>
    </row>
    <row r="123" spans="1:11">
      <c r="A123" s="45">
        <v>10</v>
      </c>
      <c r="B123" s="45">
        <v>1</v>
      </c>
      <c r="C123" s="45">
        <v>2</v>
      </c>
      <c r="D123" s="45" t="s">
        <v>10</v>
      </c>
      <c r="E123" s="45" t="s">
        <v>117</v>
      </c>
      <c r="F123" s="50">
        <v>4000000</v>
      </c>
      <c r="G123" s="51">
        <f t="shared" ref="G123:I123" si="74">F123*1.05</f>
        <v>4200000</v>
      </c>
      <c r="H123" s="51">
        <f t="shared" si="74"/>
        <v>4410000</v>
      </c>
      <c r="I123" s="51">
        <f t="shared" si="74"/>
        <v>4630500</v>
      </c>
      <c r="J123" s="70">
        <f t="shared" si="73"/>
        <v>17240500</v>
      </c>
    </row>
    <row r="124" spans="1:11">
      <c r="A124" s="45">
        <v>10</v>
      </c>
      <c r="B124" s="45">
        <v>1</v>
      </c>
      <c r="C124" s="45">
        <v>3</v>
      </c>
      <c r="D124" s="45" t="s">
        <v>11</v>
      </c>
      <c r="E124" s="45" t="s">
        <v>118</v>
      </c>
      <c r="F124" s="50">
        <v>10000000</v>
      </c>
      <c r="G124" s="51">
        <f t="shared" ref="G124:I124" si="75">F124*1.05</f>
        <v>10500000</v>
      </c>
      <c r="H124" s="51">
        <f t="shared" si="75"/>
        <v>11025000</v>
      </c>
      <c r="I124" s="51">
        <f t="shared" si="75"/>
        <v>11576250</v>
      </c>
      <c r="J124" s="70">
        <f t="shared" si="73"/>
        <v>43101250</v>
      </c>
    </row>
    <row r="125" spans="1:11">
      <c r="A125" s="43">
        <v>10</v>
      </c>
      <c r="B125" s="43">
        <v>0</v>
      </c>
      <c r="C125" s="43">
        <v>0</v>
      </c>
      <c r="D125" s="43" t="s">
        <v>27</v>
      </c>
      <c r="E125" s="43" t="s">
        <v>119</v>
      </c>
      <c r="F125" s="49">
        <v>216836061</v>
      </c>
      <c r="G125" s="49">
        <f>F125*1.05</f>
        <v>227677864.05000001</v>
      </c>
      <c r="H125" s="49">
        <f>G125*1.05</f>
        <v>239061757.25250003</v>
      </c>
      <c r="I125" s="49">
        <f>H125*1.05</f>
        <v>251014845.11512503</v>
      </c>
      <c r="J125" s="72">
        <f>SUM(F125:I125)</f>
        <v>934590527.41762507</v>
      </c>
    </row>
    <row r="126" spans="1:11">
      <c r="A126" s="45">
        <v>10</v>
      </c>
      <c r="B126" s="45">
        <v>2</v>
      </c>
      <c r="C126" s="45">
        <v>1</v>
      </c>
      <c r="D126" s="45" t="s">
        <v>2</v>
      </c>
      <c r="E126" s="45" t="s">
        <v>120</v>
      </c>
      <c r="F126" s="50">
        <v>190836061</v>
      </c>
      <c r="G126" s="51">
        <f t="shared" ref="G126:I126" si="76">F126*1.05</f>
        <v>200377864.05000001</v>
      </c>
      <c r="H126" s="51">
        <f t="shared" si="76"/>
        <v>210396757.25250003</v>
      </c>
      <c r="I126" s="51">
        <f t="shared" si="76"/>
        <v>220916595.11512503</v>
      </c>
      <c r="J126" s="70">
        <f t="shared" ref="J126:J128" si="77">SUM(F126:I126)</f>
        <v>822527277.41762507</v>
      </c>
    </row>
    <row r="127" spans="1:11">
      <c r="A127" s="45">
        <v>10</v>
      </c>
      <c r="B127" s="45">
        <v>2</v>
      </c>
      <c r="C127" s="45">
        <v>2</v>
      </c>
      <c r="D127" s="45" t="s">
        <v>10</v>
      </c>
      <c r="E127" s="45" t="s">
        <v>121</v>
      </c>
      <c r="F127" s="50">
        <v>8000000</v>
      </c>
      <c r="G127" s="51">
        <f t="shared" ref="G127:I127" si="78">F127*1.05</f>
        <v>8400000</v>
      </c>
      <c r="H127" s="51">
        <f t="shared" si="78"/>
        <v>8820000</v>
      </c>
      <c r="I127" s="51">
        <f t="shared" si="78"/>
        <v>9261000</v>
      </c>
      <c r="J127" s="70">
        <f t="shared" si="77"/>
        <v>34481000</v>
      </c>
    </row>
    <row r="128" spans="1:11">
      <c r="A128" s="45">
        <v>10</v>
      </c>
      <c r="B128" s="45">
        <v>2</v>
      </c>
      <c r="C128" s="45">
        <v>3</v>
      </c>
      <c r="D128" s="45" t="s">
        <v>11</v>
      </c>
      <c r="E128" s="45" t="s">
        <v>122</v>
      </c>
      <c r="F128" s="50">
        <v>18000000</v>
      </c>
      <c r="G128" s="51">
        <f t="shared" ref="G128:I128" si="79">F128*1.05</f>
        <v>18900000</v>
      </c>
      <c r="H128" s="51">
        <f t="shared" si="79"/>
        <v>19845000</v>
      </c>
      <c r="I128" s="51">
        <f t="shared" si="79"/>
        <v>20837250</v>
      </c>
      <c r="J128" s="70">
        <f t="shared" si="77"/>
        <v>77582250</v>
      </c>
    </row>
    <row r="129" spans="1:11">
      <c r="A129" s="43">
        <v>10</v>
      </c>
      <c r="B129" s="43">
        <v>0</v>
      </c>
      <c r="C129" s="43">
        <v>0</v>
      </c>
      <c r="D129" s="43" t="s">
        <v>33</v>
      </c>
      <c r="E129" s="43" t="s">
        <v>125</v>
      </c>
      <c r="F129" s="49">
        <v>1500000</v>
      </c>
      <c r="G129" s="49">
        <f>F129*1.05</f>
        <v>1575000</v>
      </c>
      <c r="H129" s="49">
        <f>G129*1.05</f>
        <v>1653750</v>
      </c>
      <c r="I129" s="49">
        <f>H129*1.05</f>
        <v>1736437.5</v>
      </c>
      <c r="J129" s="72">
        <f>SUM(F129:I129)</f>
        <v>6465187.5</v>
      </c>
    </row>
    <row r="130" spans="1:11">
      <c r="A130" s="45">
        <v>10</v>
      </c>
      <c r="B130" s="45">
        <v>3</v>
      </c>
      <c r="C130" s="45">
        <v>1</v>
      </c>
      <c r="D130" s="45" t="s">
        <v>2</v>
      </c>
      <c r="E130" s="45" t="s">
        <v>123</v>
      </c>
      <c r="F130" s="50">
        <v>1500000</v>
      </c>
      <c r="G130" s="51">
        <f t="shared" ref="G130:I130" si="80">F130*1.05</f>
        <v>1575000</v>
      </c>
      <c r="H130" s="51">
        <f t="shared" si="80"/>
        <v>1653750</v>
      </c>
      <c r="I130" s="51">
        <f t="shared" si="80"/>
        <v>1736437.5</v>
      </c>
      <c r="J130" s="70">
        <f t="shared" ref="J130" si="81">SUM(F130:I130)</f>
        <v>6465187.5</v>
      </c>
    </row>
    <row r="131" spans="1:11">
      <c r="A131" s="43">
        <v>10</v>
      </c>
      <c r="B131" s="43">
        <v>0</v>
      </c>
      <c r="C131" s="43">
        <v>0</v>
      </c>
      <c r="D131" s="43" t="s">
        <v>36</v>
      </c>
      <c r="E131" s="43" t="s">
        <v>126</v>
      </c>
      <c r="F131" s="49">
        <v>15000000</v>
      </c>
      <c r="G131" s="49">
        <f>F131*1.05</f>
        <v>15750000</v>
      </c>
      <c r="H131" s="49">
        <f>G131*1.05</f>
        <v>16537500</v>
      </c>
      <c r="I131" s="49">
        <f>H131*1.05</f>
        <v>17364375</v>
      </c>
      <c r="J131" s="72">
        <f>SUM(F131:I131)</f>
        <v>64651875</v>
      </c>
    </row>
    <row r="132" spans="1:11">
      <c r="A132" s="45">
        <v>10</v>
      </c>
      <c r="B132" s="45">
        <v>4</v>
      </c>
      <c r="C132" s="45">
        <v>1</v>
      </c>
      <c r="D132" s="45" t="s">
        <v>2</v>
      </c>
      <c r="E132" s="45" t="s">
        <v>124</v>
      </c>
      <c r="F132" s="50">
        <v>15000000</v>
      </c>
      <c r="G132" s="51">
        <f t="shared" ref="G132:I132" si="82">F132*1.05</f>
        <v>15750000</v>
      </c>
      <c r="H132" s="51">
        <f t="shared" si="82"/>
        <v>16537500</v>
      </c>
      <c r="I132" s="51">
        <f t="shared" si="82"/>
        <v>17364375</v>
      </c>
      <c r="J132" s="70">
        <f t="shared" ref="J132" si="83">SUM(F132:I132)</f>
        <v>64651875</v>
      </c>
    </row>
    <row r="133" spans="1:11">
      <c r="A133" s="46"/>
      <c r="B133" s="46"/>
      <c r="C133" s="46"/>
      <c r="D133" s="46"/>
      <c r="E133" s="46"/>
      <c r="F133" s="52"/>
      <c r="G133" s="53"/>
      <c r="H133" s="53"/>
      <c r="I133" s="53"/>
      <c r="J133" s="1"/>
    </row>
    <row r="134" spans="1:11">
      <c r="A134" s="43">
        <v>11</v>
      </c>
      <c r="B134" s="43">
        <v>0</v>
      </c>
      <c r="C134" s="43">
        <v>0</v>
      </c>
      <c r="D134" s="43" t="s">
        <v>0</v>
      </c>
      <c r="E134" s="43" t="s">
        <v>127</v>
      </c>
      <c r="F134" s="49">
        <v>3010503525</v>
      </c>
      <c r="G134" s="49">
        <f>F134*1.05</f>
        <v>3161028701.25</v>
      </c>
      <c r="H134" s="49">
        <f>G134*1.05</f>
        <v>3319080136.3125</v>
      </c>
      <c r="I134" s="49">
        <f>H134*1.05</f>
        <v>3485034143.1281252</v>
      </c>
      <c r="J134" s="72">
        <f>SUM(F134:I134)</f>
        <v>12975646505.690624</v>
      </c>
    </row>
    <row r="135" spans="1:11">
      <c r="A135" s="45">
        <v>11</v>
      </c>
      <c r="B135" s="45">
        <v>1</v>
      </c>
      <c r="C135" s="45">
        <v>1</v>
      </c>
      <c r="D135" s="45" t="s">
        <v>2</v>
      </c>
      <c r="E135" s="45" t="s">
        <v>128</v>
      </c>
      <c r="F135" s="50">
        <v>2870503525</v>
      </c>
      <c r="G135" s="51">
        <f t="shared" ref="G135:I135" si="84">F135*1.05</f>
        <v>3014028701.25</v>
      </c>
      <c r="H135" s="51">
        <f t="shared" si="84"/>
        <v>3164730136.3125</v>
      </c>
      <c r="I135" s="51">
        <f t="shared" si="84"/>
        <v>3322966643.1281252</v>
      </c>
      <c r="J135" s="70">
        <f t="shared" ref="J135:J141" si="85">SUM(F135:I135)</f>
        <v>12372229005.690624</v>
      </c>
    </row>
    <row r="136" spans="1:11">
      <c r="A136" s="45">
        <v>11</v>
      </c>
      <c r="B136" s="45">
        <v>1</v>
      </c>
      <c r="C136" s="45">
        <v>2</v>
      </c>
      <c r="D136" s="45" t="s">
        <v>10</v>
      </c>
      <c r="E136" s="45" t="s">
        <v>129</v>
      </c>
      <c r="F136" s="50">
        <v>20000000</v>
      </c>
      <c r="G136" s="51">
        <f t="shared" ref="G136:I136" si="86">F136*1.05</f>
        <v>21000000</v>
      </c>
      <c r="H136" s="51">
        <f t="shared" si="86"/>
        <v>22050000</v>
      </c>
      <c r="I136" s="51">
        <f t="shared" si="86"/>
        <v>23152500</v>
      </c>
      <c r="J136" s="70">
        <f t="shared" si="85"/>
        <v>86202500</v>
      </c>
    </row>
    <row r="137" spans="1:11">
      <c r="A137" s="45">
        <v>11</v>
      </c>
      <c r="B137" s="45">
        <v>1</v>
      </c>
      <c r="C137" s="45">
        <v>3</v>
      </c>
      <c r="D137" s="45" t="s">
        <v>11</v>
      </c>
      <c r="E137" s="45" t="s">
        <v>130</v>
      </c>
      <c r="F137" s="50">
        <v>70000000</v>
      </c>
      <c r="G137" s="51">
        <f t="shared" ref="G137:I137" si="87">F137*1.05</f>
        <v>73500000</v>
      </c>
      <c r="H137" s="51">
        <f t="shared" si="87"/>
        <v>77175000</v>
      </c>
      <c r="I137" s="51">
        <f t="shared" si="87"/>
        <v>81033750</v>
      </c>
      <c r="J137" s="70">
        <f t="shared" si="85"/>
        <v>301708750</v>
      </c>
    </row>
    <row r="138" spans="1:11">
      <c r="A138" s="45">
        <v>11</v>
      </c>
      <c r="B138" s="45">
        <v>1</v>
      </c>
      <c r="C138" s="45">
        <v>4</v>
      </c>
      <c r="D138" s="45" t="s">
        <v>12</v>
      </c>
      <c r="E138" s="45" t="s">
        <v>131</v>
      </c>
      <c r="F138" s="50">
        <v>10000000</v>
      </c>
      <c r="G138" s="51">
        <f t="shared" ref="G138:I138" si="88">F138*1.05</f>
        <v>10500000</v>
      </c>
      <c r="H138" s="51">
        <f t="shared" si="88"/>
        <v>11025000</v>
      </c>
      <c r="I138" s="51">
        <f t="shared" si="88"/>
        <v>11576250</v>
      </c>
      <c r="J138" s="70">
        <f t="shared" si="85"/>
        <v>43101250</v>
      </c>
    </row>
    <row r="139" spans="1:11">
      <c r="A139" s="45">
        <v>11</v>
      </c>
      <c r="B139" s="45">
        <v>1</v>
      </c>
      <c r="C139" s="45">
        <v>5</v>
      </c>
      <c r="D139" s="45" t="s">
        <v>13</v>
      </c>
      <c r="E139" s="45" t="s">
        <v>132</v>
      </c>
      <c r="F139" s="50">
        <v>5000000</v>
      </c>
      <c r="G139" s="51">
        <f t="shared" ref="G139:I139" si="89">F139*1.05</f>
        <v>5250000</v>
      </c>
      <c r="H139" s="51">
        <f t="shared" si="89"/>
        <v>5512500</v>
      </c>
      <c r="I139" s="51">
        <f t="shared" si="89"/>
        <v>5788125</v>
      </c>
      <c r="J139" s="70">
        <f t="shared" si="85"/>
        <v>21550625</v>
      </c>
    </row>
    <row r="140" spans="1:11">
      <c r="A140" s="45">
        <v>11</v>
      </c>
      <c r="B140" s="45">
        <v>1</v>
      </c>
      <c r="C140" s="45">
        <v>6</v>
      </c>
      <c r="D140" s="45" t="s">
        <v>14</v>
      </c>
      <c r="E140" s="45" t="s">
        <v>133</v>
      </c>
      <c r="F140" s="50">
        <v>7000000</v>
      </c>
      <c r="G140" s="51">
        <f t="shared" ref="G140:I140" si="90">F140*1.05</f>
        <v>7350000</v>
      </c>
      <c r="H140" s="51">
        <f t="shared" si="90"/>
        <v>7717500</v>
      </c>
      <c r="I140" s="51">
        <f t="shared" si="90"/>
        <v>8103375</v>
      </c>
      <c r="J140" s="70">
        <f t="shared" si="85"/>
        <v>30170875</v>
      </c>
    </row>
    <row r="141" spans="1:11">
      <c r="A141" s="45">
        <v>11</v>
      </c>
      <c r="B141" s="45">
        <v>1</v>
      </c>
      <c r="C141" s="45">
        <v>7</v>
      </c>
      <c r="D141" s="45" t="s">
        <v>15</v>
      </c>
      <c r="E141" s="45" t="s">
        <v>134</v>
      </c>
      <c r="F141" s="50">
        <v>28000000</v>
      </c>
      <c r="G141" s="51">
        <f t="shared" ref="G141:I141" si="91">F141*1.05</f>
        <v>29400000</v>
      </c>
      <c r="H141" s="51">
        <f t="shared" si="91"/>
        <v>30870000</v>
      </c>
      <c r="I141" s="51">
        <f t="shared" si="91"/>
        <v>32413500</v>
      </c>
      <c r="J141" s="70">
        <f t="shared" si="85"/>
        <v>120683500</v>
      </c>
    </row>
    <row r="142" spans="1:11">
      <c r="A142" s="46"/>
      <c r="B142" s="46"/>
      <c r="C142" s="46"/>
      <c r="D142" s="46"/>
      <c r="E142" s="46"/>
      <c r="F142" s="52"/>
      <c r="G142" s="53"/>
      <c r="H142" s="53"/>
      <c r="I142" s="53"/>
      <c r="J142" s="1"/>
    </row>
    <row r="143" spans="1:11">
      <c r="A143" s="43">
        <v>12</v>
      </c>
      <c r="B143" s="43">
        <v>0</v>
      </c>
      <c r="C143" s="43">
        <v>0</v>
      </c>
      <c r="D143" s="43" t="s">
        <v>0</v>
      </c>
      <c r="E143" s="43" t="s">
        <v>135</v>
      </c>
      <c r="F143" s="49">
        <v>4000000</v>
      </c>
      <c r="G143" s="49">
        <f>F143*1.05</f>
        <v>4200000</v>
      </c>
      <c r="H143" s="49">
        <f>G143*1.05</f>
        <v>4410000</v>
      </c>
      <c r="I143" s="49">
        <f>H143*1.05</f>
        <v>4630500</v>
      </c>
      <c r="J143" s="72">
        <f>SUM(F143:I143)</f>
        <v>17240500</v>
      </c>
      <c r="K143" s="68" t="s">
        <v>216</v>
      </c>
    </row>
    <row r="144" spans="1:11">
      <c r="A144" s="45">
        <v>12</v>
      </c>
      <c r="B144" s="45">
        <v>1</v>
      </c>
      <c r="C144" s="45">
        <v>1</v>
      </c>
      <c r="D144" s="45" t="s">
        <v>2</v>
      </c>
      <c r="E144" s="45" t="s">
        <v>136</v>
      </c>
      <c r="F144" s="50">
        <v>4000000</v>
      </c>
      <c r="G144" s="51">
        <f t="shared" ref="G144:I144" si="92">F144*1.05</f>
        <v>4200000</v>
      </c>
      <c r="H144" s="51">
        <f t="shared" si="92"/>
        <v>4410000</v>
      </c>
      <c r="I144" s="51">
        <f t="shared" si="92"/>
        <v>4630500</v>
      </c>
      <c r="J144" s="70">
        <f t="shared" ref="J144" si="93">SUM(F144:I144)</f>
        <v>17240500</v>
      </c>
      <c r="K144" s="68" t="s">
        <v>216</v>
      </c>
    </row>
    <row r="145" spans="1:10">
      <c r="A145" s="42">
        <v>12</v>
      </c>
      <c r="B145" s="43">
        <v>0</v>
      </c>
      <c r="C145" s="43">
        <v>0</v>
      </c>
      <c r="D145" s="43" t="s">
        <v>27</v>
      </c>
      <c r="E145" s="43" t="s">
        <v>137</v>
      </c>
      <c r="F145" s="49">
        <v>2000000</v>
      </c>
      <c r="G145" s="49">
        <f>F145*1.05</f>
        <v>2100000</v>
      </c>
      <c r="H145" s="49">
        <f>G145*1.05</f>
        <v>2205000</v>
      </c>
      <c r="I145" s="49">
        <f>H145*1.05</f>
        <v>2315250</v>
      </c>
      <c r="J145" s="72">
        <f>SUM(F145:I145)</f>
        <v>8620250</v>
      </c>
    </row>
    <row r="146" spans="1:10">
      <c r="A146" s="45">
        <v>12</v>
      </c>
      <c r="B146" s="45">
        <v>2</v>
      </c>
      <c r="C146" s="45">
        <v>1</v>
      </c>
      <c r="D146" s="45" t="s">
        <v>2</v>
      </c>
      <c r="E146" s="45" t="s">
        <v>138</v>
      </c>
      <c r="F146" s="50">
        <v>1000000</v>
      </c>
      <c r="G146" s="51">
        <f t="shared" ref="G146:I146" si="94">F146*1.05</f>
        <v>1050000</v>
      </c>
      <c r="H146" s="51">
        <f t="shared" si="94"/>
        <v>1102500</v>
      </c>
      <c r="I146" s="51">
        <f t="shared" si="94"/>
        <v>1157625</v>
      </c>
      <c r="J146" s="70">
        <f t="shared" ref="J146:J147" si="95">SUM(F146:I146)</f>
        <v>4310125</v>
      </c>
    </row>
    <row r="147" spans="1:10">
      <c r="A147" s="45">
        <v>12</v>
      </c>
      <c r="B147" s="45">
        <v>2</v>
      </c>
      <c r="C147" s="45">
        <v>2</v>
      </c>
      <c r="D147" s="45" t="s">
        <v>10</v>
      </c>
      <c r="E147" s="45" t="s">
        <v>139</v>
      </c>
      <c r="F147" s="50">
        <v>1000000</v>
      </c>
      <c r="G147" s="51">
        <f t="shared" ref="G147:I147" si="96">F147*1.05</f>
        <v>1050000</v>
      </c>
      <c r="H147" s="51">
        <f t="shared" si="96"/>
        <v>1102500</v>
      </c>
      <c r="I147" s="51">
        <f t="shared" si="96"/>
        <v>1157625</v>
      </c>
      <c r="J147" s="70">
        <f t="shared" si="95"/>
        <v>4310125</v>
      </c>
    </row>
    <row r="148" spans="1:10">
      <c r="A148" s="43">
        <v>12</v>
      </c>
      <c r="B148" s="43">
        <v>0</v>
      </c>
      <c r="C148" s="43">
        <v>0</v>
      </c>
      <c r="D148" s="43" t="s">
        <v>33</v>
      </c>
      <c r="E148" s="43" t="s">
        <v>141</v>
      </c>
      <c r="F148" s="49">
        <v>3000000</v>
      </c>
      <c r="G148" s="49">
        <f>F148*1.05</f>
        <v>3150000</v>
      </c>
      <c r="H148" s="49">
        <f>G148*1.05</f>
        <v>3307500</v>
      </c>
      <c r="I148" s="49">
        <f>H148*1.05</f>
        <v>3472875</v>
      </c>
      <c r="J148" s="72">
        <f>SUM(F148:I148)</f>
        <v>12930375</v>
      </c>
    </row>
    <row r="149" spans="1:10">
      <c r="A149" s="45">
        <v>12</v>
      </c>
      <c r="B149" s="45">
        <v>3</v>
      </c>
      <c r="C149" s="45">
        <v>1</v>
      </c>
      <c r="D149" s="45" t="s">
        <v>2</v>
      </c>
      <c r="E149" s="45" t="s">
        <v>140</v>
      </c>
      <c r="F149" s="50">
        <v>3000000</v>
      </c>
      <c r="G149" s="51">
        <f t="shared" ref="G149:I149" si="97">F149*1.05</f>
        <v>3150000</v>
      </c>
      <c r="H149" s="51">
        <f t="shared" si="97"/>
        <v>3307500</v>
      </c>
      <c r="I149" s="51">
        <f t="shared" si="97"/>
        <v>3472875</v>
      </c>
      <c r="J149" s="70">
        <f t="shared" ref="J149" si="98">SUM(F149:I149)</f>
        <v>12930375</v>
      </c>
    </row>
    <row r="150" spans="1:10">
      <c r="A150" s="43">
        <v>12</v>
      </c>
      <c r="B150" s="43">
        <v>0</v>
      </c>
      <c r="C150" s="43">
        <v>0</v>
      </c>
      <c r="D150" s="43" t="s">
        <v>36</v>
      </c>
      <c r="E150" s="43" t="s">
        <v>142</v>
      </c>
      <c r="F150" s="49">
        <v>2000000</v>
      </c>
      <c r="G150" s="49">
        <f>F150*1.05</f>
        <v>2100000</v>
      </c>
      <c r="H150" s="49">
        <f>G150*1.05</f>
        <v>2205000</v>
      </c>
      <c r="I150" s="49">
        <f>H150*1.05</f>
        <v>2315250</v>
      </c>
      <c r="J150" s="72">
        <f>SUM(F150:I150)</f>
        <v>8620250</v>
      </c>
    </row>
    <row r="151" spans="1:10">
      <c r="A151" s="45">
        <v>12</v>
      </c>
      <c r="B151" s="45">
        <v>4</v>
      </c>
      <c r="C151" s="45">
        <v>1</v>
      </c>
      <c r="D151" s="45" t="s">
        <v>2</v>
      </c>
      <c r="E151" s="45" t="s">
        <v>143</v>
      </c>
      <c r="F151" s="50">
        <v>1000000</v>
      </c>
      <c r="G151" s="51">
        <f t="shared" ref="G151:I151" si="99">F151*1.05</f>
        <v>1050000</v>
      </c>
      <c r="H151" s="51">
        <f t="shared" si="99"/>
        <v>1102500</v>
      </c>
      <c r="I151" s="51">
        <f t="shared" si="99"/>
        <v>1157625</v>
      </c>
      <c r="J151" s="70">
        <f t="shared" ref="J151:J152" si="100">SUM(F151:I151)</f>
        <v>4310125</v>
      </c>
    </row>
    <row r="152" spans="1:10">
      <c r="A152" s="45">
        <v>12</v>
      </c>
      <c r="B152" s="45">
        <v>4</v>
      </c>
      <c r="C152" s="45">
        <v>2</v>
      </c>
      <c r="D152" s="45" t="s">
        <v>10</v>
      </c>
      <c r="E152" s="45" t="s">
        <v>144</v>
      </c>
      <c r="F152" s="50">
        <v>1000000</v>
      </c>
      <c r="G152" s="51">
        <f t="shared" ref="G152:I152" si="101">F152*1.05</f>
        <v>1050000</v>
      </c>
      <c r="H152" s="51">
        <f t="shared" si="101"/>
        <v>1102500</v>
      </c>
      <c r="I152" s="51">
        <f t="shared" si="101"/>
        <v>1157625</v>
      </c>
      <c r="J152" s="70">
        <f t="shared" si="100"/>
        <v>4310125</v>
      </c>
    </row>
    <row r="153" spans="1:10">
      <c r="A153" s="43">
        <v>12</v>
      </c>
      <c r="B153" s="43">
        <v>0</v>
      </c>
      <c r="C153" s="43">
        <v>0</v>
      </c>
      <c r="D153" s="43" t="s">
        <v>39</v>
      </c>
      <c r="E153" s="43" t="s">
        <v>145</v>
      </c>
      <c r="F153" s="49">
        <v>2000000</v>
      </c>
      <c r="G153" s="49">
        <f>F153*1.05</f>
        <v>2100000</v>
      </c>
      <c r="H153" s="49">
        <f>G153*1.05</f>
        <v>2205000</v>
      </c>
      <c r="I153" s="49">
        <f>H153*1.05</f>
        <v>2315250</v>
      </c>
      <c r="J153" s="72">
        <f>SUM(F153:I153)</f>
        <v>8620250</v>
      </c>
    </row>
    <row r="154" spans="1:10">
      <c r="A154" s="45">
        <v>12</v>
      </c>
      <c r="B154" s="45">
        <v>5</v>
      </c>
      <c r="C154" s="45">
        <v>1</v>
      </c>
      <c r="D154" s="45" t="s">
        <v>2</v>
      </c>
      <c r="E154" s="45" t="s">
        <v>143</v>
      </c>
      <c r="F154" s="50">
        <v>1000000</v>
      </c>
      <c r="G154" s="51">
        <f t="shared" ref="G154:I154" si="102">F154*1.05</f>
        <v>1050000</v>
      </c>
      <c r="H154" s="51">
        <f t="shared" si="102"/>
        <v>1102500</v>
      </c>
      <c r="I154" s="51">
        <f t="shared" si="102"/>
        <v>1157625</v>
      </c>
      <c r="J154" s="70">
        <f t="shared" ref="J154:J156" si="103">SUM(F154:I154)</f>
        <v>4310125</v>
      </c>
    </row>
    <row r="155" spans="1:10">
      <c r="A155" s="45">
        <v>12</v>
      </c>
      <c r="B155" s="45">
        <v>5</v>
      </c>
      <c r="C155" s="45">
        <v>2</v>
      </c>
      <c r="D155" s="45" t="s">
        <v>10</v>
      </c>
      <c r="E155" s="45" t="s">
        <v>146</v>
      </c>
      <c r="F155" s="50">
        <v>500000</v>
      </c>
      <c r="G155" s="51">
        <f t="shared" ref="G155:I155" si="104">F155*1.05</f>
        <v>525000</v>
      </c>
      <c r="H155" s="51">
        <f t="shared" si="104"/>
        <v>551250</v>
      </c>
      <c r="I155" s="51">
        <f t="shared" si="104"/>
        <v>578812.5</v>
      </c>
      <c r="J155" s="70">
        <f t="shared" si="103"/>
        <v>2155062.5</v>
      </c>
    </row>
    <row r="156" spans="1:10">
      <c r="A156" s="45">
        <v>12</v>
      </c>
      <c r="B156" s="45">
        <v>5</v>
      </c>
      <c r="C156" s="45">
        <v>3</v>
      </c>
      <c r="D156" s="45" t="s">
        <v>11</v>
      </c>
      <c r="E156" s="45" t="s">
        <v>147</v>
      </c>
      <c r="F156" s="50">
        <v>500000</v>
      </c>
      <c r="G156" s="51">
        <f t="shared" ref="G156:I156" si="105">F156*1.05</f>
        <v>525000</v>
      </c>
      <c r="H156" s="51">
        <f t="shared" si="105"/>
        <v>551250</v>
      </c>
      <c r="I156" s="51">
        <f t="shared" si="105"/>
        <v>578812.5</v>
      </c>
      <c r="J156" s="70">
        <f t="shared" si="103"/>
        <v>2155062.5</v>
      </c>
    </row>
    <row r="157" spans="1:10">
      <c r="A157" s="43">
        <v>12</v>
      </c>
      <c r="B157" s="43">
        <v>0</v>
      </c>
      <c r="C157" s="43">
        <v>0</v>
      </c>
      <c r="D157" s="43" t="s">
        <v>44</v>
      </c>
      <c r="E157" s="43" t="s">
        <v>148</v>
      </c>
      <c r="F157" s="49">
        <v>16000000</v>
      </c>
      <c r="G157" s="49">
        <f>F157*1.05</f>
        <v>16800000</v>
      </c>
      <c r="H157" s="49">
        <f>G157*1.05</f>
        <v>17640000</v>
      </c>
      <c r="I157" s="49">
        <f>H157*1.05</f>
        <v>18522000</v>
      </c>
      <c r="J157" s="72">
        <f>SUM(F157:I157)</f>
        <v>68962000</v>
      </c>
    </row>
    <row r="158" spans="1:10">
      <c r="A158" s="45">
        <v>12</v>
      </c>
      <c r="B158" s="45">
        <v>6</v>
      </c>
      <c r="C158" s="45">
        <v>1</v>
      </c>
      <c r="D158" s="45" t="s">
        <v>2</v>
      </c>
      <c r="E158" s="45" t="s">
        <v>149</v>
      </c>
      <c r="F158" s="50">
        <v>4000000</v>
      </c>
      <c r="G158" s="51">
        <f t="shared" ref="G158:I158" si="106">F158*1.05</f>
        <v>4200000</v>
      </c>
      <c r="H158" s="51">
        <f t="shared" si="106"/>
        <v>4410000</v>
      </c>
      <c r="I158" s="51">
        <f t="shared" si="106"/>
        <v>4630500</v>
      </c>
      <c r="J158" s="70">
        <f t="shared" ref="J158:J162" si="107">SUM(F158:I158)</f>
        <v>17240500</v>
      </c>
    </row>
    <row r="159" spans="1:10">
      <c r="A159" s="45">
        <v>12</v>
      </c>
      <c r="B159" s="45">
        <v>6</v>
      </c>
      <c r="C159" s="45">
        <v>2</v>
      </c>
      <c r="D159" s="45" t="s">
        <v>10</v>
      </c>
      <c r="E159" s="45" t="s">
        <v>150</v>
      </c>
      <c r="F159" s="50">
        <v>4000000</v>
      </c>
      <c r="G159" s="51">
        <f t="shared" ref="G159:I159" si="108">F159*1.05</f>
        <v>4200000</v>
      </c>
      <c r="H159" s="51">
        <f t="shared" si="108"/>
        <v>4410000</v>
      </c>
      <c r="I159" s="51">
        <f t="shared" si="108"/>
        <v>4630500</v>
      </c>
      <c r="J159" s="70">
        <f t="shared" si="107"/>
        <v>17240500</v>
      </c>
    </row>
    <row r="160" spans="1:10">
      <c r="A160" s="45">
        <v>12</v>
      </c>
      <c r="B160" s="45">
        <v>6</v>
      </c>
      <c r="C160" s="45">
        <v>3</v>
      </c>
      <c r="D160" s="45" t="s">
        <v>11</v>
      </c>
      <c r="E160" s="45" t="s">
        <v>151</v>
      </c>
      <c r="F160" s="50">
        <v>1000000</v>
      </c>
      <c r="G160" s="51">
        <f t="shared" ref="G160:I160" si="109">F160*1.05</f>
        <v>1050000</v>
      </c>
      <c r="H160" s="51">
        <f t="shared" si="109"/>
        <v>1102500</v>
      </c>
      <c r="I160" s="51">
        <f t="shared" si="109"/>
        <v>1157625</v>
      </c>
      <c r="J160" s="70">
        <f t="shared" si="107"/>
        <v>4310125</v>
      </c>
    </row>
    <row r="161" spans="1:10">
      <c r="A161" s="45">
        <v>12</v>
      </c>
      <c r="B161" s="45">
        <v>6</v>
      </c>
      <c r="C161" s="45">
        <v>4</v>
      </c>
      <c r="D161" s="45" t="s">
        <v>12</v>
      </c>
      <c r="E161" s="45" t="s">
        <v>152</v>
      </c>
      <c r="F161" s="50">
        <v>1000000</v>
      </c>
      <c r="G161" s="51">
        <f t="shared" ref="G161:I161" si="110">F161*1.05</f>
        <v>1050000</v>
      </c>
      <c r="H161" s="51">
        <f t="shared" si="110"/>
        <v>1102500</v>
      </c>
      <c r="I161" s="51">
        <f t="shared" si="110"/>
        <v>1157625</v>
      </c>
      <c r="J161" s="70">
        <f t="shared" si="107"/>
        <v>4310125</v>
      </c>
    </row>
    <row r="162" spans="1:10">
      <c r="A162" s="45">
        <v>12</v>
      </c>
      <c r="B162" s="45">
        <v>6</v>
      </c>
      <c r="C162" s="45">
        <v>5</v>
      </c>
      <c r="D162" s="45" t="s">
        <v>13</v>
      </c>
      <c r="E162" s="45" t="s">
        <v>153</v>
      </c>
      <c r="F162" s="50">
        <v>6000000</v>
      </c>
      <c r="G162" s="51">
        <f t="shared" ref="G162:I162" si="111">F162*1.05</f>
        <v>6300000</v>
      </c>
      <c r="H162" s="51">
        <f t="shared" si="111"/>
        <v>6615000</v>
      </c>
      <c r="I162" s="51">
        <f t="shared" si="111"/>
        <v>6945750</v>
      </c>
      <c r="J162" s="70">
        <f t="shared" si="107"/>
        <v>25860750</v>
      </c>
    </row>
    <row r="163" spans="1:10">
      <c r="A163" s="43">
        <v>12</v>
      </c>
      <c r="B163" s="43">
        <v>0</v>
      </c>
      <c r="C163" s="43">
        <v>0</v>
      </c>
      <c r="D163" s="43" t="s">
        <v>48</v>
      </c>
      <c r="E163" s="43" t="s">
        <v>156</v>
      </c>
      <c r="F163" s="49">
        <v>20675154</v>
      </c>
      <c r="G163" s="49">
        <f>F163*1.05</f>
        <v>21708911.699999999</v>
      </c>
      <c r="H163" s="49">
        <f>G163*1.05</f>
        <v>22794357.285</v>
      </c>
      <c r="I163" s="49">
        <f>H163*1.05</f>
        <v>23934075.149250001</v>
      </c>
      <c r="J163" s="72">
        <f>SUM(F163:I163)</f>
        <v>89112498.13425</v>
      </c>
    </row>
    <row r="164" spans="1:10">
      <c r="A164" s="45">
        <v>12</v>
      </c>
      <c r="B164" s="45">
        <v>7</v>
      </c>
      <c r="C164" s="45">
        <v>1</v>
      </c>
      <c r="D164" s="45" t="s">
        <v>2</v>
      </c>
      <c r="E164" s="45" t="s">
        <v>154</v>
      </c>
      <c r="F164" s="50">
        <v>5675154</v>
      </c>
      <c r="G164" s="51">
        <f t="shared" ref="G164:I164" si="112">F164*1.05</f>
        <v>5958911.7000000002</v>
      </c>
      <c r="H164" s="51">
        <f t="shared" si="112"/>
        <v>6256857.2850000001</v>
      </c>
      <c r="I164" s="51">
        <f t="shared" si="112"/>
        <v>6569700.1492500007</v>
      </c>
      <c r="J164" s="70">
        <f t="shared" ref="J164:J165" si="113">SUM(F164:I164)</f>
        <v>24460623.13425</v>
      </c>
    </row>
    <row r="165" spans="1:10">
      <c r="A165" s="45">
        <v>12</v>
      </c>
      <c r="B165" s="45">
        <v>7</v>
      </c>
      <c r="C165" s="45">
        <v>2</v>
      </c>
      <c r="D165" s="45" t="s">
        <v>10</v>
      </c>
      <c r="E165" s="45" t="s">
        <v>155</v>
      </c>
      <c r="F165" s="50">
        <v>15000000</v>
      </c>
      <c r="G165" s="51">
        <f t="shared" ref="G165:I165" si="114">F165*1.05</f>
        <v>15750000</v>
      </c>
      <c r="H165" s="51">
        <f t="shared" si="114"/>
        <v>16537500</v>
      </c>
      <c r="I165" s="51">
        <f t="shared" si="114"/>
        <v>17364375</v>
      </c>
      <c r="J165" s="70">
        <f t="shared" si="113"/>
        <v>64651875</v>
      </c>
    </row>
    <row r="166" spans="1:10">
      <c r="A166" s="43">
        <v>12</v>
      </c>
      <c r="B166" s="43">
        <v>0</v>
      </c>
      <c r="C166" s="43">
        <v>0</v>
      </c>
      <c r="D166" s="43" t="s">
        <v>50</v>
      </c>
      <c r="E166" s="43" t="s">
        <v>158</v>
      </c>
      <c r="F166" s="49">
        <v>1000000</v>
      </c>
      <c r="G166" s="49">
        <f>F166*1.05</f>
        <v>1050000</v>
      </c>
      <c r="H166" s="49">
        <f>G166*1.05</f>
        <v>1102500</v>
      </c>
      <c r="I166" s="49">
        <f>H166*1.05</f>
        <v>1157625</v>
      </c>
      <c r="J166" s="72">
        <f>SUM(F166:I166)</f>
        <v>4310125</v>
      </c>
    </row>
    <row r="167" spans="1:10">
      <c r="A167" s="45">
        <v>12</v>
      </c>
      <c r="B167" s="45">
        <v>8</v>
      </c>
      <c r="C167" s="45">
        <v>1</v>
      </c>
      <c r="D167" s="45" t="s">
        <v>2</v>
      </c>
      <c r="E167" s="45" t="s">
        <v>143</v>
      </c>
      <c r="F167" s="50">
        <v>500000</v>
      </c>
      <c r="G167" s="51">
        <f t="shared" ref="G167:I167" si="115">F167*1.05</f>
        <v>525000</v>
      </c>
      <c r="H167" s="51">
        <f t="shared" si="115"/>
        <v>551250</v>
      </c>
      <c r="I167" s="51">
        <f t="shared" si="115"/>
        <v>578812.5</v>
      </c>
      <c r="J167" s="70">
        <f t="shared" ref="J167:J168" si="116">SUM(F167:I167)</f>
        <v>2155062.5</v>
      </c>
    </row>
    <row r="168" spans="1:10">
      <c r="A168" s="45">
        <v>12</v>
      </c>
      <c r="B168" s="45">
        <v>8</v>
      </c>
      <c r="C168" s="45">
        <v>2</v>
      </c>
      <c r="D168" s="45" t="s">
        <v>10</v>
      </c>
      <c r="E168" s="45" t="s">
        <v>157</v>
      </c>
      <c r="F168" s="50">
        <v>500000</v>
      </c>
      <c r="G168" s="51">
        <f t="shared" ref="G168:I168" si="117">F168*1.05</f>
        <v>525000</v>
      </c>
      <c r="H168" s="51">
        <f t="shared" si="117"/>
        <v>551250</v>
      </c>
      <c r="I168" s="51">
        <f t="shared" si="117"/>
        <v>578812.5</v>
      </c>
      <c r="J168" s="70">
        <f t="shared" si="116"/>
        <v>2155062.5</v>
      </c>
    </row>
    <row r="169" spans="1:10">
      <c r="A169" s="43">
        <v>12</v>
      </c>
      <c r="B169" s="43">
        <v>0</v>
      </c>
      <c r="C169" s="43">
        <v>0</v>
      </c>
      <c r="D169" s="43" t="s">
        <v>53</v>
      </c>
      <c r="E169" s="43" t="s">
        <v>161</v>
      </c>
      <c r="F169" s="49">
        <v>10000000</v>
      </c>
      <c r="G169" s="49">
        <f>F169*1.05</f>
        <v>10500000</v>
      </c>
      <c r="H169" s="49">
        <f>G169*1.05</f>
        <v>11025000</v>
      </c>
      <c r="I169" s="49">
        <f>H169*1.05</f>
        <v>11576250</v>
      </c>
      <c r="J169" s="72">
        <f>SUM(F169:I169)</f>
        <v>43101250</v>
      </c>
    </row>
    <row r="170" spans="1:10">
      <c r="A170" s="45">
        <v>12</v>
      </c>
      <c r="B170" s="45">
        <v>9</v>
      </c>
      <c r="C170" s="45">
        <v>1</v>
      </c>
      <c r="D170" s="45" t="s">
        <v>2</v>
      </c>
      <c r="E170" s="45" t="s">
        <v>159</v>
      </c>
      <c r="F170" s="50">
        <v>5000000</v>
      </c>
      <c r="G170" s="51">
        <f t="shared" ref="G170:I170" si="118">F170*1.05</f>
        <v>5250000</v>
      </c>
      <c r="H170" s="51">
        <f t="shared" si="118"/>
        <v>5512500</v>
      </c>
      <c r="I170" s="51">
        <f t="shared" si="118"/>
        <v>5788125</v>
      </c>
      <c r="J170" s="70">
        <f t="shared" ref="J170:J171" si="119">SUM(F170:I170)</f>
        <v>21550625</v>
      </c>
    </row>
    <row r="171" spans="1:10">
      <c r="A171" s="45">
        <v>12</v>
      </c>
      <c r="B171" s="45">
        <v>9</v>
      </c>
      <c r="C171" s="45">
        <v>2</v>
      </c>
      <c r="D171" s="45" t="s">
        <v>10</v>
      </c>
      <c r="E171" s="45" t="s">
        <v>160</v>
      </c>
      <c r="F171" s="50">
        <v>5000000</v>
      </c>
      <c r="G171" s="51">
        <f t="shared" ref="G171:I171" si="120">F171*1.05</f>
        <v>5250000</v>
      </c>
      <c r="H171" s="51">
        <f t="shared" si="120"/>
        <v>5512500</v>
      </c>
      <c r="I171" s="51">
        <f t="shared" si="120"/>
        <v>5788125</v>
      </c>
      <c r="J171" s="70">
        <f t="shared" si="119"/>
        <v>21550625</v>
      </c>
    </row>
    <row r="172" spans="1:10">
      <c r="A172" s="46"/>
      <c r="B172" s="46"/>
      <c r="C172" s="46"/>
      <c r="D172" s="46"/>
      <c r="E172" s="46"/>
      <c r="F172" s="52"/>
      <c r="G172" s="53"/>
      <c r="H172" s="53"/>
      <c r="I172" s="53"/>
      <c r="J172" s="1"/>
    </row>
    <row r="173" spans="1:10">
      <c r="A173" s="43">
        <v>13</v>
      </c>
      <c r="B173" s="43">
        <v>0</v>
      </c>
      <c r="C173" s="43">
        <v>0</v>
      </c>
      <c r="D173" s="43" t="s">
        <v>0</v>
      </c>
      <c r="E173" s="43" t="s">
        <v>162</v>
      </c>
      <c r="F173" s="49">
        <v>108224416</v>
      </c>
      <c r="G173" s="49">
        <f>F173*1.05</f>
        <v>113635636.80000001</v>
      </c>
      <c r="H173" s="49">
        <f>G173*1.05</f>
        <v>119317418.64000002</v>
      </c>
      <c r="I173" s="49">
        <f>H173*1.05</f>
        <v>125283289.57200003</v>
      </c>
      <c r="J173" s="72">
        <f>SUM(F173:I173)</f>
        <v>466460761.01200008</v>
      </c>
    </row>
    <row r="174" spans="1:10">
      <c r="A174" s="45">
        <v>13</v>
      </c>
      <c r="B174" s="45">
        <v>1</v>
      </c>
      <c r="C174" s="45">
        <v>1</v>
      </c>
      <c r="D174" s="45" t="s">
        <v>2</v>
      </c>
      <c r="E174" s="45" t="s">
        <v>163</v>
      </c>
      <c r="F174" s="50">
        <v>80224416</v>
      </c>
      <c r="G174" s="51">
        <f t="shared" ref="G174:I174" si="121">F174*1.05</f>
        <v>84235636.799999997</v>
      </c>
      <c r="H174" s="51">
        <f t="shared" si="121"/>
        <v>88447418.640000001</v>
      </c>
      <c r="I174" s="51">
        <f t="shared" si="121"/>
        <v>92869789.572000012</v>
      </c>
      <c r="J174" s="70">
        <f t="shared" ref="J174:J179" si="122">SUM(F174:I174)</f>
        <v>345777261.01200002</v>
      </c>
    </row>
    <row r="175" spans="1:10">
      <c r="A175" s="45">
        <v>13</v>
      </c>
      <c r="B175" s="45">
        <v>1</v>
      </c>
      <c r="C175" s="45">
        <v>2</v>
      </c>
      <c r="D175" s="45" t="s">
        <v>10</v>
      </c>
      <c r="E175" s="45" t="s">
        <v>164</v>
      </c>
      <c r="F175" s="50">
        <v>5000000</v>
      </c>
      <c r="G175" s="51">
        <f t="shared" ref="G175:I175" si="123">F175*1.05</f>
        <v>5250000</v>
      </c>
      <c r="H175" s="51">
        <f t="shared" si="123"/>
        <v>5512500</v>
      </c>
      <c r="I175" s="51">
        <f t="shared" si="123"/>
        <v>5788125</v>
      </c>
      <c r="J175" s="70">
        <f t="shared" si="122"/>
        <v>21550625</v>
      </c>
    </row>
    <row r="176" spans="1:10">
      <c r="A176" s="45">
        <v>13</v>
      </c>
      <c r="B176" s="45">
        <v>1</v>
      </c>
      <c r="C176" s="45">
        <v>3</v>
      </c>
      <c r="D176" s="45" t="s">
        <v>11</v>
      </c>
      <c r="E176" s="45" t="s">
        <v>165</v>
      </c>
      <c r="F176" s="50">
        <v>3000000</v>
      </c>
      <c r="G176" s="51">
        <f t="shared" ref="G176:I176" si="124">F176*1.05</f>
        <v>3150000</v>
      </c>
      <c r="H176" s="51">
        <f t="shared" si="124"/>
        <v>3307500</v>
      </c>
      <c r="I176" s="51">
        <f t="shared" si="124"/>
        <v>3472875</v>
      </c>
      <c r="J176" s="70">
        <f t="shared" si="122"/>
        <v>12930375</v>
      </c>
    </row>
    <row r="177" spans="1:10">
      <c r="A177" s="45">
        <v>13</v>
      </c>
      <c r="B177" s="45">
        <v>1</v>
      </c>
      <c r="C177" s="45">
        <v>4</v>
      </c>
      <c r="D177" s="45" t="s">
        <v>12</v>
      </c>
      <c r="E177" s="45" t="s">
        <v>166</v>
      </c>
      <c r="F177" s="50">
        <v>3000000</v>
      </c>
      <c r="G177" s="51">
        <f t="shared" ref="G177:I177" si="125">F177*1.05</f>
        <v>3150000</v>
      </c>
      <c r="H177" s="51">
        <f t="shared" si="125"/>
        <v>3307500</v>
      </c>
      <c r="I177" s="51">
        <f t="shared" si="125"/>
        <v>3472875</v>
      </c>
      <c r="J177" s="70">
        <f t="shared" si="122"/>
        <v>12930375</v>
      </c>
    </row>
    <row r="178" spans="1:10">
      <c r="A178" s="45">
        <v>13</v>
      </c>
      <c r="B178" s="45">
        <v>1</v>
      </c>
      <c r="C178" s="45">
        <v>5</v>
      </c>
      <c r="D178" s="45" t="s">
        <v>13</v>
      </c>
      <c r="E178" s="45" t="s">
        <v>167</v>
      </c>
      <c r="F178" s="50">
        <v>15000000</v>
      </c>
      <c r="G178" s="51">
        <f t="shared" ref="G178:I178" si="126">F178*1.05</f>
        <v>15750000</v>
      </c>
      <c r="H178" s="51">
        <f t="shared" si="126"/>
        <v>16537500</v>
      </c>
      <c r="I178" s="51">
        <f t="shared" si="126"/>
        <v>17364375</v>
      </c>
      <c r="J178" s="70">
        <f t="shared" si="122"/>
        <v>64651875</v>
      </c>
    </row>
    <row r="179" spans="1:10">
      <c r="A179" s="45">
        <v>13</v>
      </c>
      <c r="B179" s="45">
        <v>1</v>
      </c>
      <c r="C179" s="45">
        <v>6</v>
      </c>
      <c r="D179" s="45" t="s">
        <v>14</v>
      </c>
      <c r="E179" s="45" t="s">
        <v>168</v>
      </c>
      <c r="F179" s="50">
        <v>2000000</v>
      </c>
      <c r="G179" s="51">
        <f t="shared" ref="G179:I179" si="127">F179*1.05</f>
        <v>2100000</v>
      </c>
      <c r="H179" s="51">
        <f t="shared" si="127"/>
        <v>2205000</v>
      </c>
      <c r="I179" s="51">
        <f t="shared" si="127"/>
        <v>2315250</v>
      </c>
      <c r="J179" s="70">
        <f t="shared" si="122"/>
        <v>8620250</v>
      </c>
    </row>
    <row r="180" spans="1:10">
      <c r="A180" s="42">
        <v>13</v>
      </c>
      <c r="B180" s="43">
        <v>0</v>
      </c>
      <c r="C180" s="43">
        <v>0</v>
      </c>
      <c r="D180" s="43" t="s">
        <v>27</v>
      </c>
      <c r="E180" s="43" t="s">
        <v>169</v>
      </c>
      <c r="F180" s="49">
        <v>40850435</v>
      </c>
      <c r="G180" s="49">
        <f>F180*1.05</f>
        <v>42892956.75</v>
      </c>
      <c r="H180" s="49">
        <f>G180*1.05</f>
        <v>45037604.587499999</v>
      </c>
      <c r="I180" s="49">
        <f>H180*1.05</f>
        <v>47289484.816875003</v>
      </c>
      <c r="J180" s="72">
        <f>SUM(F180:I180)</f>
        <v>176070481.15437502</v>
      </c>
    </row>
    <row r="181" spans="1:10">
      <c r="A181" s="45">
        <v>13</v>
      </c>
      <c r="B181" s="45">
        <v>2</v>
      </c>
      <c r="C181" s="45">
        <v>1</v>
      </c>
      <c r="D181" s="45" t="s">
        <v>2</v>
      </c>
      <c r="E181" s="45" t="s">
        <v>170</v>
      </c>
      <c r="F181" s="50">
        <v>4000000</v>
      </c>
      <c r="G181" s="51">
        <f t="shared" ref="G181:I181" si="128">F181*1.05</f>
        <v>4200000</v>
      </c>
      <c r="H181" s="51">
        <f t="shared" si="128"/>
        <v>4410000</v>
      </c>
      <c r="I181" s="51">
        <f t="shared" si="128"/>
        <v>4630500</v>
      </c>
      <c r="J181" s="70">
        <f t="shared" ref="J181:J186" si="129">SUM(F181:I181)</f>
        <v>17240500</v>
      </c>
    </row>
    <row r="182" spans="1:10">
      <c r="A182" s="45">
        <v>13</v>
      </c>
      <c r="B182" s="45">
        <v>2</v>
      </c>
      <c r="C182" s="45">
        <v>2</v>
      </c>
      <c r="D182" s="45" t="s">
        <v>10</v>
      </c>
      <c r="E182" s="45" t="s">
        <v>171</v>
      </c>
      <c r="F182" s="50">
        <v>4000000</v>
      </c>
      <c r="G182" s="51">
        <f t="shared" ref="G182:I182" si="130">F182*1.05</f>
        <v>4200000</v>
      </c>
      <c r="H182" s="51">
        <f t="shared" si="130"/>
        <v>4410000</v>
      </c>
      <c r="I182" s="51">
        <f t="shared" si="130"/>
        <v>4630500</v>
      </c>
      <c r="J182" s="70">
        <f t="shared" si="129"/>
        <v>17240500</v>
      </c>
    </row>
    <row r="183" spans="1:10">
      <c r="A183" s="45">
        <v>13</v>
      </c>
      <c r="B183" s="45">
        <v>2</v>
      </c>
      <c r="C183" s="45">
        <v>3</v>
      </c>
      <c r="D183" s="45" t="s">
        <v>11</v>
      </c>
      <c r="E183" s="45" t="s">
        <v>172</v>
      </c>
      <c r="F183" s="50">
        <v>2000000</v>
      </c>
      <c r="G183" s="51">
        <f t="shared" ref="G183:I183" si="131">F183*1.05</f>
        <v>2100000</v>
      </c>
      <c r="H183" s="51">
        <f t="shared" si="131"/>
        <v>2205000</v>
      </c>
      <c r="I183" s="51">
        <f t="shared" si="131"/>
        <v>2315250</v>
      </c>
      <c r="J183" s="70">
        <f t="shared" si="129"/>
        <v>8620250</v>
      </c>
    </row>
    <row r="184" spans="1:10">
      <c r="A184" s="45">
        <v>13</v>
      </c>
      <c r="B184" s="45">
        <v>2</v>
      </c>
      <c r="C184" s="45">
        <v>4</v>
      </c>
      <c r="D184" s="45" t="s">
        <v>12</v>
      </c>
      <c r="E184" s="45" t="s">
        <v>173</v>
      </c>
      <c r="F184" s="50">
        <v>8000000</v>
      </c>
      <c r="G184" s="51">
        <f t="shared" ref="G184:I184" si="132">F184*1.05</f>
        <v>8400000</v>
      </c>
      <c r="H184" s="51">
        <f t="shared" si="132"/>
        <v>8820000</v>
      </c>
      <c r="I184" s="51">
        <f t="shared" si="132"/>
        <v>9261000</v>
      </c>
      <c r="J184" s="70">
        <f t="shared" si="129"/>
        <v>34481000</v>
      </c>
    </row>
    <row r="185" spans="1:10">
      <c r="A185" s="45">
        <v>13</v>
      </c>
      <c r="B185" s="45">
        <v>2</v>
      </c>
      <c r="C185" s="45">
        <v>5</v>
      </c>
      <c r="D185" s="45" t="s">
        <v>13</v>
      </c>
      <c r="E185" s="45" t="s">
        <v>174</v>
      </c>
      <c r="F185" s="50">
        <v>7850435</v>
      </c>
      <c r="G185" s="51">
        <f t="shared" ref="G185:I185" si="133">F185*1.05</f>
        <v>8242956.75</v>
      </c>
      <c r="H185" s="51">
        <f t="shared" si="133"/>
        <v>8655104.5875000004</v>
      </c>
      <c r="I185" s="51">
        <f t="shared" si="133"/>
        <v>9087859.8168750014</v>
      </c>
      <c r="J185" s="70">
        <f t="shared" si="129"/>
        <v>33836356.154375002</v>
      </c>
    </row>
    <row r="186" spans="1:10">
      <c r="A186" s="45">
        <v>13</v>
      </c>
      <c r="B186" s="45">
        <v>2</v>
      </c>
      <c r="C186" s="45">
        <v>6</v>
      </c>
      <c r="D186" s="45" t="s">
        <v>14</v>
      </c>
      <c r="E186" s="45" t="s">
        <v>175</v>
      </c>
      <c r="F186" s="50">
        <v>15000000</v>
      </c>
      <c r="G186" s="51">
        <f t="shared" ref="G186:I186" si="134">F186*1.05</f>
        <v>15750000</v>
      </c>
      <c r="H186" s="51">
        <f t="shared" si="134"/>
        <v>16537500</v>
      </c>
      <c r="I186" s="51">
        <f t="shared" si="134"/>
        <v>17364375</v>
      </c>
      <c r="J186" s="70">
        <f t="shared" si="129"/>
        <v>64651875</v>
      </c>
    </row>
    <row r="187" spans="1:10">
      <c r="A187" s="42">
        <v>13</v>
      </c>
      <c r="B187" s="43">
        <v>0</v>
      </c>
      <c r="C187" s="43">
        <v>0</v>
      </c>
      <c r="D187" s="43" t="s">
        <v>33</v>
      </c>
      <c r="E187" s="43" t="s">
        <v>176</v>
      </c>
      <c r="F187" s="49">
        <v>9081377</v>
      </c>
      <c r="G187" s="49">
        <f>F187*1.05</f>
        <v>9535445.8499999996</v>
      </c>
      <c r="H187" s="49">
        <f>G187*1.05</f>
        <v>10012218.1425</v>
      </c>
      <c r="I187" s="49">
        <f>H187*1.05</f>
        <v>10512829.049625</v>
      </c>
      <c r="J187" s="72">
        <f>SUM(F187:I187)</f>
        <v>39141870.042125002</v>
      </c>
    </row>
    <row r="188" spans="1:10">
      <c r="A188" s="45">
        <v>13</v>
      </c>
      <c r="B188" s="45">
        <v>3</v>
      </c>
      <c r="C188" s="45">
        <v>1</v>
      </c>
      <c r="D188" s="45" t="s">
        <v>2</v>
      </c>
      <c r="E188" s="45" t="s">
        <v>177</v>
      </c>
      <c r="F188" s="50">
        <v>2081377</v>
      </c>
      <c r="G188" s="51">
        <f t="shared" ref="G188:I188" si="135">F188*1.05</f>
        <v>2185445.85</v>
      </c>
      <c r="H188" s="51">
        <f t="shared" si="135"/>
        <v>2294718.1425000001</v>
      </c>
      <c r="I188" s="51">
        <f t="shared" si="135"/>
        <v>2409454.049625</v>
      </c>
      <c r="J188" s="70">
        <f t="shared" ref="J188:J190" si="136">SUM(F188:I188)</f>
        <v>8970995.0421249997</v>
      </c>
    </row>
    <row r="189" spans="1:10">
      <c r="A189" s="45">
        <v>13</v>
      </c>
      <c r="B189" s="45">
        <v>3</v>
      </c>
      <c r="C189" s="45">
        <v>2</v>
      </c>
      <c r="D189" s="45" t="s">
        <v>10</v>
      </c>
      <c r="E189" s="45" t="s">
        <v>178</v>
      </c>
      <c r="F189" s="50">
        <v>2000000</v>
      </c>
      <c r="G189" s="51">
        <f t="shared" ref="G189:I189" si="137">F189*1.05</f>
        <v>2100000</v>
      </c>
      <c r="H189" s="51">
        <f t="shared" si="137"/>
        <v>2205000</v>
      </c>
      <c r="I189" s="51">
        <f t="shared" si="137"/>
        <v>2315250</v>
      </c>
      <c r="J189" s="70">
        <f t="shared" si="136"/>
        <v>8620250</v>
      </c>
    </row>
    <row r="190" spans="1:10">
      <c r="A190" s="45">
        <v>13</v>
      </c>
      <c r="B190" s="45">
        <v>3</v>
      </c>
      <c r="C190" s="45">
        <v>3</v>
      </c>
      <c r="D190" s="45" t="s">
        <v>11</v>
      </c>
      <c r="E190" s="45" t="s">
        <v>179</v>
      </c>
      <c r="F190" s="50">
        <v>5000000</v>
      </c>
      <c r="G190" s="51">
        <f t="shared" ref="G190:I190" si="138">F190*1.05</f>
        <v>5250000</v>
      </c>
      <c r="H190" s="51">
        <f t="shared" si="138"/>
        <v>5512500</v>
      </c>
      <c r="I190" s="51">
        <f t="shared" si="138"/>
        <v>5788125</v>
      </c>
      <c r="J190" s="70">
        <f t="shared" si="136"/>
        <v>21550625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view="pageLayout" workbookViewId="0"/>
  </sheetViews>
  <sheetFormatPr baseColWidth="10" defaultRowHeight="14.4"/>
  <cols>
    <col min="1" max="1" width="2.88671875" customWidth="1"/>
    <col min="2" max="3" width="1.5546875" bestFit="1" customWidth="1"/>
    <col min="4" max="4" width="9" bestFit="1" customWidth="1"/>
    <col min="5" max="5" width="37.6640625" bestFit="1" customWidth="1"/>
    <col min="6" max="6" width="12.33203125" customWidth="1"/>
    <col min="7" max="7" width="9.6640625" customWidth="1"/>
    <col min="8" max="10" width="9.6640625" style="27" customWidth="1"/>
    <col min="11" max="12" width="9.6640625" customWidth="1"/>
    <col min="13" max="13" width="12.33203125" customWidth="1"/>
    <col min="14" max="14" width="9.6640625" customWidth="1"/>
    <col min="15" max="15" width="12.6640625" bestFit="1" customWidth="1"/>
  </cols>
  <sheetData>
    <row r="1" spans="1:15">
      <c r="E1" s="25" t="s">
        <v>207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E2" s="25" t="s">
        <v>208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>
      <c r="E3" s="25" t="s">
        <v>209</v>
      </c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>
      <c r="E4" s="25" t="s">
        <v>210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>
      <c r="F5" s="75" t="s">
        <v>200</v>
      </c>
      <c r="G5" s="76"/>
      <c r="H5" s="76"/>
      <c r="I5" s="76"/>
      <c r="J5" s="76"/>
      <c r="K5" s="76"/>
      <c r="L5" s="76"/>
      <c r="M5" s="76"/>
      <c r="N5" s="76"/>
      <c r="O5" s="77"/>
    </row>
    <row r="6" spans="1:15">
      <c r="F6" s="55" t="s">
        <v>180</v>
      </c>
      <c r="G6" s="55" t="s">
        <v>182</v>
      </c>
      <c r="H6" s="55" t="s">
        <v>181</v>
      </c>
      <c r="I6" s="55" t="s">
        <v>183</v>
      </c>
      <c r="J6" s="55" t="s">
        <v>184</v>
      </c>
      <c r="K6" s="55" t="s">
        <v>185</v>
      </c>
      <c r="L6" s="55" t="s">
        <v>186</v>
      </c>
      <c r="M6" s="55" t="s">
        <v>187</v>
      </c>
      <c r="N6" s="55" t="s">
        <v>188</v>
      </c>
      <c r="O6" s="55" t="s">
        <v>189</v>
      </c>
    </row>
    <row r="7" spans="1:15">
      <c r="A7" s="9" t="s">
        <v>193</v>
      </c>
      <c r="B7" s="10"/>
      <c r="C7" s="11"/>
      <c r="D7" s="10"/>
      <c r="E7" s="10"/>
      <c r="F7" s="56"/>
      <c r="G7" s="56"/>
      <c r="H7" s="56"/>
      <c r="I7" s="56"/>
      <c r="J7" s="57"/>
      <c r="K7" s="57"/>
      <c r="L7" s="57"/>
      <c r="M7" s="57"/>
      <c r="N7" s="57"/>
      <c r="O7" s="58"/>
    </row>
    <row r="8" spans="1:15">
      <c r="A8" s="74" t="s">
        <v>190</v>
      </c>
      <c r="B8" s="74"/>
      <c r="C8" s="74"/>
      <c r="D8" s="19" t="s">
        <v>191</v>
      </c>
      <c r="E8" s="19" t="s">
        <v>192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>
      <c r="A9" s="20">
        <v>1</v>
      </c>
      <c r="B9" s="20">
        <v>0</v>
      </c>
      <c r="C9" s="20">
        <v>0</v>
      </c>
      <c r="D9" s="20" t="s">
        <v>0</v>
      </c>
      <c r="E9" s="20" t="s">
        <v>1</v>
      </c>
      <c r="F9" s="59">
        <v>0</v>
      </c>
      <c r="G9" s="59">
        <v>0</v>
      </c>
      <c r="H9" s="59">
        <v>68534649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f>SUM(F9:N9)</f>
        <v>68534649</v>
      </c>
    </row>
    <row r="10" spans="1:15">
      <c r="A10" s="20">
        <v>2</v>
      </c>
      <c r="B10" s="20">
        <v>0</v>
      </c>
      <c r="C10" s="20">
        <v>0</v>
      </c>
      <c r="D10" s="20" t="s">
        <v>0</v>
      </c>
      <c r="E10" s="20" t="s">
        <v>18</v>
      </c>
      <c r="F10" s="59">
        <v>0</v>
      </c>
      <c r="G10" s="59">
        <v>0</v>
      </c>
      <c r="H10" s="60">
        <v>40000000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15000000</v>
      </c>
      <c r="O10" s="59">
        <f>SUM(F10:N10)</f>
        <v>55000000</v>
      </c>
    </row>
    <row r="11" spans="1:15">
      <c r="A11" s="20">
        <v>3</v>
      </c>
      <c r="B11" s="20">
        <v>0</v>
      </c>
      <c r="C11" s="20">
        <v>0</v>
      </c>
      <c r="D11" s="20" t="s">
        <v>0</v>
      </c>
      <c r="E11" s="20" t="s">
        <v>201</v>
      </c>
      <c r="F11" s="59">
        <v>0</v>
      </c>
      <c r="G11" s="59">
        <v>0</v>
      </c>
      <c r="H11" s="60">
        <v>9224416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f>SUM(F11:N11)</f>
        <v>9224416</v>
      </c>
    </row>
    <row r="12" spans="1:15">
      <c r="A12" s="9" t="s">
        <v>194</v>
      </c>
      <c r="B12" s="10"/>
      <c r="C12" s="10"/>
      <c r="D12" s="10"/>
      <c r="E12" s="10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5">
      <c r="A13" s="74" t="s">
        <v>190</v>
      </c>
      <c r="B13" s="74"/>
      <c r="C13" s="74"/>
      <c r="D13" s="19" t="s">
        <v>191</v>
      </c>
      <c r="E13" s="19" t="s">
        <v>192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>
      <c r="A14" s="20">
        <v>4</v>
      </c>
      <c r="B14" s="20">
        <v>0</v>
      </c>
      <c r="C14" s="20">
        <v>0</v>
      </c>
      <c r="D14" s="20" t="s">
        <v>0</v>
      </c>
      <c r="E14" s="20" t="s">
        <v>202</v>
      </c>
      <c r="F14" s="59">
        <v>0</v>
      </c>
      <c r="G14" s="59">
        <v>0</v>
      </c>
      <c r="H14" s="59">
        <v>20689766</v>
      </c>
      <c r="I14" s="59">
        <v>0</v>
      </c>
      <c r="J14" s="60">
        <v>120000000</v>
      </c>
      <c r="K14" s="59">
        <v>0</v>
      </c>
      <c r="L14" s="59">
        <v>0</v>
      </c>
      <c r="M14" s="59">
        <v>0</v>
      </c>
      <c r="N14" s="59">
        <v>0</v>
      </c>
      <c r="O14" s="59">
        <f t="shared" ref="O14:O24" si="0">SUM(F14:N14)</f>
        <v>140689766</v>
      </c>
    </row>
    <row r="15" spans="1:15">
      <c r="A15" s="20">
        <v>4</v>
      </c>
      <c r="B15" s="20">
        <v>0</v>
      </c>
      <c r="C15" s="20">
        <v>0</v>
      </c>
      <c r="D15" s="20" t="s">
        <v>27</v>
      </c>
      <c r="E15" s="20" t="s">
        <v>28</v>
      </c>
      <c r="F15" s="59">
        <v>0</v>
      </c>
      <c r="G15" s="59">
        <v>0</v>
      </c>
      <c r="H15" s="59">
        <v>0</v>
      </c>
      <c r="I15" s="59">
        <v>0</v>
      </c>
      <c r="J15" s="60">
        <v>8000000</v>
      </c>
      <c r="K15" s="59">
        <v>0</v>
      </c>
      <c r="L15" s="59">
        <v>0</v>
      </c>
      <c r="M15" s="59">
        <v>0</v>
      </c>
      <c r="N15" s="59">
        <v>0</v>
      </c>
      <c r="O15" s="59">
        <f t="shared" si="0"/>
        <v>8000000</v>
      </c>
    </row>
    <row r="16" spans="1:15">
      <c r="A16" s="20">
        <v>4</v>
      </c>
      <c r="B16" s="20">
        <v>0</v>
      </c>
      <c r="C16" s="20">
        <v>0</v>
      </c>
      <c r="D16" s="20" t="s">
        <v>33</v>
      </c>
      <c r="E16" s="20" t="s">
        <v>35</v>
      </c>
      <c r="F16" s="59">
        <v>0</v>
      </c>
      <c r="G16" s="59">
        <v>0</v>
      </c>
      <c r="H16" s="59">
        <v>0</v>
      </c>
      <c r="I16" s="59">
        <v>0</v>
      </c>
      <c r="J16" s="60">
        <v>9000000</v>
      </c>
      <c r="K16" s="59">
        <v>0</v>
      </c>
      <c r="L16" s="59">
        <v>0</v>
      </c>
      <c r="M16" s="59">
        <v>0</v>
      </c>
      <c r="N16" s="59">
        <v>0</v>
      </c>
      <c r="O16" s="59">
        <f t="shared" si="0"/>
        <v>9000000</v>
      </c>
    </row>
    <row r="17" spans="1:15">
      <c r="A17" s="20">
        <v>4</v>
      </c>
      <c r="B17" s="20">
        <v>0</v>
      </c>
      <c r="C17" s="20">
        <v>0</v>
      </c>
      <c r="D17" s="20" t="s">
        <v>36</v>
      </c>
      <c r="E17" s="20" t="s">
        <v>37</v>
      </c>
      <c r="F17" s="59">
        <v>0</v>
      </c>
      <c r="G17" s="59">
        <v>0</v>
      </c>
      <c r="H17" s="60">
        <v>11767325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95000000</v>
      </c>
      <c r="O17" s="59">
        <f t="shared" si="0"/>
        <v>106767325</v>
      </c>
    </row>
    <row r="18" spans="1:15">
      <c r="A18" s="20">
        <v>4</v>
      </c>
      <c r="B18" s="20">
        <v>0</v>
      </c>
      <c r="C18" s="20">
        <v>0</v>
      </c>
      <c r="D18" s="20" t="s">
        <v>39</v>
      </c>
      <c r="E18" s="20" t="s">
        <v>41</v>
      </c>
      <c r="F18" s="59">
        <v>20000000</v>
      </c>
      <c r="G18" s="59">
        <v>0</v>
      </c>
      <c r="H18" s="59">
        <v>0</v>
      </c>
      <c r="I18" s="59">
        <v>0</v>
      </c>
      <c r="J18" s="60">
        <v>10000000</v>
      </c>
      <c r="K18" s="59">
        <v>0</v>
      </c>
      <c r="L18" s="59">
        <v>0</v>
      </c>
      <c r="M18" s="59">
        <v>0</v>
      </c>
      <c r="N18" s="59">
        <v>0</v>
      </c>
      <c r="O18" s="59">
        <f t="shared" si="0"/>
        <v>30000000</v>
      </c>
    </row>
    <row r="19" spans="1:15">
      <c r="A19" s="20">
        <v>4</v>
      </c>
      <c r="B19" s="20">
        <v>0</v>
      </c>
      <c r="C19" s="20">
        <v>0</v>
      </c>
      <c r="D19" s="20" t="s">
        <v>44</v>
      </c>
      <c r="E19" s="20" t="s">
        <v>45</v>
      </c>
      <c r="F19" s="59">
        <v>0</v>
      </c>
      <c r="G19" s="59">
        <v>0</v>
      </c>
      <c r="H19" s="59">
        <v>0</v>
      </c>
      <c r="I19" s="59">
        <v>0</v>
      </c>
      <c r="J19" s="60">
        <v>5000000</v>
      </c>
      <c r="K19" s="59">
        <v>0</v>
      </c>
      <c r="L19" s="59">
        <v>0</v>
      </c>
      <c r="M19" s="59">
        <v>0</v>
      </c>
      <c r="N19" s="59">
        <v>0</v>
      </c>
      <c r="O19" s="59">
        <f t="shared" si="0"/>
        <v>5000000</v>
      </c>
    </row>
    <row r="20" spans="1:15">
      <c r="A20" s="20">
        <v>4</v>
      </c>
      <c r="B20" s="20">
        <v>0</v>
      </c>
      <c r="C20" s="20">
        <v>0</v>
      </c>
      <c r="D20" s="20" t="s">
        <v>48</v>
      </c>
      <c r="E20" s="20" t="s">
        <v>49</v>
      </c>
      <c r="F20" s="59">
        <v>0</v>
      </c>
      <c r="G20" s="59">
        <v>0</v>
      </c>
      <c r="H20" s="59">
        <v>0</v>
      </c>
      <c r="I20" s="59">
        <v>0</v>
      </c>
      <c r="J20" s="60">
        <v>6000000</v>
      </c>
      <c r="K20" s="59">
        <v>0</v>
      </c>
      <c r="L20" s="59">
        <v>0</v>
      </c>
      <c r="M20" s="59">
        <v>0</v>
      </c>
      <c r="N20" s="59">
        <v>0</v>
      </c>
      <c r="O20" s="59">
        <f t="shared" si="0"/>
        <v>6000000</v>
      </c>
    </row>
    <row r="21" spans="1:15">
      <c r="A21" s="20">
        <v>4</v>
      </c>
      <c r="B21" s="20">
        <v>0</v>
      </c>
      <c r="C21" s="20">
        <v>0</v>
      </c>
      <c r="D21" s="20" t="s">
        <v>50</v>
      </c>
      <c r="E21" s="20" t="s">
        <v>51</v>
      </c>
      <c r="F21" s="59">
        <v>0</v>
      </c>
      <c r="G21" s="59">
        <v>0</v>
      </c>
      <c r="H21" s="59">
        <v>0</v>
      </c>
      <c r="I21" s="59">
        <v>0</v>
      </c>
      <c r="J21" s="60">
        <v>5000000</v>
      </c>
      <c r="K21" s="59">
        <v>0</v>
      </c>
      <c r="L21" s="59">
        <v>0</v>
      </c>
      <c r="M21" s="59">
        <v>0</v>
      </c>
      <c r="N21" s="59">
        <v>0</v>
      </c>
      <c r="O21" s="59">
        <f t="shared" si="0"/>
        <v>5000000</v>
      </c>
    </row>
    <row r="22" spans="1:15">
      <c r="A22" s="20">
        <v>4</v>
      </c>
      <c r="B22" s="20">
        <v>0</v>
      </c>
      <c r="C22" s="20">
        <v>0</v>
      </c>
      <c r="D22" s="20" t="s">
        <v>53</v>
      </c>
      <c r="E22" s="20" t="s">
        <v>54</v>
      </c>
      <c r="F22" s="59">
        <v>0</v>
      </c>
      <c r="G22" s="59">
        <v>0</v>
      </c>
      <c r="H22" s="59">
        <v>0</v>
      </c>
      <c r="I22" s="59">
        <v>0</v>
      </c>
      <c r="J22" s="60">
        <v>5000000</v>
      </c>
      <c r="K22" s="59">
        <v>0</v>
      </c>
      <c r="L22" s="59">
        <v>0</v>
      </c>
      <c r="M22" s="59">
        <v>0</v>
      </c>
      <c r="N22" s="59">
        <v>0</v>
      </c>
      <c r="O22" s="59">
        <f t="shared" si="0"/>
        <v>5000000</v>
      </c>
    </row>
    <row r="23" spans="1:15">
      <c r="A23" s="20">
        <v>4</v>
      </c>
      <c r="B23" s="20">
        <v>0</v>
      </c>
      <c r="C23" s="20">
        <v>0</v>
      </c>
      <c r="D23" s="20" t="s">
        <v>56</v>
      </c>
      <c r="E23" s="20" t="s">
        <v>57</v>
      </c>
      <c r="F23" s="59">
        <v>0</v>
      </c>
      <c r="G23" s="59">
        <v>0</v>
      </c>
      <c r="H23" s="59">
        <v>0</v>
      </c>
      <c r="I23" s="59">
        <v>0</v>
      </c>
      <c r="J23" s="60">
        <v>4000000</v>
      </c>
      <c r="K23" s="59">
        <v>0</v>
      </c>
      <c r="L23" s="59">
        <v>0</v>
      </c>
      <c r="M23" s="59">
        <v>0</v>
      </c>
      <c r="N23" s="59">
        <v>0</v>
      </c>
      <c r="O23" s="59">
        <f t="shared" si="0"/>
        <v>4000000</v>
      </c>
    </row>
    <row r="24" spans="1:15">
      <c r="A24" s="20">
        <v>4</v>
      </c>
      <c r="B24" s="20">
        <v>0</v>
      </c>
      <c r="C24" s="20">
        <v>0</v>
      </c>
      <c r="D24" s="20" t="s">
        <v>60</v>
      </c>
      <c r="E24" s="20" t="s">
        <v>61</v>
      </c>
      <c r="F24" s="59">
        <v>0</v>
      </c>
      <c r="G24" s="59">
        <v>0</v>
      </c>
      <c r="H24" s="59">
        <v>0</v>
      </c>
      <c r="I24" s="59">
        <v>0</v>
      </c>
      <c r="J24" s="60">
        <v>5000000</v>
      </c>
      <c r="K24" s="59">
        <v>0</v>
      </c>
      <c r="L24" s="59">
        <v>0</v>
      </c>
      <c r="M24" s="59">
        <v>0</v>
      </c>
      <c r="N24" s="59">
        <v>0</v>
      </c>
      <c r="O24" s="59">
        <f t="shared" si="0"/>
        <v>5000000</v>
      </c>
    </row>
    <row r="25" spans="1:15">
      <c r="A25" s="9" t="s">
        <v>195</v>
      </c>
      <c r="B25" s="10"/>
      <c r="C25" s="10"/>
      <c r="D25" s="10"/>
      <c r="E25" s="10"/>
      <c r="F25" s="61"/>
      <c r="G25" s="61"/>
      <c r="H25" s="61"/>
      <c r="I25" s="61"/>
      <c r="J25" s="61"/>
      <c r="K25" s="61"/>
      <c r="L25" s="61"/>
      <c r="M25" s="61"/>
      <c r="N25" s="61"/>
      <c r="O25" s="62"/>
    </row>
    <row r="26" spans="1:15">
      <c r="A26" s="74" t="s">
        <v>190</v>
      </c>
      <c r="B26" s="74"/>
      <c r="C26" s="74"/>
      <c r="D26" s="19" t="s">
        <v>191</v>
      </c>
      <c r="E26" s="19" t="s">
        <v>192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>
      <c r="A27" s="20">
        <v>5</v>
      </c>
      <c r="B27" s="20">
        <v>0</v>
      </c>
      <c r="C27" s="20">
        <v>0</v>
      </c>
      <c r="D27" s="20" t="s">
        <v>0</v>
      </c>
      <c r="E27" s="20" t="s">
        <v>64</v>
      </c>
      <c r="F27" s="59">
        <v>0</v>
      </c>
      <c r="G27" s="59">
        <v>90000000</v>
      </c>
      <c r="H27" s="59">
        <f>8000000+141242696</f>
        <v>149242696</v>
      </c>
      <c r="I27" s="59">
        <v>90000000</v>
      </c>
      <c r="J27" s="59">
        <v>0</v>
      </c>
      <c r="K27" s="59">
        <v>0</v>
      </c>
      <c r="L27" s="59">
        <v>0</v>
      </c>
      <c r="M27" s="59">
        <v>0</v>
      </c>
      <c r="N27" s="59">
        <v>5000000</v>
      </c>
      <c r="O27" s="59">
        <f t="shared" ref="O27:O36" si="1">SUM(F27:N27)</f>
        <v>334242696</v>
      </c>
    </row>
    <row r="28" spans="1:15">
      <c r="A28" s="20">
        <v>6</v>
      </c>
      <c r="B28" s="20">
        <v>0</v>
      </c>
      <c r="C28" s="20">
        <v>0</v>
      </c>
      <c r="D28" s="20" t="s">
        <v>0</v>
      </c>
      <c r="E28" s="20" t="s">
        <v>69</v>
      </c>
      <c r="F28" s="59">
        <v>26815017</v>
      </c>
      <c r="G28" s="59">
        <v>0</v>
      </c>
      <c r="H28" s="60">
        <f>2000000+20000000</f>
        <v>22000000</v>
      </c>
      <c r="I28" s="59">
        <v>0</v>
      </c>
      <c r="J28" s="59">
        <v>30000000</v>
      </c>
      <c r="K28" s="59">
        <v>0</v>
      </c>
      <c r="L28" s="59">
        <v>0</v>
      </c>
      <c r="M28" s="59">
        <v>0</v>
      </c>
      <c r="N28" s="59">
        <v>6000000</v>
      </c>
      <c r="O28" s="59">
        <f t="shared" si="1"/>
        <v>84815017</v>
      </c>
    </row>
    <row r="29" spans="1:15">
      <c r="A29" s="20">
        <v>6</v>
      </c>
      <c r="B29" s="20">
        <v>0</v>
      </c>
      <c r="C29" s="20">
        <v>0</v>
      </c>
      <c r="D29" s="20" t="s">
        <v>27</v>
      </c>
      <c r="E29" s="20" t="s">
        <v>71</v>
      </c>
      <c r="F29" s="59">
        <f>9199960+114415401</f>
        <v>123615361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f t="shared" si="1"/>
        <v>123615361</v>
      </c>
    </row>
    <row r="30" spans="1:15">
      <c r="A30" s="20">
        <v>6</v>
      </c>
      <c r="B30" s="20">
        <v>0</v>
      </c>
      <c r="C30" s="20">
        <v>0</v>
      </c>
      <c r="D30" s="20" t="s">
        <v>33</v>
      </c>
      <c r="E30" s="20" t="s">
        <v>79</v>
      </c>
      <c r="F30" s="59">
        <f>9325084+20791931+114415401</f>
        <v>144532416</v>
      </c>
      <c r="G30" s="59">
        <v>0</v>
      </c>
      <c r="H30" s="59">
        <v>0</v>
      </c>
      <c r="I30" s="59">
        <v>0</v>
      </c>
      <c r="J30" s="59">
        <v>33000000</v>
      </c>
      <c r="K30" s="59">
        <v>0</v>
      </c>
      <c r="L30" s="59">
        <v>0</v>
      </c>
      <c r="M30" s="59">
        <v>0</v>
      </c>
      <c r="N30" s="59">
        <v>0</v>
      </c>
      <c r="O30" s="59">
        <f t="shared" si="1"/>
        <v>177532416</v>
      </c>
    </row>
    <row r="31" spans="1:15">
      <c r="A31" s="20">
        <v>6</v>
      </c>
      <c r="B31" s="20">
        <v>0</v>
      </c>
      <c r="C31" s="20">
        <v>0</v>
      </c>
      <c r="D31" s="20" t="s">
        <v>36</v>
      </c>
      <c r="E31" s="20" t="s">
        <v>81</v>
      </c>
      <c r="F31" s="59">
        <f>30128602+1000000</f>
        <v>31128602</v>
      </c>
      <c r="G31" s="59">
        <v>0</v>
      </c>
      <c r="H31" s="59">
        <v>20000000</v>
      </c>
      <c r="I31" s="59">
        <v>0</v>
      </c>
      <c r="J31" s="59">
        <v>110000000</v>
      </c>
      <c r="K31" s="59">
        <v>0</v>
      </c>
      <c r="L31" s="59">
        <v>0</v>
      </c>
      <c r="M31" s="59">
        <v>0</v>
      </c>
      <c r="N31" s="59">
        <v>120000000</v>
      </c>
      <c r="O31" s="59">
        <f t="shared" si="1"/>
        <v>281128602</v>
      </c>
    </row>
    <row r="32" spans="1:15">
      <c r="A32" s="20">
        <v>6</v>
      </c>
      <c r="B32" s="20">
        <v>0</v>
      </c>
      <c r="C32" s="20">
        <v>0</v>
      </c>
      <c r="D32" s="20" t="s">
        <v>39</v>
      </c>
      <c r="E32" s="20" t="s">
        <v>84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f t="shared" si="1"/>
        <v>0</v>
      </c>
    </row>
    <row r="33" spans="1:15">
      <c r="A33" s="20">
        <v>6</v>
      </c>
      <c r="B33" s="20">
        <v>0</v>
      </c>
      <c r="C33" s="20">
        <v>0</v>
      </c>
      <c r="D33" s="20" t="s">
        <v>44</v>
      </c>
      <c r="E33" s="20" t="s">
        <v>86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f t="shared" si="1"/>
        <v>0</v>
      </c>
    </row>
    <row r="34" spans="1:15">
      <c r="A34" s="20">
        <v>6</v>
      </c>
      <c r="B34" s="20">
        <v>0</v>
      </c>
      <c r="C34" s="20">
        <v>0</v>
      </c>
      <c r="D34" s="20" t="s">
        <v>48</v>
      </c>
      <c r="E34" s="20" t="s">
        <v>88</v>
      </c>
      <c r="F34" s="59">
        <v>0</v>
      </c>
      <c r="G34" s="59">
        <v>0</v>
      </c>
      <c r="H34" s="59">
        <v>3922442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f t="shared" si="1"/>
        <v>3922442</v>
      </c>
    </row>
    <row r="35" spans="1:15">
      <c r="A35" s="20">
        <v>6</v>
      </c>
      <c r="B35" s="20">
        <v>0</v>
      </c>
      <c r="C35" s="20">
        <v>0</v>
      </c>
      <c r="D35" s="20" t="s">
        <v>50</v>
      </c>
      <c r="E35" s="20" t="s">
        <v>89</v>
      </c>
      <c r="F35" s="59">
        <f>26768436+8524838</f>
        <v>35293274</v>
      </c>
      <c r="G35" s="59">
        <v>0</v>
      </c>
      <c r="H35" s="59">
        <v>0</v>
      </c>
      <c r="I35" s="59">
        <v>0</v>
      </c>
      <c r="J35" s="59">
        <v>40000000</v>
      </c>
      <c r="K35" s="59">
        <v>0</v>
      </c>
      <c r="L35" s="59">
        <v>0</v>
      </c>
      <c r="M35" s="59">
        <v>0</v>
      </c>
      <c r="N35" s="59">
        <v>0</v>
      </c>
      <c r="O35" s="59">
        <f t="shared" si="1"/>
        <v>75293274</v>
      </c>
    </row>
    <row r="36" spans="1:15">
      <c r="A36" s="20">
        <v>6</v>
      </c>
      <c r="B36" s="20">
        <v>0</v>
      </c>
      <c r="C36" s="20">
        <v>0</v>
      </c>
      <c r="D36" s="20" t="s">
        <v>53</v>
      </c>
      <c r="E36" s="20" t="s">
        <v>89</v>
      </c>
      <c r="F36" s="59">
        <v>0</v>
      </c>
      <c r="G36" s="59">
        <v>0</v>
      </c>
      <c r="H36" s="59">
        <v>0</v>
      </c>
      <c r="I36" s="59">
        <v>0</v>
      </c>
      <c r="J36" s="59">
        <v>10000000</v>
      </c>
      <c r="K36" s="59">
        <v>0</v>
      </c>
      <c r="L36" s="59">
        <v>0</v>
      </c>
      <c r="M36" s="59">
        <v>0</v>
      </c>
      <c r="N36" s="59">
        <v>0</v>
      </c>
      <c r="O36" s="59">
        <f t="shared" si="1"/>
        <v>10000000</v>
      </c>
    </row>
    <row r="37" spans="1:15">
      <c r="A37" s="9" t="s">
        <v>196</v>
      </c>
      <c r="B37" s="10"/>
      <c r="C37" s="10"/>
      <c r="D37" s="10"/>
      <c r="E37" s="10"/>
      <c r="F37" s="61"/>
      <c r="G37" s="61"/>
      <c r="H37" s="61"/>
      <c r="I37" s="61"/>
      <c r="J37" s="61"/>
      <c r="K37" s="61"/>
      <c r="L37" s="61"/>
      <c r="M37" s="61"/>
      <c r="N37" s="61"/>
      <c r="O37" s="62"/>
    </row>
    <row r="38" spans="1:15">
      <c r="A38" s="74" t="s">
        <v>190</v>
      </c>
      <c r="B38" s="74"/>
      <c r="C38" s="74"/>
      <c r="D38" s="19" t="s">
        <v>191</v>
      </c>
      <c r="E38" s="19" t="s">
        <v>192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>
      <c r="A39" s="20">
        <v>7</v>
      </c>
      <c r="B39" s="20">
        <v>0</v>
      </c>
      <c r="C39" s="20">
        <v>0</v>
      </c>
      <c r="D39" s="20" t="s">
        <v>0</v>
      </c>
      <c r="E39" s="20" t="s">
        <v>203</v>
      </c>
      <c r="F39" s="59">
        <f>5292738+1200000+1630414+1440928+2000000</f>
        <v>11564080</v>
      </c>
      <c r="G39" s="59">
        <v>0</v>
      </c>
      <c r="H39" s="59">
        <f>18422442+1500000+17000000</f>
        <v>36922442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15000000</v>
      </c>
      <c r="O39" s="59">
        <f t="shared" ref="O39:O57" si="2">SUM(F39:N39)</f>
        <v>63486522</v>
      </c>
    </row>
    <row r="40" spans="1:15">
      <c r="A40" s="20">
        <v>8</v>
      </c>
      <c r="B40" s="20">
        <v>0</v>
      </c>
      <c r="C40" s="20">
        <v>0</v>
      </c>
      <c r="D40" s="20" t="s">
        <v>0</v>
      </c>
      <c r="E40" s="20" t="s">
        <v>101</v>
      </c>
      <c r="F40" s="59">
        <f>7108207+100000+1464853</f>
        <v>8673060</v>
      </c>
      <c r="G40" s="59">
        <v>0</v>
      </c>
      <c r="H40" s="60">
        <f>20000000</f>
        <v>20000000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10000000</v>
      </c>
      <c r="O40" s="59">
        <f t="shared" si="2"/>
        <v>38673060</v>
      </c>
    </row>
    <row r="41" spans="1:15">
      <c r="A41" s="20">
        <v>8</v>
      </c>
      <c r="B41" s="20">
        <v>0</v>
      </c>
      <c r="C41" s="20">
        <v>0</v>
      </c>
      <c r="D41" s="20" t="s">
        <v>27</v>
      </c>
      <c r="E41" s="20" t="s">
        <v>102</v>
      </c>
      <c r="F41" s="59">
        <v>0</v>
      </c>
      <c r="G41" s="59">
        <v>0</v>
      </c>
      <c r="H41" s="60">
        <v>6922442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f t="shared" si="2"/>
        <v>6922442</v>
      </c>
    </row>
    <row r="42" spans="1:15">
      <c r="A42" s="20">
        <v>9</v>
      </c>
      <c r="B42" s="20">
        <v>0</v>
      </c>
      <c r="C42" s="20">
        <v>0</v>
      </c>
      <c r="D42" s="20" t="s">
        <v>0</v>
      </c>
      <c r="E42" s="20" t="s">
        <v>110</v>
      </c>
      <c r="F42" s="59">
        <v>0</v>
      </c>
      <c r="G42" s="59">
        <f>6996083+90000000</f>
        <v>96996083</v>
      </c>
      <c r="H42" s="59">
        <v>12612208</v>
      </c>
      <c r="I42" s="60">
        <v>80000000</v>
      </c>
      <c r="J42" s="59">
        <v>0</v>
      </c>
      <c r="K42" s="59">
        <v>0</v>
      </c>
      <c r="L42" s="59">
        <v>0</v>
      </c>
      <c r="M42" s="59">
        <v>0</v>
      </c>
      <c r="N42" s="59">
        <v>66435773</v>
      </c>
      <c r="O42" s="59">
        <f t="shared" si="2"/>
        <v>256044064</v>
      </c>
    </row>
    <row r="43" spans="1:15">
      <c r="A43" s="20">
        <v>9</v>
      </c>
      <c r="B43" s="20">
        <v>0</v>
      </c>
      <c r="C43" s="20">
        <v>0</v>
      </c>
      <c r="D43" s="20" t="s">
        <v>27</v>
      </c>
      <c r="E43" s="20" t="s">
        <v>204</v>
      </c>
      <c r="F43" s="59">
        <v>0</v>
      </c>
      <c r="G43" s="59">
        <v>0</v>
      </c>
      <c r="H43" s="59">
        <v>0</v>
      </c>
      <c r="I43" s="60">
        <v>10000000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f t="shared" si="2"/>
        <v>10000000</v>
      </c>
    </row>
    <row r="44" spans="1:15">
      <c r="A44" s="20">
        <v>10</v>
      </c>
      <c r="B44" s="20">
        <v>0</v>
      </c>
      <c r="C44" s="20">
        <v>0</v>
      </c>
      <c r="D44" s="20" t="s">
        <v>0</v>
      </c>
      <c r="E44" s="20" t="s">
        <v>115</v>
      </c>
      <c r="F44" s="59">
        <v>0</v>
      </c>
      <c r="G44" s="59">
        <v>14000000</v>
      </c>
      <c r="H44" s="59">
        <v>0</v>
      </c>
      <c r="I44" s="59">
        <v>0</v>
      </c>
      <c r="J44" s="59">
        <v>0</v>
      </c>
      <c r="K44" s="59">
        <v>0</v>
      </c>
      <c r="L44" s="59">
        <v>20000000</v>
      </c>
      <c r="M44" s="59">
        <v>0</v>
      </c>
      <c r="N44" s="59">
        <v>0</v>
      </c>
      <c r="O44" s="59">
        <f t="shared" si="2"/>
        <v>34000000</v>
      </c>
    </row>
    <row r="45" spans="1:15">
      <c r="A45" s="20">
        <v>10</v>
      </c>
      <c r="B45" s="20">
        <v>0</v>
      </c>
      <c r="C45" s="20">
        <v>0</v>
      </c>
      <c r="D45" s="20" t="s">
        <v>27</v>
      </c>
      <c r="E45" s="20" t="s">
        <v>119</v>
      </c>
      <c r="F45" s="59">
        <f>28886275+62449786</f>
        <v>91336061</v>
      </c>
      <c r="G45" s="59">
        <v>0</v>
      </c>
      <c r="H45" s="60">
        <v>12500000</v>
      </c>
      <c r="I45" s="59">
        <v>113000000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f t="shared" si="2"/>
        <v>216836061</v>
      </c>
    </row>
    <row r="46" spans="1:15">
      <c r="A46" s="20">
        <v>10</v>
      </c>
      <c r="B46" s="20">
        <v>0</v>
      </c>
      <c r="C46" s="20">
        <v>0</v>
      </c>
      <c r="D46" s="20" t="s">
        <v>33</v>
      </c>
      <c r="E46" s="20" t="s">
        <v>125</v>
      </c>
      <c r="F46" s="59">
        <v>0</v>
      </c>
      <c r="G46" s="59">
        <v>0</v>
      </c>
      <c r="H46" s="60">
        <v>1500000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f t="shared" si="2"/>
        <v>1500000</v>
      </c>
    </row>
    <row r="47" spans="1:15">
      <c r="A47" s="20">
        <v>10</v>
      </c>
      <c r="B47" s="20">
        <v>0</v>
      </c>
      <c r="C47" s="20">
        <v>0</v>
      </c>
      <c r="D47" s="20" t="s">
        <v>36</v>
      </c>
      <c r="E47" s="20" t="s">
        <v>126</v>
      </c>
      <c r="F47" s="59">
        <v>0</v>
      </c>
      <c r="G47" s="59">
        <v>0</v>
      </c>
      <c r="H47" s="59">
        <v>15000000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f t="shared" si="2"/>
        <v>15000000</v>
      </c>
    </row>
    <row r="48" spans="1:15">
      <c r="A48" s="20">
        <v>11</v>
      </c>
      <c r="B48" s="20">
        <v>0</v>
      </c>
      <c r="C48" s="20">
        <v>0</v>
      </c>
      <c r="D48" s="20" t="s">
        <v>0</v>
      </c>
      <c r="E48" s="20" t="s">
        <v>127</v>
      </c>
      <c r="F48" s="59">
        <v>1900508274</v>
      </c>
      <c r="G48" s="59">
        <v>0</v>
      </c>
      <c r="H48" s="59">
        <v>0</v>
      </c>
      <c r="I48" s="59">
        <v>0</v>
      </c>
      <c r="J48" s="59">
        <v>0</v>
      </c>
      <c r="K48" s="59">
        <v>28000000</v>
      </c>
      <c r="L48" s="59">
        <v>0</v>
      </c>
      <c r="M48" s="59">
        <v>1081995251</v>
      </c>
      <c r="N48" s="59">
        <v>0</v>
      </c>
      <c r="O48" s="59">
        <f t="shared" si="2"/>
        <v>3010503525</v>
      </c>
    </row>
    <row r="49" spans="1:15">
      <c r="A49" s="20">
        <v>12</v>
      </c>
      <c r="B49" s="20">
        <v>0</v>
      </c>
      <c r="C49" s="20">
        <v>0</v>
      </c>
      <c r="D49" s="20" t="s">
        <v>0</v>
      </c>
      <c r="E49" s="20" t="s">
        <v>135</v>
      </c>
      <c r="F49" s="59">
        <v>0</v>
      </c>
      <c r="G49" s="59">
        <v>0</v>
      </c>
      <c r="H49" s="60">
        <v>4000000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f t="shared" si="2"/>
        <v>4000000</v>
      </c>
    </row>
    <row r="50" spans="1:15">
      <c r="A50" s="20">
        <v>12</v>
      </c>
      <c r="B50" s="20">
        <v>0</v>
      </c>
      <c r="C50" s="20">
        <v>0</v>
      </c>
      <c r="D50" s="20" t="s">
        <v>27</v>
      </c>
      <c r="E50" s="20" t="s">
        <v>137</v>
      </c>
      <c r="F50" s="59">
        <v>0</v>
      </c>
      <c r="G50" s="59">
        <v>0</v>
      </c>
      <c r="H50" s="59">
        <f>1000000+1000000</f>
        <v>2000000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f t="shared" si="2"/>
        <v>2000000</v>
      </c>
    </row>
    <row r="51" spans="1:15">
      <c r="A51" s="20">
        <v>12</v>
      </c>
      <c r="B51" s="20">
        <v>0</v>
      </c>
      <c r="C51" s="20">
        <v>0</v>
      </c>
      <c r="D51" s="20" t="s">
        <v>33</v>
      </c>
      <c r="E51" s="20" t="s">
        <v>198</v>
      </c>
      <c r="F51" s="59">
        <v>0</v>
      </c>
      <c r="G51" s="59">
        <v>0</v>
      </c>
      <c r="H51" s="59">
        <f>1000000+1000000+1000000</f>
        <v>3000000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f t="shared" si="2"/>
        <v>3000000</v>
      </c>
    </row>
    <row r="52" spans="1:15">
      <c r="A52" s="20">
        <v>12</v>
      </c>
      <c r="B52" s="20">
        <v>0</v>
      </c>
      <c r="C52" s="20">
        <v>0</v>
      </c>
      <c r="D52" s="20" t="s">
        <v>36</v>
      </c>
      <c r="E52" s="20" t="s">
        <v>142</v>
      </c>
      <c r="F52" s="59">
        <v>0</v>
      </c>
      <c r="G52" s="59">
        <v>0</v>
      </c>
      <c r="H52" s="59">
        <v>2000000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f t="shared" si="2"/>
        <v>2000000</v>
      </c>
    </row>
    <row r="53" spans="1:15">
      <c r="A53" s="20">
        <v>12</v>
      </c>
      <c r="B53" s="20">
        <v>0</v>
      </c>
      <c r="C53" s="20">
        <v>0</v>
      </c>
      <c r="D53" s="20" t="s">
        <v>39</v>
      </c>
      <c r="E53" s="20" t="s">
        <v>205</v>
      </c>
      <c r="F53" s="59">
        <v>0</v>
      </c>
      <c r="G53" s="59">
        <v>0</v>
      </c>
      <c r="H53" s="60">
        <v>2000000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f t="shared" si="2"/>
        <v>2000000</v>
      </c>
    </row>
    <row r="54" spans="1:15">
      <c r="A54" s="20">
        <v>12</v>
      </c>
      <c r="B54" s="20">
        <v>0</v>
      </c>
      <c r="C54" s="20">
        <v>0</v>
      </c>
      <c r="D54" s="20" t="s">
        <v>44</v>
      </c>
      <c r="E54" s="20" t="s">
        <v>148</v>
      </c>
      <c r="F54" s="59">
        <v>0</v>
      </c>
      <c r="G54" s="59">
        <v>0</v>
      </c>
      <c r="H54" s="60">
        <v>14000000</v>
      </c>
      <c r="I54" s="59">
        <v>2000000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f t="shared" si="2"/>
        <v>16000000</v>
      </c>
    </row>
    <row r="55" spans="1:15">
      <c r="A55" s="20">
        <v>12</v>
      </c>
      <c r="B55" s="20">
        <v>0</v>
      </c>
      <c r="C55" s="20">
        <v>0</v>
      </c>
      <c r="D55" s="20" t="s">
        <v>48</v>
      </c>
      <c r="E55" s="20" t="s">
        <v>156</v>
      </c>
      <c r="F55" s="59">
        <v>0</v>
      </c>
      <c r="G55" s="59">
        <f>2000001+2000000</f>
        <v>4000001</v>
      </c>
      <c r="H55" s="59">
        <f>14907828+1767325</f>
        <v>16675153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f t="shared" si="2"/>
        <v>20675154</v>
      </c>
    </row>
    <row r="56" spans="1:15">
      <c r="A56" s="20">
        <v>12</v>
      </c>
      <c r="B56" s="20">
        <v>0</v>
      </c>
      <c r="C56" s="20">
        <v>0</v>
      </c>
      <c r="D56" s="20" t="s">
        <v>50</v>
      </c>
      <c r="E56" s="20" t="s">
        <v>206</v>
      </c>
      <c r="F56" s="59">
        <v>0</v>
      </c>
      <c r="G56" s="59">
        <v>0</v>
      </c>
      <c r="H56" s="59">
        <v>1000000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f t="shared" si="2"/>
        <v>1000000</v>
      </c>
    </row>
    <row r="57" spans="1:15">
      <c r="A57" s="20">
        <v>12</v>
      </c>
      <c r="B57" s="20">
        <v>0</v>
      </c>
      <c r="C57" s="20">
        <v>0</v>
      </c>
      <c r="D57" s="20" t="s">
        <v>53</v>
      </c>
      <c r="E57" s="20" t="s">
        <v>161</v>
      </c>
      <c r="F57" s="59">
        <v>0</v>
      </c>
      <c r="G57" s="59">
        <v>1000000</v>
      </c>
      <c r="H57" s="59">
        <v>9000000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f t="shared" si="2"/>
        <v>10000000</v>
      </c>
    </row>
    <row r="58" spans="1:15">
      <c r="A58" s="9" t="s">
        <v>197</v>
      </c>
      <c r="B58" s="10"/>
      <c r="C58" s="10"/>
      <c r="D58" s="10"/>
      <c r="E58" s="10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spans="1:15">
      <c r="A59" s="74" t="s">
        <v>190</v>
      </c>
      <c r="B59" s="74"/>
      <c r="C59" s="74"/>
      <c r="D59" s="19" t="s">
        <v>191</v>
      </c>
      <c r="E59" s="19" t="s">
        <v>192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>
      <c r="A60" s="20">
        <v>13</v>
      </c>
      <c r="B60" s="20">
        <v>0</v>
      </c>
      <c r="C60" s="20">
        <v>0</v>
      </c>
      <c r="D60" s="20" t="s">
        <v>0</v>
      </c>
      <c r="E60" s="20" t="s">
        <v>162</v>
      </c>
      <c r="F60" s="59">
        <v>0</v>
      </c>
      <c r="G60" s="59">
        <f>11000000+1000000</f>
        <v>12000000</v>
      </c>
      <c r="H60" s="59">
        <f>32000000+5224416+4000000</f>
        <v>41224416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55000000</v>
      </c>
      <c r="O60" s="59">
        <f>SUM(F60:N60)</f>
        <v>108224416</v>
      </c>
    </row>
    <row r="61" spans="1:15">
      <c r="A61" s="20">
        <v>13</v>
      </c>
      <c r="B61" s="20">
        <v>0</v>
      </c>
      <c r="C61" s="20">
        <v>0</v>
      </c>
      <c r="D61" s="20" t="s">
        <v>27</v>
      </c>
      <c r="E61" s="20" t="s">
        <v>169</v>
      </c>
      <c r="F61" s="59">
        <v>0</v>
      </c>
      <c r="G61" s="59">
        <f>3000000+3465701</f>
        <v>6465701</v>
      </c>
      <c r="H61" s="59">
        <f>28065481+5819253+500000</f>
        <v>34384734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f>SUM(F61:N61)</f>
        <v>40850435</v>
      </c>
    </row>
    <row r="62" spans="1:15">
      <c r="A62" s="20">
        <v>13</v>
      </c>
      <c r="B62" s="20">
        <v>0</v>
      </c>
      <c r="C62" s="20">
        <v>0</v>
      </c>
      <c r="D62" s="20" t="s">
        <v>33</v>
      </c>
      <c r="E62" s="20" t="s">
        <v>176</v>
      </c>
      <c r="F62" s="59">
        <v>0</v>
      </c>
      <c r="G62" s="59">
        <v>0</v>
      </c>
      <c r="H62" s="59">
        <f>5000000+4081377</f>
        <v>9081377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f>SUM(F62:N62)</f>
        <v>9081377</v>
      </c>
    </row>
    <row r="63" spans="1:15">
      <c r="A63" s="14"/>
      <c r="B63" s="5"/>
      <c r="C63" s="5"/>
      <c r="D63" s="5"/>
      <c r="E63" s="5"/>
      <c r="F63" s="61"/>
      <c r="G63" s="61"/>
      <c r="H63" s="61"/>
      <c r="I63" s="61"/>
      <c r="J63" s="61"/>
      <c r="K63" s="61"/>
      <c r="L63" s="61"/>
      <c r="M63" s="61"/>
      <c r="N63" s="61"/>
      <c r="O63" s="62"/>
    </row>
    <row r="64" spans="1:15">
      <c r="A64" s="4"/>
      <c r="B64" s="22"/>
      <c r="C64" s="23"/>
      <c r="D64" s="23"/>
      <c r="E64" s="24" t="s">
        <v>199</v>
      </c>
      <c r="F64" s="59">
        <f t="shared" ref="F64:K64" si="3">SUM(F9:F63)</f>
        <v>2393466145</v>
      </c>
      <c r="G64" s="59">
        <f t="shared" si="3"/>
        <v>224461785</v>
      </c>
      <c r="H64" s="59">
        <f t="shared" si="3"/>
        <v>589204066</v>
      </c>
      <c r="I64" s="59">
        <f t="shared" si="3"/>
        <v>295000000</v>
      </c>
      <c r="J64" s="59">
        <f t="shared" si="3"/>
        <v>400000000</v>
      </c>
      <c r="K64" s="59">
        <f t="shared" si="3"/>
        <v>28000000</v>
      </c>
      <c r="L64" s="59">
        <f t="shared" ref="L64" si="4">SUM(L9:L63)</f>
        <v>20000000</v>
      </c>
      <c r="M64" s="59">
        <f t="shared" ref="M64" si="5">SUM(M9:M63)</f>
        <v>1081995251</v>
      </c>
      <c r="N64" s="59">
        <f t="shared" ref="N64" si="6">SUM(N9:N63)</f>
        <v>387435773</v>
      </c>
      <c r="O64" s="59">
        <f>SUM(O9:O63)</f>
        <v>5419563020</v>
      </c>
    </row>
    <row r="65" spans="1:15">
      <c r="A65" s="4"/>
      <c r="B65" s="4"/>
      <c r="C65" s="4"/>
      <c r="D65" s="4"/>
      <c r="E65" s="4"/>
      <c r="F65" s="63"/>
      <c r="G65" s="63"/>
      <c r="H65" s="63"/>
      <c r="I65" s="63"/>
      <c r="J65" s="63"/>
      <c r="K65" s="63"/>
      <c r="L65" s="63"/>
      <c r="M65" s="63"/>
      <c r="N65" s="63"/>
      <c r="O65" s="63">
        <f>SUM(F64:N64)</f>
        <v>5419563020</v>
      </c>
    </row>
    <row r="66" spans="1:15">
      <c r="F66" s="64"/>
      <c r="G66" s="64"/>
      <c r="H66" s="64"/>
      <c r="I66" s="64"/>
      <c r="J66" s="40"/>
      <c r="K66" s="40"/>
      <c r="L66" s="40"/>
      <c r="M66" s="40"/>
      <c r="N66" s="40"/>
      <c r="O66" s="40"/>
    </row>
    <row r="67" spans="1:15">
      <c r="F67" s="64"/>
      <c r="G67" s="64"/>
      <c r="H67" s="64"/>
      <c r="I67" s="64"/>
      <c r="J67" s="40"/>
      <c r="K67" s="40"/>
      <c r="L67" s="40"/>
      <c r="M67" s="40"/>
      <c r="N67" s="40"/>
      <c r="O67" s="40"/>
    </row>
    <row r="68" spans="1:15">
      <c r="F68" s="64"/>
      <c r="G68" s="64"/>
      <c r="H68" s="64"/>
      <c r="I68" s="64"/>
      <c r="J68" s="40"/>
      <c r="K68" s="40"/>
      <c r="L68" s="40"/>
      <c r="M68" s="40"/>
      <c r="N68" s="40"/>
      <c r="O68" s="40"/>
    </row>
    <row r="69" spans="1:15">
      <c r="F69" s="64"/>
      <c r="G69" s="64"/>
      <c r="H69" s="64"/>
      <c r="I69" s="64"/>
      <c r="J69" s="40"/>
      <c r="K69" s="40"/>
      <c r="L69" s="40"/>
      <c r="M69" s="40"/>
      <c r="N69" s="40"/>
      <c r="O69" s="40"/>
    </row>
    <row r="70" spans="1:15">
      <c r="F70" s="64"/>
      <c r="G70" s="64"/>
      <c r="H70" s="64"/>
      <c r="I70" s="64"/>
      <c r="J70" s="40"/>
      <c r="K70" s="40"/>
      <c r="L70" s="40"/>
      <c r="M70" s="40"/>
      <c r="N70" s="40"/>
      <c r="O70" s="40"/>
    </row>
    <row r="71" spans="1:15">
      <c r="F71" s="64"/>
      <c r="G71" s="64"/>
      <c r="H71" s="64"/>
      <c r="I71" s="64"/>
      <c r="J71" s="40"/>
      <c r="K71" s="40"/>
      <c r="L71" s="40"/>
      <c r="M71" s="40"/>
      <c r="N71" s="40"/>
      <c r="O71" s="40"/>
    </row>
    <row r="72" spans="1:15">
      <c r="F72" s="64"/>
      <c r="G72" s="64"/>
      <c r="H72" s="64"/>
      <c r="I72" s="64"/>
      <c r="J72" s="40"/>
      <c r="K72" s="40"/>
      <c r="L72" s="40"/>
      <c r="M72" s="40"/>
      <c r="N72" s="40"/>
      <c r="O72" s="40"/>
    </row>
    <row r="73" spans="1:15">
      <c r="F73" s="64"/>
      <c r="G73" s="64"/>
      <c r="H73" s="64"/>
      <c r="I73" s="64"/>
      <c r="J73" s="40"/>
      <c r="K73" s="40"/>
      <c r="L73" s="40"/>
      <c r="M73" s="40"/>
      <c r="N73" s="40"/>
      <c r="O73" s="40"/>
    </row>
    <row r="74" spans="1:15">
      <c r="F74" s="64"/>
      <c r="G74" s="64"/>
      <c r="H74" s="64"/>
      <c r="I74" s="64"/>
      <c r="J74" s="40"/>
      <c r="K74" s="40"/>
      <c r="L74" s="40"/>
      <c r="M74" s="40"/>
      <c r="N74" s="40"/>
      <c r="O74" s="40"/>
    </row>
    <row r="75" spans="1:15">
      <c r="F75" s="64"/>
      <c r="G75" s="64"/>
      <c r="H75" s="64"/>
      <c r="I75" s="64"/>
      <c r="J75" s="40"/>
      <c r="K75" s="40"/>
      <c r="L75" s="40"/>
      <c r="M75" s="40"/>
      <c r="N75" s="40"/>
      <c r="O75" s="40"/>
    </row>
    <row r="76" spans="1:15">
      <c r="F76" s="64"/>
      <c r="G76" s="64"/>
      <c r="H76" s="64"/>
      <c r="I76" s="64"/>
      <c r="J76" s="40"/>
      <c r="K76" s="40"/>
      <c r="L76" s="40"/>
      <c r="M76" s="40"/>
      <c r="N76" s="40"/>
      <c r="O76" s="40"/>
    </row>
    <row r="77" spans="1:15">
      <c r="F77" s="64"/>
      <c r="G77" s="64"/>
      <c r="H77" s="64"/>
      <c r="I77" s="64"/>
      <c r="J77" s="40"/>
      <c r="K77" s="40"/>
      <c r="L77" s="40"/>
      <c r="M77" s="40"/>
      <c r="N77" s="40"/>
      <c r="O77" s="40"/>
    </row>
    <row r="78" spans="1:15">
      <c r="F78" s="64"/>
      <c r="G78" s="64"/>
      <c r="H78" s="64"/>
      <c r="I78" s="64"/>
      <c r="J78" s="40"/>
      <c r="K78" s="40"/>
      <c r="L78" s="40"/>
      <c r="M78" s="40"/>
      <c r="N78" s="40"/>
      <c r="O78" s="40"/>
    </row>
    <row r="79" spans="1:15">
      <c r="F79" s="64"/>
      <c r="G79" s="64"/>
      <c r="H79" s="64"/>
      <c r="I79" s="64"/>
      <c r="J79" s="40"/>
      <c r="K79" s="40"/>
      <c r="L79" s="40"/>
      <c r="M79" s="40"/>
      <c r="N79" s="40"/>
      <c r="O79" s="40"/>
    </row>
    <row r="80" spans="1:15">
      <c r="F80" s="64"/>
      <c r="G80" s="64"/>
      <c r="H80" s="64"/>
      <c r="I80" s="64"/>
      <c r="J80" s="40"/>
      <c r="K80" s="40"/>
      <c r="L80" s="40"/>
      <c r="M80" s="40"/>
      <c r="N80" s="40"/>
      <c r="O80" s="40"/>
    </row>
    <row r="81" spans="6:15">
      <c r="F81" s="64"/>
      <c r="G81" s="64"/>
      <c r="H81" s="64"/>
      <c r="I81" s="64"/>
      <c r="J81" s="40"/>
      <c r="K81" s="40"/>
      <c r="L81" s="40"/>
      <c r="M81" s="40"/>
      <c r="N81" s="40"/>
      <c r="O81" s="40"/>
    </row>
    <row r="82" spans="6:15">
      <c r="F82" s="64"/>
      <c r="G82" s="64"/>
      <c r="H82" s="64"/>
      <c r="I82" s="64"/>
      <c r="J82" s="40"/>
      <c r="K82" s="40"/>
      <c r="L82" s="40"/>
      <c r="M82" s="40"/>
      <c r="N82" s="40"/>
      <c r="O82" s="40"/>
    </row>
    <row r="83" spans="6:15">
      <c r="F83" s="64"/>
      <c r="G83" s="64"/>
      <c r="H83" s="64"/>
      <c r="I83" s="64"/>
      <c r="J83" s="40"/>
      <c r="K83" s="40"/>
      <c r="L83" s="40"/>
      <c r="M83" s="40"/>
      <c r="N83" s="40"/>
      <c r="O83" s="40"/>
    </row>
    <row r="84" spans="6:15">
      <c r="F84" s="64"/>
      <c r="G84" s="64"/>
      <c r="H84" s="64"/>
      <c r="I84" s="64"/>
      <c r="J84" s="40"/>
      <c r="K84" s="40"/>
      <c r="L84" s="40"/>
      <c r="M84" s="40"/>
      <c r="N84" s="40"/>
      <c r="O84" s="40"/>
    </row>
    <row r="85" spans="6:15">
      <c r="F85" s="64"/>
      <c r="G85" s="64"/>
      <c r="H85" s="64"/>
      <c r="I85" s="64"/>
      <c r="J85" s="40"/>
      <c r="K85" s="40"/>
      <c r="L85" s="40"/>
      <c r="M85" s="40"/>
      <c r="N85" s="40"/>
      <c r="O85" s="40"/>
    </row>
    <row r="86" spans="6:15">
      <c r="F86" s="64"/>
      <c r="G86" s="64"/>
      <c r="H86" s="64"/>
      <c r="I86" s="64"/>
      <c r="J86" s="40"/>
      <c r="K86" s="40"/>
      <c r="L86" s="40"/>
      <c r="M86" s="40"/>
      <c r="N86" s="40"/>
      <c r="O86" s="40"/>
    </row>
    <row r="87" spans="6:15">
      <c r="F87" s="64"/>
      <c r="G87" s="64"/>
      <c r="H87" s="64"/>
      <c r="I87" s="64"/>
      <c r="J87" s="40"/>
      <c r="K87" s="40"/>
      <c r="L87" s="40"/>
      <c r="M87" s="40"/>
      <c r="N87" s="40"/>
      <c r="O87" s="40"/>
    </row>
    <row r="88" spans="6:15">
      <c r="F88" s="64"/>
      <c r="G88" s="64"/>
      <c r="H88" s="64"/>
      <c r="I88" s="64"/>
      <c r="J88" s="40"/>
      <c r="K88" s="40"/>
      <c r="L88" s="40"/>
      <c r="M88" s="40"/>
      <c r="N88" s="40"/>
      <c r="O88" s="40"/>
    </row>
    <row r="89" spans="6:15">
      <c r="F89" s="64"/>
      <c r="G89" s="64"/>
      <c r="H89" s="64"/>
      <c r="I89" s="64"/>
      <c r="J89" s="40"/>
      <c r="K89" s="40"/>
      <c r="L89" s="40"/>
      <c r="M89" s="40"/>
      <c r="N89" s="40"/>
      <c r="O89" s="40"/>
    </row>
    <row r="90" spans="6:15">
      <c r="F90" s="64"/>
      <c r="G90" s="64"/>
      <c r="H90" s="64"/>
      <c r="I90" s="64"/>
      <c r="J90" s="40"/>
      <c r="K90" s="40"/>
      <c r="L90" s="40"/>
      <c r="M90" s="40"/>
      <c r="N90" s="40"/>
      <c r="O90" s="40"/>
    </row>
    <row r="91" spans="6:15">
      <c r="F91" s="64"/>
      <c r="G91" s="64"/>
      <c r="H91" s="64"/>
      <c r="I91" s="64"/>
      <c r="J91" s="40"/>
      <c r="K91" s="40"/>
      <c r="L91" s="40"/>
      <c r="M91" s="40"/>
      <c r="N91" s="40"/>
      <c r="O91" s="40"/>
    </row>
    <row r="92" spans="6:15">
      <c r="F92" s="64"/>
      <c r="G92" s="64"/>
      <c r="H92" s="64"/>
      <c r="I92" s="64"/>
      <c r="J92" s="40"/>
      <c r="K92" s="40"/>
      <c r="L92" s="40"/>
      <c r="M92" s="40"/>
      <c r="N92" s="40"/>
      <c r="O92" s="40"/>
    </row>
    <row r="93" spans="6:15">
      <c r="F93" s="64"/>
      <c r="G93" s="64"/>
      <c r="H93" s="64"/>
      <c r="I93" s="64"/>
      <c r="J93" s="40"/>
      <c r="K93" s="40"/>
      <c r="L93" s="40"/>
      <c r="M93" s="40"/>
      <c r="N93" s="40"/>
      <c r="O93" s="40"/>
    </row>
    <row r="94" spans="6:15">
      <c r="F94" s="64"/>
      <c r="G94" s="64"/>
      <c r="H94" s="64"/>
      <c r="I94" s="64"/>
      <c r="J94" s="40"/>
      <c r="K94" s="40"/>
      <c r="L94" s="40"/>
      <c r="M94" s="40"/>
      <c r="N94" s="40"/>
      <c r="O94" s="40"/>
    </row>
    <row r="95" spans="6:15">
      <c r="F95" s="64"/>
      <c r="G95" s="64"/>
      <c r="H95" s="64"/>
      <c r="I95" s="64"/>
      <c r="J95" s="40"/>
      <c r="K95" s="40"/>
      <c r="L95" s="40"/>
      <c r="M95" s="40"/>
      <c r="N95" s="40"/>
      <c r="O95" s="40"/>
    </row>
    <row r="96" spans="6:15">
      <c r="F96" s="64"/>
      <c r="G96" s="64"/>
      <c r="H96" s="64"/>
      <c r="I96" s="64"/>
      <c r="J96" s="40"/>
      <c r="K96" s="40"/>
      <c r="L96" s="40"/>
      <c r="M96" s="40"/>
      <c r="N96" s="40"/>
      <c r="O96" s="40"/>
    </row>
    <row r="97" spans="6:15">
      <c r="F97" s="64"/>
      <c r="G97" s="64"/>
      <c r="H97" s="64"/>
      <c r="I97" s="64"/>
      <c r="J97" s="40"/>
      <c r="K97" s="40"/>
      <c r="L97" s="40"/>
      <c r="M97" s="40"/>
      <c r="N97" s="40"/>
      <c r="O97" s="40"/>
    </row>
    <row r="98" spans="6:15">
      <c r="F98" s="64"/>
      <c r="G98" s="64"/>
      <c r="H98" s="64"/>
      <c r="I98" s="64"/>
      <c r="J98" s="40"/>
      <c r="K98" s="40"/>
      <c r="L98" s="40"/>
      <c r="M98" s="40"/>
      <c r="N98" s="40"/>
      <c r="O98" s="40"/>
    </row>
    <row r="99" spans="6:15">
      <c r="F99" s="64"/>
      <c r="G99" s="64"/>
      <c r="H99" s="64"/>
      <c r="I99" s="64"/>
      <c r="J99" s="40"/>
      <c r="K99" s="40"/>
      <c r="L99" s="40"/>
      <c r="M99" s="40"/>
      <c r="N99" s="40"/>
      <c r="O99" s="40"/>
    </row>
    <row r="100" spans="6:15">
      <c r="F100" s="64"/>
      <c r="G100" s="64"/>
      <c r="H100" s="64"/>
      <c r="I100" s="64"/>
      <c r="J100" s="40"/>
      <c r="K100" s="40"/>
      <c r="L100" s="40"/>
      <c r="M100" s="40"/>
      <c r="N100" s="40"/>
      <c r="O100" s="40"/>
    </row>
    <row r="101" spans="6:15">
      <c r="F101" s="64"/>
      <c r="G101" s="64"/>
      <c r="H101" s="64"/>
      <c r="I101" s="64"/>
      <c r="J101" s="40"/>
      <c r="K101" s="40"/>
      <c r="L101" s="40"/>
      <c r="M101" s="40"/>
      <c r="N101" s="40"/>
      <c r="O101" s="40"/>
    </row>
    <row r="102" spans="6:15">
      <c r="F102" s="64"/>
      <c r="G102" s="64"/>
      <c r="H102" s="64"/>
      <c r="I102" s="64"/>
      <c r="J102" s="40"/>
      <c r="K102" s="40"/>
      <c r="L102" s="40"/>
      <c r="M102" s="40"/>
      <c r="N102" s="40"/>
      <c r="O102" s="40"/>
    </row>
    <row r="103" spans="6:15">
      <c r="F103" s="64"/>
      <c r="G103" s="64"/>
      <c r="H103" s="64"/>
      <c r="I103" s="64"/>
      <c r="J103" s="40"/>
      <c r="K103" s="40"/>
      <c r="L103" s="40"/>
      <c r="M103" s="40"/>
      <c r="N103" s="40"/>
      <c r="O103" s="40"/>
    </row>
    <row r="104" spans="6:15">
      <c r="F104" s="64"/>
      <c r="G104" s="64"/>
      <c r="H104" s="64"/>
      <c r="I104" s="64"/>
      <c r="J104" s="40"/>
      <c r="K104" s="40"/>
      <c r="L104" s="40"/>
      <c r="M104" s="40"/>
      <c r="N104" s="40"/>
      <c r="O104" s="40"/>
    </row>
    <row r="105" spans="6:15">
      <c r="F105" s="64"/>
      <c r="G105" s="64"/>
      <c r="H105" s="64"/>
      <c r="I105" s="64"/>
      <c r="J105" s="40"/>
      <c r="K105" s="40"/>
      <c r="L105" s="40"/>
      <c r="M105" s="40"/>
      <c r="N105" s="40"/>
      <c r="O105" s="40"/>
    </row>
    <row r="106" spans="6:15">
      <c r="F106" s="64"/>
      <c r="G106" s="64"/>
      <c r="H106" s="64"/>
      <c r="I106" s="64"/>
      <c r="J106" s="40"/>
      <c r="K106" s="40"/>
      <c r="L106" s="40"/>
      <c r="M106" s="40"/>
      <c r="N106" s="40"/>
      <c r="O106" s="40"/>
    </row>
    <row r="107" spans="6:15">
      <c r="F107" s="64"/>
      <c r="G107" s="64"/>
      <c r="H107" s="64"/>
      <c r="I107" s="64"/>
      <c r="J107" s="40"/>
      <c r="K107" s="40"/>
      <c r="L107" s="40"/>
      <c r="M107" s="40"/>
      <c r="N107" s="40"/>
      <c r="O107" s="40"/>
    </row>
    <row r="108" spans="6:15">
      <c r="F108" s="64"/>
      <c r="G108" s="64"/>
      <c r="H108" s="64"/>
      <c r="I108" s="64"/>
      <c r="J108" s="40"/>
      <c r="K108" s="40"/>
      <c r="L108" s="40"/>
      <c r="M108" s="40"/>
      <c r="N108" s="40"/>
      <c r="O108" s="40"/>
    </row>
    <row r="109" spans="6:15">
      <c r="F109" s="64"/>
      <c r="G109" s="64"/>
      <c r="H109" s="64"/>
      <c r="I109" s="64"/>
      <c r="J109" s="40"/>
      <c r="K109" s="40"/>
      <c r="L109" s="40"/>
      <c r="M109" s="40"/>
      <c r="N109" s="40"/>
      <c r="O109" s="40"/>
    </row>
    <row r="110" spans="6:15">
      <c r="F110" s="64"/>
      <c r="G110" s="64"/>
      <c r="H110" s="64"/>
      <c r="I110" s="64"/>
      <c r="J110" s="40"/>
      <c r="K110" s="40"/>
      <c r="L110" s="40"/>
      <c r="M110" s="40"/>
      <c r="N110" s="40"/>
      <c r="O110" s="40"/>
    </row>
    <row r="111" spans="6:15">
      <c r="F111" s="64"/>
      <c r="G111" s="64"/>
      <c r="H111" s="64"/>
      <c r="I111" s="64"/>
      <c r="J111" s="40"/>
      <c r="K111" s="40"/>
      <c r="L111" s="40"/>
      <c r="M111" s="40"/>
      <c r="N111" s="40"/>
      <c r="O111" s="40"/>
    </row>
    <row r="112" spans="6:15">
      <c r="F112" s="64"/>
      <c r="G112" s="64"/>
      <c r="H112" s="64"/>
      <c r="I112" s="64"/>
      <c r="J112" s="40"/>
      <c r="K112" s="40"/>
      <c r="L112" s="40"/>
      <c r="M112" s="40"/>
      <c r="N112" s="40"/>
      <c r="O112" s="40"/>
    </row>
    <row r="113" spans="6:15">
      <c r="F113" s="64"/>
      <c r="G113" s="64"/>
      <c r="H113" s="64"/>
      <c r="I113" s="64"/>
      <c r="J113" s="40"/>
      <c r="K113" s="40"/>
      <c r="L113" s="40"/>
      <c r="M113" s="40"/>
      <c r="N113" s="40"/>
      <c r="O113" s="40"/>
    </row>
    <row r="114" spans="6:15">
      <c r="F114" s="64"/>
      <c r="G114" s="64"/>
      <c r="H114" s="64"/>
      <c r="I114" s="64"/>
      <c r="J114" s="40"/>
      <c r="K114" s="40"/>
      <c r="L114" s="40"/>
      <c r="M114" s="40"/>
      <c r="N114" s="40"/>
      <c r="O114" s="40"/>
    </row>
    <row r="115" spans="6:15">
      <c r="F115" s="64"/>
      <c r="G115" s="64"/>
      <c r="H115" s="64"/>
      <c r="I115" s="64"/>
      <c r="J115" s="40"/>
      <c r="K115" s="40"/>
      <c r="L115" s="40"/>
      <c r="M115" s="40"/>
      <c r="N115" s="40"/>
      <c r="O115" s="40"/>
    </row>
    <row r="116" spans="6:15">
      <c r="F116" s="64"/>
      <c r="G116" s="64"/>
      <c r="H116" s="64"/>
      <c r="I116" s="64"/>
      <c r="J116" s="40"/>
      <c r="K116" s="40"/>
      <c r="L116" s="40"/>
      <c r="M116" s="40"/>
      <c r="N116" s="40"/>
      <c r="O116" s="40"/>
    </row>
    <row r="117" spans="6:15">
      <c r="F117" s="65"/>
      <c r="G117" s="65"/>
      <c r="H117" s="65"/>
      <c r="I117" s="65"/>
      <c r="J117" s="40"/>
      <c r="K117" s="40"/>
      <c r="L117" s="40"/>
      <c r="M117" s="40"/>
      <c r="N117" s="40"/>
      <c r="O117" s="40"/>
    </row>
    <row r="118" spans="6:15">
      <c r="F118" s="65"/>
      <c r="G118" s="65"/>
      <c r="H118" s="65"/>
      <c r="I118" s="65"/>
      <c r="J118" s="40"/>
      <c r="K118" s="40"/>
      <c r="L118" s="40"/>
      <c r="M118" s="40"/>
      <c r="N118" s="40"/>
      <c r="O118" s="40"/>
    </row>
    <row r="119" spans="6:15">
      <c r="F119" s="65"/>
      <c r="G119" s="65"/>
      <c r="H119" s="65"/>
      <c r="I119" s="65"/>
      <c r="J119" s="40"/>
      <c r="K119" s="40"/>
      <c r="L119" s="40"/>
      <c r="M119" s="40"/>
      <c r="N119" s="40"/>
      <c r="O119" s="40"/>
    </row>
    <row r="120" spans="6:15">
      <c r="F120" s="65"/>
      <c r="G120" s="65"/>
      <c r="H120" s="65"/>
      <c r="I120" s="65"/>
      <c r="J120" s="40"/>
      <c r="K120" s="40"/>
      <c r="L120" s="40"/>
      <c r="M120" s="40"/>
      <c r="N120" s="40"/>
      <c r="O120" s="40"/>
    </row>
    <row r="121" spans="6:15">
      <c r="F121" s="65"/>
      <c r="G121" s="65"/>
      <c r="H121" s="65"/>
      <c r="I121" s="65"/>
      <c r="J121" s="40"/>
      <c r="K121" s="40"/>
      <c r="L121" s="40"/>
      <c r="M121" s="40"/>
      <c r="N121" s="40"/>
      <c r="O121" s="40"/>
    </row>
    <row r="122" spans="6:15">
      <c r="F122" s="65"/>
      <c r="G122" s="65"/>
      <c r="H122" s="65"/>
      <c r="I122" s="65"/>
      <c r="J122" s="40"/>
      <c r="K122" s="40"/>
      <c r="L122" s="40"/>
      <c r="M122" s="40"/>
      <c r="N122" s="40"/>
      <c r="O122" s="40"/>
    </row>
    <row r="123" spans="6:15"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6:15"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6:15"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6:15">
      <c r="F126" s="40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6:15">
      <c r="F127" s="40"/>
      <c r="G127" s="40"/>
      <c r="H127" s="40"/>
      <c r="I127" s="40"/>
      <c r="J127" s="40"/>
      <c r="K127" s="40"/>
      <c r="L127" s="40"/>
      <c r="M127" s="40"/>
      <c r="N127" s="40"/>
      <c r="O127" s="40"/>
    </row>
    <row r="128" spans="6:15">
      <c r="F128" s="40"/>
      <c r="G128" s="40"/>
      <c r="H128" s="40"/>
      <c r="I128" s="40"/>
      <c r="J128" s="40"/>
      <c r="K128" s="40"/>
      <c r="L128" s="40"/>
      <c r="M128" s="40"/>
      <c r="N128" s="40"/>
      <c r="O128" s="40"/>
    </row>
    <row r="129" spans="6:15">
      <c r="F129" s="40"/>
      <c r="G129" s="40"/>
      <c r="H129" s="40"/>
      <c r="I129" s="40"/>
      <c r="J129" s="40"/>
      <c r="K129" s="40"/>
      <c r="L129" s="40"/>
      <c r="M129" s="40"/>
      <c r="N129" s="40"/>
      <c r="O129" s="40"/>
    </row>
    <row r="130" spans="6:15">
      <c r="F130" s="40"/>
      <c r="G130" s="40"/>
      <c r="H130" s="40"/>
      <c r="I130" s="40"/>
      <c r="J130" s="40"/>
      <c r="K130" s="40"/>
      <c r="L130" s="40"/>
      <c r="M130" s="40"/>
      <c r="N130" s="40"/>
      <c r="O130" s="40"/>
    </row>
    <row r="131" spans="6:15">
      <c r="F131" s="40"/>
      <c r="G131" s="40"/>
      <c r="H131" s="40"/>
      <c r="I131" s="40"/>
      <c r="J131" s="40"/>
      <c r="K131" s="40"/>
      <c r="L131" s="40"/>
      <c r="M131" s="40"/>
      <c r="N131" s="40"/>
      <c r="O131" s="40"/>
    </row>
    <row r="132" spans="6:15">
      <c r="F132" s="40"/>
      <c r="G132" s="40"/>
      <c r="H132" s="40"/>
      <c r="I132" s="40"/>
      <c r="J132" s="40"/>
      <c r="K132" s="40"/>
      <c r="L132" s="40"/>
      <c r="M132" s="40"/>
      <c r="N132" s="40"/>
      <c r="O132" s="40"/>
    </row>
    <row r="133" spans="6:15">
      <c r="F133" s="40"/>
      <c r="G133" s="40"/>
      <c r="H133" s="40"/>
      <c r="I133" s="40"/>
      <c r="J133" s="40"/>
      <c r="K133" s="40"/>
      <c r="L133" s="40"/>
      <c r="M133" s="40"/>
      <c r="N133" s="40"/>
      <c r="O133" s="40"/>
    </row>
    <row r="134" spans="6:15">
      <c r="F134" s="40"/>
      <c r="G134" s="40"/>
      <c r="H134" s="40"/>
      <c r="I134" s="40"/>
      <c r="J134" s="40"/>
      <c r="K134" s="40"/>
      <c r="L134" s="40"/>
      <c r="M134" s="40"/>
      <c r="N134" s="40"/>
      <c r="O134" s="40"/>
    </row>
    <row r="135" spans="6:15">
      <c r="F135" s="40"/>
      <c r="G135" s="40"/>
      <c r="H135" s="40"/>
      <c r="I135" s="40"/>
      <c r="J135" s="40"/>
      <c r="K135" s="40"/>
      <c r="L135" s="40"/>
      <c r="M135" s="40"/>
      <c r="N135" s="40"/>
      <c r="O135" s="40"/>
    </row>
    <row r="136" spans="6:15">
      <c r="F136" s="40"/>
      <c r="G136" s="40"/>
      <c r="H136" s="40"/>
      <c r="I136" s="40"/>
      <c r="J136" s="40"/>
      <c r="K136" s="40"/>
      <c r="L136" s="40"/>
      <c r="M136" s="40"/>
      <c r="N136" s="40"/>
      <c r="O136" s="40"/>
    </row>
    <row r="137" spans="6:15">
      <c r="F137" s="40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6:15">
      <c r="F138" s="40"/>
      <c r="G138" s="40"/>
      <c r="H138" s="40"/>
      <c r="I138" s="40"/>
      <c r="J138" s="40"/>
      <c r="K138" s="40"/>
      <c r="L138" s="40"/>
      <c r="M138" s="40"/>
      <c r="N138" s="40"/>
      <c r="O138" s="40"/>
    </row>
    <row r="139" spans="6:15"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6:15">
      <c r="F140" s="40"/>
      <c r="G140" s="40"/>
      <c r="H140" s="40"/>
      <c r="I140" s="40"/>
      <c r="J140" s="40"/>
      <c r="K140" s="40"/>
      <c r="L140" s="40"/>
      <c r="M140" s="40"/>
      <c r="N140" s="40"/>
      <c r="O140" s="40"/>
    </row>
    <row r="141" spans="6:15">
      <c r="F141" s="40"/>
      <c r="G141" s="40"/>
      <c r="H141" s="40"/>
      <c r="I141" s="40"/>
      <c r="J141" s="40"/>
      <c r="K141" s="40"/>
      <c r="L141" s="40"/>
      <c r="M141" s="40"/>
      <c r="N141" s="40"/>
      <c r="O141" s="40"/>
    </row>
    <row r="142" spans="6:15">
      <c r="F142" s="40"/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6:15">
      <c r="F143" s="40"/>
      <c r="G143" s="40"/>
      <c r="H143" s="40"/>
      <c r="I143" s="40"/>
      <c r="J143" s="40"/>
      <c r="K143" s="40"/>
      <c r="L143" s="40"/>
      <c r="M143" s="40"/>
      <c r="N143" s="40"/>
      <c r="O143" s="40"/>
    </row>
    <row r="144" spans="6:15">
      <c r="F144" s="40"/>
      <c r="G144" s="40"/>
      <c r="H144" s="40"/>
      <c r="I144" s="40"/>
      <c r="J144" s="40"/>
      <c r="K144" s="40"/>
      <c r="L144" s="40"/>
      <c r="M144" s="40"/>
      <c r="N144" s="40"/>
      <c r="O144" s="40"/>
    </row>
    <row r="145" spans="6:15">
      <c r="F145" s="40"/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6:15">
      <c r="F146" s="40"/>
      <c r="G146" s="40"/>
      <c r="H146" s="40"/>
      <c r="I146" s="40"/>
      <c r="J146" s="40"/>
      <c r="K146" s="40"/>
      <c r="L146" s="40"/>
      <c r="M146" s="40"/>
      <c r="N146" s="40"/>
      <c r="O146" s="40"/>
    </row>
    <row r="147" spans="6:15">
      <c r="F147" s="40"/>
      <c r="G147" s="40"/>
      <c r="H147" s="40"/>
      <c r="I147" s="40"/>
      <c r="J147" s="40"/>
      <c r="K147" s="40"/>
      <c r="L147" s="40"/>
      <c r="M147" s="40"/>
      <c r="N147" s="40"/>
      <c r="O147" s="40"/>
    </row>
    <row r="148" spans="6:15">
      <c r="F148" s="40"/>
      <c r="G148" s="40"/>
      <c r="H148" s="40"/>
      <c r="I148" s="40"/>
      <c r="J148" s="40"/>
      <c r="K148" s="40"/>
      <c r="L148" s="40"/>
      <c r="M148" s="40"/>
      <c r="N148" s="40"/>
      <c r="O148" s="40"/>
    </row>
    <row r="149" spans="6:15">
      <c r="F149" s="40"/>
      <c r="G149" s="40"/>
      <c r="H149" s="40"/>
      <c r="I149" s="40"/>
      <c r="J149" s="40"/>
      <c r="K149" s="40"/>
      <c r="L149" s="40"/>
      <c r="M149" s="40"/>
      <c r="N149" s="40"/>
      <c r="O149" s="40"/>
    </row>
    <row r="150" spans="6:15">
      <c r="F150" s="40"/>
      <c r="G150" s="40"/>
      <c r="H150" s="40"/>
      <c r="I150" s="40"/>
      <c r="J150" s="40"/>
      <c r="K150" s="40"/>
      <c r="L150" s="40"/>
      <c r="M150" s="40"/>
      <c r="N150" s="40"/>
      <c r="O150" s="40"/>
    </row>
    <row r="151" spans="6:15">
      <c r="F151" s="40"/>
      <c r="G151" s="40"/>
      <c r="H151" s="40"/>
      <c r="I151" s="40"/>
      <c r="J151" s="40"/>
      <c r="K151" s="40"/>
      <c r="L151" s="40"/>
      <c r="M151" s="40"/>
      <c r="N151" s="40"/>
      <c r="O151" s="40"/>
    </row>
    <row r="152" spans="6:15">
      <c r="F152" s="40"/>
      <c r="G152" s="40"/>
      <c r="H152" s="40"/>
      <c r="I152" s="40"/>
      <c r="J152" s="40"/>
      <c r="K152" s="40"/>
      <c r="L152" s="40"/>
      <c r="M152" s="40"/>
      <c r="N152" s="40"/>
      <c r="O152" s="40"/>
    </row>
    <row r="153" spans="6:15">
      <c r="F153" s="40"/>
      <c r="G153" s="40"/>
      <c r="H153" s="40"/>
      <c r="I153" s="40"/>
      <c r="J153" s="40"/>
      <c r="K153" s="40"/>
      <c r="L153" s="40"/>
      <c r="M153" s="40"/>
      <c r="N153" s="40"/>
      <c r="O153" s="40"/>
    </row>
    <row r="154" spans="6:15">
      <c r="F154" s="40"/>
      <c r="G154" s="40"/>
      <c r="H154" s="40"/>
      <c r="I154" s="40"/>
      <c r="J154" s="40"/>
      <c r="K154" s="40"/>
      <c r="L154" s="40"/>
      <c r="M154" s="40"/>
      <c r="N154" s="40"/>
      <c r="O154" s="40"/>
    </row>
    <row r="155" spans="6:15">
      <c r="F155" s="40"/>
      <c r="G155" s="40"/>
      <c r="H155" s="40"/>
      <c r="I155" s="40"/>
      <c r="J155" s="40"/>
      <c r="K155" s="40"/>
      <c r="L155" s="40"/>
      <c r="M155" s="40"/>
      <c r="N155" s="40"/>
      <c r="O155" s="40"/>
    </row>
    <row r="156" spans="6:15">
      <c r="F156" s="40"/>
      <c r="G156" s="40"/>
      <c r="H156" s="40"/>
      <c r="I156" s="40"/>
      <c r="J156" s="40"/>
      <c r="K156" s="40"/>
      <c r="L156" s="40"/>
      <c r="M156" s="40"/>
      <c r="N156" s="40"/>
      <c r="O156" s="40"/>
    </row>
    <row r="157" spans="6:15">
      <c r="F157" s="40"/>
      <c r="G157" s="40"/>
      <c r="H157" s="40"/>
      <c r="I157" s="40"/>
      <c r="J157" s="40"/>
      <c r="K157" s="40"/>
      <c r="L157" s="40"/>
      <c r="M157" s="40"/>
      <c r="N157" s="40"/>
      <c r="O157" s="40"/>
    </row>
    <row r="158" spans="6:15">
      <c r="F158" s="40"/>
      <c r="G158" s="40"/>
      <c r="H158" s="40"/>
      <c r="I158" s="40"/>
      <c r="J158" s="40"/>
      <c r="K158" s="40"/>
      <c r="L158" s="40"/>
      <c r="M158" s="40"/>
      <c r="N158" s="40"/>
      <c r="O158" s="40"/>
    </row>
    <row r="159" spans="6:15">
      <c r="F159" s="40"/>
      <c r="G159" s="40"/>
      <c r="H159" s="40"/>
      <c r="I159" s="40"/>
      <c r="J159" s="40"/>
      <c r="K159" s="40"/>
      <c r="L159" s="40"/>
      <c r="M159" s="40"/>
      <c r="N159" s="40"/>
      <c r="O159" s="40"/>
    </row>
    <row r="160" spans="6:15">
      <c r="F160" s="40"/>
      <c r="G160" s="40"/>
      <c r="H160" s="40"/>
      <c r="I160" s="40"/>
      <c r="J160" s="40"/>
      <c r="K160" s="40"/>
      <c r="L160" s="40"/>
      <c r="M160" s="40"/>
      <c r="N160" s="40"/>
      <c r="O160" s="40"/>
    </row>
    <row r="161" spans="6:15">
      <c r="F161" s="40"/>
      <c r="G161" s="40"/>
      <c r="H161" s="40"/>
      <c r="I161" s="40"/>
      <c r="J161" s="40"/>
      <c r="K161" s="40"/>
      <c r="L161" s="40"/>
      <c r="M161" s="40"/>
      <c r="N161" s="40"/>
      <c r="O161" s="40"/>
    </row>
    <row r="162" spans="6:15">
      <c r="F162" s="40"/>
      <c r="G162" s="40"/>
      <c r="H162" s="40"/>
      <c r="I162" s="40"/>
      <c r="J162" s="40"/>
      <c r="K162" s="40"/>
      <c r="L162" s="40"/>
      <c r="M162" s="40"/>
      <c r="N162" s="40"/>
      <c r="O162" s="40"/>
    </row>
    <row r="163" spans="6:15">
      <c r="F163" s="40"/>
      <c r="G163" s="40"/>
      <c r="H163" s="40"/>
      <c r="I163" s="40"/>
      <c r="J163" s="40"/>
      <c r="K163" s="40"/>
      <c r="L163" s="40"/>
      <c r="M163" s="40"/>
      <c r="N163" s="40"/>
      <c r="O163" s="40"/>
    </row>
    <row r="164" spans="6:15">
      <c r="F164" s="40"/>
      <c r="G164" s="40"/>
      <c r="H164" s="40"/>
      <c r="I164" s="40"/>
      <c r="J164" s="40"/>
      <c r="K164" s="40"/>
      <c r="L164" s="40"/>
      <c r="M164" s="40"/>
      <c r="N164" s="40"/>
      <c r="O164" s="40"/>
    </row>
    <row r="165" spans="6:15">
      <c r="F165" s="40"/>
      <c r="G165" s="40"/>
      <c r="H165" s="40"/>
      <c r="I165" s="40"/>
      <c r="J165" s="40"/>
      <c r="K165" s="40"/>
      <c r="L165" s="40"/>
      <c r="M165" s="40"/>
      <c r="N165" s="40"/>
      <c r="O165" s="40"/>
    </row>
    <row r="166" spans="6:15">
      <c r="F166" s="40"/>
      <c r="G166" s="40"/>
      <c r="H166" s="40"/>
      <c r="I166" s="40"/>
      <c r="J166" s="40"/>
      <c r="K166" s="40"/>
      <c r="L166" s="40"/>
      <c r="M166" s="40"/>
      <c r="N166" s="40"/>
      <c r="O166" s="40"/>
    </row>
    <row r="167" spans="6:15">
      <c r="F167" s="40"/>
      <c r="G167" s="40"/>
      <c r="H167" s="40"/>
      <c r="I167" s="40"/>
      <c r="J167" s="40"/>
      <c r="K167" s="40"/>
      <c r="L167" s="40"/>
      <c r="M167" s="40"/>
      <c r="N167" s="40"/>
      <c r="O167" s="40"/>
    </row>
    <row r="168" spans="6:15">
      <c r="F168" s="40"/>
      <c r="G168" s="40"/>
      <c r="H168" s="40"/>
      <c r="I168" s="40"/>
      <c r="J168" s="40"/>
      <c r="K168" s="40"/>
      <c r="L168" s="40"/>
      <c r="M168" s="40"/>
      <c r="N168" s="40"/>
      <c r="O168" s="40"/>
    </row>
    <row r="169" spans="6:15">
      <c r="F169" s="40"/>
      <c r="G169" s="40"/>
      <c r="H169" s="40"/>
      <c r="I169" s="40"/>
      <c r="J169" s="40"/>
      <c r="K169" s="40"/>
      <c r="L169" s="40"/>
      <c r="M169" s="40"/>
      <c r="N169" s="40"/>
      <c r="O169" s="40"/>
    </row>
    <row r="170" spans="6:15">
      <c r="F170" s="40"/>
      <c r="G170" s="40"/>
      <c r="H170" s="40"/>
      <c r="I170" s="40"/>
      <c r="J170" s="40"/>
      <c r="K170" s="40"/>
      <c r="L170" s="40"/>
      <c r="M170" s="40"/>
      <c r="N170" s="40"/>
      <c r="O170" s="40"/>
    </row>
    <row r="171" spans="6:15">
      <c r="F171" s="40"/>
      <c r="G171" s="40"/>
      <c r="H171" s="40"/>
      <c r="I171" s="40"/>
      <c r="J171" s="40"/>
      <c r="K171" s="40"/>
      <c r="L171" s="40"/>
      <c r="M171" s="40"/>
      <c r="N171" s="40"/>
      <c r="O171" s="40"/>
    </row>
    <row r="172" spans="6:15">
      <c r="F172" s="40"/>
      <c r="G172" s="40"/>
      <c r="H172" s="40"/>
      <c r="I172" s="40"/>
      <c r="J172" s="40"/>
      <c r="K172" s="40"/>
      <c r="L172" s="40"/>
      <c r="M172" s="40"/>
      <c r="N172" s="40"/>
      <c r="O172" s="40"/>
    </row>
    <row r="173" spans="6:15">
      <c r="F173" s="40"/>
      <c r="G173" s="40"/>
      <c r="H173" s="40"/>
      <c r="I173" s="40"/>
      <c r="J173" s="40"/>
      <c r="K173" s="40"/>
      <c r="L173" s="40"/>
      <c r="M173" s="40"/>
      <c r="N173" s="40"/>
      <c r="O173" s="40"/>
    </row>
    <row r="174" spans="6:15">
      <c r="F174" s="40"/>
      <c r="G174" s="40"/>
      <c r="H174" s="40"/>
      <c r="I174" s="40"/>
      <c r="J174" s="40"/>
      <c r="K174" s="40"/>
      <c r="L174" s="40"/>
      <c r="M174" s="40"/>
      <c r="N174" s="40"/>
      <c r="O174" s="40"/>
    </row>
    <row r="175" spans="6:15">
      <c r="F175" s="40"/>
      <c r="G175" s="40"/>
      <c r="H175" s="40"/>
      <c r="I175" s="40"/>
      <c r="J175" s="40"/>
      <c r="K175" s="40"/>
      <c r="L175" s="40"/>
      <c r="M175" s="40"/>
      <c r="N175" s="40"/>
      <c r="O175" s="40"/>
    </row>
    <row r="176" spans="6:15"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6:15">
      <c r="F177" s="40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6:15"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6:15">
      <c r="F179" s="40"/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6:15">
      <c r="F180" s="40"/>
      <c r="G180" s="40"/>
      <c r="H180" s="40"/>
      <c r="I180" s="40"/>
      <c r="J180" s="40"/>
      <c r="K180" s="40"/>
      <c r="L180" s="40"/>
      <c r="M180" s="40"/>
      <c r="N180" s="40"/>
      <c r="O180" s="40"/>
    </row>
    <row r="181" spans="6:15">
      <c r="F181" s="40"/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6:15">
      <c r="F182" s="40"/>
      <c r="G182" s="40"/>
      <c r="H182" s="40"/>
      <c r="I182" s="40"/>
      <c r="J182" s="40"/>
      <c r="K182" s="40"/>
      <c r="L182" s="40"/>
      <c r="M182" s="40"/>
      <c r="N182" s="40"/>
      <c r="O182" s="40"/>
    </row>
    <row r="183" spans="6:15">
      <c r="F183" s="40"/>
      <c r="G183" s="40"/>
      <c r="H183" s="40"/>
      <c r="I183" s="40"/>
      <c r="J183" s="40"/>
      <c r="K183" s="40"/>
      <c r="L183" s="40"/>
      <c r="M183" s="40"/>
      <c r="N183" s="40"/>
      <c r="O183" s="40"/>
    </row>
    <row r="184" spans="6:15">
      <c r="F184" s="40"/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6:15">
      <c r="F185" s="40"/>
      <c r="G185" s="40"/>
      <c r="H185" s="40"/>
      <c r="I185" s="40"/>
      <c r="J185" s="40"/>
      <c r="K185" s="40"/>
      <c r="L185" s="40"/>
      <c r="M185" s="40"/>
      <c r="N185" s="40"/>
      <c r="O185" s="40"/>
    </row>
    <row r="186" spans="6:15"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6:15">
      <c r="F187" s="40"/>
      <c r="G187" s="40"/>
      <c r="H187" s="40"/>
      <c r="I187" s="40"/>
      <c r="J187" s="40"/>
      <c r="K187" s="40"/>
      <c r="L187" s="40"/>
      <c r="M187" s="40"/>
      <c r="N187" s="40"/>
      <c r="O187" s="40"/>
    </row>
    <row r="188" spans="6:15">
      <c r="F188" s="40"/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6:15">
      <c r="F189" s="40"/>
      <c r="G189" s="40"/>
      <c r="H189" s="40"/>
      <c r="I189" s="40"/>
      <c r="J189" s="40"/>
      <c r="K189" s="40"/>
      <c r="L189" s="40"/>
      <c r="M189" s="40"/>
      <c r="N189" s="40"/>
      <c r="O189" s="40"/>
    </row>
    <row r="190" spans="6:15">
      <c r="F190" s="40"/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6:15">
      <c r="F191" s="40"/>
      <c r="G191" s="40"/>
      <c r="H191" s="40"/>
      <c r="I191" s="40"/>
      <c r="J191" s="40"/>
      <c r="K191" s="40"/>
      <c r="L191" s="40"/>
      <c r="M191" s="40"/>
      <c r="N191" s="40"/>
      <c r="O191" s="40"/>
    </row>
    <row r="192" spans="6:15">
      <c r="F192" s="40"/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6:15">
      <c r="F193" s="40"/>
      <c r="G193" s="40"/>
      <c r="H193" s="40"/>
      <c r="I193" s="40"/>
      <c r="J193" s="40"/>
      <c r="K193" s="40"/>
      <c r="L193" s="40"/>
      <c r="M193" s="40"/>
      <c r="N193" s="40"/>
      <c r="O193" s="40"/>
    </row>
    <row r="194" spans="6:15">
      <c r="F194" s="40"/>
      <c r="G194" s="40"/>
      <c r="H194" s="40"/>
      <c r="I194" s="40"/>
      <c r="J194" s="40"/>
      <c r="K194" s="40"/>
      <c r="L194" s="40"/>
      <c r="M194" s="40"/>
      <c r="N194" s="40"/>
      <c r="O194" s="40"/>
    </row>
    <row r="195" spans="6:15">
      <c r="F195" s="40"/>
      <c r="G195" s="40"/>
      <c r="H195" s="40"/>
      <c r="I195" s="40"/>
      <c r="J195" s="40"/>
      <c r="K195" s="40"/>
      <c r="L195" s="40"/>
      <c r="M195" s="40"/>
      <c r="N195" s="40"/>
      <c r="O195" s="40"/>
    </row>
    <row r="196" spans="6:15">
      <c r="F196" s="40"/>
      <c r="G196" s="40"/>
      <c r="H196" s="40"/>
      <c r="I196" s="40"/>
      <c r="J196" s="40"/>
      <c r="K196" s="40"/>
      <c r="L196" s="40"/>
      <c r="M196" s="40"/>
      <c r="N196" s="40"/>
      <c r="O196" s="40"/>
    </row>
    <row r="197" spans="6:15">
      <c r="F197" s="40"/>
      <c r="G197" s="40"/>
      <c r="H197" s="40"/>
      <c r="I197" s="40"/>
      <c r="J197" s="40"/>
      <c r="K197" s="40"/>
      <c r="L197" s="40"/>
      <c r="M197" s="40"/>
      <c r="N197" s="40"/>
      <c r="O197" s="40"/>
    </row>
    <row r="198" spans="6:15">
      <c r="F198" s="40"/>
      <c r="G198" s="40"/>
      <c r="H198" s="40"/>
      <c r="I198" s="40"/>
      <c r="J198" s="40"/>
      <c r="K198" s="40"/>
      <c r="L198" s="40"/>
      <c r="M198" s="40"/>
      <c r="N198" s="40"/>
      <c r="O198" s="40"/>
    </row>
    <row r="199" spans="6:15">
      <c r="F199" s="40"/>
      <c r="G199" s="40"/>
      <c r="H199" s="40"/>
      <c r="I199" s="40"/>
      <c r="J199" s="40"/>
      <c r="K199" s="40"/>
      <c r="L199" s="40"/>
      <c r="M199" s="40"/>
      <c r="N199" s="40"/>
      <c r="O199" s="40"/>
    </row>
    <row r="200" spans="6:15">
      <c r="F200" s="40"/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6:15">
      <c r="F201" s="40"/>
      <c r="G201" s="40"/>
      <c r="H201" s="40"/>
      <c r="I201" s="40"/>
      <c r="J201" s="40"/>
      <c r="K201" s="40"/>
      <c r="L201" s="40"/>
      <c r="M201" s="40"/>
      <c r="N201" s="40"/>
      <c r="O201" s="40"/>
    </row>
    <row r="202" spans="6:15">
      <c r="F202" s="40"/>
      <c r="G202" s="40"/>
      <c r="H202" s="40"/>
      <c r="I202" s="40"/>
      <c r="J202" s="40"/>
      <c r="K202" s="40"/>
      <c r="L202" s="40"/>
      <c r="M202" s="40"/>
      <c r="N202" s="40"/>
      <c r="O202" s="40"/>
    </row>
    <row r="203" spans="6:15">
      <c r="F203" s="40"/>
      <c r="G203" s="40"/>
      <c r="H203" s="40"/>
      <c r="I203" s="40"/>
      <c r="J203" s="40"/>
      <c r="K203" s="40"/>
      <c r="L203" s="40"/>
      <c r="M203" s="40"/>
      <c r="N203" s="40"/>
      <c r="O203" s="40"/>
    </row>
    <row r="204" spans="6:15">
      <c r="F204" s="40"/>
      <c r="G204" s="40"/>
      <c r="H204" s="40"/>
      <c r="I204" s="40"/>
      <c r="J204" s="40"/>
      <c r="K204" s="40"/>
      <c r="L204" s="40"/>
      <c r="M204" s="40"/>
      <c r="N204" s="40"/>
      <c r="O204" s="40"/>
    </row>
    <row r="205" spans="6:15">
      <c r="F205" s="40"/>
      <c r="G205" s="40"/>
      <c r="H205" s="40"/>
      <c r="I205" s="40"/>
      <c r="J205" s="40"/>
      <c r="K205" s="40"/>
      <c r="L205" s="40"/>
      <c r="M205" s="40"/>
      <c r="N205" s="40"/>
      <c r="O205" s="40"/>
    </row>
    <row r="206" spans="6:15">
      <c r="F206" s="40"/>
      <c r="G206" s="40"/>
      <c r="H206" s="40"/>
      <c r="I206" s="40"/>
      <c r="J206" s="40"/>
      <c r="K206" s="40"/>
      <c r="L206" s="40"/>
      <c r="M206" s="40"/>
      <c r="N206" s="40"/>
      <c r="O206" s="40"/>
    </row>
    <row r="207" spans="6:15">
      <c r="F207" s="40"/>
      <c r="G207" s="40"/>
      <c r="H207" s="40"/>
      <c r="I207" s="40"/>
      <c r="J207" s="40"/>
      <c r="K207" s="40"/>
      <c r="L207" s="40"/>
      <c r="M207" s="40"/>
      <c r="N207" s="40"/>
      <c r="O207" s="40"/>
    </row>
    <row r="208" spans="6:15">
      <c r="F208" s="40"/>
      <c r="G208" s="40"/>
      <c r="H208" s="40"/>
      <c r="I208" s="40"/>
      <c r="J208" s="40"/>
      <c r="K208" s="40"/>
      <c r="L208" s="40"/>
      <c r="M208" s="40"/>
      <c r="N208" s="40"/>
      <c r="O208" s="40"/>
    </row>
    <row r="209" spans="6:15">
      <c r="F209" s="40"/>
      <c r="G209" s="40"/>
      <c r="H209" s="40"/>
      <c r="I209" s="40"/>
      <c r="J209" s="40"/>
      <c r="K209" s="40"/>
      <c r="L209" s="40"/>
      <c r="M209" s="40"/>
      <c r="N209" s="40"/>
      <c r="O209" s="40"/>
    </row>
    <row r="210" spans="6:15">
      <c r="F210" s="40"/>
      <c r="G210" s="40"/>
      <c r="H210" s="40"/>
      <c r="I210" s="40"/>
      <c r="J210" s="40"/>
      <c r="K210" s="40"/>
      <c r="L210" s="40"/>
      <c r="M210" s="40"/>
      <c r="N210" s="40"/>
      <c r="O210" s="40"/>
    </row>
    <row r="211" spans="6:15">
      <c r="F211" s="40"/>
      <c r="G211" s="40"/>
      <c r="H211" s="40"/>
      <c r="I211" s="40"/>
      <c r="J211" s="40"/>
      <c r="K211" s="40"/>
      <c r="L211" s="40"/>
      <c r="M211" s="40"/>
      <c r="N211" s="40"/>
      <c r="O211" s="40"/>
    </row>
    <row r="212" spans="6:15">
      <c r="F212" s="40"/>
      <c r="G212" s="40"/>
      <c r="H212" s="40"/>
      <c r="I212" s="40"/>
      <c r="J212" s="40"/>
      <c r="K212" s="40"/>
      <c r="L212" s="40"/>
      <c r="M212" s="40"/>
      <c r="N212" s="40"/>
      <c r="O212" s="40"/>
    </row>
    <row r="213" spans="6:15">
      <c r="F213" s="40"/>
      <c r="G213" s="40"/>
      <c r="H213" s="40"/>
      <c r="I213" s="40"/>
      <c r="J213" s="40"/>
      <c r="K213" s="40"/>
      <c r="L213" s="40"/>
      <c r="M213" s="40"/>
      <c r="N213" s="40"/>
      <c r="O213" s="40"/>
    </row>
    <row r="214" spans="6:15">
      <c r="F214" s="40"/>
      <c r="G214" s="40"/>
      <c r="H214" s="40"/>
      <c r="I214" s="40"/>
      <c r="J214" s="40"/>
      <c r="K214" s="40"/>
      <c r="L214" s="40"/>
      <c r="M214" s="40"/>
      <c r="N214" s="40"/>
      <c r="O214" s="40"/>
    </row>
    <row r="215" spans="6:15">
      <c r="F215" s="40"/>
      <c r="G215" s="40"/>
      <c r="H215" s="40"/>
      <c r="I215" s="40"/>
      <c r="J215" s="40"/>
      <c r="K215" s="40"/>
      <c r="L215" s="40"/>
      <c r="M215" s="40"/>
      <c r="N215" s="40"/>
      <c r="O215" s="40"/>
    </row>
    <row r="216" spans="6:15">
      <c r="F216" s="40"/>
      <c r="G216" s="40"/>
      <c r="H216" s="40"/>
      <c r="I216" s="40"/>
      <c r="J216" s="40"/>
      <c r="K216" s="40"/>
      <c r="L216" s="40"/>
      <c r="M216" s="40"/>
      <c r="N216" s="40"/>
      <c r="O216" s="40"/>
    </row>
    <row r="217" spans="6:15">
      <c r="F217" s="40"/>
      <c r="G217" s="40"/>
      <c r="H217" s="40"/>
      <c r="I217" s="40"/>
      <c r="J217" s="40"/>
      <c r="K217" s="40"/>
      <c r="L217" s="40"/>
      <c r="M217" s="40"/>
      <c r="N217" s="40"/>
      <c r="O217" s="40"/>
    </row>
    <row r="218" spans="6:15">
      <c r="F218" s="40"/>
      <c r="G218" s="40"/>
      <c r="H218" s="40"/>
      <c r="I218" s="40"/>
      <c r="J218" s="40"/>
      <c r="K218" s="40"/>
      <c r="L218" s="40"/>
      <c r="M218" s="40"/>
      <c r="N218" s="40"/>
      <c r="O218" s="40"/>
    </row>
    <row r="219" spans="6:15">
      <c r="F219" s="40"/>
      <c r="G219" s="40"/>
      <c r="H219" s="40"/>
      <c r="I219" s="40"/>
      <c r="J219" s="40"/>
      <c r="K219" s="40"/>
      <c r="L219" s="40"/>
      <c r="M219" s="40"/>
      <c r="N219" s="40"/>
      <c r="O219" s="40"/>
    </row>
    <row r="220" spans="6:15">
      <c r="F220" s="40"/>
      <c r="G220" s="40"/>
      <c r="H220" s="40"/>
      <c r="I220" s="40"/>
      <c r="J220" s="40"/>
      <c r="K220" s="40"/>
      <c r="L220" s="40"/>
      <c r="M220" s="40"/>
      <c r="N220" s="40"/>
      <c r="O220" s="40"/>
    </row>
    <row r="221" spans="6:15">
      <c r="F221" s="40"/>
      <c r="G221" s="40"/>
      <c r="H221" s="40"/>
      <c r="I221" s="40"/>
      <c r="J221" s="40"/>
      <c r="K221" s="40"/>
      <c r="L221" s="40"/>
      <c r="M221" s="40"/>
      <c r="N221" s="40"/>
      <c r="O221" s="40"/>
    </row>
    <row r="222" spans="6:15">
      <c r="F222" s="40"/>
      <c r="G222" s="40"/>
      <c r="H222" s="40"/>
      <c r="I222" s="40"/>
      <c r="J222" s="40"/>
      <c r="K222" s="40"/>
      <c r="L222" s="40"/>
      <c r="M222" s="40"/>
      <c r="N222" s="40"/>
      <c r="O222" s="40"/>
    </row>
    <row r="223" spans="6:15">
      <c r="F223" s="40"/>
      <c r="G223" s="40"/>
      <c r="H223" s="40"/>
      <c r="I223" s="40"/>
      <c r="J223" s="40"/>
      <c r="K223" s="40"/>
      <c r="L223" s="40"/>
      <c r="M223" s="40"/>
      <c r="N223" s="40"/>
      <c r="O223" s="40"/>
    </row>
    <row r="224" spans="6:15">
      <c r="F224" s="40"/>
      <c r="G224" s="40"/>
      <c r="H224" s="40"/>
      <c r="I224" s="40"/>
      <c r="J224" s="40"/>
      <c r="K224" s="40"/>
      <c r="L224" s="40"/>
      <c r="M224" s="40"/>
      <c r="N224" s="40"/>
      <c r="O224" s="40"/>
    </row>
    <row r="225" spans="6:15">
      <c r="F225" s="40"/>
      <c r="G225" s="40"/>
      <c r="H225" s="40"/>
      <c r="I225" s="40"/>
      <c r="J225" s="40"/>
      <c r="K225" s="40"/>
      <c r="L225" s="40"/>
      <c r="M225" s="40"/>
      <c r="N225" s="40"/>
      <c r="O225" s="40"/>
    </row>
    <row r="226" spans="6:15">
      <c r="F226" s="40"/>
      <c r="G226" s="40"/>
      <c r="H226" s="40"/>
      <c r="I226" s="40"/>
      <c r="J226" s="40"/>
      <c r="K226" s="40"/>
      <c r="L226" s="40"/>
      <c r="M226" s="40"/>
      <c r="N226" s="40"/>
      <c r="O226" s="40"/>
    </row>
    <row r="227" spans="6:15">
      <c r="F227" s="40"/>
      <c r="G227" s="40"/>
      <c r="H227" s="40"/>
      <c r="I227" s="40"/>
      <c r="J227" s="40"/>
      <c r="K227" s="40"/>
      <c r="L227" s="40"/>
      <c r="M227" s="40"/>
      <c r="N227" s="40"/>
      <c r="O227" s="40"/>
    </row>
    <row r="228" spans="6:15">
      <c r="F228" s="40"/>
      <c r="G228" s="40"/>
      <c r="H228" s="40"/>
      <c r="I228" s="40"/>
      <c r="J228" s="40"/>
      <c r="K228" s="40"/>
      <c r="L228" s="40"/>
      <c r="M228" s="40"/>
      <c r="N228" s="40"/>
      <c r="O228" s="40"/>
    </row>
    <row r="229" spans="6:15">
      <c r="F229" s="40"/>
      <c r="G229" s="40"/>
      <c r="H229" s="40"/>
      <c r="I229" s="40"/>
      <c r="J229" s="40"/>
      <c r="K229" s="40"/>
      <c r="L229" s="40"/>
      <c r="M229" s="40"/>
      <c r="N229" s="40"/>
      <c r="O229" s="40"/>
    </row>
    <row r="230" spans="6:15">
      <c r="F230" s="40"/>
      <c r="G230" s="40"/>
      <c r="H230" s="40"/>
      <c r="I230" s="40"/>
      <c r="J230" s="40"/>
      <c r="K230" s="40"/>
      <c r="L230" s="40"/>
      <c r="M230" s="40"/>
      <c r="N230" s="40"/>
      <c r="O230" s="40"/>
    </row>
    <row r="231" spans="6:15">
      <c r="F231" s="40"/>
      <c r="G231" s="40"/>
      <c r="H231" s="40"/>
      <c r="I231" s="40"/>
      <c r="J231" s="40"/>
      <c r="K231" s="40"/>
      <c r="L231" s="40"/>
      <c r="M231" s="40"/>
      <c r="N231" s="40"/>
      <c r="O231" s="40"/>
    </row>
    <row r="232" spans="6:15">
      <c r="F232" s="40"/>
      <c r="G232" s="40"/>
      <c r="H232" s="40"/>
      <c r="I232" s="40"/>
      <c r="J232" s="40"/>
      <c r="K232" s="40"/>
      <c r="L232" s="40"/>
      <c r="M232" s="40"/>
      <c r="N232" s="40"/>
      <c r="O232" s="40"/>
    </row>
    <row r="233" spans="6:15">
      <c r="F233" s="40"/>
      <c r="G233" s="40"/>
      <c r="H233" s="40"/>
      <c r="I233" s="40"/>
      <c r="J233" s="40"/>
      <c r="K233" s="40"/>
      <c r="L233" s="40"/>
      <c r="M233" s="40"/>
      <c r="N233" s="40"/>
      <c r="O233" s="40"/>
    </row>
    <row r="234" spans="6:15">
      <c r="F234" s="40"/>
      <c r="G234" s="40"/>
      <c r="H234" s="40"/>
      <c r="I234" s="40"/>
      <c r="J234" s="40"/>
      <c r="K234" s="40"/>
      <c r="L234" s="40"/>
      <c r="M234" s="40"/>
      <c r="N234" s="40"/>
      <c r="O234" s="40"/>
    </row>
    <row r="235" spans="6:15">
      <c r="F235" s="40"/>
      <c r="G235" s="40"/>
      <c r="H235" s="40"/>
      <c r="I235" s="40"/>
      <c r="J235" s="40"/>
      <c r="K235" s="40"/>
      <c r="L235" s="40"/>
      <c r="M235" s="40"/>
      <c r="N235" s="40"/>
      <c r="O235" s="40"/>
    </row>
    <row r="236" spans="6:15">
      <c r="F236" s="40"/>
      <c r="G236" s="40"/>
      <c r="H236" s="40"/>
      <c r="I236" s="40"/>
      <c r="J236" s="40"/>
      <c r="K236" s="40"/>
      <c r="L236" s="40"/>
      <c r="M236" s="40"/>
      <c r="N236" s="40"/>
      <c r="O236" s="40"/>
    </row>
    <row r="237" spans="6:15">
      <c r="F237" s="40"/>
      <c r="G237" s="40"/>
      <c r="H237" s="40"/>
      <c r="I237" s="40"/>
      <c r="J237" s="40"/>
      <c r="K237" s="40"/>
      <c r="L237" s="40"/>
      <c r="M237" s="40"/>
      <c r="N237" s="40"/>
      <c r="O237" s="40"/>
    </row>
    <row r="238" spans="6:15">
      <c r="F238" s="40"/>
      <c r="G238" s="40"/>
      <c r="H238" s="40"/>
      <c r="I238" s="40"/>
      <c r="J238" s="40"/>
      <c r="K238" s="40"/>
      <c r="L238" s="40"/>
      <c r="M238" s="40"/>
      <c r="N238" s="40"/>
      <c r="O238" s="40"/>
    </row>
    <row r="239" spans="6:15">
      <c r="F239" s="40"/>
      <c r="G239" s="40"/>
      <c r="H239" s="40"/>
      <c r="I239" s="40"/>
      <c r="J239" s="40"/>
      <c r="K239" s="40"/>
      <c r="L239" s="40"/>
      <c r="M239" s="40"/>
      <c r="N239" s="40"/>
      <c r="O239" s="40"/>
    </row>
    <row r="240" spans="6:15">
      <c r="F240" s="40"/>
      <c r="G240" s="40"/>
      <c r="H240" s="40"/>
      <c r="I240" s="40"/>
      <c r="J240" s="40"/>
      <c r="K240" s="40"/>
      <c r="L240" s="40"/>
      <c r="M240" s="40"/>
      <c r="N240" s="40"/>
      <c r="O240" s="40"/>
    </row>
    <row r="241" spans="6:15">
      <c r="F241" s="40"/>
      <c r="G241" s="40"/>
      <c r="H241" s="40"/>
      <c r="I241" s="40"/>
      <c r="J241" s="40"/>
      <c r="K241" s="40"/>
      <c r="L241" s="40"/>
      <c r="M241" s="40"/>
      <c r="N241" s="40"/>
      <c r="O241" s="40"/>
    </row>
    <row r="242" spans="6:15">
      <c r="F242" s="40"/>
      <c r="G242" s="40"/>
      <c r="H242" s="40"/>
      <c r="I242" s="40"/>
      <c r="J242" s="40"/>
      <c r="K242" s="40"/>
      <c r="L242" s="40"/>
      <c r="M242" s="40"/>
      <c r="N242" s="40"/>
      <c r="O242" s="40"/>
    </row>
    <row r="243" spans="6:15">
      <c r="F243" s="40"/>
      <c r="G243" s="40"/>
      <c r="H243" s="40"/>
      <c r="I243" s="40"/>
      <c r="J243" s="40"/>
      <c r="K243" s="40"/>
      <c r="L243" s="40"/>
      <c r="M243" s="40"/>
      <c r="N243" s="40"/>
      <c r="O243" s="40"/>
    </row>
    <row r="244" spans="6:15">
      <c r="F244" s="40"/>
      <c r="G244" s="40"/>
      <c r="H244" s="40"/>
      <c r="I244" s="40"/>
      <c r="J244" s="40"/>
      <c r="K244" s="40"/>
      <c r="L244" s="40"/>
      <c r="M244" s="40"/>
      <c r="N244" s="40"/>
      <c r="O244" s="40"/>
    </row>
    <row r="245" spans="6:15">
      <c r="F245" s="40"/>
      <c r="G245" s="40"/>
      <c r="H245" s="40"/>
      <c r="I245" s="40"/>
      <c r="J245" s="40"/>
      <c r="K245" s="40"/>
      <c r="L245" s="40"/>
      <c r="M245" s="40"/>
      <c r="N245" s="40"/>
      <c r="O245" s="40"/>
    </row>
    <row r="246" spans="6:15">
      <c r="F246" s="40"/>
      <c r="G246" s="40"/>
      <c r="H246" s="40"/>
      <c r="I246" s="40"/>
      <c r="J246" s="40"/>
      <c r="K246" s="40"/>
      <c r="L246" s="40"/>
      <c r="M246" s="40"/>
      <c r="N246" s="40"/>
      <c r="O246" s="40"/>
    </row>
    <row r="247" spans="6:15">
      <c r="F247" s="40"/>
      <c r="G247" s="40"/>
      <c r="H247" s="40"/>
      <c r="I247" s="40"/>
      <c r="J247" s="40"/>
      <c r="K247" s="40"/>
      <c r="L247" s="40"/>
      <c r="M247" s="40"/>
      <c r="N247" s="40"/>
      <c r="O247" s="40"/>
    </row>
    <row r="248" spans="6:15">
      <c r="F248" s="40"/>
      <c r="G248" s="40"/>
      <c r="H248" s="40"/>
      <c r="I248" s="40"/>
      <c r="J248" s="40"/>
      <c r="K248" s="40"/>
      <c r="L248" s="40"/>
      <c r="M248" s="40"/>
      <c r="N248" s="40"/>
      <c r="O248" s="40"/>
    </row>
    <row r="249" spans="6:15">
      <c r="F249" s="40"/>
      <c r="G249" s="40"/>
      <c r="H249" s="40"/>
      <c r="I249" s="40"/>
      <c r="J249" s="40"/>
      <c r="K249" s="40"/>
      <c r="L249" s="40"/>
      <c r="M249" s="40"/>
      <c r="N249" s="40"/>
      <c r="O249" s="40"/>
    </row>
    <row r="250" spans="6:15">
      <c r="F250" s="40"/>
      <c r="G250" s="40"/>
      <c r="H250" s="40"/>
      <c r="I250" s="40"/>
      <c r="J250" s="40"/>
      <c r="K250" s="40"/>
      <c r="L250" s="40"/>
      <c r="M250" s="40"/>
      <c r="N250" s="40"/>
      <c r="O250" s="40"/>
    </row>
    <row r="251" spans="6:15">
      <c r="F251" s="40"/>
      <c r="G251" s="40"/>
      <c r="H251" s="40"/>
      <c r="I251" s="40"/>
      <c r="J251" s="40"/>
      <c r="K251" s="40"/>
      <c r="L251" s="40"/>
      <c r="M251" s="40"/>
      <c r="N251" s="40"/>
      <c r="O251" s="40"/>
    </row>
    <row r="252" spans="6:15">
      <c r="F252" s="40"/>
      <c r="G252" s="40"/>
      <c r="H252" s="40"/>
      <c r="I252" s="40"/>
      <c r="J252" s="40"/>
      <c r="K252" s="40"/>
      <c r="L252" s="40"/>
      <c r="M252" s="40"/>
      <c r="N252" s="40"/>
      <c r="O252" s="40"/>
    </row>
    <row r="253" spans="6:15">
      <c r="F253" s="40"/>
      <c r="G253" s="40"/>
      <c r="H253" s="40"/>
      <c r="I253" s="40"/>
      <c r="J253" s="40"/>
      <c r="K253" s="40"/>
      <c r="L253" s="40"/>
      <c r="M253" s="40"/>
      <c r="N253" s="40"/>
      <c r="O253" s="40"/>
    </row>
  </sheetData>
  <mergeCells count="6">
    <mergeCell ref="A59:C59"/>
    <mergeCell ref="F5:O5"/>
    <mergeCell ref="A8:C8"/>
    <mergeCell ref="A13:C13"/>
    <mergeCell ref="A26:C26"/>
    <mergeCell ref="A38:C38"/>
  </mergeCells>
  <pageMargins left="0.31496062992125984" right="0.31496062992125984" top="0.55118110236220474" bottom="0.55118110236220474" header="0.31496062992125984" footer="0.31496062992125984"/>
  <pageSetup paperSize="14" orientation="landscape" verticalDpi="0" r:id="rId1"/>
  <headerFooter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view="pageLayout" topLeftCell="I38" workbookViewId="0">
      <selection activeCell="O48" sqref="O48"/>
    </sheetView>
  </sheetViews>
  <sheetFormatPr baseColWidth="10" defaultRowHeight="14.4"/>
  <cols>
    <col min="1" max="1" width="2.88671875" customWidth="1"/>
    <col min="2" max="3" width="1.5546875" bestFit="1" customWidth="1"/>
    <col min="4" max="4" width="9" bestFit="1" customWidth="1"/>
    <col min="5" max="5" width="37.6640625" bestFit="1" customWidth="1"/>
    <col min="6" max="6" width="12.33203125" customWidth="1"/>
    <col min="7" max="7" width="9.6640625" customWidth="1"/>
    <col min="8" max="10" width="9.6640625" style="28" customWidth="1"/>
    <col min="11" max="12" width="9.6640625" customWidth="1"/>
    <col min="13" max="13" width="12.33203125" customWidth="1"/>
    <col min="14" max="14" width="9.6640625" customWidth="1"/>
    <col min="15" max="15" width="12.6640625" bestFit="1" customWidth="1"/>
  </cols>
  <sheetData>
    <row r="1" spans="1:15">
      <c r="E1" s="25" t="s">
        <v>207</v>
      </c>
    </row>
    <row r="2" spans="1:15">
      <c r="E2" s="25" t="s">
        <v>208</v>
      </c>
    </row>
    <row r="3" spans="1:15">
      <c r="E3" s="25" t="s">
        <v>209</v>
      </c>
    </row>
    <row r="4" spans="1:15">
      <c r="E4" s="25" t="s">
        <v>210</v>
      </c>
    </row>
    <row r="5" spans="1:15">
      <c r="F5" s="78" t="s">
        <v>215</v>
      </c>
      <c r="G5" s="79"/>
      <c r="H5" s="79"/>
      <c r="I5" s="79"/>
      <c r="J5" s="79"/>
      <c r="K5" s="79"/>
      <c r="L5" s="79"/>
      <c r="M5" s="79"/>
      <c r="N5" s="79"/>
      <c r="O5" s="80"/>
    </row>
    <row r="6" spans="1:15">
      <c r="F6" s="7" t="s">
        <v>180</v>
      </c>
      <c r="G6" s="7" t="s">
        <v>182</v>
      </c>
      <c r="H6" s="36" t="s">
        <v>181</v>
      </c>
      <c r="I6" s="36" t="s">
        <v>183</v>
      </c>
      <c r="J6" s="36" t="s">
        <v>184</v>
      </c>
      <c r="K6" s="7" t="s">
        <v>185</v>
      </c>
      <c r="L6" s="7" t="s">
        <v>186</v>
      </c>
      <c r="M6" s="7" t="s">
        <v>187</v>
      </c>
      <c r="N6" s="7" t="s">
        <v>188</v>
      </c>
      <c r="O6" s="7" t="s">
        <v>189</v>
      </c>
    </row>
    <row r="7" spans="1:15">
      <c r="A7" s="9" t="s">
        <v>193</v>
      </c>
      <c r="B7" s="10"/>
      <c r="C7" s="11"/>
      <c r="D7" s="10"/>
      <c r="E7" s="10"/>
      <c r="F7" s="12"/>
      <c r="G7" s="12"/>
      <c r="H7" s="37"/>
      <c r="I7" s="37"/>
      <c r="J7" s="38"/>
      <c r="K7" s="6"/>
      <c r="L7" s="6"/>
      <c r="M7" s="6"/>
      <c r="N7" s="6"/>
      <c r="O7" s="13"/>
    </row>
    <row r="8" spans="1:15">
      <c r="A8" s="74" t="s">
        <v>190</v>
      </c>
      <c r="B8" s="74"/>
      <c r="C8" s="74"/>
      <c r="D8" s="26" t="s">
        <v>191</v>
      </c>
      <c r="E8" s="26" t="s">
        <v>192</v>
      </c>
      <c r="F8" s="8"/>
      <c r="G8" s="8"/>
      <c r="H8" s="29"/>
      <c r="I8" s="29"/>
      <c r="J8" s="29"/>
      <c r="K8" s="8"/>
      <c r="L8" s="8"/>
      <c r="M8" s="8"/>
      <c r="N8" s="8"/>
      <c r="O8" s="8"/>
    </row>
    <row r="9" spans="1:15">
      <c r="A9" s="20">
        <v>1</v>
      </c>
      <c r="B9" s="20">
        <v>0</v>
      </c>
      <c r="C9" s="20">
        <v>0</v>
      </c>
      <c r="D9" s="20" t="s">
        <v>0</v>
      </c>
      <c r="E9" s="20" t="s">
        <v>1</v>
      </c>
      <c r="F9" s="21">
        <f>'Plan de Inversiones 2012 - Prog'!F9*1.05</f>
        <v>0</v>
      </c>
      <c r="G9" s="21">
        <f>'Plan de Inversiones 2012 - Prog'!G9*1.05</f>
        <v>0</v>
      </c>
      <c r="H9" s="30">
        <f>'Plan de Inversiones 2012 - Prog'!H9*1.05</f>
        <v>71961381.450000003</v>
      </c>
      <c r="I9" s="30">
        <f>'Plan de Inversiones 2012 - Prog'!I9*1.05</f>
        <v>0</v>
      </c>
      <c r="J9" s="30">
        <f>'Plan de Inversiones 2012 - Prog'!J9*1.05</f>
        <v>0</v>
      </c>
      <c r="K9" s="21">
        <f>'Plan de Inversiones 2012 - Prog'!K9*1.05</f>
        <v>0</v>
      </c>
      <c r="L9" s="21">
        <f>'Plan de Inversiones 2012 - Prog'!L9*1.05</f>
        <v>0</v>
      </c>
      <c r="M9" s="21">
        <f>'Plan de Inversiones 2012 - Prog'!M9*1.05</f>
        <v>0</v>
      </c>
      <c r="N9" s="21">
        <f>'Plan de Inversiones 2012 - Prog'!N9*1.05</f>
        <v>0</v>
      </c>
      <c r="O9" s="21">
        <f>SUM(F9:N9)</f>
        <v>71961381.450000003</v>
      </c>
    </row>
    <row r="10" spans="1:15">
      <c r="A10" s="20">
        <v>2</v>
      </c>
      <c r="B10" s="20">
        <v>0</v>
      </c>
      <c r="C10" s="20">
        <v>0</v>
      </c>
      <c r="D10" s="20" t="s">
        <v>0</v>
      </c>
      <c r="E10" s="20" t="s">
        <v>18</v>
      </c>
      <c r="F10" s="21">
        <f>'Plan de Inversiones 2012 - Prog'!F10*1.05</f>
        <v>0</v>
      </c>
      <c r="G10" s="21">
        <f>'Plan de Inversiones 2012 - Prog'!G10*1.05</f>
        <v>0</v>
      </c>
      <c r="H10" s="30">
        <f>'Plan de Inversiones 2012 - Prog'!H10*1.05</f>
        <v>42000000</v>
      </c>
      <c r="I10" s="30">
        <f>'Plan de Inversiones 2012 - Prog'!I10*1.05</f>
        <v>0</v>
      </c>
      <c r="J10" s="30">
        <f>'Plan de Inversiones 2012 - Prog'!J10*1.05</f>
        <v>0</v>
      </c>
      <c r="K10" s="21">
        <f>'Plan de Inversiones 2012 - Prog'!K10*1.05</f>
        <v>0</v>
      </c>
      <c r="L10" s="21">
        <f>'Plan de Inversiones 2012 - Prog'!L10*1.05</f>
        <v>0</v>
      </c>
      <c r="M10" s="21">
        <f>'Plan de Inversiones 2012 - Prog'!M10*1.05</f>
        <v>0</v>
      </c>
      <c r="N10" s="21">
        <f>'Plan de Inversiones 2012 - Prog'!N10*1.05</f>
        <v>15750000</v>
      </c>
      <c r="O10" s="21">
        <f>SUM(F10:N10)</f>
        <v>57750000</v>
      </c>
    </row>
    <row r="11" spans="1:15">
      <c r="A11" s="20">
        <v>3</v>
      </c>
      <c r="B11" s="20">
        <v>0</v>
      </c>
      <c r="C11" s="20">
        <v>0</v>
      </c>
      <c r="D11" s="20" t="s">
        <v>0</v>
      </c>
      <c r="E11" s="20" t="s">
        <v>201</v>
      </c>
      <c r="F11" s="21">
        <f>'Plan de Inversiones 2012 - Prog'!F11*1.05</f>
        <v>0</v>
      </c>
      <c r="G11" s="21">
        <f>'Plan de Inversiones 2012 - Prog'!G11*1.05</f>
        <v>0</v>
      </c>
      <c r="H11" s="30">
        <f>'Plan de Inversiones 2012 - Prog'!H11*1.05</f>
        <v>9685636.8000000007</v>
      </c>
      <c r="I11" s="30">
        <f>'Plan de Inversiones 2012 - Prog'!I11*1.05</f>
        <v>0</v>
      </c>
      <c r="J11" s="30">
        <f>'Plan de Inversiones 2012 - Prog'!J11*1.05</f>
        <v>0</v>
      </c>
      <c r="K11" s="21">
        <f>'Plan de Inversiones 2012 - Prog'!K11*1.05</f>
        <v>0</v>
      </c>
      <c r="L11" s="21">
        <f>'Plan de Inversiones 2012 - Prog'!L11*1.05</f>
        <v>0</v>
      </c>
      <c r="M11" s="21">
        <f>'Plan de Inversiones 2012 - Prog'!M11*1.05</f>
        <v>0</v>
      </c>
      <c r="N11" s="21">
        <f>'Plan de Inversiones 2012 - Prog'!N11*1.05</f>
        <v>0</v>
      </c>
      <c r="O11" s="21">
        <f>SUM(F11:N11)</f>
        <v>9685636.8000000007</v>
      </c>
    </row>
    <row r="12" spans="1:15">
      <c r="A12" s="9" t="s">
        <v>194</v>
      </c>
      <c r="B12" s="10"/>
      <c r="C12" s="10"/>
      <c r="D12" s="10"/>
      <c r="E12" s="10"/>
      <c r="F12" s="16"/>
      <c r="G12" s="35"/>
      <c r="H12" s="35"/>
      <c r="I12" s="35"/>
      <c r="J12" s="35"/>
      <c r="K12" s="16"/>
      <c r="L12" s="16"/>
      <c r="M12" s="16"/>
      <c r="N12" s="16"/>
      <c r="O12" s="17"/>
    </row>
    <row r="13" spans="1:15">
      <c r="A13" s="74" t="s">
        <v>190</v>
      </c>
      <c r="B13" s="74"/>
      <c r="C13" s="74"/>
      <c r="D13" s="26" t="s">
        <v>191</v>
      </c>
      <c r="E13" s="26" t="s">
        <v>192</v>
      </c>
      <c r="F13" s="18"/>
      <c r="G13" s="18"/>
      <c r="H13" s="31"/>
      <c r="I13" s="31"/>
      <c r="J13" s="31"/>
      <c r="K13" s="18"/>
      <c r="L13" s="18"/>
      <c r="M13" s="18"/>
      <c r="N13" s="18"/>
      <c r="O13" s="18"/>
    </row>
    <row r="14" spans="1:15">
      <c r="A14" s="20">
        <v>4</v>
      </c>
      <c r="B14" s="20">
        <v>0</v>
      </c>
      <c r="C14" s="20">
        <v>0</v>
      </c>
      <c r="D14" s="20" t="s">
        <v>0</v>
      </c>
      <c r="E14" s="20" t="s">
        <v>202</v>
      </c>
      <c r="F14" s="21">
        <f>'Plan de Inversiones 2012 - Prog'!F14*1.05</f>
        <v>0</v>
      </c>
      <c r="G14" s="21">
        <f>'Plan de Inversiones 2012 - Prog'!G14*1.05</f>
        <v>0</v>
      </c>
      <c r="H14" s="30">
        <f>'Plan de Inversiones 2012 - Prog'!H14*1.05</f>
        <v>21724254.300000001</v>
      </c>
      <c r="I14" s="30">
        <f>'Plan de Inversiones 2012 - Prog'!I14*1.05</f>
        <v>0</v>
      </c>
      <c r="J14" s="30">
        <f>'Plan de Inversiones 2012 - Prog'!J14*1.05</f>
        <v>126000000</v>
      </c>
      <c r="K14" s="21">
        <f>'Plan de Inversiones 2012 - Prog'!K14*1.05</f>
        <v>0</v>
      </c>
      <c r="L14" s="21">
        <f>'Plan de Inversiones 2012 - Prog'!L14*1.05</f>
        <v>0</v>
      </c>
      <c r="M14" s="21">
        <f>'Plan de Inversiones 2012 - Prog'!M14*1.05</f>
        <v>0</v>
      </c>
      <c r="N14" s="21">
        <f>'Plan de Inversiones 2012 - Prog'!N14*1.05</f>
        <v>0</v>
      </c>
      <c r="O14" s="21">
        <f t="shared" ref="O14:O24" si="0">SUM(F14:N14)</f>
        <v>147724254.30000001</v>
      </c>
    </row>
    <row r="15" spans="1:15">
      <c r="A15" s="20">
        <v>4</v>
      </c>
      <c r="B15" s="20">
        <v>0</v>
      </c>
      <c r="C15" s="20">
        <v>0</v>
      </c>
      <c r="D15" s="20" t="s">
        <v>27</v>
      </c>
      <c r="E15" s="20" t="s">
        <v>28</v>
      </c>
      <c r="F15" s="21">
        <f>'Plan de Inversiones 2012 - Prog'!F15*1.05</f>
        <v>0</v>
      </c>
      <c r="G15" s="21">
        <f>'Plan de Inversiones 2012 - Prog'!G15*1.05</f>
        <v>0</v>
      </c>
      <c r="H15" s="30">
        <f>'Plan de Inversiones 2012 - Prog'!H15*1.05</f>
        <v>0</v>
      </c>
      <c r="I15" s="30">
        <f>'Plan de Inversiones 2012 - Prog'!I15*1.05</f>
        <v>0</v>
      </c>
      <c r="J15" s="30">
        <f>'Plan de Inversiones 2012 - Prog'!J15*1.05</f>
        <v>8400000</v>
      </c>
      <c r="K15" s="21">
        <f>'Plan de Inversiones 2012 - Prog'!K15*1.05</f>
        <v>0</v>
      </c>
      <c r="L15" s="21">
        <f>'Plan de Inversiones 2012 - Prog'!L15*1.05</f>
        <v>0</v>
      </c>
      <c r="M15" s="21">
        <f>'Plan de Inversiones 2012 - Prog'!M15*1.05</f>
        <v>0</v>
      </c>
      <c r="N15" s="21">
        <f>'Plan de Inversiones 2012 - Prog'!N15*1.05</f>
        <v>0</v>
      </c>
      <c r="O15" s="21">
        <f t="shared" si="0"/>
        <v>8400000</v>
      </c>
    </row>
    <row r="16" spans="1:15">
      <c r="A16" s="20">
        <v>4</v>
      </c>
      <c r="B16" s="20">
        <v>0</v>
      </c>
      <c r="C16" s="20">
        <v>0</v>
      </c>
      <c r="D16" s="20" t="s">
        <v>33</v>
      </c>
      <c r="E16" s="20" t="s">
        <v>35</v>
      </c>
      <c r="F16" s="21">
        <f>'Plan de Inversiones 2012 - Prog'!F16*1.05</f>
        <v>0</v>
      </c>
      <c r="G16" s="21">
        <f>'Plan de Inversiones 2012 - Prog'!G16*1.05</f>
        <v>0</v>
      </c>
      <c r="H16" s="30">
        <f>'Plan de Inversiones 2012 - Prog'!H16*1.05</f>
        <v>0</v>
      </c>
      <c r="I16" s="30">
        <f>'Plan de Inversiones 2012 - Prog'!I16*1.05</f>
        <v>0</v>
      </c>
      <c r="J16" s="30">
        <f>'Plan de Inversiones 2012 - Prog'!J16*1.05</f>
        <v>9450000</v>
      </c>
      <c r="K16" s="21">
        <f>'Plan de Inversiones 2012 - Prog'!K16*1.05</f>
        <v>0</v>
      </c>
      <c r="L16" s="21">
        <f>'Plan de Inversiones 2012 - Prog'!L16*1.05</f>
        <v>0</v>
      </c>
      <c r="M16" s="21">
        <f>'Plan de Inversiones 2012 - Prog'!M16*1.05</f>
        <v>0</v>
      </c>
      <c r="N16" s="21">
        <f>'Plan de Inversiones 2012 - Prog'!N16*1.05</f>
        <v>0</v>
      </c>
      <c r="O16" s="21">
        <f t="shared" si="0"/>
        <v>9450000</v>
      </c>
    </row>
    <row r="17" spans="1:15">
      <c r="A17" s="20">
        <v>4</v>
      </c>
      <c r="B17" s="20">
        <v>0</v>
      </c>
      <c r="C17" s="20">
        <v>0</v>
      </c>
      <c r="D17" s="20" t="s">
        <v>36</v>
      </c>
      <c r="E17" s="20" t="s">
        <v>37</v>
      </c>
      <c r="F17" s="21">
        <f>'Plan de Inversiones 2012 - Prog'!F17*1.05</f>
        <v>0</v>
      </c>
      <c r="G17" s="21">
        <f>'Plan de Inversiones 2012 - Prog'!G17*1.05</f>
        <v>0</v>
      </c>
      <c r="H17" s="30">
        <f>'Plan de Inversiones 2012 - Prog'!H17*1.05</f>
        <v>12355691.25</v>
      </c>
      <c r="I17" s="30">
        <f>'Plan de Inversiones 2012 - Prog'!I17*1.05</f>
        <v>0</v>
      </c>
      <c r="J17" s="30">
        <f>'Plan de Inversiones 2012 - Prog'!J17*1.05</f>
        <v>0</v>
      </c>
      <c r="K17" s="21">
        <f>'Plan de Inversiones 2012 - Prog'!K17*1.05</f>
        <v>0</v>
      </c>
      <c r="L17" s="21">
        <f>'Plan de Inversiones 2012 - Prog'!L17*1.05</f>
        <v>0</v>
      </c>
      <c r="M17" s="21">
        <f>'Plan de Inversiones 2012 - Prog'!M17*1.05</f>
        <v>0</v>
      </c>
      <c r="N17" s="21">
        <f>'Plan de Inversiones 2012 - Prog'!N17*1.05</f>
        <v>99750000</v>
      </c>
      <c r="O17" s="21">
        <f t="shared" si="0"/>
        <v>112105691.25</v>
      </c>
    </row>
    <row r="18" spans="1:15">
      <c r="A18" s="20">
        <v>4</v>
      </c>
      <c r="B18" s="20">
        <v>0</v>
      </c>
      <c r="C18" s="20">
        <v>0</v>
      </c>
      <c r="D18" s="20" t="s">
        <v>39</v>
      </c>
      <c r="E18" s="20" t="s">
        <v>41</v>
      </c>
      <c r="F18" s="21">
        <f>'Plan de Inversiones 2012 - Prog'!F18*1.05</f>
        <v>21000000</v>
      </c>
      <c r="G18" s="21">
        <f>'Plan de Inversiones 2012 - Prog'!G18*1.05</f>
        <v>0</v>
      </c>
      <c r="H18" s="30">
        <f>'Plan de Inversiones 2012 - Prog'!H18*1.05</f>
        <v>0</v>
      </c>
      <c r="I18" s="30">
        <f>'Plan de Inversiones 2012 - Prog'!I18*1.05</f>
        <v>0</v>
      </c>
      <c r="J18" s="30">
        <f>'Plan de Inversiones 2012 - Prog'!J18*1.05</f>
        <v>10500000</v>
      </c>
      <c r="K18" s="21">
        <f>'Plan de Inversiones 2012 - Prog'!K18*1.05</f>
        <v>0</v>
      </c>
      <c r="L18" s="21">
        <f>'Plan de Inversiones 2012 - Prog'!L18*1.05</f>
        <v>0</v>
      </c>
      <c r="M18" s="21">
        <f>'Plan de Inversiones 2012 - Prog'!M18*1.05</f>
        <v>0</v>
      </c>
      <c r="N18" s="21">
        <f>'Plan de Inversiones 2012 - Prog'!N18*1.05</f>
        <v>0</v>
      </c>
      <c r="O18" s="21">
        <f t="shared" si="0"/>
        <v>31500000</v>
      </c>
    </row>
    <row r="19" spans="1:15">
      <c r="A19" s="20">
        <v>4</v>
      </c>
      <c r="B19" s="20">
        <v>0</v>
      </c>
      <c r="C19" s="20">
        <v>0</v>
      </c>
      <c r="D19" s="20" t="s">
        <v>44</v>
      </c>
      <c r="E19" s="20" t="s">
        <v>45</v>
      </c>
      <c r="F19" s="21">
        <f>'Plan de Inversiones 2012 - Prog'!F19*1.05</f>
        <v>0</v>
      </c>
      <c r="G19" s="21">
        <f>'Plan de Inversiones 2012 - Prog'!G19*1.05</f>
        <v>0</v>
      </c>
      <c r="H19" s="30">
        <f>'Plan de Inversiones 2012 - Prog'!H19*1.05</f>
        <v>0</v>
      </c>
      <c r="I19" s="30">
        <f>'Plan de Inversiones 2012 - Prog'!I19*1.05</f>
        <v>0</v>
      </c>
      <c r="J19" s="30">
        <f>'Plan de Inversiones 2012 - Prog'!J19*1.05</f>
        <v>5250000</v>
      </c>
      <c r="K19" s="21">
        <f>'Plan de Inversiones 2012 - Prog'!K19*1.05</f>
        <v>0</v>
      </c>
      <c r="L19" s="21">
        <f>'Plan de Inversiones 2012 - Prog'!L19*1.05</f>
        <v>0</v>
      </c>
      <c r="M19" s="21">
        <f>'Plan de Inversiones 2012 - Prog'!M19*1.05</f>
        <v>0</v>
      </c>
      <c r="N19" s="21">
        <f>'Plan de Inversiones 2012 - Prog'!N19*1.05</f>
        <v>0</v>
      </c>
      <c r="O19" s="21">
        <f t="shared" si="0"/>
        <v>5250000</v>
      </c>
    </row>
    <row r="20" spans="1:15">
      <c r="A20" s="20">
        <v>4</v>
      </c>
      <c r="B20" s="20">
        <v>0</v>
      </c>
      <c r="C20" s="20">
        <v>0</v>
      </c>
      <c r="D20" s="20" t="s">
        <v>48</v>
      </c>
      <c r="E20" s="20" t="s">
        <v>49</v>
      </c>
      <c r="F20" s="21">
        <f>'Plan de Inversiones 2012 - Prog'!F20*1.05</f>
        <v>0</v>
      </c>
      <c r="G20" s="21">
        <f>'Plan de Inversiones 2012 - Prog'!G20*1.05</f>
        <v>0</v>
      </c>
      <c r="H20" s="30">
        <f>'Plan de Inversiones 2012 - Prog'!H20*1.05</f>
        <v>0</v>
      </c>
      <c r="I20" s="30">
        <f>'Plan de Inversiones 2012 - Prog'!I20*1.05</f>
        <v>0</v>
      </c>
      <c r="J20" s="30">
        <f>'Plan de Inversiones 2012 - Prog'!J20*1.05</f>
        <v>6300000</v>
      </c>
      <c r="K20" s="21">
        <f>'Plan de Inversiones 2012 - Prog'!K20*1.05</f>
        <v>0</v>
      </c>
      <c r="L20" s="21">
        <f>'Plan de Inversiones 2012 - Prog'!L20*1.05</f>
        <v>0</v>
      </c>
      <c r="M20" s="21">
        <f>'Plan de Inversiones 2012 - Prog'!M20*1.05</f>
        <v>0</v>
      </c>
      <c r="N20" s="21">
        <f>'Plan de Inversiones 2012 - Prog'!N20*1.05</f>
        <v>0</v>
      </c>
      <c r="O20" s="21">
        <f t="shared" si="0"/>
        <v>6300000</v>
      </c>
    </row>
    <row r="21" spans="1:15">
      <c r="A21" s="20">
        <v>4</v>
      </c>
      <c r="B21" s="20">
        <v>0</v>
      </c>
      <c r="C21" s="20">
        <v>0</v>
      </c>
      <c r="D21" s="20" t="s">
        <v>50</v>
      </c>
      <c r="E21" s="20" t="s">
        <v>51</v>
      </c>
      <c r="F21" s="21">
        <f>'Plan de Inversiones 2012 - Prog'!F21*1.05</f>
        <v>0</v>
      </c>
      <c r="G21" s="21">
        <f>'Plan de Inversiones 2012 - Prog'!G21*1.05</f>
        <v>0</v>
      </c>
      <c r="H21" s="30">
        <f>'Plan de Inversiones 2012 - Prog'!H21*1.05</f>
        <v>0</v>
      </c>
      <c r="I21" s="30">
        <f>'Plan de Inversiones 2012 - Prog'!I21*1.05</f>
        <v>0</v>
      </c>
      <c r="J21" s="30">
        <f>'Plan de Inversiones 2012 - Prog'!J21*1.05</f>
        <v>5250000</v>
      </c>
      <c r="K21" s="21">
        <f>'Plan de Inversiones 2012 - Prog'!K21*1.05</f>
        <v>0</v>
      </c>
      <c r="L21" s="21">
        <f>'Plan de Inversiones 2012 - Prog'!L21*1.05</f>
        <v>0</v>
      </c>
      <c r="M21" s="21">
        <f>'Plan de Inversiones 2012 - Prog'!M21*1.05</f>
        <v>0</v>
      </c>
      <c r="N21" s="21">
        <f>'Plan de Inversiones 2012 - Prog'!N21*1.05</f>
        <v>0</v>
      </c>
      <c r="O21" s="21">
        <f t="shared" si="0"/>
        <v>5250000</v>
      </c>
    </row>
    <row r="22" spans="1:15">
      <c r="A22" s="20">
        <v>4</v>
      </c>
      <c r="B22" s="20">
        <v>0</v>
      </c>
      <c r="C22" s="20">
        <v>0</v>
      </c>
      <c r="D22" s="20" t="s">
        <v>53</v>
      </c>
      <c r="E22" s="20" t="s">
        <v>54</v>
      </c>
      <c r="F22" s="21">
        <f>'Plan de Inversiones 2012 - Prog'!F22*1.05</f>
        <v>0</v>
      </c>
      <c r="G22" s="21">
        <f>'Plan de Inversiones 2012 - Prog'!G22*1.05</f>
        <v>0</v>
      </c>
      <c r="H22" s="30">
        <f>'Plan de Inversiones 2012 - Prog'!H22*1.05</f>
        <v>0</v>
      </c>
      <c r="I22" s="30">
        <f>'Plan de Inversiones 2012 - Prog'!I22*1.05</f>
        <v>0</v>
      </c>
      <c r="J22" s="30">
        <f>'Plan de Inversiones 2012 - Prog'!J22*1.05</f>
        <v>5250000</v>
      </c>
      <c r="K22" s="21">
        <f>'Plan de Inversiones 2012 - Prog'!K22*1.05</f>
        <v>0</v>
      </c>
      <c r="L22" s="21">
        <f>'Plan de Inversiones 2012 - Prog'!L22*1.05</f>
        <v>0</v>
      </c>
      <c r="M22" s="21">
        <f>'Plan de Inversiones 2012 - Prog'!M22*1.05</f>
        <v>0</v>
      </c>
      <c r="N22" s="21">
        <f>'Plan de Inversiones 2012 - Prog'!N22*1.05</f>
        <v>0</v>
      </c>
      <c r="O22" s="21">
        <f t="shared" si="0"/>
        <v>5250000</v>
      </c>
    </row>
    <row r="23" spans="1:15">
      <c r="A23" s="20">
        <v>4</v>
      </c>
      <c r="B23" s="20">
        <v>0</v>
      </c>
      <c r="C23" s="20">
        <v>0</v>
      </c>
      <c r="D23" s="20" t="s">
        <v>56</v>
      </c>
      <c r="E23" s="20" t="s">
        <v>57</v>
      </c>
      <c r="F23" s="21">
        <f>'Plan de Inversiones 2012 - Prog'!F23*1.05</f>
        <v>0</v>
      </c>
      <c r="G23" s="21">
        <f>'Plan de Inversiones 2012 - Prog'!G23*1.05</f>
        <v>0</v>
      </c>
      <c r="H23" s="30">
        <f>'Plan de Inversiones 2012 - Prog'!H23*1.05</f>
        <v>0</v>
      </c>
      <c r="I23" s="30">
        <f>'Plan de Inversiones 2012 - Prog'!I23*1.05</f>
        <v>0</v>
      </c>
      <c r="J23" s="30">
        <f>'Plan de Inversiones 2012 - Prog'!J23*1.05</f>
        <v>4200000</v>
      </c>
      <c r="K23" s="21">
        <f>'Plan de Inversiones 2012 - Prog'!K23*1.05</f>
        <v>0</v>
      </c>
      <c r="L23" s="21">
        <f>'Plan de Inversiones 2012 - Prog'!L23*1.05</f>
        <v>0</v>
      </c>
      <c r="M23" s="21">
        <f>'Plan de Inversiones 2012 - Prog'!M23*1.05</f>
        <v>0</v>
      </c>
      <c r="N23" s="21">
        <f>'Plan de Inversiones 2012 - Prog'!N23*1.05</f>
        <v>0</v>
      </c>
      <c r="O23" s="21">
        <f t="shared" si="0"/>
        <v>4200000</v>
      </c>
    </row>
    <row r="24" spans="1:15">
      <c r="A24" s="20">
        <v>4</v>
      </c>
      <c r="B24" s="20">
        <v>0</v>
      </c>
      <c r="C24" s="20">
        <v>0</v>
      </c>
      <c r="D24" s="20" t="s">
        <v>60</v>
      </c>
      <c r="E24" s="20" t="s">
        <v>61</v>
      </c>
      <c r="F24" s="21">
        <f>'Plan de Inversiones 2012 - Prog'!F24*1.05</f>
        <v>0</v>
      </c>
      <c r="G24" s="21">
        <f>'Plan de Inversiones 2012 - Prog'!G24*1.05</f>
        <v>0</v>
      </c>
      <c r="H24" s="30">
        <f>'Plan de Inversiones 2012 - Prog'!H24*1.05</f>
        <v>0</v>
      </c>
      <c r="I24" s="30">
        <f>'Plan de Inversiones 2012 - Prog'!I24*1.05</f>
        <v>0</v>
      </c>
      <c r="J24" s="30">
        <f>'Plan de Inversiones 2012 - Prog'!J24*1.05</f>
        <v>5250000</v>
      </c>
      <c r="K24" s="21">
        <f>'Plan de Inversiones 2012 - Prog'!K24*1.05</f>
        <v>0</v>
      </c>
      <c r="L24" s="21">
        <f>'Plan de Inversiones 2012 - Prog'!L24*1.05</f>
        <v>0</v>
      </c>
      <c r="M24" s="21">
        <f>'Plan de Inversiones 2012 - Prog'!M24*1.05</f>
        <v>0</v>
      </c>
      <c r="N24" s="21">
        <f>'Plan de Inversiones 2012 - Prog'!N24*1.05</f>
        <v>0</v>
      </c>
      <c r="O24" s="21">
        <f t="shared" si="0"/>
        <v>5250000</v>
      </c>
    </row>
    <row r="25" spans="1:15">
      <c r="A25" s="9" t="s">
        <v>195</v>
      </c>
      <c r="B25" s="10"/>
      <c r="C25" s="10"/>
      <c r="D25" s="10"/>
      <c r="E25" s="10"/>
      <c r="F25" s="16"/>
      <c r="G25" s="16"/>
      <c r="H25" s="35"/>
      <c r="I25" s="35"/>
      <c r="J25" s="35"/>
      <c r="K25" s="16"/>
      <c r="L25" s="16"/>
      <c r="M25" s="16"/>
      <c r="N25" s="16"/>
      <c r="O25" s="17"/>
    </row>
    <row r="26" spans="1:15">
      <c r="A26" s="74" t="s">
        <v>190</v>
      </c>
      <c r="B26" s="74"/>
      <c r="C26" s="74"/>
      <c r="D26" s="26" t="s">
        <v>191</v>
      </c>
      <c r="E26" s="26" t="s">
        <v>192</v>
      </c>
      <c r="F26" s="18"/>
      <c r="G26" s="18"/>
      <c r="H26" s="31"/>
      <c r="I26" s="31"/>
      <c r="J26" s="31"/>
      <c r="K26" s="18"/>
      <c r="L26" s="18"/>
      <c r="M26" s="18"/>
      <c r="N26" s="18"/>
      <c r="O26" s="18"/>
    </row>
    <row r="27" spans="1:15">
      <c r="A27" s="20">
        <v>5</v>
      </c>
      <c r="B27" s="20">
        <v>0</v>
      </c>
      <c r="C27" s="20">
        <v>0</v>
      </c>
      <c r="D27" s="20" t="s">
        <v>0</v>
      </c>
      <c r="E27" s="20" t="s">
        <v>64</v>
      </c>
      <c r="F27" s="21">
        <f>'Plan de Inversiones 2012 - Prog'!F27*1.05</f>
        <v>0</v>
      </c>
      <c r="G27" s="21">
        <f>'Plan de Inversiones 2012 - Prog'!G27*1.05</f>
        <v>94500000</v>
      </c>
      <c r="H27" s="30">
        <f>'Plan de Inversiones 2012 - Prog'!H27*1.05</f>
        <v>156704830.80000001</v>
      </c>
      <c r="I27" s="30">
        <f>'Plan de Inversiones 2012 - Prog'!I27*1.05</f>
        <v>94500000</v>
      </c>
      <c r="J27" s="30">
        <f>'Plan de Inversiones 2012 - Prog'!J27*1.05</f>
        <v>0</v>
      </c>
      <c r="K27" s="21">
        <f>'Plan de Inversiones 2012 - Prog'!K27*1.05</f>
        <v>0</v>
      </c>
      <c r="L27" s="21">
        <f>'Plan de Inversiones 2012 - Prog'!L27*1.05</f>
        <v>0</v>
      </c>
      <c r="M27" s="21">
        <f>'Plan de Inversiones 2012 - Prog'!M27*1.05</f>
        <v>0</v>
      </c>
      <c r="N27" s="21">
        <f>'Plan de Inversiones 2012 - Prog'!N27*1.05</f>
        <v>5250000</v>
      </c>
      <c r="O27" s="21">
        <f t="shared" ref="O27:O36" si="1">SUM(F27:N27)</f>
        <v>350954830.80000001</v>
      </c>
    </row>
    <row r="28" spans="1:15">
      <c r="A28" s="20">
        <v>6</v>
      </c>
      <c r="B28" s="20">
        <v>0</v>
      </c>
      <c r="C28" s="20">
        <v>0</v>
      </c>
      <c r="D28" s="20" t="s">
        <v>0</v>
      </c>
      <c r="E28" s="20" t="s">
        <v>69</v>
      </c>
      <c r="F28" s="21">
        <f>'Plan de Inversiones 2012 - Prog'!F28*1.05</f>
        <v>28155767.850000001</v>
      </c>
      <c r="G28" s="21">
        <f>'Plan de Inversiones 2012 - Prog'!G28*1.05</f>
        <v>0</v>
      </c>
      <c r="H28" s="30">
        <f>'Plan de Inversiones 2012 - Prog'!H28*1.05</f>
        <v>23100000</v>
      </c>
      <c r="I28" s="30">
        <f>'Plan de Inversiones 2012 - Prog'!I28*1.05</f>
        <v>0</v>
      </c>
      <c r="J28" s="30">
        <f>'Plan de Inversiones 2012 - Prog'!J28*1.05</f>
        <v>31500000</v>
      </c>
      <c r="K28" s="21">
        <f>'Plan de Inversiones 2012 - Prog'!K28*1.05</f>
        <v>0</v>
      </c>
      <c r="L28" s="21">
        <f>'Plan de Inversiones 2012 - Prog'!L28*1.05</f>
        <v>0</v>
      </c>
      <c r="M28" s="21">
        <f>'Plan de Inversiones 2012 - Prog'!M28*1.05</f>
        <v>0</v>
      </c>
      <c r="N28" s="21">
        <f>'Plan de Inversiones 2012 - Prog'!N28*1.05</f>
        <v>6300000</v>
      </c>
      <c r="O28" s="21">
        <f t="shared" si="1"/>
        <v>89055767.849999994</v>
      </c>
    </row>
    <row r="29" spans="1:15">
      <c r="A29" s="20">
        <v>6</v>
      </c>
      <c r="B29" s="20">
        <v>0</v>
      </c>
      <c r="C29" s="20">
        <v>0</v>
      </c>
      <c r="D29" s="20" t="s">
        <v>27</v>
      </c>
      <c r="E29" s="20" t="s">
        <v>71</v>
      </c>
      <c r="F29" s="21">
        <f>'Plan de Inversiones 2012 - Prog'!F29*1.05</f>
        <v>129796129.05000001</v>
      </c>
      <c r="G29" s="21">
        <f>'Plan de Inversiones 2012 - Prog'!G29*1.05</f>
        <v>0</v>
      </c>
      <c r="H29" s="30">
        <f>'Plan de Inversiones 2012 - Prog'!H29*1.05</f>
        <v>0</v>
      </c>
      <c r="I29" s="30">
        <f>'Plan de Inversiones 2012 - Prog'!I29*1.05</f>
        <v>0</v>
      </c>
      <c r="J29" s="30">
        <f>'Plan de Inversiones 2012 - Prog'!J29*1.05</f>
        <v>0</v>
      </c>
      <c r="K29" s="21">
        <f>'Plan de Inversiones 2012 - Prog'!K29*1.05</f>
        <v>0</v>
      </c>
      <c r="L29" s="21">
        <f>'Plan de Inversiones 2012 - Prog'!L29*1.05</f>
        <v>0</v>
      </c>
      <c r="M29" s="21">
        <f>'Plan de Inversiones 2012 - Prog'!M29*1.05</f>
        <v>0</v>
      </c>
      <c r="N29" s="21">
        <f>'Plan de Inversiones 2012 - Prog'!N29*1.05</f>
        <v>0</v>
      </c>
      <c r="O29" s="21">
        <f t="shared" si="1"/>
        <v>129796129.05000001</v>
      </c>
    </row>
    <row r="30" spans="1:15">
      <c r="A30" s="20">
        <v>6</v>
      </c>
      <c r="B30" s="20">
        <v>0</v>
      </c>
      <c r="C30" s="20">
        <v>0</v>
      </c>
      <c r="D30" s="20" t="s">
        <v>33</v>
      </c>
      <c r="E30" s="20" t="s">
        <v>79</v>
      </c>
      <c r="F30" s="21">
        <f>'Plan de Inversiones 2012 - Prog'!F30*1.05</f>
        <v>151759036.80000001</v>
      </c>
      <c r="G30" s="21">
        <f>'Plan de Inversiones 2012 - Prog'!G30*1.05</f>
        <v>0</v>
      </c>
      <c r="H30" s="30">
        <f>'Plan de Inversiones 2012 - Prog'!H30*1.05</f>
        <v>0</v>
      </c>
      <c r="I30" s="30">
        <f>'Plan de Inversiones 2012 - Prog'!I30*1.05</f>
        <v>0</v>
      </c>
      <c r="J30" s="30">
        <f>'Plan de Inversiones 2012 - Prog'!J30*1.05</f>
        <v>34650000</v>
      </c>
      <c r="K30" s="21">
        <f>'Plan de Inversiones 2012 - Prog'!K30*1.05</f>
        <v>0</v>
      </c>
      <c r="L30" s="21">
        <f>'Plan de Inversiones 2012 - Prog'!L30*1.05</f>
        <v>0</v>
      </c>
      <c r="M30" s="21">
        <f>'Plan de Inversiones 2012 - Prog'!M30*1.05</f>
        <v>0</v>
      </c>
      <c r="N30" s="21">
        <f>'Plan de Inversiones 2012 - Prog'!N30*1.05</f>
        <v>0</v>
      </c>
      <c r="O30" s="21">
        <f t="shared" si="1"/>
        <v>186409036.80000001</v>
      </c>
    </row>
    <row r="31" spans="1:15">
      <c r="A31" s="20">
        <v>6</v>
      </c>
      <c r="B31" s="20">
        <v>0</v>
      </c>
      <c r="C31" s="20">
        <v>0</v>
      </c>
      <c r="D31" s="20" t="s">
        <v>36</v>
      </c>
      <c r="E31" s="20" t="s">
        <v>81</v>
      </c>
      <c r="F31" s="21">
        <f>'Plan de Inversiones 2012 - Prog'!F31*1.05</f>
        <v>32685032.100000001</v>
      </c>
      <c r="G31" s="21">
        <f>'Plan de Inversiones 2012 - Prog'!G31*1.05</f>
        <v>0</v>
      </c>
      <c r="H31" s="30">
        <f>'Plan de Inversiones 2012 - Prog'!H31*1.05</f>
        <v>21000000</v>
      </c>
      <c r="I31" s="30">
        <f>'Plan de Inversiones 2012 - Prog'!I31*1.05</f>
        <v>0</v>
      </c>
      <c r="J31" s="30">
        <f>'Plan de Inversiones 2012 - Prog'!J31*1.05</f>
        <v>115500000</v>
      </c>
      <c r="K31" s="21">
        <f>'Plan de Inversiones 2012 - Prog'!K31*1.05</f>
        <v>0</v>
      </c>
      <c r="L31" s="21">
        <f>'Plan de Inversiones 2012 - Prog'!L31*1.05</f>
        <v>0</v>
      </c>
      <c r="M31" s="21">
        <f>'Plan de Inversiones 2012 - Prog'!M31*1.05</f>
        <v>0</v>
      </c>
      <c r="N31" s="21">
        <f>'Plan de Inversiones 2012 - Prog'!N31*1.05</f>
        <v>126000000</v>
      </c>
      <c r="O31" s="21">
        <f t="shared" si="1"/>
        <v>295185032.10000002</v>
      </c>
    </row>
    <row r="32" spans="1:15">
      <c r="A32" s="20">
        <v>6</v>
      </c>
      <c r="B32" s="20">
        <v>0</v>
      </c>
      <c r="C32" s="20">
        <v>0</v>
      </c>
      <c r="D32" s="20" t="s">
        <v>39</v>
      </c>
      <c r="E32" s="20" t="s">
        <v>84</v>
      </c>
      <c r="F32" s="21">
        <f>'Plan de Inversiones 2012 - Prog'!F32*1.05</f>
        <v>0</v>
      </c>
      <c r="G32" s="21">
        <f>'Plan de Inversiones 2012 - Prog'!G32*1.05</f>
        <v>0</v>
      </c>
      <c r="H32" s="30">
        <f>'Plan de Inversiones 2012 - Prog'!H32*1.05</f>
        <v>0</v>
      </c>
      <c r="I32" s="30">
        <f>'Plan de Inversiones 2012 - Prog'!I32*1.05</f>
        <v>0</v>
      </c>
      <c r="J32" s="30">
        <f>'Plan de Inversiones 2012 - Prog'!J32*1.05</f>
        <v>0</v>
      </c>
      <c r="K32" s="21">
        <f>'Plan de Inversiones 2012 - Prog'!K32*1.05</f>
        <v>0</v>
      </c>
      <c r="L32" s="21">
        <f>'Plan de Inversiones 2012 - Prog'!L32*1.05</f>
        <v>0</v>
      </c>
      <c r="M32" s="21">
        <f>'Plan de Inversiones 2012 - Prog'!M32*1.05</f>
        <v>0</v>
      </c>
      <c r="N32" s="21">
        <f>'Plan de Inversiones 2012 - Prog'!N32*1.05</f>
        <v>0</v>
      </c>
      <c r="O32" s="21">
        <f t="shared" si="1"/>
        <v>0</v>
      </c>
    </row>
    <row r="33" spans="1:15">
      <c r="A33" s="20">
        <v>6</v>
      </c>
      <c r="B33" s="20">
        <v>0</v>
      </c>
      <c r="C33" s="20">
        <v>0</v>
      </c>
      <c r="D33" s="20" t="s">
        <v>44</v>
      </c>
      <c r="E33" s="20" t="s">
        <v>86</v>
      </c>
      <c r="F33" s="21">
        <f>'Plan de Inversiones 2012 - Prog'!F33*1.05</f>
        <v>0</v>
      </c>
      <c r="G33" s="21">
        <f>'Plan de Inversiones 2012 - Prog'!G33*1.05</f>
        <v>0</v>
      </c>
      <c r="H33" s="30">
        <f>'Plan de Inversiones 2012 - Prog'!H33*1.05</f>
        <v>0</v>
      </c>
      <c r="I33" s="30">
        <f>'Plan de Inversiones 2012 - Prog'!I33*1.05</f>
        <v>0</v>
      </c>
      <c r="J33" s="30">
        <f>'Plan de Inversiones 2012 - Prog'!J33*1.05</f>
        <v>0</v>
      </c>
      <c r="K33" s="21">
        <f>'Plan de Inversiones 2012 - Prog'!K33*1.05</f>
        <v>0</v>
      </c>
      <c r="L33" s="21">
        <f>'Plan de Inversiones 2012 - Prog'!L33*1.05</f>
        <v>0</v>
      </c>
      <c r="M33" s="21">
        <f>'Plan de Inversiones 2012 - Prog'!M33*1.05</f>
        <v>0</v>
      </c>
      <c r="N33" s="21">
        <f>'Plan de Inversiones 2012 - Prog'!N33*1.05</f>
        <v>0</v>
      </c>
      <c r="O33" s="21">
        <f t="shared" si="1"/>
        <v>0</v>
      </c>
    </row>
    <row r="34" spans="1:15">
      <c r="A34" s="20">
        <v>6</v>
      </c>
      <c r="B34" s="20">
        <v>0</v>
      </c>
      <c r="C34" s="20">
        <v>0</v>
      </c>
      <c r="D34" s="20" t="s">
        <v>48</v>
      </c>
      <c r="E34" s="20" t="s">
        <v>88</v>
      </c>
      <c r="F34" s="21">
        <f>'Plan de Inversiones 2012 - Prog'!F34*1.05</f>
        <v>0</v>
      </c>
      <c r="G34" s="21">
        <f>'Plan de Inversiones 2012 - Prog'!G34*1.05</f>
        <v>0</v>
      </c>
      <c r="H34" s="30">
        <f>'Plan de Inversiones 2012 - Prog'!H34*1.05</f>
        <v>4118564.1</v>
      </c>
      <c r="I34" s="30">
        <f>'Plan de Inversiones 2012 - Prog'!I34*1.05</f>
        <v>0</v>
      </c>
      <c r="J34" s="30">
        <f>'Plan de Inversiones 2012 - Prog'!J34*1.05</f>
        <v>0</v>
      </c>
      <c r="K34" s="21">
        <f>'Plan de Inversiones 2012 - Prog'!K34*1.05</f>
        <v>0</v>
      </c>
      <c r="L34" s="21">
        <f>'Plan de Inversiones 2012 - Prog'!L34*1.05</f>
        <v>0</v>
      </c>
      <c r="M34" s="21">
        <f>'Plan de Inversiones 2012 - Prog'!M34*1.05</f>
        <v>0</v>
      </c>
      <c r="N34" s="21">
        <f>'Plan de Inversiones 2012 - Prog'!N34*1.05</f>
        <v>0</v>
      </c>
      <c r="O34" s="21">
        <f t="shared" si="1"/>
        <v>4118564.1</v>
      </c>
    </row>
    <row r="35" spans="1:15">
      <c r="A35" s="20">
        <v>6</v>
      </c>
      <c r="B35" s="20">
        <v>0</v>
      </c>
      <c r="C35" s="20">
        <v>0</v>
      </c>
      <c r="D35" s="20" t="s">
        <v>50</v>
      </c>
      <c r="E35" s="20" t="s">
        <v>89</v>
      </c>
      <c r="F35" s="21">
        <f>'Plan de Inversiones 2012 - Prog'!F35*1.05</f>
        <v>37057937.700000003</v>
      </c>
      <c r="G35" s="21">
        <f>'Plan de Inversiones 2012 - Prog'!G35*1.05</f>
        <v>0</v>
      </c>
      <c r="H35" s="30">
        <f>'Plan de Inversiones 2012 - Prog'!H35*1.05</f>
        <v>0</v>
      </c>
      <c r="I35" s="30">
        <f>'Plan de Inversiones 2012 - Prog'!I35*1.05</f>
        <v>0</v>
      </c>
      <c r="J35" s="30">
        <f>'Plan de Inversiones 2012 - Prog'!J35*1.05</f>
        <v>42000000</v>
      </c>
      <c r="K35" s="21">
        <f>'Plan de Inversiones 2012 - Prog'!K35*1.05</f>
        <v>0</v>
      </c>
      <c r="L35" s="21">
        <f>'Plan de Inversiones 2012 - Prog'!L35*1.05</f>
        <v>0</v>
      </c>
      <c r="M35" s="21">
        <f>'Plan de Inversiones 2012 - Prog'!M35*1.05</f>
        <v>0</v>
      </c>
      <c r="N35" s="21">
        <f>'Plan de Inversiones 2012 - Prog'!N35*1.05</f>
        <v>0</v>
      </c>
      <c r="O35" s="21">
        <f t="shared" si="1"/>
        <v>79057937.700000003</v>
      </c>
    </row>
    <row r="36" spans="1:15">
      <c r="A36" s="20">
        <v>6</v>
      </c>
      <c r="B36" s="20">
        <v>0</v>
      </c>
      <c r="C36" s="20">
        <v>0</v>
      </c>
      <c r="D36" s="20" t="s">
        <v>53</v>
      </c>
      <c r="E36" s="20" t="s">
        <v>89</v>
      </c>
      <c r="F36" s="21">
        <f>'Plan de Inversiones 2012 - Prog'!F36*1.05</f>
        <v>0</v>
      </c>
      <c r="G36" s="21">
        <f>'Plan de Inversiones 2012 - Prog'!G36*1.05</f>
        <v>0</v>
      </c>
      <c r="H36" s="30">
        <f>'Plan de Inversiones 2012 - Prog'!H36*1.05</f>
        <v>0</v>
      </c>
      <c r="I36" s="30">
        <f>'Plan de Inversiones 2012 - Prog'!I36*1.05</f>
        <v>0</v>
      </c>
      <c r="J36" s="30">
        <f>'Plan de Inversiones 2012 - Prog'!J36*1.05</f>
        <v>10500000</v>
      </c>
      <c r="K36" s="21">
        <f>'Plan de Inversiones 2012 - Prog'!K36*1.05</f>
        <v>0</v>
      </c>
      <c r="L36" s="21">
        <f>'Plan de Inversiones 2012 - Prog'!L36*1.05</f>
        <v>0</v>
      </c>
      <c r="M36" s="21">
        <f>'Plan de Inversiones 2012 - Prog'!M36*1.05</f>
        <v>0</v>
      </c>
      <c r="N36" s="21">
        <f>'Plan de Inversiones 2012 - Prog'!N36*1.05</f>
        <v>0</v>
      </c>
      <c r="O36" s="21">
        <f t="shared" si="1"/>
        <v>10500000</v>
      </c>
    </row>
    <row r="37" spans="1:15">
      <c r="A37" s="9" t="s">
        <v>196</v>
      </c>
      <c r="B37" s="10"/>
      <c r="C37" s="10"/>
      <c r="D37" s="10"/>
      <c r="E37" s="10"/>
      <c r="F37" s="16"/>
      <c r="G37" s="35"/>
      <c r="H37" s="35"/>
      <c r="I37" s="35"/>
      <c r="J37" s="35"/>
      <c r="K37" s="16"/>
      <c r="L37" s="16"/>
      <c r="M37" s="16"/>
      <c r="N37" s="16"/>
      <c r="O37" s="17"/>
    </row>
    <row r="38" spans="1:15">
      <c r="A38" s="74" t="s">
        <v>190</v>
      </c>
      <c r="B38" s="74"/>
      <c r="C38" s="74"/>
      <c r="D38" s="26" t="s">
        <v>191</v>
      </c>
      <c r="E38" s="26" t="s">
        <v>192</v>
      </c>
      <c r="F38" s="18"/>
      <c r="G38" s="18"/>
      <c r="H38" s="31"/>
      <c r="I38" s="31"/>
      <c r="J38" s="31"/>
      <c r="K38" s="18"/>
      <c r="L38" s="18"/>
      <c r="M38" s="18"/>
      <c r="N38" s="18"/>
      <c r="O38" s="18"/>
    </row>
    <row r="39" spans="1:15">
      <c r="A39" s="20">
        <v>7</v>
      </c>
      <c r="B39" s="20">
        <v>0</v>
      </c>
      <c r="C39" s="20">
        <v>0</v>
      </c>
      <c r="D39" s="20" t="s">
        <v>0</v>
      </c>
      <c r="E39" s="20" t="s">
        <v>203</v>
      </c>
      <c r="F39" s="21">
        <f>'Plan de Inversiones 2012 - Prog'!F39*1.05</f>
        <v>12142284</v>
      </c>
      <c r="G39" s="21">
        <f>'Plan de Inversiones 2012 - Prog'!G39*1.05</f>
        <v>0</v>
      </c>
      <c r="H39" s="30">
        <f>'Plan de Inversiones 2012 - Prog'!H39*1.05</f>
        <v>38768564.100000001</v>
      </c>
      <c r="I39" s="30">
        <f>'Plan de Inversiones 2012 - Prog'!I39*1.05</f>
        <v>0</v>
      </c>
      <c r="J39" s="30">
        <f>'Plan de Inversiones 2012 - Prog'!J39*1.05</f>
        <v>0</v>
      </c>
      <c r="K39" s="21">
        <f>'Plan de Inversiones 2012 - Prog'!K39*1.05</f>
        <v>0</v>
      </c>
      <c r="L39" s="21">
        <f>'Plan de Inversiones 2012 - Prog'!L39*1.05</f>
        <v>0</v>
      </c>
      <c r="M39" s="21">
        <f>'Plan de Inversiones 2012 - Prog'!M39*1.05</f>
        <v>0</v>
      </c>
      <c r="N39" s="21">
        <f>'Plan de Inversiones 2012 - Prog'!N39*1.05</f>
        <v>15750000</v>
      </c>
      <c r="O39" s="21">
        <f t="shared" ref="O39:O57" si="2">SUM(F39:N39)</f>
        <v>66660848.100000001</v>
      </c>
    </row>
    <row r="40" spans="1:15">
      <c r="A40" s="20">
        <v>8</v>
      </c>
      <c r="B40" s="20">
        <v>0</v>
      </c>
      <c r="C40" s="20">
        <v>0</v>
      </c>
      <c r="D40" s="20" t="s">
        <v>0</v>
      </c>
      <c r="E40" s="20" t="s">
        <v>101</v>
      </c>
      <c r="F40" s="21">
        <f>'Plan de Inversiones 2012 - Prog'!F40*1.05</f>
        <v>9106713</v>
      </c>
      <c r="G40" s="21">
        <f>'Plan de Inversiones 2012 - Prog'!G40*1.05</f>
        <v>0</v>
      </c>
      <c r="H40" s="30">
        <f>'Plan de Inversiones 2012 - Prog'!H40*1.05</f>
        <v>21000000</v>
      </c>
      <c r="I40" s="30">
        <f>'Plan de Inversiones 2012 - Prog'!I40*1.05</f>
        <v>0</v>
      </c>
      <c r="J40" s="30">
        <f>'Plan de Inversiones 2012 - Prog'!J40*1.05</f>
        <v>0</v>
      </c>
      <c r="K40" s="21">
        <f>'Plan de Inversiones 2012 - Prog'!K40*1.05</f>
        <v>0</v>
      </c>
      <c r="L40" s="21">
        <f>'Plan de Inversiones 2012 - Prog'!L40*1.05</f>
        <v>0</v>
      </c>
      <c r="M40" s="21">
        <f>'Plan de Inversiones 2012 - Prog'!M40*1.05</f>
        <v>0</v>
      </c>
      <c r="N40" s="21">
        <f>'Plan de Inversiones 2012 - Prog'!N40*1.05</f>
        <v>10500000</v>
      </c>
      <c r="O40" s="21">
        <f t="shared" si="2"/>
        <v>40606713</v>
      </c>
    </row>
    <row r="41" spans="1:15">
      <c r="A41" s="20">
        <v>8</v>
      </c>
      <c r="B41" s="20">
        <v>0</v>
      </c>
      <c r="C41" s="20">
        <v>0</v>
      </c>
      <c r="D41" s="20" t="s">
        <v>27</v>
      </c>
      <c r="E41" s="20" t="s">
        <v>102</v>
      </c>
      <c r="F41" s="21">
        <f>'Plan de Inversiones 2012 - Prog'!F41*1.05</f>
        <v>0</v>
      </c>
      <c r="G41" s="21">
        <f>'Plan de Inversiones 2012 - Prog'!G41*1.05</f>
        <v>0</v>
      </c>
      <c r="H41" s="30">
        <f>'Plan de Inversiones 2012 - Prog'!H41*1.05</f>
        <v>7268564.1000000006</v>
      </c>
      <c r="I41" s="30">
        <f>'Plan de Inversiones 2012 - Prog'!I41*1.05</f>
        <v>0</v>
      </c>
      <c r="J41" s="30">
        <f>'Plan de Inversiones 2012 - Prog'!J41*1.05</f>
        <v>0</v>
      </c>
      <c r="K41" s="21">
        <f>'Plan de Inversiones 2012 - Prog'!K41*1.05</f>
        <v>0</v>
      </c>
      <c r="L41" s="21">
        <f>'Plan de Inversiones 2012 - Prog'!L41*1.05</f>
        <v>0</v>
      </c>
      <c r="M41" s="21">
        <f>'Plan de Inversiones 2012 - Prog'!M41*1.05</f>
        <v>0</v>
      </c>
      <c r="N41" s="21">
        <f>'Plan de Inversiones 2012 - Prog'!N41*1.05</f>
        <v>0</v>
      </c>
      <c r="O41" s="21">
        <f t="shared" si="2"/>
        <v>7268564.1000000006</v>
      </c>
    </row>
    <row r="42" spans="1:15">
      <c r="A42" s="20">
        <v>9</v>
      </c>
      <c r="B42" s="20">
        <v>0</v>
      </c>
      <c r="C42" s="20">
        <v>0</v>
      </c>
      <c r="D42" s="20" t="s">
        <v>0</v>
      </c>
      <c r="E42" s="20" t="s">
        <v>110</v>
      </c>
      <c r="F42" s="21">
        <f>'Plan de Inversiones 2012 - Prog'!F42*1.05</f>
        <v>0</v>
      </c>
      <c r="G42" s="21">
        <f>'Plan de Inversiones 2012 - Prog'!G42*1.05</f>
        <v>101845887.15000001</v>
      </c>
      <c r="H42" s="30">
        <f>'Plan de Inversiones 2012 - Prog'!H42*1.05</f>
        <v>13242818.4</v>
      </c>
      <c r="I42" s="30">
        <f>'Plan de Inversiones 2012 - Prog'!I42*1.05</f>
        <v>84000000</v>
      </c>
      <c r="J42" s="30">
        <f>'Plan de Inversiones 2012 - Prog'!J42*1.05</f>
        <v>0</v>
      </c>
      <c r="K42" s="21">
        <f>'Plan de Inversiones 2012 - Prog'!K42*1.05</f>
        <v>0</v>
      </c>
      <c r="L42" s="21">
        <f>'Plan de Inversiones 2012 - Prog'!L42*1.05</f>
        <v>0</v>
      </c>
      <c r="M42" s="21">
        <f>'Plan de Inversiones 2012 - Prog'!M42*1.05</f>
        <v>0</v>
      </c>
      <c r="N42" s="21">
        <f>'Plan de Inversiones 2012 - Prog'!N42*1.05</f>
        <v>69757561.650000006</v>
      </c>
      <c r="O42" s="21">
        <f t="shared" si="2"/>
        <v>268846267.20000005</v>
      </c>
    </row>
    <row r="43" spans="1:15">
      <c r="A43" s="20">
        <v>9</v>
      </c>
      <c r="B43" s="20">
        <v>0</v>
      </c>
      <c r="C43" s="20">
        <v>0</v>
      </c>
      <c r="D43" s="20" t="s">
        <v>27</v>
      </c>
      <c r="E43" s="20" t="s">
        <v>204</v>
      </c>
      <c r="F43" s="21">
        <f>'Plan de Inversiones 2012 - Prog'!F43*1.05</f>
        <v>0</v>
      </c>
      <c r="G43" s="21">
        <f>'Plan de Inversiones 2012 - Prog'!G43*1.05</f>
        <v>0</v>
      </c>
      <c r="H43" s="30">
        <f>'Plan de Inversiones 2012 - Prog'!H43*1.05</f>
        <v>0</v>
      </c>
      <c r="I43" s="30">
        <f>'Plan de Inversiones 2012 - Prog'!I43*1.05</f>
        <v>10500000</v>
      </c>
      <c r="J43" s="30">
        <f>'Plan de Inversiones 2012 - Prog'!J43*1.05</f>
        <v>0</v>
      </c>
      <c r="K43" s="21">
        <f>'Plan de Inversiones 2012 - Prog'!K43*1.05</f>
        <v>0</v>
      </c>
      <c r="L43" s="21">
        <f>'Plan de Inversiones 2012 - Prog'!L43*1.05</f>
        <v>0</v>
      </c>
      <c r="M43" s="21">
        <f>'Plan de Inversiones 2012 - Prog'!M43*1.05</f>
        <v>0</v>
      </c>
      <c r="N43" s="21">
        <f>'Plan de Inversiones 2012 - Prog'!N43*1.05</f>
        <v>0</v>
      </c>
      <c r="O43" s="21">
        <f t="shared" si="2"/>
        <v>10500000</v>
      </c>
    </row>
    <row r="44" spans="1:15">
      <c r="A44" s="20">
        <v>10</v>
      </c>
      <c r="B44" s="20">
        <v>0</v>
      </c>
      <c r="C44" s="20">
        <v>0</v>
      </c>
      <c r="D44" s="20" t="s">
        <v>0</v>
      </c>
      <c r="E44" s="20" t="s">
        <v>115</v>
      </c>
      <c r="F44" s="21">
        <f>'Plan de Inversiones 2012 - Prog'!F44*1.05</f>
        <v>0</v>
      </c>
      <c r="G44" s="21">
        <f>'Plan de Inversiones 2012 - Prog'!G44*1.05</f>
        <v>14700000</v>
      </c>
      <c r="H44" s="30">
        <f>'Plan de Inversiones 2012 - Prog'!H44*1.05</f>
        <v>0</v>
      </c>
      <c r="I44" s="30">
        <f>'Plan de Inversiones 2012 - Prog'!I44*1.05</f>
        <v>0</v>
      </c>
      <c r="J44" s="30">
        <f>'Plan de Inversiones 2012 - Prog'!J44*1.05</f>
        <v>0</v>
      </c>
      <c r="K44" s="21">
        <f>'Plan de Inversiones 2012 - Prog'!K44*1.05</f>
        <v>0</v>
      </c>
      <c r="L44" s="21">
        <f>'Plan de Inversiones 2012 - Prog'!L44*1.05</f>
        <v>21000000</v>
      </c>
      <c r="M44" s="21">
        <f>'Plan de Inversiones 2012 - Prog'!M44*1.05</f>
        <v>0</v>
      </c>
      <c r="N44" s="21">
        <f>'Plan de Inversiones 2012 - Prog'!N44*1.05</f>
        <v>0</v>
      </c>
      <c r="O44" s="21">
        <f t="shared" si="2"/>
        <v>35700000</v>
      </c>
    </row>
    <row r="45" spans="1:15">
      <c r="A45" s="20">
        <v>10</v>
      </c>
      <c r="B45" s="20">
        <v>0</v>
      </c>
      <c r="C45" s="20">
        <v>0</v>
      </c>
      <c r="D45" s="20" t="s">
        <v>27</v>
      </c>
      <c r="E45" s="20" t="s">
        <v>119</v>
      </c>
      <c r="F45" s="21">
        <f>'Plan de Inversiones 2012 - Prog'!F45*1.05</f>
        <v>95902864.049999997</v>
      </c>
      <c r="G45" s="21">
        <f>'Plan de Inversiones 2012 - Prog'!G45*1.05</f>
        <v>0</v>
      </c>
      <c r="H45" s="30">
        <f>'Plan de Inversiones 2012 - Prog'!H45*1.05</f>
        <v>13125000</v>
      </c>
      <c r="I45" s="30">
        <f>'Plan de Inversiones 2012 - Prog'!I45*1.05</f>
        <v>118650000</v>
      </c>
      <c r="J45" s="30">
        <f>'Plan de Inversiones 2012 - Prog'!J45*1.05</f>
        <v>0</v>
      </c>
      <c r="K45" s="21">
        <f>'Plan de Inversiones 2012 - Prog'!K45*1.05</f>
        <v>0</v>
      </c>
      <c r="L45" s="21">
        <f>'Plan de Inversiones 2012 - Prog'!L45*1.05</f>
        <v>0</v>
      </c>
      <c r="M45" s="21">
        <f>'Plan de Inversiones 2012 - Prog'!M45*1.05</f>
        <v>0</v>
      </c>
      <c r="N45" s="21">
        <f>'Plan de Inversiones 2012 - Prog'!N45*1.05</f>
        <v>0</v>
      </c>
      <c r="O45" s="21">
        <f t="shared" si="2"/>
        <v>227677864.05000001</v>
      </c>
    </row>
    <row r="46" spans="1:15">
      <c r="A46" s="20">
        <v>10</v>
      </c>
      <c r="B46" s="20">
        <v>0</v>
      </c>
      <c r="C46" s="20">
        <v>0</v>
      </c>
      <c r="D46" s="20" t="s">
        <v>33</v>
      </c>
      <c r="E46" s="20" t="s">
        <v>125</v>
      </c>
      <c r="F46" s="21">
        <f>'Plan de Inversiones 2012 - Prog'!F46*1.05</f>
        <v>0</v>
      </c>
      <c r="G46" s="21">
        <f>'Plan de Inversiones 2012 - Prog'!G46*1.05</f>
        <v>0</v>
      </c>
      <c r="H46" s="30">
        <f>'Plan de Inversiones 2012 - Prog'!H46*1.05</f>
        <v>1575000</v>
      </c>
      <c r="I46" s="30">
        <f>'Plan de Inversiones 2012 - Prog'!I46*1.05</f>
        <v>0</v>
      </c>
      <c r="J46" s="30">
        <f>'Plan de Inversiones 2012 - Prog'!J46*1.05</f>
        <v>0</v>
      </c>
      <c r="K46" s="21">
        <f>'Plan de Inversiones 2012 - Prog'!K46*1.05</f>
        <v>0</v>
      </c>
      <c r="L46" s="21">
        <f>'Plan de Inversiones 2012 - Prog'!L46*1.05</f>
        <v>0</v>
      </c>
      <c r="M46" s="21">
        <f>'Plan de Inversiones 2012 - Prog'!M46*1.05</f>
        <v>0</v>
      </c>
      <c r="N46" s="21">
        <f>'Plan de Inversiones 2012 - Prog'!N46*1.05</f>
        <v>0</v>
      </c>
      <c r="O46" s="21">
        <f t="shared" si="2"/>
        <v>1575000</v>
      </c>
    </row>
    <row r="47" spans="1:15">
      <c r="A47" s="20">
        <v>10</v>
      </c>
      <c r="B47" s="20">
        <v>0</v>
      </c>
      <c r="C47" s="20">
        <v>0</v>
      </c>
      <c r="D47" s="20" t="s">
        <v>36</v>
      </c>
      <c r="E47" s="20" t="s">
        <v>126</v>
      </c>
      <c r="F47" s="21">
        <f>'Plan de Inversiones 2012 - Prog'!F47*1.05</f>
        <v>0</v>
      </c>
      <c r="G47" s="21">
        <f>'Plan de Inversiones 2012 - Prog'!G47*1.05</f>
        <v>0</v>
      </c>
      <c r="H47" s="30">
        <f>'Plan de Inversiones 2012 - Prog'!H47*1.05</f>
        <v>15750000</v>
      </c>
      <c r="I47" s="30">
        <f>'Plan de Inversiones 2012 - Prog'!I47*1.05</f>
        <v>0</v>
      </c>
      <c r="J47" s="30">
        <f>'Plan de Inversiones 2012 - Prog'!J47*1.05</f>
        <v>0</v>
      </c>
      <c r="K47" s="21">
        <f>'Plan de Inversiones 2012 - Prog'!K47*1.05</f>
        <v>0</v>
      </c>
      <c r="L47" s="21">
        <f>'Plan de Inversiones 2012 - Prog'!L47*1.05</f>
        <v>0</v>
      </c>
      <c r="M47" s="21">
        <f>'Plan de Inversiones 2012 - Prog'!M47*1.05</f>
        <v>0</v>
      </c>
      <c r="N47" s="21">
        <f>'Plan de Inversiones 2012 - Prog'!N47*1.05</f>
        <v>0</v>
      </c>
      <c r="O47" s="21">
        <f t="shared" si="2"/>
        <v>15750000</v>
      </c>
    </row>
    <row r="48" spans="1:15">
      <c r="A48" s="20">
        <v>11</v>
      </c>
      <c r="B48" s="20">
        <v>0</v>
      </c>
      <c r="C48" s="20">
        <v>0</v>
      </c>
      <c r="D48" s="20" t="s">
        <v>0</v>
      </c>
      <c r="E48" s="20" t="s">
        <v>127</v>
      </c>
      <c r="F48" s="21">
        <f>'Plan de Inversiones 2012 - Prog'!F48*1.05</f>
        <v>1995533687.7</v>
      </c>
      <c r="G48" s="21">
        <f>'Plan de Inversiones 2012 - Prog'!G48*1.05</f>
        <v>0</v>
      </c>
      <c r="H48" s="30">
        <f>'Plan de Inversiones 2012 - Prog'!H48*1.05</f>
        <v>0</v>
      </c>
      <c r="I48" s="30">
        <f>'Plan de Inversiones 2012 - Prog'!I48*1.05</f>
        <v>0</v>
      </c>
      <c r="J48" s="30">
        <f>'Plan de Inversiones 2012 - Prog'!J48*1.05</f>
        <v>0</v>
      </c>
      <c r="K48" s="21">
        <f>'Plan de Inversiones 2012 - Prog'!K48*1.05</f>
        <v>29400000</v>
      </c>
      <c r="L48" s="21">
        <f>'Plan de Inversiones 2012 - Prog'!L48*1.05</f>
        <v>0</v>
      </c>
      <c r="M48" s="21">
        <f>'Plan de Inversiones 2012 - Prog'!M48*1.05</f>
        <v>1136095013.55</v>
      </c>
      <c r="N48" s="21">
        <f>'Plan de Inversiones 2012 - Prog'!N48*1.05</f>
        <v>0</v>
      </c>
      <c r="O48" s="21">
        <f t="shared" si="2"/>
        <v>3161028701.25</v>
      </c>
    </row>
    <row r="49" spans="1:15">
      <c r="A49" s="20">
        <v>12</v>
      </c>
      <c r="B49" s="20">
        <v>0</v>
      </c>
      <c r="C49" s="20">
        <v>0</v>
      </c>
      <c r="D49" s="20" t="s">
        <v>0</v>
      </c>
      <c r="E49" s="20" t="s">
        <v>135</v>
      </c>
      <c r="F49" s="21">
        <f>'Plan de Inversiones 2012 - Prog'!F49*1.05</f>
        <v>0</v>
      </c>
      <c r="G49" s="21">
        <f>'Plan de Inversiones 2012 - Prog'!G49*1.05</f>
        <v>0</v>
      </c>
      <c r="H49" s="30">
        <f>'Plan de Inversiones 2012 - Prog'!H49*1.05</f>
        <v>4200000</v>
      </c>
      <c r="I49" s="30">
        <f>'Plan de Inversiones 2012 - Prog'!I49*1.05</f>
        <v>0</v>
      </c>
      <c r="J49" s="30">
        <f>'Plan de Inversiones 2012 - Prog'!J49*1.05</f>
        <v>0</v>
      </c>
      <c r="K49" s="21">
        <f>'Plan de Inversiones 2012 - Prog'!K49*1.05</f>
        <v>0</v>
      </c>
      <c r="L49" s="21">
        <f>'Plan de Inversiones 2012 - Prog'!L49*1.05</f>
        <v>0</v>
      </c>
      <c r="M49" s="21">
        <f>'Plan de Inversiones 2012 - Prog'!M49*1.05</f>
        <v>0</v>
      </c>
      <c r="N49" s="21">
        <f>'Plan de Inversiones 2012 - Prog'!N49*1.05</f>
        <v>0</v>
      </c>
      <c r="O49" s="21">
        <f t="shared" si="2"/>
        <v>4200000</v>
      </c>
    </row>
    <row r="50" spans="1:15">
      <c r="A50" s="20">
        <v>12</v>
      </c>
      <c r="B50" s="20">
        <v>0</v>
      </c>
      <c r="C50" s="20">
        <v>0</v>
      </c>
      <c r="D50" s="20" t="s">
        <v>27</v>
      </c>
      <c r="E50" s="20" t="s">
        <v>137</v>
      </c>
      <c r="F50" s="21">
        <f>'Plan de Inversiones 2012 - Prog'!F50*1.05</f>
        <v>0</v>
      </c>
      <c r="G50" s="21">
        <f>'Plan de Inversiones 2012 - Prog'!G50*1.05</f>
        <v>0</v>
      </c>
      <c r="H50" s="30">
        <f>'Plan de Inversiones 2012 - Prog'!H50*1.05</f>
        <v>2100000</v>
      </c>
      <c r="I50" s="30">
        <f>'Plan de Inversiones 2012 - Prog'!I50*1.05</f>
        <v>0</v>
      </c>
      <c r="J50" s="30">
        <f>'Plan de Inversiones 2012 - Prog'!J50*1.05</f>
        <v>0</v>
      </c>
      <c r="K50" s="21">
        <f>'Plan de Inversiones 2012 - Prog'!K50*1.05</f>
        <v>0</v>
      </c>
      <c r="L50" s="21">
        <f>'Plan de Inversiones 2012 - Prog'!L50*1.05</f>
        <v>0</v>
      </c>
      <c r="M50" s="21">
        <f>'Plan de Inversiones 2012 - Prog'!M50*1.05</f>
        <v>0</v>
      </c>
      <c r="N50" s="21">
        <f>'Plan de Inversiones 2012 - Prog'!N50*1.05</f>
        <v>0</v>
      </c>
      <c r="O50" s="21">
        <f t="shared" si="2"/>
        <v>2100000</v>
      </c>
    </row>
    <row r="51" spans="1:15">
      <c r="A51" s="20">
        <v>12</v>
      </c>
      <c r="B51" s="20">
        <v>0</v>
      </c>
      <c r="C51" s="20">
        <v>0</v>
      </c>
      <c r="D51" s="20" t="s">
        <v>33</v>
      </c>
      <c r="E51" s="20" t="s">
        <v>198</v>
      </c>
      <c r="F51" s="21">
        <f>'Plan de Inversiones 2012 - Prog'!F51*1.05</f>
        <v>0</v>
      </c>
      <c r="G51" s="21">
        <f>'Plan de Inversiones 2012 - Prog'!G51*1.05</f>
        <v>0</v>
      </c>
      <c r="H51" s="30">
        <f>'Plan de Inversiones 2012 - Prog'!H51*1.05</f>
        <v>3150000</v>
      </c>
      <c r="I51" s="30">
        <f>'Plan de Inversiones 2012 - Prog'!I51*1.05</f>
        <v>0</v>
      </c>
      <c r="J51" s="30">
        <f>'Plan de Inversiones 2012 - Prog'!J51*1.05</f>
        <v>0</v>
      </c>
      <c r="K51" s="21">
        <f>'Plan de Inversiones 2012 - Prog'!K51*1.05</f>
        <v>0</v>
      </c>
      <c r="L51" s="21">
        <f>'Plan de Inversiones 2012 - Prog'!L51*1.05</f>
        <v>0</v>
      </c>
      <c r="M51" s="21">
        <f>'Plan de Inversiones 2012 - Prog'!M51*1.05</f>
        <v>0</v>
      </c>
      <c r="N51" s="21">
        <f>'Plan de Inversiones 2012 - Prog'!N51*1.05</f>
        <v>0</v>
      </c>
      <c r="O51" s="21">
        <f t="shared" si="2"/>
        <v>3150000</v>
      </c>
    </row>
    <row r="52" spans="1:15">
      <c r="A52" s="20">
        <v>12</v>
      </c>
      <c r="B52" s="20">
        <v>0</v>
      </c>
      <c r="C52" s="20">
        <v>0</v>
      </c>
      <c r="D52" s="20" t="s">
        <v>36</v>
      </c>
      <c r="E52" s="20" t="s">
        <v>142</v>
      </c>
      <c r="F52" s="21">
        <f>'Plan de Inversiones 2012 - Prog'!F52*1.05</f>
        <v>0</v>
      </c>
      <c r="G52" s="21">
        <f>'Plan de Inversiones 2012 - Prog'!G52*1.05</f>
        <v>0</v>
      </c>
      <c r="H52" s="30">
        <f>'Plan de Inversiones 2012 - Prog'!H52*1.05</f>
        <v>2100000</v>
      </c>
      <c r="I52" s="30">
        <f>'Plan de Inversiones 2012 - Prog'!I52*1.05</f>
        <v>0</v>
      </c>
      <c r="J52" s="30">
        <f>'Plan de Inversiones 2012 - Prog'!J52*1.05</f>
        <v>0</v>
      </c>
      <c r="K52" s="21">
        <f>'Plan de Inversiones 2012 - Prog'!K52*1.05</f>
        <v>0</v>
      </c>
      <c r="L52" s="21">
        <f>'Plan de Inversiones 2012 - Prog'!L52*1.05</f>
        <v>0</v>
      </c>
      <c r="M52" s="21">
        <f>'Plan de Inversiones 2012 - Prog'!M52*1.05</f>
        <v>0</v>
      </c>
      <c r="N52" s="21">
        <f>'Plan de Inversiones 2012 - Prog'!N52*1.05</f>
        <v>0</v>
      </c>
      <c r="O52" s="21">
        <f t="shared" si="2"/>
        <v>2100000</v>
      </c>
    </row>
    <row r="53" spans="1:15">
      <c r="A53" s="20">
        <v>12</v>
      </c>
      <c r="B53" s="20">
        <v>0</v>
      </c>
      <c r="C53" s="20">
        <v>0</v>
      </c>
      <c r="D53" s="20" t="s">
        <v>39</v>
      </c>
      <c r="E53" s="20" t="s">
        <v>205</v>
      </c>
      <c r="F53" s="21">
        <f>'Plan de Inversiones 2012 - Prog'!F53*1.05</f>
        <v>0</v>
      </c>
      <c r="G53" s="21">
        <f>'Plan de Inversiones 2012 - Prog'!G53*1.05</f>
        <v>0</v>
      </c>
      <c r="H53" s="30">
        <f>'Plan de Inversiones 2012 - Prog'!H53*1.05</f>
        <v>2100000</v>
      </c>
      <c r="I53" s="30">
        <f>'Plan de Inversiones 2012 - Prog'!I53*1.05</f>
        <v>0</v>
      </c>
      <c r="J53" s="30">
        <f>'Plan de Inversiones 2012 - Prog'!J53*1.05</f>
        <v>0</v>
      </c>
      <c r="K53" s="21">
        <f>'Plan de Inversiones 2012 - Prog'!K53*1.05</f>
        <v>0</v>
      </c>
      <c r="L53" s="21">
        <f>'Plan de Inversiones 2012 - Prog'!L53*1.05</f>
        <v>0</v>
      </c>
      <c r="M53" s="21">
        <f>'Plan de Inversiones 2012 - Prog'!M53*1.05</f>
        <v>0</v>
      </c>
      <c r="N53" s="21">
        <f>'Plan de Inversiones 2012 - Prog'!N53*1.05</f>
        <v>0</v>
      </c>
      <c r="O53" s="21">
        <f t="shared" si="2"/>
        <v>2100000</v>
      </c>
    </row>
    <row r="54" spans="1:15">
      <c r="A54" s="20">
        <v>12</v>
      </c>
      <c r="B54" s="20">
        <v>0</v>
      </c>
      <c r="C54" s="20">
        <v>0</v>
      </c>
      <c r="D54" s="20" t="s">
        <v>44</v>
      </c>
      <c r="E54" s="20" t="s">
        <v>148</v>
      </c>
      <c r="F54" s="21">
        <f>'Plan de Inversiones 2012 - Prog'!F54*1.05</f>
        <v>0</v>
      </c>
      <c r="G54" s="21">
        <f>'Plan de Inversiones 2012 - Prog'!G54*1.05</f>
        <v>0</v>
      </c>
      <c r="H54" s="30">
        <f>'Plan de Inversiones 2012 - Prog'!H54*1.05</f>
        <v>14700000</v>
      </c>
      <c r="I54" s="30">
        <f>'Plan de Inversiones 2012 - Prog'!I54*1.05</f>
        <v>2100000</v>
      </c>
      <c r="J54" s="30">
        <f>'Plan de Inversiones 2012 - Prog'!J54*1.05</f>
        <v>0</v>
      </c>
      <c r="K54" s="21">
        <f>'Plan de Inversiones 2012 - Prog'!K54*1.05</f>
        <v>0</v>
      </c>
      <c r="L54" s="21">
        <f>'Plan de Inversiones 2012 - Prog'!L54*1.05</f>
        <v>0</v>
      </c>
      <c r="M54" s="21">
        <f>'Plan de Inversiones 2012 - Prog'!M54*1.05</f>
        <v>0</v>
      </c>
      <c r="N54" s="21">
        <f>'Plan de Inversiones 2012 - Prog'!N54*1.05</f>
        <v>0</v>
      </c>
      <c r="O54" s="21">
        <f t="shared" si="2"/>
        <v>16800000</v>
      </c>
    </row>
    <row r="55" spans="1:15">
      <c r="A55" s="20">
        <v>12</v>
      </c>
      <c r="B55" s="20">
        <v>0</v>
      </c>
      <c r="C55" s="20">
        <v>0</v>
      </c>
      <c r="D55" s="20" t="s">
        <v>48</v>
      </c>
      <c r="E55" s="20" t="s">
        <v>156</v>
      </c>
      <c r="F55" s="21">
        <f>'Plan de Inversiones 2012 - Prog'!F55*1.05</f>
        <v>0</v>
      </c>
      <c r="G55" s="21">
        <f>'Plan de Inversiones 2012 - Prog'!G55*1.05</f>
        <v>4200001.05</v>
      </c>
      <c r="H55" s="30">
        <f>'Plan de Inversiones 2012 - Prog'!H55*1.05</f>
        <v>17508910.650000002</v>
      </c>
      <c r="I55" s="30">
        <f>'Plan de Inversiones 2012 - Prog'!I55*1.05</f>
        <v>0</v>
      </c>
      <c r="J55" s="30">
        <f>'Plan de Inversiones 2012 - Prog'!J55*1.05</f>
        <v>0</v>
      </c>
      <c r="K55" s="21">
        <f>'Plan de Inversiones 2012 - Prog'!K55*1.05</f>
        <v>0</v>
      </c>
      <c r="L55" s="21">
        <f>'Plan de Inversiones 2012 - Prog'!L55*1.05</f>
        <v>0</v>
      </c>
      <c r="M55" s="21">
        <f>'Plan de Inversiones 2012 - Prog'!M55*1.05</f>
        <v>0</v>
      </c>
      <c r="N55" s="21">
        <f>'Plan de Inversiones 2012 - Prog'!N55*1.05</f>
        <v>0</v>
      </c>
      <c r="O55" s="21">
        <f t="shared" si="2"/>
        <v>21708911.700000003</v>
      </c>
    </row>
    <row r="56" spans="1:15">
      <c r="A56" s="20">
        <v>12</v>
      </c>
      <c r="B56" s="20">
        <v>0</v>
      </c>
      <c r="C56" s="20">
        <v>0</v>
      </c>
      <c r="D56" s="20" t="s">
        <v>50</v>
      </c>
      <c r="E56" s="20" t="s">
        <v>206</v>
      </c>
      <c r="F56" s="21">
        <f>'Plan de Inversiones 2012 - Prog'!F56*1.05</f>
        <v>0</v>
      </c>
      <c r="G56" s="21">
        <f>'Plan de Inversiones 2012 - Prog'!G56*1.05</f>
        <v>0</v>
      </c>
      <c r="H56" s="30">
        <f>'Plan de Inversiones 2012 - Prog'!H56*1.05</f>
        <v>1050000</v>
      </c>
      <c r="I56" s="30">
        <f>'Plan de Inversiones 2012 - Prog'!I56*1.05</f>
        <v>0</v>
      </c>
      <c r="J56" s="30">
        <f>'Plan de Inversiones 2012 - Prog'!J56*1.05</f>
        <v>0</v>
      </c>
      <c r="K56" s="21">
        <f>'Plan de Inversiones 2012 - Prog'!K56*1.05</f>
        <v>0</v>
      </c>
      <c r="L56" s="21">
        <f>'Plan de Inversiones 2012 - Prog'!L56*1.05</f>
        <v>0</v>
      </c>
      <c r="M56" s="21">
        <f>'Plan de Inversiones 2012 - Prog'!M56*1.05</f>
        <v>0</v>
      </c>
      <c r="N56" s="21">
        <f>'Plan de Inversiones 2012 - Prog'!N56*1.05</f>
        <v>0</v>
      </c>
      <c r="O56" s="21">
        <f t="shared" si="2"/>
        <v>1050000</v>
      </c>
    </row>
    <row r="57" spans="1:15">
      <c r="A57" s="20">
        <v>12</v>
      </c>
      <c r="B57" s="20">
        <v>0</v>
      </c>
      <c r="C57" s="20">
        <v>0</v>
      </c>
      <c r="D57" s="20" t="s">
        <v>53</v>
      </c>
      <c r="E57" s="20" t="s">
        <v>161</v>
      </c>
      <c r="F57" s="21">
        <f>'Plan de Inversiones 2012 - Prog'!F57*1.05</f>
        <v>0</v>
      </c>
      <c r="G57" s="21">
        <f>'Plan de Inversiones 2012 - Prog'!G57*1.05</f>
        <v>1050000</v>
      </c>
      <c r="H57" s="30">
        <f>'Plan de Inversiones 2012 - Prog'!H57*1.05</f>
        <v>9450000</v>
      </c>
      <c r="I57" s="30">
        <f>'Plan de Inversiones 2012 - Prog'!I57*1.05</f>
        <v>0</v>
      </c>
      <c r="J57" s="30">
        <f>'Plan de Inversiones 2012 - Prog'!J57*1.05</f>
        <v>0</v>
      </c>
      <c r="K57" s="21">
        <f>'Plan de Inversiones 2012 - Prog'!K57*1.05</f>
        <v>0</v>
      </c>
      <c r="L57" s="21">
        <f>'Plan de Inversiones 2012 - Prog'!L57*1.05</f>
        <v>0</v>
      </c>
      <c r="M57" s="21">
        <f>'Plan de Inversiones 2012 - Prog'!M57*1.05</f>
        <v>0</v>
      </c>
      <c r="N57" s="21">
        <f>'Plan de Inversiones 2012 - Prog'!N57*1.05</f>
        <v>0</v>
      </c>
      <c r="O57" s="21">
        <f t="shared" si="2"/>
        <v>10500000</v>
      </c>
    </row>
    <row r="58" spans="1:15">
      <c r="A58" s="9" t="s">
        <v>197</v>
      </c>
      <c r="B58" s="10"/>
      <c r="C58" s="10"/>
      <c r="D58" s="10"/>
      <c r="E58" s="10"/>
      <c r="F58" s="16"/>
      <c r="G58" s="35"/>
      <c r="H58" s="35"/>
      <c r="I58" s="35"/>
      <c r="J58" s="35"/>
      <c r="K58" s="35"/>
      <c r="L58" s="16"/>
      <c r="M58" s="16"/>
      <c r="N58" s="16"/>
      <c r="O58" s="17"/>
    </row>
    <row r="59" spans="1:15">
      <c r="A59" s="74" t="s">
        <v>190</v>
      </c>
      <c r="B59" s="74"/>
      <c r="C59" s="74"/>
      <c r="D59" s="26" t="s">
        <v>191</v>
      </c>
      <c r="E59" s="26" t="s">
        <v>192</v>
      </c>
      <c r="F59" s="18"/>
      <c r="G59" s="18"/>
      <c r="H59" s="31"/>
      <c r="I59" s="31"/>
      <c r="J59" s="31"/>
      <c r="K59" s="18"/>
      <c r="L59" s="18"/>
      <c r="M59" s="18"/>
      <c r="N59" s="18"/>
      <c r="O59" s="18"/>
    </row>
    <row r="60" spans="1:15">
      <c r="A60" s="20">
        <v>13</v>
      </c>
      <c r="B60" s="20">
        <v>0</v>
      </c>
      <c r="C60" s="20">
        <v>0</v>
      </c>
      <c r="D60" s="20" t="s">
        <v>0</v>
      </c>
      <c r="E60" s="20" t="s">
        <v>162</v>
      </c>
      <c r="F60" s="21">
        <f>'Plan de Inversiones 2012 - Prog'!F60*1.05</f>
        <v>0</v>
      </c>
      <c r="G60" s="21">
        <f>'Plan de Inversiones 2012 - Prog'!G60*1.05</f>
        <v>12600000</v>
      </c>
      <c r="H60" s="30">
        <f>'Plan de Inversiones 2012 - Prog'!H60*1.05</f>
        <v>43285636.800000004</v>
      </c>
      <c r="I60" s="30">
        <f>'Plan de Inversiones 2012 - Prog'!I60*1.05</f>
        <v>0</v>
      </c>
      <c r="J60" s="30">
        <f>'Plan de Inversiones 2012 - Prog'!J60*1.05</f>
        <v>0</v>
      </c>
      <c r="K60" s="21">
        <f>'Plan de Inversiones 2012 - Prog'!K60*1.05</f>
        <v>0</v>
      </c>
      <c r="L60" s="21">
        <f>'Plan de Inversiones 2012 - Prog'!L60*1.05</f>
        <v>0</v>
      </c>
      <c r="M60" s="21">
        <f>'Plan de Inversiones 2012 - Prog'!M60*1.05</f>
        <v>0</v>
      </c>
      <c r="N60" s="21">
        <f>'Plan de Inversiones 2012 - Prog'!N60*1.05</f>
        <v>57750000</v>
      </c>
      <c r="O60" s="21">
        <f>SUM(F60:N60)</f>
        <v>113635636.80000001</v>
      </c>
    </row>
    <row r="61" spans="1:15">
      <c r="A61" s="20">
        <v>13</v>
      </c>
      <c r="B61" s="20">
        <v>0</v>
      </c>
      <c r="C61" s="20">
        <v>0</v>
      </c>
      <c r="D61" s="20" t="s">
        <v>27</v>
      </c>
      <c r="E61" s="20" t="s">
        <v>169</v>
      </c>
      <c r="F61" s="21">
        <f>'Plan de Inversiones 2012 - Prog'!F61*1.05</f>
        <v>0</v>
      </c>
      <c r="G61" s="21">
        <f>'Plan de Inversiones 2012 - Prog'!G61*1.05</f>
        <v>6788986.0500000007</v>
      </c>
      <c r="H61" s="30">
        <f>'Plan de Inversiones 2012 - Prog'!H61*1.05</f>
        <v>36103970.700000003</v>
      </c>
      <c r="I61" s="30">
        <f>'Plan de Inversiones 2012 - Prog'!I61*1.05</f>
        <v>0</v>
      </c>
      <c r="J61" s="30">
        <f>'Plan de Inversiones 2012 - Prog'!J61*1.05</f>
        <v>0</v>
      </c>
      <c r="K61" s="21">
        <f>'Plan de Inversiones 2012 - Prog'!K61*1.05</f>
        <v>0</v>
      </c>
      <c r="L61" s="21">
        <f>'Plan de Inversiones 2012 - Prog'!L61*1.05</f>
        <v>0</v>
      </c>
      <c r="M61" s="21">
        <f>'Plan de Inversiones 2012 - Prog'!M61*1.05</f>
        <v>0</v>
      </c>
      <c r="N61" s="21">
        <f>'Plan de Inversiones 2012 - Prog'!N61*1.05</f>
        <v>0</v>
      </c>
      <c r="O61" s="21">
        <f>SUM(F61:N61)</f>
        <v>42892956.75</v>
      </c>
    </row>
    <row r="62" spans="1:15">
      <c r="A62" s="20">
        <v>13</v>
      </c>
      <c r="B62" s="20">
        <v>0</v>
      </c>
      <c r="C62" s="20">
        <v>0</v>
      </c>
      <c r="D62" s="20" t="s">
        <v>33</v>
      </c>
      <c r="E62" s="20" t="s">
        <v>176</v>
      </c>
      <c r="F62" s="21">
        <f>'Plan de Inversiones 2012 - Prog'!F62*1.05</f>
        <v>0</v>
      </c>
      <c r="G62" s="21">
        <f>'Plan de Inversiones 2012 - Prog'!G62*1.05</f>
        <v>0</v>
      </c>
      <c r="H62" s="30">
        <f>'Plan de Inversiones 2012 - Prog'!H62*1.05</f>
        <v>9535445.8499999996</v>
      </c>
      <c r="I62" s="30">
        <f>'Plan de Inversiones 2012 - Prog'!I62*1.05</f>
        <v>0</v>
      </c>
      <c r="J62" s="30">
        <f>'Plan de Inversiones 2012 - Prog'!J62*1.05</f>
        <v>0</v>
      </c>
      <c r="K62" s="21">
        <f>'Plan de Inversiones 2012 - Prog'!K62*1.05</f>
        <v>0</v>
      </c>
      <c r="L62" s="21">
        <f>'Plan de Inversiones 2012 - Prog'!L62*1.05</f>
        <v>0</v>
      </c>
      <c r="M62" s="21">
        <f>'Plan de Inversiones 2012 - Prog'!M62*1.05</f>
        <v>0</v>
      </c>
      <c r="N62" s="21">
        <f>'Plan de Inversiones 2012 - Prog'!N62*1.05</f>
        <v>0</v>
      </c>
      <c r="O62" s="21">
        <f>SUM(F62:N62)</f>
        <v>9535445.8499999996</v>
      </c>
    </row>
    <row r="63" spans="1:15">
      <c r="A63" s="14"/>
      <c r="B63" s="5"/>
      <c r="C63" s="5"/>
      <c r="D63" s="5"/>
      <c r="E63" s="5"/>
      <c r="F63" s="16"/>
      <c r="G63" s="35"/>
      <c r="H63" s="35"/>
      <c r="I63" s="35"/>
      <c r="J63" s="35"/>
      <c r="K63" s="16"/>
      <c r="L63" s="16"/>
      <c r="M63" s="16"/>
      <c r="N63" s="16"/>
      <c r="O63" s="17"/>
    </row>
    <row r="64" spans="1:15">
      <c r="A64" s="4"/>
      <c r="B64" s="22"/>
      <c r="C64" s="23"/>
      <c r="D64" s="23"/>
      <c r="E64" s="24" t="s">
        <v>199</v>
      </c>
      <c r="F64" s="21">
        <f t="shared" ref="F64:N64" si="3">SUM(F9:F63)</f>
        <v>2513139452.25</v>
      </c>
      <c r="G64" s="21">
        <f t="shared" si="3"/>
        <v>235684874.25000003</v>
      </c>
      <c r="H64" s="30">
        <f t="shared" si="3"/>
        <v>618664269.30000007</v>
      </c>
      <c r="I64" s="30">
        <f t="shared" si="3"/>
        <v>309750000</v>
      </c>
      <c r="J64" s="30">
        <f t="shared" si="3"/>
        <v>420000000</v>
      </c>
      <c r="K64" s="21">
        <f t="shared" si="3"/>
        <v>29400000</v>
      </c>
      <c r="L64" s="21">
        <f t="shared" si="3"/>
        <v>21000000</v>
      </c>
      <c r="M64" s="21">
        <f t="shared" si="3"/>
        <v>1136095013.55</v>
      </c>
      <c r="N64" s="21">
        <f t="shared" si="3"/>
        <v>406807561.64999998</v>
      </c>
      <c r="O64" s="21">
        <f>SUM(O9:O63)</f>
        <v>5690541171</v>
      </c>
    </row>
    <row r="65" spans="1:15">
      <c r="A65" s="4"/>
      <c r="B65" s="4"/>
      <c r="C65" s="4"/>
      <c r="D65" s="4"/>
      <c r="E65" s="4"/>
      <c r="F65" s="15"/>
      <c r="G65" s="15"/>
      <c r="H65" s="32"/>
      <c r="I65" s="32"/>
      <c r="J65" s="32"/>
      <c r="K65" s="15"/>
      <c r="L65" s="15"/>
      <c r="M65" s="15"/>
      <c r="N65" s="15"/>
      <c r="O65" s="15">
        <f>SUM(F64:N64)</f>
        <v>5690541171</v>
      </c>
    </row>
    <row r="66" spans="1:15">
      <c r="F66" s="3"/>
      <c r="G66" s="3"/>
      <c r="H66" s="33"/>
      <c r="I66" s="33"/>
    </row>
    <row r="67" spans="1:15">
      <c r="F67" s="3"/>
      <c r="G67" s="3"/>
      <c r="H67" s="33"/>
      <c r="I67" s="33"/>
    </row>
    <row r="68" spans="1:15">
      <c r="F68" s="3"/>
      <c r="G68" s="3"/>
      <c r="H68" s="33"/>
      <c r="I68" s="33"/>
    </row>
    <row r="69" spans="1:15">
      <c r="F69" s="3"/>
      <c r="G69" s="3"/>
      <c r="H69" s="33"/>
      <c r="I69" s="33"/>
    </row>
    <row r="70" spans="1:15">
      <c r="F70" s="3"/>
      <c r="G70" s="3"/>
      <c r="H70" s="33"/>
      <c r="I70" s="33"/>
    </row>
    <row r="71" spans="1:15">
      <c r="F71" s="3"/>
      <c r="G71" s="3"/>
      <c r="H71" s="33"/>
      <c r="I71" s="33"/>
    </row>
    <row r="72" spans="1:15">
      <c r="F72" s="3"/>
      <c r="G72" s="3"/>
      <c r="H72" s="33"/>
      <c r="I72" s="33"/>
    </row>
    <row r="73" spans="1:15">
      <c r="F73" s="3"/>
      <c r="G73" s="3"/>
      <c r="H73" s="33"/>
      <c r="I73" s="33"/>
    </row>
    <row r="74" spans="1:15">
      <c r="F74" s="3"/>
      <c r="G74" s="3"/>
      <c r="H74" s="33"/>
      <c r="I74" s="33"/>
    </row>
    <row r="75" spans="1:15">
      <c r="F75" s="3"/>
      <c r="G75" s="3"/>
      <c r="H75" s="33"/>
      <c r="I75" s="33"/>
    </row>
    <row r="76" spans="1:15">
      <c r="F76" s="3"/>
      <c r="G76" s="3"/>
      <c r="H76" s="33"/>
      <c r="I76" s="33"/>
    </row>
    <row r="77" spans="1:15">
      <c r="F77" s="3"/>
      <c r="G77" s="3"/>
      <c r="H77" s="33"/>
      <c r="I77" s="33"/>
    </row>
    <row r="78" spans="1:15">
      <c r="F78" s="3"/>
      <c r="G78" s="3"/>
      <c r="H78" s="33"/>
      <c r="I78" s="33"/>
    </row>
    <row r="79" spans="1:15">
      <c r="F79" s="3"/>
      <c r="G79" s="3"/>
      <c r="H79" s="33"/>
      <c r="I79" s="33"/>
    </row>
    <row r="80" spans="1:15">
      <c r="F80" s="3"/>
      <c r="G80" s="3"/>
      <c r="H80" s="33"/>
      <c r="I80" s="33"/>
    </row>
    <row r="81" spans="6:9">
      <c r="F81" s="3"/>
      <c r="G81" s="3"/>
      <c r="H81" s="33"/>
      <c r="I81" s="33"/>
    </row>
    <row r="82" spans="6:9">
      <c r="F82" s="3"/>
      <c r="G82" s="3"/>
      <c r="H82" s="33"/>
      <c r="I82" s="33"/>
    </row>
    <row r="83" spans="6:9">
      <c r="F83" s="3"/>
      <c r="G83" s="3"/>
      <c r="H83" s="33"/>
      <c r="I83" s="33"/>
    </row>
    <row r="84" spans="6:9">
      <c r="F84" s="3"/>
      <c r="G84" s="3"/>
      <c r="H84" s="33"/>
      <c r="I84" s="33"/>
    </row>
    <row r="85" spans="6:9">
      <c r="F85" s="3"/>
      <c r="G85" s="3"/>
      <c r="H85" s="33"/>
      <c r="I85" s="33"/>
    </row>
    <row r="86" spans="6:9">
      <c r="F86" s="3"/>
      <c r="G86" s="3"/>
      <c r="H86" s="33"/>
      <c r="I86" s="33"/>
    </row>
    <row r="87" spans="6:9">
      <c r="F87" s="3"/>
      <c r="G87" s="3"/>
      <c r="H87" s="33"/>
      <c r="I87" s="33"/>
    </row>
    <row r="88" spans="6:9">
      <c r="F88" s="3"/>
      <c r="G88" s="3"/>
      <c r="H88" s="33"/>
      <c r="I88" s="33"/>
    </row>
    <row r="89" spans="6:9">
      <c r="F89" s="3"/>
      <c r="G89" s="3"/>
      <c r="H89" s="33"/>
      <c r="I89" s="33"/>
    </row>
    <row r="90" spans="6:9">
      <c r="F90" s="3"/>
      <c r="G90" s="3"/>
      <c r="H90" s="33"/>
      <c r="I90" s="33"/>
    </row>
    <row r="91" spans="6:9">
      <c r="F91" s="3"/>
      <c r="G91" s="3"/>
      <c r="H91" s="33"/>
      <c r="I91" s="33"/>
    </row>
    <row r="92" spans="6:9">
      <c r="F92" s="3"/>
      <c r="G92" s="3"/>
      <c r="H92" s="33"/>
      <c r="I92" s="33"/>
    </row>
    <row r="93" spans="6:9">
      <c r="F93" s="3"/>
      <c r="G93" s="3"/>
      <c r="H93" s="33"/>
      <c r="I93" s="33"/>
    </row>
    <row r="94" spans="6:9">
      <c r="F94" s="3"/>
      <c r="G94" s="3"/>
      <c r="H94" s="33"/>
      <c r="I94" s="33"/>
    </row>
    <row r="95" spans="6:9">
      <c r="F95" s="3"/>
      <c r="G95" s="3"/>
      <c r="H95" s="33"/>
      <c r="I95" s="33"/>
    </row>
    <row r="96" spans="6:9">
      <c r="F96" s="3"/>
      <c r="G96" s="3"/>
      <c r="H96" s="33"/>
      <c r="I96" s="33"/>
    </row>
    <row r="97" spans="6:9">
      <c r="F97" s="3"/>
      <c r="G97" s="3"/>
      <c r="H97" s="33"/>
      <c r="I97" s="33"/>
    </row>
    <row r="98" spans="6:9">
      <c r="F98" s="3"/>
      <c r="G98" s="3"/>
      <c r="H98" s="33"/>
      <c r="I98" s="33"/>
    </row>
    <row r="99" spans="6:9">
      <c r="F99" s="3"/>
      <c r="G99" s="3"/>
      <c r="H99" s="33"/>
      <c r="I99" s="33"/>
    </row>
    <row r="100" spans="6:9">
      <c r="F100" s="3"/>
      <c r="G100" s="3"/>
      <c r="H100" s="33"/>
      <c r="I100" s="33"/>
    </row>
    <row r="101" spans="6:9">
      <c r="F101" s="3"/>
      <c r="G101" s="3"/>
      <c r="H101" s="33"/>
      <c r="I101" s="33"/>
    </row>
    <row r="102" spans="6:9">
      <c r="F102" s="3"/>
      <c r="G102" s="3"/>
      <c r="H102" s="33"/>
      <c r="I102" s="33"/>
    </row>
    <row r="103" spans="6:9">
      <c r="F103" s="3"/>
      <c r="G103" s="3"/>
      <c r="H103" s="33"/>
      <c r="I103" s="33"/>
    </row>
    <row r="104" spans="6:9">
      <c r="F104" s="3"/>
      <c r="G104" s="3"/>
      <c r="H104" s="33"/>
      <c r="I104" s="33"/>
    </row>
    <row r="105" spans="6:9">
      <c r="F105" s="3"/>
      <c r="G105" s="3"/>
      <c r="H105" s="33"/>
      <c r="I105" s="33"/>
    </row>
    <row r="106" spans="6:9">
      <c r="F106" s="3"/>
      <c r="G106" s="3"/>
      <c r="H106" s="33"/>
      <c r="I106" s="33"/>
    </row>
    <row r="107" spans="6:9">
      <c r="F107" s="3"/>
      <c r="G107" s="3"/>
      <c r="H107" s="33"/>
      <c r="I107" s="33"/>
    </row>
    <row r="108" spans="6:9">
      <c r="F108" s="3"/>
      <c r="G108" s="3"/>
      <c r="H108" s="33"/>
      <c r="I108" s="33"/>
    </row>
    <row r="109" spans="6:9">
      <c r="F109" s="3"/>
      <c r="G109" s="3"/>
      <c r="H109" s="33"/>
      <c r="I109" s="33"/>
    </row>
    <row r="110" spans="6:9">
      <c r="F110" s="3"/>
      <c r="G110" s="3"/>
      <c r="H110" s="33"/>
      <c r="I110" s="33"/>
    </row>
    <row r="111" spans="6:9">
      <c r="F111" s="3"/>
      <c r="G111" s="3"/>
      <c r="H111" s="33"/>
      <c r="I111" s="33"/>
    </row>
    <row r="112" spans="6:9">
      <c r="F112" s="3"/>
      <c r="G112" s="3"/>
      <c r="H112" s="33"/>
      <c r="I112" s="33"/>
    </row>
    <row r="113" spans="6:9">
      <c r="F113" s="3"/>
      <c r="G113" s="3"/>
      <c r="H113" s="33"/>
      <c r="I113" s="33"/>
    </row>
    <row r="114" spans="6:9">
      <c r="F114" s="3"/>
      <c r="G114" s="3"/>
      <c r="H114" s="33"/>
      <c r="I114" s="33"/>
    </row>
    <row r="115" spans="6:9">
      <c r="F115" s="3"/>
      <c r="G115" s="3"/>
      <c r="H115" s="33"/>
      <c r="I115" s="33"/>
    </row>
    <row r="116" spans="6:9">
      <c r="F116" s="3"/>
      <c r="G116" s="3"/>
      <c r="H116" s="33"/>
      <c r="I116" s="33"/>
    </row>
    <row r="117" spans="6:9">
      <c r="F117" s="2"/>
      <c r="G117" s="2"/>
      <c r="H117" s="34"/>
      <c r="I117" s="34"/>
    </row>
    <row r="118" spans="6:9">
      <c r="F118" s="2"/>
      <c r="G118" s="2"/>
      <c r="H118" s="34"/>
      <c r="I118" s="34"/>
    </row>
    <row r="119" spans="6:9">
      <c r="F119" s="2"/>
      <c r="G119" s="2"/>
      <c r="H119" s="34"/>
      <c r="I119" s="34"/>
    </row>
    <row r="120" spans="6:9">
      <c r="F120" s="2"/>
      <c r="G120" s="2"/>
      <c r="H120" s="34"/>
      <c r="I120" s="34"/>
    </row>
    <row r="121" spans="6:9">
      <c r="F121" s="2"/>
      <c r="G121" s="2"/>
      <c r="H121" s="34"/>
      <c r="I121" s="34"/>
    </row>
    <row r="122" spans="6:9">
      <c r="F122" s="2"/>
      <c r="G122" s="2"/>
      <c r="H122" s="34"/>
      <c r="I122" s="34"/>
    </row>
  </sheetData>
  <mergeCells count="6">
    <mergeCell ref="A59:C59"/>
    <mergeCell ref="F5:O5"/>
    <mergeCell ref="A8:C8"/>
    <mergeCell ref="A13:C13"/>
    <mergeCell ref="A26:C26"/>
    <mergeCell ref="A38:C38"/>
  </mergeCells>
  <pageMargins left="0.31496062992125984" right="0.31496062992125984" top="0.55118110236220474" bottom="0.55118110236220474" header="0.31496062992125984" footer="0.31496062992125984"/>
  <pageSetup paperSize="14" orientation="landscape" verticalDpi="0" r:id="rId1"/>
  <headerFooter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2"/>
  <sheetViews>
    <sheetView view="pageLayout" topLeftCell="I42" workbookViewId="0">
      <selection activeCell="O48" sqref="O48"/>
    </sheetView>
  </sheetViews>
  <sheetFormatPr baseColWidth="10" defaultRowHeight="14.4"/>
  <cols>
    <col min="1" max="1" width="2.88671875" customWidth="1"/>
    <col min="2" max="3" width="1.5546875" bestFit="1" customWidth="1"/>
    <col min="4" max="4" width="9" bestFit="1" customWidth="1"/>
    <col min="5" max="5" width="37.6640625" bestFit="1" customWidth="1"/>
    <col min="6" max="6" width="12.33203125" customWidth="1"/>
    <col min="7" max="7" width="9.6640625" customWidth="1"/>
    <col min="8" max="10" width="9.6640625" style="28" customWidth="1"/>
    <col min="11" max="12" width="9.6640625" customWidth="1"/>
    <col min="13" max="13" width="12.33203125" customWidth="1"/>
    <col min="14" max="14" width="9.6640625" customWidth="1"/>
    <col min="15" max="15" width="12.6640625" bestFit="1" customWidth="1"/>
  </cols>
  <sheetData>
    <row r="1" spans="1:15">
      <c r="E1" s="25" t="s">
        <v>207</v>
      </c>
    </row>
    <row r="2" spans="1:15">
      <c r="E2" s="25" t="s">
        <v>208</v>
      </c>
    </row>
    <row r="3" spans="1:15">
      <c r="E3" s="25" t="s">
        <v>209</v>
      </c>
    </row>
    <row r="4" spans="1:15">
      <c r="E4" s="25" t="s">
        <v>210</v>
      </c>
    </row>
    <row r="5" spans="1:15">
      <c r="F5" s="78" t="s">
        <v>214</v>
      </c>
      <c r="G5" s="79"/>
      <c r="H5" s="79"/>
      <c r="I5" s="79"/>
      <c r="J5" s="79"/>
      <c r="K5" s="79"/>
      <c r="L5" s="79"/>
      <c r="M5" s="79"/>
      <c r="N5" s="79"/>
      <c r="O5" s="80"/>
    </row>
    <row r="6" spans="1:15">
      <c r="F6" s="7" t="s">
        <v>180</v>
      </c>
      <c r="G6" s="7" t="s">
        <v>182</v>
      </c>
      <c r="H6" s="36" t="s">
        <v>181</v>
      </c>
      <c r="I6" s="36" t="s">
        <v>183</v>
      </c>
      <c r="J6" s="36" t="s">
        <v>184</v>
      </c>
      <c r="K6" s="7" t="s">
        <v>185</v>
      </c>
      <c r="L6" s="7" t="s">
        <v>186</v>
      </c>
      <c r="M6" s="7" t="s">
        <v>187</v>
      </c>
      <c r="N6" s="7" t="s">
        <v>188</v>
      </c>
      <c r="O6" s="7" t="s">
        <v>189</v>
      </c>
    </row>
    <row r="7" spans="1:15">
      <c r="A7" s="9" t="s">
        <v>193</v>
      </c>
      <c r="B7" s="10"/>
      <c r="C7" s="11"/>
      <c r="D7" s="10"/>
      <c r="E7" s="10"/>
      <c r="F7" s="12"/>
      <c r="G7" s="12"/>
      <c r="H7" s="37"/>
      <c r="I7" s="37"/>
      <c r="J7" s="38"/>
      <c r="K7" s="6"/>
      <c r="L7" s="6"/>
      <c r="M7" s="6"/>
      <c r="N7" s="6"/>
      <c r="O7" s="13"/>
    </row>
    <row r="8" spans="1:15">
      <c r="A8" s="74" t="s">
        <v>190</v>
      </c>
      <c r="B8" s="74"/>
      <c r="C8" s="74"/>
      <c r="D8" s="26" t="s">
        <v>191</v>
      </c>
      <c r="E8" s="26" t="s">
        <v>192</v>
      </c>
      <c r="F8" s="8"/>
      <c r="G8" s="8"/>
      <c r="H8" s="29"/>
      <c r="I8" s="29"/>
      <c r="J8" s="29"/>
      <c r="K8" s="8"/>
      <c r="L8" s="8"/>
      <c r="M8" s="8"/>
      <c r="N8" s="8"/>
      <c r="O8" s="8"/>
    </row>
    <row r="9" spans="1:15">
      <c r="A9" s="20">
        <v>1</v>
      </c>
      <c r="B9" s="20">
        <v>0</v>
      </c>
      <c r="C9" s="20">
        <v>0</v>
      </c>
      <c r="D9" s="20" t="s">
        <v>0</v>
      </c>
      <c r="E9" s="20" t="s">
        <v>1</v>
      </c>
      <c r="F9" s="21">
        <f>'Plan de Inversiones 2013 - Prog'!F9*1.05</f>
        <v>0</v>
      </c>
      <c r="G9" s="21">
        <f>'Plan de Inversiones 2013 - Prog'!G9*1.05</f>
        <v>0</v>
      </c>
      <c r="H9" s="21">
        <f>'Plan de Inversiones 2013 - Prog'!H9*1.05</f>
        <v>75559450.522500008</v>
      </c>
      <c r="I9" s="21">
        <f>'Plan de Inversiones 2013 - Prog'!I9*1.05</f>
        <v>0</v>
      </c>
      <c r="J9" s="21">
        <f>'Plan de Inversiones 2013 - Prog'!J9*1.05</f>
        <v>0</v>
      </c>
      <c r="K9" s="21">
        <f>'Plan de Inversiones 2013 - Prog'!K9*1.05</f>
        <v>0</v>
      </c>
      <c r="L9" s="21">
        <f>'Plan de Inversiones 2013 - Prog'!L9*1.05</f>
        <v>0</v>
      </c>
      <c r="M9" s="21">
        <f>'Plan de Inversiones 2013 - Prog'!M9*1.05</f>
        <v>0</v>
      </c>
      <c r="N9" s="21">
        <f>'Plan de Inversiones 2013 - Prog'!N9*1.05</f>
        <v>0</v>
      </c>
      <c r="O9" s="21">
        <f>SUM(F9:N9)</f>
        <v>75559450.522500008</v>
      </c>
    </row>
    <row r="10" spans="1:15">
      <c r="A10" s="20">
        <v>2</v>
      </c>
      <c r="B10" s="20">
        <v>0</v>
      </c>
      <c r="C10" s="20">
        <v>0</v>
      </c>
      <c r="D10" s="20" t="s">
        <v>0</v>
      </c>
      <c r="E10" s="20" t="s">
        <v>18</v>
      </c>
      <c r="F10" s="21">
        <f>'Plan de Inversiones 2013 - Prog'!F10*1.05</f>
        <v>0</v>
      </c>
      <c r="G10" s="21">
        <f>'Plan de Inversiones 2013 - Prog'!G10*1.05</f>
        <v>0</v>
      </c>
      <c r="H10" s="21">
        <f>'Plan de Inversiones 2013 - Prog'!H10*1.05</f>
        <v>44100000</v>
      </c>
      <c r="I10" s="21">
        <f>'Plan de Inversiones 2013 - Prog'!I10*1.05</f>
        <v>0</v>
      </c>
      <c r="J10" s="21">
        <f>'Plan de Inversiones 2013 - Prog'!J10*1.05</f>
        <v>0</v>
      </c>
      <c r="K10" s="21">
        <f>'Plan de Inversiones 2013 - Prog'!K10*1.05</f>
        <v>0</v>
      </c>
      <c r="L10" s="21">
        <f>'Plan de Inversiones 2013 - Prog'!L10*1.05</f>
        <v>0</v>
      </c>
      <c r="M10" s="21">
        <f>'Plan de Inversiones 2013 - Prog'!M10*1.05</f>
        <v>0</v>
      </c>
      <c r="N10" s="21">
        <f>'Plan de Inversiones 2013 - Prog'!N10*1.05</f>
        <v>16537500</v>
      </c>
      <c r="O10" s="21">
        <f>SUM(F10:N10)</f>
        <v>60637500</v>
      </c>
    </row>
    <row r="11" spans="1:15">
      <c r="A11" s="20">
        <v>3</v>
      </c>
      <c r="B11" s="20">
        <v>0</v>
      </c>
      <c r="C11" s="20">
        <v>0</v>
      </c>
      <c r="D11" s="20" t="s">
        <v>0</v>
      </c>
      <c r="E11" s="20" t="s">
        <v>201</v>
      </c>
      <c r="F11" s="21">
        <f>'Plan de Inversiones 2013 - Prog'!F11*1.05</f>
        <v>0</v>
      </c>
      <c r="G11" s="21">
        <f>'Plan de Inversiones 2013 - Prog'!G11*1.05</f>
        <v>0</v>
      </c>
      <c r="H11" s="21">
        <f>'Plan de Inversiones 2013 - Prog'!H11*1.05</f>
        <v>10169918.640000001</v>
      </c>
      <c r="I11" s="21">
        <f>'Plan de Inversiones 2013 - Prog'!I11*1.05</f>
        <v>0</v>
      </c>
      <c r="J11" s="21">
        <f>'Plan de Inversiones 2013 - Prog'!J11*1.05</f>
        <v>0</v>
      </c>
      <c r="K11" s="21">
        <f>'Plan de Inversiones 2013 - Prog'!K11*1.05</f>
        <v>0</v>
      </c>
      <c r="L11" s="21">
        <f>'Plan de Inversiones 2013 - Prog'!L11*1.05</f>
        <v>0</v>
      </c>
      <c r="M11" s="21">
        <f>'Plan de Inversiones 2013 - Prog'!M11*1.05</f>
        <v>0</v>
      </c>
      <c r="N11" s="21">
        <f>'Plan de Inversiones 2013 - Prog'!N11*1.05</f>
        <v>0</v>
      </c>
      <c r="O11" s="21">
        <f>SUM(F11:N11)</f>
        <v>10169918.640000001</v>
      </c>
    </row>
    <row r="12" spans="1:15">
      <c r="A12" s="9" t="s">
        <v>194</v>
      </c>
      <c r="B12" s="10"/>
      <c r="C12" s="10"/>
      <c r="D12" s="10"/>
      <c r="E12" s="10"/>
      <c r="F12" s="16"/>
      <c r="G12" s="35"/>
      <c r="H12" s="35"/>
      <c r="I12" s="35"/>
      <c r="J12" s="35"/>
      <c r="K12" s="16"/>
      <c r="L12" s="16"/>
      <c r="M12" s="16"/>
      <c r="N12" s="16"/>
      <c r="O12" s="17"/>
    </row>
    <row r="13" spans="1:15">
      <c r="A13" s="74" t="s">
        <v>190</v>
      </c>
      <c r="B13" s="74"/>
      <c r="C13" s="74"/>
      <c r="D13" s="26" t="s">
        <v>191</v>
      </c>
      <c r="E13" s="26" t="s">
        <v>192</v>
      </c>
      <c r="F13" s="18"/>
      <c r="G13" s="18"/>
      <c r="H13" s="31"/>
      <c r="I13" s="31"/>
      <c r="J13" s="31"/>
      <c r="K13" s="18"/>
      <c r="L13" s="18"/>
      <c r="M13" s="18"/>
      <c r="N13" s="18"/>
      <c r="O13" s="18"/>
    </row>
    <row r="14" spans="1:15">
      <c r="A14" s="20">
        <v>4</v>
      </c>
      <c r="B14" s="20">
        <v>0</v>
      </c>
      <c r="C14" s="20">
        <v>0</v>
      </c>
      <c r="D14" s="20" t="s">
        <v>0</v>
      </c>
      <c r="E14" s="20" t="s">
        <v>202</v>
      </c>
      <c r="F14" s="21">
        <f>'Plan de Inversiones 2013 - Prog'!F14*1.05</f>
        <v>0</v>
      </c>
      <c r="G14" s="21">
        <f>'Plan de Inversiones 2013 - Prog'!G14*1.05</f>
        <v>0</v>
      </c>
      <c r="H14" s="21">
        <f>'Plan de Inversiones 2013 - Prog'!H14*1.05</f>
        <v>22810467.015000001</v>
      </c>
      <c r="I14" s="21">
        <f>'Plan de Inversiones 2013 - Prog'!I14*1.05</f>
        <v>0</v>
      </c>
      <c r="J14" s="21">
        <f>'Plan de Inversiones 2013 - Prog'!J14*1.05</f>
        <v>132300000</v>
      </c>
      <c r="K14" s="21">
        <f>'Plan de Inversiones 2013 - Prog'!K14*1.05</f>
        <v>0</v>
      </c>
      <c r="L14" s="21">
        <f>'Plan de Inversiones 2013 - Prog'!L14*1.05</f>
        <v>0</v>
      </c>
      <c r="M14" s="21">
        <f>'Plan de Inversiones 2013 - Prog'!M14*1.05</f>
        <v>0</v>
      </c>
      <c r="N14" s="21">
        <f>'Plan de Inversiones 2013 - Prog'!N14*1.05</f>
        <v>0</v>
      </c>
      <c r="O14" s="21">
        <f t="shared" ref="O14:O24" si="0">SUM(F14:N14)</f>
        <v>155110467.01499999</v>
      </c>
    </row>
    <row r="15" spans="1:15">
      <c r="A15" s="20">
        <v>4</v>
      </c>
      <c r="B15" s="20">
        <v>0</v>
      </c>
      <c r="C15" s="20">
        <v>0</v>
      </c>
      <c r="D15" s="20" t="s">
        <v>27</v>
      </c>
      <c r="E15" s="20" t="s">
        <v>28</v>
      </c>
      <c r="F15" s="21">
        <f>'Plan de Inversiones 2013 - Prog'!F15*1.05</f>
        <v>0</v>
      </c>
      <c r="G15" s="21">
        <f>'Plan de Inversiones 2013 - Prog'!G15*1.05</f>
        <v>0</v>
      </c>
      <c r="H15" s="21">
        <f>'Plan de Inversiones 2013 - Prog'!H15*1.05</f>
        <v>0</v>
      </c>
      <c r="I15" s="21">
        <f>'Plan de Inversiones 2013 - Prog'!I15*1.05</f>
        <v>0</v>
      </c>
      <c r="J15" s="21">
        <f>'Plan de Inversiones 2013 - Prog'!J15*1.05</f>
        <v>8820000</v>
      </c>
      <c r="K15" s="21">
        <f>'Plan de Inversiones 2013 - Prog'!K15*1.05</f>
        <v>0</v>
      </c>
      <c r="L15" s="21">
        <f>'Plan de Inversiones 2013 - Prog'!L15*1.05</f>
        <v>0</v>
      </c>
      <c r="M15" s="21">
        <f>'Plan de Inversiones 2013 - Prog'!M15*1.05</f>
        <v>0</v>
      </c>
      <c r="N15" s="21">
        <f>'Plan de Inversiones 2013 - Prog'!N15*1.05</f>
        <v>0</v>
      </c>
      <c r="O15" s="21">
        <f t="shared" si="0"/>
        <v>8820000</v>
      </c>
    </row>
    <row r="16" spans="1:15">
      <c r="A16" s="20">
        <v>4</v>
      </c>
      <c r="B16" s="20">
        <v>0</v>
      </c>
      <c r="C16" s="20">
        <v>0</v>
      </c>
      <c r="D16" s="20" t="s">
        <v>33</v>
      </c>
      <c r="E16" s="20" t="s">
        <v>35</v>
      </c>
      <c r="F16" s="21">
        <f>'Plan de Inversiones 2013 - Prog'!F16*1.05</f>
        <v>0</v>
      </c>
      <c r="G16" s="21">
        <f>'Plan de Inversiones 2013 - Prog'!G16*1.05</f>
        <v>0</v>
      </c>
      <c r="H16" s="21">
        <f>'Plan de Inversiones 2013 - Prog'!H16*1.05</f>
        <v>0</v>
      </c>
      <c r="I16" s="21">
        <f>'Plan de Inversiones 2013 - Prog'!I16*1.05</f>
        <v>0</v>
      </c>
      <c r="J16" s="21">
        <f>'Plan de Inversiones 2013 - Prog'!J16*1.05</f>
        <v>9922500</v>
      </c>
      <c r="K16" s="21">
        <f>'Plan de Inversiones 2013 - Prog'!K16*1.05</f>
        <v>0</v>
      </c>
      <c r="L16" s="21">
        <f>'Plan de Inversiones 2013 - Prog'!L16*1.05</f>
        <v>0</v>
      </c>
      <c r="M16" s="21">
        <f>'Plan de Inversiones 2013 - Prog'!M16*1.05</f>
        <v>0</v>
      </c>
      <c r="N16" s="21">
        <f>'Plan de Inversiones 2013 - Prog'!N16*1.05</f>
        <v>0</v>
      </c>
      <c r="O16" s="21">
        <f t="shared" si="0"/>
        <v>9922500</v>
      </c>
    </row>
    <row r="17" spans="1:15">
      <c r="A17" s="20">
        <v>4</v>
      </c>
      <c r="B17" s="20">
        <v>0</v>
      </c>
      <c r="C17" s="20">
        <v>0</v>
      </c>
      <c r="D17" s="20" t="s">
        <v>36</v>
      </c>
      <c r="E17" s="20" t="s">
        <v>37</v>
      </c>
      <c r="F17" s="21">
        <f>'Plan de Inversiones 2013 - Prog'!F17*1.05</f>
        <v>0</v>
      </c>
      <c r="G17" s="21">
        <f>'Plan de Inversiones 2013 - Prog'!G17*1.05</f>
        <v>0</v>
      </c>
      <c r="H17" s="21">
        <f>'Plan de Inversiones 2013 - Prog'!H17*1.05</f>
        <v>12973475.8125</v>
      </c>
      <c r="I17" s="21">
        <f>'Plan de Inversiones 2013 - Prog'!I17*1.05</f>
        <v>0</v>
      </c>
      <c r="J17" s="21">
        <f>'Plan de Inversiones 2013 - Prog'!J17*1.05</f>
        <v>0</v>
      </c>
      <c r="K17" s="21">
        <f>'Plan de Inversiones 2013 - Prog'!K17*1.05</f>
        <v>0</v>
      </c>
      <c r="L17" s="21">
        <f>'Plan de Inversiones 2013 - Prog'!L17*1.05</f>
        <v>0</v>
      </c>
      <c r="M17" s="21">
        <f>'Plan de Inversiones 2013 - Prog'!M17*1.05</f>
        <v>0</v>
      </c>
      <c r="N17" s="21">
        <f>'Plan de Inversiones 2013 - Prog'!N17*1.05</f>
        <v>104737500</v>
      </c>
      <c r="O17" s="21">
        <f t="shared" si="0"/>
        <v>117710975.8125</v>
      </c>
    </row>
    <row r="18" spans="1:15">
      <c r="A18" s="20">
        <v>4</v>
      </c>
      <c r="B18" s="20">
        <v>0</v>
      </c>
      <c r="C18" s="20">
        <v>0</v>
      </c>
      <c r="D18" s="20" t="s">
        <v>39</v>
      </c>
      <c r="E18" s="20" t="s">
        <v>41</v>
      </c>
      <c r="F18" s="21">
        <f>'Plan de Inversiones 2013 - Prog'!F18*1.05</f>
        <v>22050000</v>
      </c>
      <c r="G18" s="21">
        <f>'Plan de Inversiones 2013 - Prog'!G18*1.05</f>
        <v>0</v>
      </c>
      <c r="H18" s="21">
        <f>'Plan de Inversiones 2013 - Prog'!H18*1.05</f>
        <v>0</v>
      </c>
      <c r="I18" s="21">
        <f>'Plan de Inversiones 2013 - Prog'!I18*1.05</f>
        <v>0</v>
      </c>
      <c r="J18" s="21">
        <f>'Plan de Inversiones 2013 - Prog'!J18*1.05</f>
        <v>11025000</v>
      </c>
      <c r="K18" s="21">
        <f>'Plan de Inversiones 2013 - Prog'!K18*1.05</f>
        <v>0</v>
      </c>
      <c r="L18" s="21">
        <f>'Plan de Inversiones 2013 - Prog'!L18*1.05</f>
        <v>0</v>
      </c>
      <c r="M18" s="21">
        <f>'Plan de Inversiones 2013 - Prog'!M18*1.05</f>
        <v>0</v>
      </c>
      <c r="N18" s="21">
        <f>'Plan de Inversiones 2013 - Prog'!N18*1.05</f>
        <v>0</v>
      </c>
      <c r="O18" s="21">
        <f t="shared" si="0"/>
        <v>33075000</v>
      </c>
    </row>
    <row r="19" spans="1:15">
      <c r="A19" s="20">
        <v>4</v>
      </c>
      <c r="B19" s="20">
        <v>0</v>
      </c>
      <c r="C19" s="20">
        <v>0</v>
      </c>
      <c r="D19" s="20" t="s">
        <v>44</v>
      </c>
      <c r="E19" s="20" t="s">
        <v>45</v>
      </c>
      <c r="F19" s="21">
        <f>'Plan de Inversiones 2013 - Prog'!F19*1.05</f>
        <v>0</v>
      </c>
      <c r="G19" s="21">
        <f>'Plan de Inversiones 2013 - Prog'!G19*1.05</f>
        <v>0</v>
      </c>
      <c r="H19" s="21">
        <f>'Plan de Inversiones 2013 - Prog'!H19*1.05</f>
        <v>0</v>
      </c>
      <c r="I19" s="21">
        <f>'Plan de Inversiones 2013 - Prog'!I19*1.05</f>
        <v>0</v>
      </c>
      <c r="J19" s="21">
        <f>'Plan de Inversiones 2013 - Prog'!J19*1.05</f>
        <v>5512500</v>
      </c>
      <c r="K19" s="21">
        <f>'Plan de Inversiones 2013 - Prog'!K19*1.05</f>
        <v>0</v>
      </c>
      <c r="L19" s="21">
        <f>'Plan de Inversiones 2013 - Prog'!L19*1.05</f>
        <v>0</v>
      </c>
      <c r="M19" s="21">
        <f>'Plan de Inversiones 2013 - Prog'!M19*1.05</f>
        <v>0</v>
      </c>
      <c r="N19" s="21">
        <f>'Plan de Inversiones 2013 - Prog'!N19*1.05</f>
        <v>0</v>
      </c>
      <c r="O19" s="21">
        <f t="shared" si="0"/>
        <v>5512500</v>
      </c>
    </row>
    <row r="20" spans="1:15">
      <c r="A20" s="20">
        <v>4</v>
      </c>
      <c r="B20" s="20">
        <v>0</v>
      </c>
      <c r="C20" s="20">
        <v>0</v>
      </c>
      <c r="D20" s="20" t="s">
        <v>48</v>
      </c>
      <c r="E20" s="20" t="s">
        <v>49</v>
      </c>
      <c r="F20" s="21">
        <f>'Plan de Inversiones 2013 - Prog'!F20*1.05</f>
        <v>0</v>
      </c>
      <c r="G20" s="21">
        <f>'Plan de Inversiones 2013 - Prog'!G20*1.05</f>
        <v>0</v>
      </c>
      <c r="H20" s="21">
        <f>'Plan de Inversiones 2013 - Prog'!H20*1.05</f>
        <v>0</v>
      </c>
      <c r="I20" s="21">
        <f>'Plan de Inversiones 2013 - Prog'!I20*1.05</f>
        <v>0</v>
      </c>
      <c r="J20" s="21">
        <f>'Plan de Inversiones 2013 - Prog'!J20*1.05</f>
        <v>6615000</v>
      </c>
      <c r="K20" s="21">
        <f>'Plan de Inversiones 2013 - Prog'!K20*1.05</f>
        <v>0</v>
      </c>
      <c r="L20" s="21">
        <f>'Plan de Inversiones 2013 - Prog'!L20*1.05</f>
        <v>0</v>
      </c>
      <c r="M20" s="21">
        <f>'Plan de Inversiones 2013 - Prog'!M20*1.05</f>
        <v>0</v>
      </c>
      <c r="N20" s="21">
        <f>'Plan de Inversiones 2013 - Prog'!N20*1.05</f>
        <v>0</v>
      </c>
      <c r="O20" s="21">
        <f t="shared" si="0"/>
        <v>6615000</v>
      </c>
    </row>
    <row r="21" spans="1:15">
      <c r="A21" s="20">
        <v>4</v>
      </c>
      <c r="B21" s="20">
        <v>0</v>
      </c>
      <c r="C21" s="20">
        <v>0</v>
      </c>
      <c r="D21" s="20" t="s">
        <v>50</v>
      </c>
      <c r="E21" s="20" t="s">
        <v>51</v>
      </c>
      <c r="F21" s="21">
        <f>'Plan de Inversiones 2013 - Prog'!F21*1.05</f>
        <v>0</v>
      </c>
      <c r="G21" s="21">
        <f>'Plan de Inversiones 2013 - Prog'!G21*1.05</f>
        <v>0</v>
      </c>
      <c r="H21" s="21">
        <f>'Plan de Inversiones 2013 - Prog'!H21*1.05</f>
        <v>0</v>
      </c>
      <c r="I21" s="21">
        <f>'Plan de Inversiones 2013 - Prog'!I21*1.05</f>
        <v>0</v>
      </c>
      <c r="J21" s="21">
        <f>'Plan de Inversiones 2013 - Prog'!J21*1.05</f>
        <v>5512500</v>
      </c>
      <c r="K21" s="21">
        <f>'Plan de Inversiones 2013 - Prog'!K21*1.05</f>
        <v>0</v>
      </c>
      <c r="L21" s="21">
        <f>'Plan de Inversiones 2013 - Prog'!L21*1.05</f>
        <v>0</v>
      </c>
      <c r="M21" s="21">
        <f>'Plan de Inversiones 2013 - Prog'!M21*1.05</f>
        <v>0</v>
      </c>
      <c r="N21" s="21">
        <f>'Plan de Inversiones 2013 - Prog'!N21*1.05</f>
        <v>0</v>
      </c>
      <c r="O21" s="21">
        <f t="shared" si="0"/>
        <v>5512500</v>
      </c>
    </row>
    <row r="22" spans="1:15">
      <c r="A22" s="20">
        <v>4</v>
      </c>
      <c r="B22" s="20">
        <v>0</v>
      </c>
      <c r="C22" s="20">
        <v>0</v>
      </c>
      <c r="D22" s="20" t="s">
        <v>53</v>
      </c>
      <c r="E22" s="20" t="s">
        <v>54</v>
      </c>
      <c r="F22" s="21">
        <f>'Plan de Inversiones 2013 - Prog'!F22*1.05</f>
        <v>0</v>
      </c>
      <c r="G22" s="21">
        <f>'Plan de Inversiones 2013 - Prog'!G22*1.05</f>
        <v>0</v>
      </c>
      <c r="H22" s="21">
        <f>'Plan de Inversiones 2013 - Prog'!H22*1.05</f>
        <v>0</v>
      </c>
      <c r="I22" s="21">
        <f>'Plan de Inversiones 2013 - Prog'!I22*1.05</f>
        <v>0</v>
      </c>
      <c r="J22" s="21">
        <f>'Plan de Inversiones 2013 - Prog'!J22*1.05</f>
        <v>5512500</v>
      </c>
      <c r="K22" s="21">
        <f>'Plan de Inversiones 2013 - Prog'!K22*1.05</f>
        <v>0</v>
      </c>
      <c r="L22" s="21">
        <f>'Plan de Inversiones 2013 - Prog'!L22*1.05</f>
        <v>0</v>
      </c>
      <c r="M22" s="21">
        <f>'Plan de Inversiones 2013 - Prog'!M22*1.05</f>
        <v>0</v>
      </c>
      <c r="N22" s="21">
        <f>'Plan de Inversiones 2013 - Prog'!N22*1.05</f>
        <v>0</v>
      </c>
      <c r="O22" s="21">
        <f t="shared" si="0"/>
        <v>5512500</v>
      </c>
    </row>
    <row r="23" spans="1:15">
      <c r="A23" s="20">
        <v>4</v>
      </c>
      <c r="B23" s="20">
        <v>0</v>
      </c>
      <c r="C23" s="20">
        <v>0</v>
      </c>
      <c r="D23" s="20" t="s">
        <v>56</v>
      </c>
      <c r="E23" s="20" t="s">
        <v>57</v>
      </c>
      <c r="F23" s="21">
        <f>'Plan de Inversiones 2013 - Prog'!F23*1.05</f>
        <v>0</v>
      </c>
      <c r="G23" s="21">
        <f>'Plan de Inversiones 2013 - Prog'!G23*1.05</f>
        <v>0</v>
      </c>
      <c r="H23" s="21">
        <f>'Plan de Inversiones 2013 - Prog'!H23*1.05</f>
        <v>0</v>
      </c>
      <c r="I23" s="21">
        <f>'Plan de Inversiones 2013 - Prog'!I23*1.05</f>
        <v>0</v>
      </c>
      <c r="J23" s="21">
        <f>'Plan de Inversiones 2013 - Prog'!J23*1.05</f>
        <v>4410000</v>
      </c>
      <c r="K23" s="21">
        <f>'Plan de Inversiones 2013 - Prog'!K23*1.05</f>
        <v>0</v>
      </c>
      <c r="L23" s="21">
        <f>'Plan de Inversiones 2013 - Prog'!L23*1.05</f>
        <v>0</v>
      </c>
      <c r="M23" s="21">
        <f>'Plan de Inversiones 2013 - Prog'!M23*1.05</f>
        <v>0</v>
      </c>
      <c r="N23" s="21">
        <f>'Plan de Inversiones 2013 - Prog'!N23*1.05</f>
        <v>0</v>
      </c>
      <c r="O23" s="21">
        <f t="shared" si="0"/>
        <v>4410000</v>
      </c>
    </row>
    <row r="24" spans="1:15">
      <c r="A24" s="20">
        <v>4</v>
      </c>
      <c r="B24" s="20">
        <v>0</v>
      </c>
      <c r="C24" s="20">
        <v>0</v>
      </c>
      <c r="D24" s="20" t="s">
        <v>60</v>
      </c>
      <c r="E24" s="20" t="s">
        <v>61</v>
      </c>
      <c r="F24" s="21">
        <f>'Plan de Inversiones 2013 - Prog'!F24*1.05</f>
        <v>0</v>
      </c>
      <c r="G24" s="21">
        <f>'Plan de Inversiones 2013 - Prog'!G24*1.05</f>
        <v>0</v>
      </c>
      <c r="H24" s="21">
        <f>'Plan de Inversiones 2013 - Prog'!H24*1.05</f>
        <v>0</v>
      </c>
      <c r="I24" s="21">
        <f>'Plan de Inversiones 2013 - Prog'!I24*1.05</f>
        <v>0</v>
      </c>
      <c r="J24" s="21">
        <f>'Plan de Inversiones 2013 - Prog'!J24*1.05</f>
        <v>5512500</v>
      </c>
      <c r="K24" s="21">
        <f>'Plan de Inversiones 2013 - Prog'!K24*1.05</f>
        <v>0</v>
      </c>
      <c r="L24" s="21">
        <f>'Plan de Inversiones 2013 - Prog'!L24*1.05</f>
        <v>0</v>
      </c>
      <c r="M24" s="21">
        <f>'Plan de Inversiones 2013 - Prog'!M24*1.05</f>
        <v>0</v>
      </c>
      <c r="N24" s="21">
        <f>'Plan de Inversiones 2013 - Prog'!N24*1.05</f>
        <v>0</v>
      </c>
      <c r="O24" s="21">
        <f t="shared" si="0"/>
        <v>5512500</v>
      </c>
    </row>
    <row r="25" spans="1:15">
      <c r="A25" s="9" t="s">
        <v>195</v>
      </c>
      <c r="B25" s="10"/>
      <c r="C25" s="10"/>
      <c r="D25" s="10"/>
      <c r="E25" s="10"/>
      <c r="F25" s="16"/>
      <c r="G25" s="16"/>
      <c r="H25" s="35"/>
      <c r="I25" s="35"/>
      <c r="J25" s="35"/>
      <c r="K25" s="16"/>
      <c r="L25" s="16"/>
      <c r="M25" s="16"/>
      <c r="N25" s="16"/>
      <c r="O25" s="17"/>
    </row>
    <row r="26" spans="1:15">
      <c r="A26" s="74" t="s">
        <v>190</v>
      </c>
      <c r="B26" s="74"/>
      <c r="C26" s="74"/>
      <c r="D26" s="26" t="s">
        <v>191</v>
      </c>
      <c r="E26" s="26" t="s">
        <v>192</v>
      </c>
      <c r="F26" s="18"/>
      <c r="G26" s="18"/>
      <c r="H26" s="31"/>
      <c r="I26" s="31"/>
      <c r="J26" s="31"/>
      <c r="K26" s="18"/>
      <c r="L26" s="18"/>
      <c r="M26" s="18"/>
      <c r="N26" s="18"/>
      <c r="O26" s="18"/>
    </row>
    <row r="27" spans="1:15">
      <c r="A27" s="20">
        <v>5</v>
      </c>
      <c r="B27" s="20">
        <v>0</v>
      </c>
      <c r="C27" s="20">
        <v>0</v>
      </c>
      <c r="D27" s="20" t="s">
        <v>0</v>
      </c>
      <c r="E27" s="20" t="s">
        <v>64</v>
      </c>
      <c r="F27" s="21">
        <f>'Plan de Inversiones 2013 - Prog'!F27*1.05</f>
        <v>0</v>
      </c>
      <c r="G27" s="21">
        <f>'Plan de Inversiones 2013 - Prog'!G27*1.05</f>
        <v>99225000</v>
      </c>
      <c r="H27" s="21">
        <f>'Plan de Inversiones 2013 - Prog'!H27*1.05</f>
        <v>164540072.34000003</v>
      </c>
      <c r="I27" s="21">
        <f>'Plan de Inversiones 2013 - Prog'!I27*1.05</f>
        <v>99225000</v>
      </c>
      <c r="J27" s="21">
        <f>'Plan de Inversiones 2013 - Prog'!J27*1.05</f>
        <v>0</v>
      </c>
      <c r="K27" s="21">
        <f>'Plan de Inversiones 2013 - Prog'!K27*1.05</f>
        <v>0</v>
      </c>
      <c r="L27" s="21">
        <f>'Plan de Inversiones 2013 - Prog'!L27*1.05</f>
        <v>0</v>
      </c>
      <c r="M27" s="21">
        <f>'Plan de Inversiones 2013 - Prog'!M27*1.05</f>
        <v>0</v>
      </c>
      <c r="N27" s="21">
        <f>'Plan de Inversiones 2013 - Prog'!N27*1.05</f>
        <v>5512500</v>
      </c>
      <c r="O27" s="21">
        <f t="shared" ref="O27:O36" si="1">SUM(F27:N27)</f>
        <v>368502572.34000003</v>
      </c>
    </row>
    <row r="28" spans="1:15">
      <c r="A28" s="20">
        <v>6</v>
      </c>
      <c r="B28" s="20">
        <v>0</v>
      </c>
      <c r="C28" s="20">
        <v>0</v>
      </c>
      <c r="D28" s="20" t="s">
        <v>0</v>
      </c>
      <c r="E28" s="20" t="s">
        <v>69</v>
      </c>
      <c r="F28" s="21">
        <f>'Plan de Inversiones 2013 - Prog'!F28*1.05</f>
        <v>29563556.242500003</v>
      </c>
      <c r="G28" s="21">
        <f>'Plan de Inversiones 2013 - Prog'!G28*1.05</f>
        <v>0</v>
      </c>
      <c r="H28" s="21">
        <f>'Plan de Inversiones 2013 - Prog'!H28*1.05</f>
        <v>24255000</v>
      </c>
      <c r="I28" s="21">
        <f>'Plan de Inversiones 2013 - Prog'!I28*1.05</f>
        <v>0</v>
      </c>
      <c r="J28" s="21">
        <f>'Plan de Inversiones 2013 - Prog'!J28*1.05</f>
        <v>33075000</v>
      </c>
      <c r="K28" s="21">
        <f>'Plan de Inversiones 2013 - Prog'!K28*1.05</f>
        <v>0</v>
      </c>
      <c r="L28" s="21">
        <f>'Plan de Inversiones 2013 - Prog'!L28*1.05</f>
        <v>0</v>
      </c>
      <c r="M28" s="21">
        <f>'Plan de Inversiones 2013 - Prog'!M28*1.05</f>
        <v>0</v>
      </c>
      <c r="N28" s="21">
        <f>'Plan de Inversiones 2013 - Prog'!N28*1.05</f>
        <v>6615000</v>
      </c>
      <c r="O28" s="21">
        <f t="shared" si="1"/>
        <v>93508556.242500007</v>
      </c>
    </row>
    <row r="29" spans="1:15">
      <c r="A29" s="20">
        <v>6</v>
      </c>
      <c r="B29" s="20">
        <v>0</v>
      </c>
      <c r="C29" s="20">
        <v>0</v>
      </c>
      <c r="D29" s="20" t="s">
        <v>27</v>
      </c>
      <c r="E29" s="20" t="s">
        <v>71</v>
      </c>
      <c r="F29" s="21">
        <f>'Plan de Inversiones 2013 - Prog'!F29*1.05</f>
        <v>136285935.50250003</v>
      </c>
      <c r="G29" s="21">
        <f>'Plan de Inversiones 2013 - Prog'!G29*1.05</f>
        <v>0</v>
      </c>
      <c r="H29" s="21">
        <f>'Plan de Inversiones 2013 - Prog'!H29*1.05</f>
        <v>0</v>
      </c>
      <c r="I29" s="21">
        <f>'Plan de Inversiones 2013 - Prog'!I29*1.05</f>
        <v>0</v>
      </c>
      <c r="J29" s="21">
        <f>'Plan de Inversiones 2013 - Prog'!J29*1.05</f>
        <v>0</v>
      </c>
      <c r="K29" s="21">
        <f>'Plan de Inversiones 2013 - Prog'!K29*1.05</f>
        <v>0</v>
      </c>
      <c r="L29" s="21">
        <f>'Plan de Inversiones 2013 - Prog'!L29*1.05</f>
        <v>0</v>
      </c>
      <c r="M29" s="21">
        <f>'Plan de Inversiones 2013 - Prog'!M29*1.05</f>
        <v>0</v>
      </c>
      <c r="N29" s="21">
        <f>'Plan de Inversiones 2013 - Prog'!N29*1.05</f>
        <v>0</v>
      </c>
      <c r="O29" s="21">
        <f t="shared" si="1"/>
        <v>136285935.50250003</v>
      </c>
    </row>
    <row r="30" spans="1:15">
      <c r="A30" s="20">
        <v>6</v>
      </c>
      <c r="B30" s="20">
        <v>0</v>
      </c>
      <c r="C30" s="20">
        <v>0</v>
      </c>
      <c r="D30" s="20" t="s">
        <v>33</v>
      </c>
      <c r="E30" s="20" t="s">
        <v>79</v>
      </c>
      <c r="F30" s="21">
        <f>'Plan de Inversiones 2013 - Prog'!F30*1.05</f>
        <v>159346988.64000002</v>
      </c>
      <c r="G30" s="21">
        <f>'Plan de Inversiones 2013 - Prog'!G30*1.05</f>
        <v>0</v>
      </c>
      <c r="H30" s="21">
        <f>'Plan de Inversiones 2013 - Prog'!H30*1.05</f>
        <v>0</v>
      </c>
      <c r="I30" s="21">
        <f>'Plan de Inversiones 2013 - Prog'!I30*1.05</f>
        <v>0</v>
      </c>
      <c r="J30" s="21">
        <f>'Plan de Inversiones 2013 - Prog'!J30*1.05</f>
        <v>36382500</v>
      </c>
      <c r="K30" s="21">
        <f>'Plan de Inversiones 2013 - Prog'!K30*1.05</f>
        <v>0</v>
      </c>
      <c r="L30" s="21">
        <f>'Plan de Inversiones 2013 - Prog'!L30*1.05</f>
        <v>0</v>
      </c>
      <c r="M30" s="21">
        <f>'Plan de Inversiones 2013 - Prog'!M30*1.05</f>
        <v>0</v>
      </c>
      <c r="N30" s="21">
        <f>'Plan de Inversiones 2013 - Prog'!N30*1.05</f>
        <v>0</v>
      </c>
      <c r="O30" s="21">
        <f t="shared" si="1"/>
        <v>195729488.64000002</v>
      </c>
    </row>
    <row r="31" spans="1:15">
      <c r="A31" s="20">
        <v>6</v>
      </c>
      <c r="B31" s="20">
        <v>0</v>
      </c>
      <c r="C31" s="20">
        <v>0</v>
      </c>
      <c r="D31" s="20" t="s">
        <v>36</v>
      </c>
      <c r="E31" s="20" t="s">
        <v>81</v>
      </c>
      <c r="F31" s="21">
        <f>'Plan de Inversiones 2013 - Prog'!F31*1.05</f>
        <v>34319283.705000006</v>
      </c>
      <c r="G31" s="21">
        <f>'Plan de Inversiones 2013 - Prog'!G31*1.05</f>
        <v>0</v>
      </c>
      <c r="H31" s="21">
        <f>'Plan de Inversiones 2013 - Prog'!H31*1.05</f>
        <v>22050000</v>
      </c>
      <c r="I31" s="21">
        <f>'Plan de Inversiones 2013 - Prog'!I31*1.05</f>
        <v>0</v>
      </c>
      <c r="J31" s="21">
        <f>'Plan de Inversiones 2013 - Prog'!J31*1.05</f>
        <v>121275000</v>
      </c>
      <c r="K31" s="21">
        <f>'Plan de Inversiones 2013 - Prog'!K31*1.05</f>
        <v>0</v>
      </c>
      <c r="L31" s="21">
        <f>'Plan de Inversiones 2013 - Prog'!L31*1.05</f>
        <v>0</v>
      </c>
      <c r="M31" s="21">
        <f>'Plan de Inversiones 2013 - Prog'!M31*1.05</f>
        <v>0</v>
      </c>
      <c r="N31" s="21">
        <f>'Plan de Inversiones 2013 - Prog'!N31*1.05</f>
        <v>132300000</v>
      </c>
      <c r="O31" s="21">
        <f t="shared" si="1"/>
        <v>309944283.70500004</v>
      </c>
    </row>
    <row r="32" spans="1:15">
      <c r="A32" s="20">
        <v>6</v>
      </c>
      <c r="B32" s="20">
        <v>0</v>
      </c>
      <c r="C32" s="20">
        <v>0</v>
      </c>
      <c r="D32" s="20" t="s">
        <v>39</v>
      </c>
      <c r="E32" s="20" t="s">
        <v>84</v>
      </c>
      <c r="F32" s="21">
        <f>'Plan de Inversiones 2013 - Prog'!F32*1.05</f>
        <v>0</v>
      </c>
      <c r="G32" s="21">
        <f>'Plan de Inversiones 2013 - Prog'!G32*1.05</f>
        <v>0</v>
      </c>
      <c r="H32" s="21">
        <f>'Plan de Inversiones 2013 - Prog'!H32*1.05</f>
        <v>0</v>
      </c>
      <c r="I32" s="21">
        <f>'Plan de Inversiones 2013 - Prog'!I32*1.05</f>
        <v>0</v>
      </c>
      <c r="J32" s="21">
        <f>'Plan de Inversiones 2013 - Prog'!J32*1.05</f>
        <v>0</v>
      </c>
      <c r="K32" s="21">
        <f>'Plan de Inversiones 2013 - Prog'!K32*1.05</f>
        <v>0</v>
      </c>
      <c r="L32" s="21">
        <f>'Plan de Inversiones 2013 - Prog'!L32*1.05</f>
        <v>0</v>
      </c>
      <c r="M32" s="21">
        <f>'Plan de Inversiones 2013 - Prog'!M32*1.05</f>
        <v>0</v>
      </c>
      <c r="N32" s="21">
        <f>'Plan de Inversiones 2013 - Prog'!N32*1.05</f>
        <v>0</v>
      </c>
      <c r="O32" s="21">
        <f t="shared" si="1"/>
        <v>0</v>
      </c>
    </row>
    <row r="33" spans="1:15">
      <c r="A33" s="20">
        <v>6</v>
      </c>
      <c r="B33" s="20">
        <v>0</v>
      </c>
      <c r="C33" s="20">
        <v>0</v>
      </c>
      <c r="D33" s="20" t="s">
        <v>44</v>
      </c>
      <c r="E33" s="20" t="s">
        <v>86</v>
      </c>
      <c r="F33" s="21">
        <f>'Plan de Inversiones 2013 - Prog'!F33*1.05</f>
        <v>0</v>
      </c>
      <c r="G33" s="21">
        <f>'Plan de Inversiones 2013 - Prog'!G33*1.05</f>
        <v>0</v>
      </c>
      <c r="H33" s="21">
        <f>'Plan de Inversiones 2013 - Prog'!H33*1.05</f>
        <v>0</v>
      </c>
      <c r="I33" s="21">
        <f>'Plan de Inversiones 2013 - Prog'!I33*1.05</f>
        <v>0</v>
      </c>
      <c r="J33" s="21">
        <f>'Plan de Inversiones 2013 - Prog'!J33*1.05</f>
        <v>0</v>
      </c>
      <c r="K33" s="21">
        <f>'Plan de Inversiones 2013 - Prog'!K33*1.05</f>
        <v>0</v>
      </c>
      <c r="L33" s="21">
        <f>'Plan de Inversiones 2013 - Prog'!L33*1.05</f>
        <v>0</v>
      </c>
      <c r="M33" s="21">
        <f>'Plan de Inversiones 2013 - Prog'!M33*1.05</f>
        <v>0</v>
      </c>
      <c r="N33" s="21">
        <f>'Plan de Inversiones 2013 - Prog'!N33*1.05</f>
        <v>0</v>
      </c>
      <c r="O33" s="21">
        <f t="shared" si="1"/>
        <v>0</v>
      </c>
    </row>
    <row r="34" spans="1:15">
      <c r="A34" s="20">
        <v>6</v>
      </c>
      <c r="B34" s="20">
        <v>0</v>
      </c>
      <c r="C34" s="20">
        <v>0</v>
      </c>
      <c r="D34" s="20" t="s">
        <v>48</v>
      </c>
      <c r="E34" s="20" t="s">
        <v>88</v>
      </c>
      <c r="F34" s="21">
        <f>'Plan de Inversiones 2013 - Prog'!F34*1.05</f>
        <v>0</v>
      </c>
      <c r="G34" s="21">
        <f>'Plan de Inversiones 2013 - Prog'!G34*1.05</f>
        <v>0</v>
      </c>
      <c r="H34" s="21">
        <f>'Plan de Inversiones 2013 - Prog'!H34*1.05</f>
        <v>4324492.3050000006</v>
      </c>
      <c r="I34" s="21">
        <f>'Plan de Inversiones 2013 - Prog'!I34*1.05</f>
        <v>0</v>
      </c>
      <c r="J34" s="21">
        <f>'Plan de Inversiones 2013 - Prog'!J34*1.05</f>
        <v>0</v>
      </c>
      <c r="K34" s="21">
        <f>'Plan de Inversiones 2013 - Prog'!K34*1.05</f>
        <v>0</v>
      </c>
      <c r="L34" s="21">
        <f>'Plan de Inversiones 2013 - Prog'!L34*1.05</f>
        <v>0</v>
      </c>
      <c r="M34" s="21">
        <f>'Plan de Inversiones 2013 - Prog'!M34*1.05</f>
        <v>0</v>
      </c>
      <c r="N34" s="21">
        <f>'Plan de Inversiones 2013 - Prog'!N34*1.05</f>
        <v>0</v>
      </c>
      <c r="O34" s="21">
        <f t="shared" si="1"/>
        <v>4324492.3050000006</v>
      </c>
    </row>
    <row r="35" spans="1:15">
      <c r="A35" s="20">
        <v>6</v>
      </c>
      <c r="B35" s="20">
        <v>0</v>
      </c>
      <c r="C35" s="20">
        <v>0</v>
      </c>
      <c r="D35" s="20" t="s">
        <v>50</v>
      </c>
      <c r="E35" s="20" t="s">
        <v>89</v>
      </c>
      <c r="F35" s="21">
        <f>'Plan de Inversiones 2013 - Prog'!F35*1.05</f>
        <v>38910834.585000008</v>
      </c>
      <c r="G35" s="21">
        <f>'Plan de Inversiones 2013 - Prog'!G35*1.05</f>
        <v>0</v>
      </c>
      <c r="H35" s="21">
        <f>'Plan de Inversiones 2013 - Prog'!H35*1.05</f>
        <v>0</v>
      </c>
      <c r="I35" s="21">
        <f>'Plan de Inversiones 2013 - Prog'!I35*1.05</f>
        <v>0</v>
      </c>
      <c r="J35" s="21">
        <f>'Plan de Inversiones 2013 - Prog'!J35*1.05</f>
        <v>44100000</v>
      </c>
      <c r="K35" s="21">
        <f>'Plan de Inversiones 2013 - Prog'!K35*1.05</f>
        <v>0</v>
      </c>
      <c r="L35" s="21">
        <f>'Plan de Inversiones 2013 - Prog'!L35*1.05</f>
        <v>0</v>
      </c>
      <c r="M35" s="21">
        <f>'Plan de Inversiones 2013 - Prog'!M35*1.05</f>
        <v>0</v>
      </c>
      <c r="N35" s="21">
        <f>'Plan de Inversiones 2013 - Prog'!N35*1.05</f>
        <v>0</v>
      </c>
      <c r="O35" s="21">
        <f t="shared" si="1"/>
        <v>83010834.585000008</v>
      </c>
    </row>
    <row r="36" spans="1:15">
      <c r="A36" s="20">
        <v>6</v>
      </c>
      <c r="B36" s="20">
        <v>0</v>
      </c>
      <c r="C36" s="20">
        <v>0</v>
      </c>
      <c r="D36" s="20" t="s">
        <v>53</v>
      </c>
      <c r="E36" s="20" t="s">
        <v>89</v>
      </c>
      <c r="F36" s="21">
        <f>'Plan de Inversiones 2013 - Prog'!F36*1.05</f>
        <v>0</v>
      </c>
      <c r="G36" s="21">
        <f>'Plan de Inversiones 2013 - Prog'!G36*1.05</f>
        <v>0</v>
      </c>
      <c r="H36" s="21">
        <f>'Plan de Inversiones 2013 - Prog'!H36*1.05</f>
        <v>0</v>
      </c>
      <c r="I36" s="21">
        <f>'Plan de Inversiones 2013 - Prog'!I36*1.05</f>
        <v>0</v>
      </c>
      <c r="J36" s="21">
        <f>'Plan de Inversiones 2013 - Prog'!J36*1.05</f>
        <v>11025000</v>
      </c>
      <c r="K36" s="21">
        <f>'Plan de Inversiones 2013 - Prog'!K36*1.05</f>
        <v>0</v>
      </c>
      <c r="L36" s="21">
        <f>'Plan de Inversiones 2013 - Prog'!L36*1.05</f>
        <v>0</v>
      </c>
      <c r="M36" s="21">
        <f>'Plan de Inversiones 2013 - Prog'!M36*1.05</f>
        <v>0</v>
      </c>
      <c r="N36" s="21">
        <f>'Plan de Inversiones 2013 - Prog'!N36*1.05</f>
        <v>0</v>
      </c>
      <c r="O36" s="21">
        <f t="shared" si="1"/>
        <v>11025000</v>
      </c>
    </row>
    <row r="37" spans="1:15">
      <c r="A37" s="9" t="s">
        <v>196</v>
      </c>
      <c r="B37" s="10"/>
      <c r="C37" s="10"/>
      <c r="D37" s="10"/>
      <c r="E37" s="10"/>
      <c r="F37" s="16"/>
      <c r="G37" s="35"/>
      <c r="H37" s="35"/>
      <c r="I37" s="35"/>
      <c r="J37" s="35"/>
      <c r="K37" s="16"/>
      <c r="L37" s="16"/>
      <c r="M37" s="16"/>
      <c r="N37" s="16"/>
      <c r="O37" s="17"/>
    </row>
    <row r="38" spans="1:15">
      <c r="A38" s="74" t="s">
        <v>190</v>
      </c>
      <c r="B38" s="74"/>
      <c r="C38" s="74"/>
      <c r="D38" s="26" t="s">
        <v>191</v>
      </c>
      <c r="E38" s="26" t="s">
        <v>192</v>
      </c>
      <c r="F38" s="18"/>
      <c r="G38" s="18"/>
      <c r="H38" s="31"/>
      <c r="I38" s="31"/>
      <c r="J38" s="31"/>
      <c r="K38" s="18"/>
      <c r="L38" s="18"/>
      <c r="M38" s="18"/>
      <c r="N38" s="18"/>
      <c r="O38" s="18"/>
    </row>
    <row r="39" spans="1:15">
      <c r="A39" s="20">
        <v>7</v>
      </c>
      <c r="B39" s="20">
        <v>0</v>
      </c>
      <c r="C39" s="20">
        <v>0</v>
      </c>
      <c r="D39" s="20" t="s">
        <v>0</v>
      </c>
      <c r="E39" s="20" t="s">
        <v>203</v>
      </c>
      <c r="F39" s="21">
        <f>'Plan de Inversiones 2013 - Prog'!F39*1.05</f>
        <v>12749398.200000001</v>
      </c>
      <c r="G39" s="21">
        <f>'Plan de Inversiones 2013 - Prog'!G39*1.05</f>
        <v>0</v>
      </c>
      <c r="H39" s="21">
        <f>'Plan de Inversiones 2013 - Prog'!H39*1.05</f>
        <v>40706992.305</v>
      </c>
      <c r="I39" s="21">
        <f>'Plan de Inversiones 2013 - Prog'!I39*1.05</f>
        <v>0</v>
      </c>
      <c r="J39" s="21">
        <f>'Plan de Inversiones 2013 - Prog'!J39*1.05</f>
        <v>0</v>
      </c>
      <c r="K39" s="21">
        <f>'Plan de Inversiones 2013 - Prog'!K39*1.05</f>
        <v>0</v>
      </c>
      <c r="L39" s="21">
        <f>'Plan de Inversiones 2013 - Prog'!L39*1.05</f>
        <v>0</v>
      </c>
      <c r="M39" s="21">
        <f>'Plan de Inversiones 2013 - Prog'!M39*1.05</f>
        <v>0</v>
      </c>
      <c r="N39" s="21">
        <f>'Plan de Inversiones 2013 - Prog'!N39*1.05</f>
        <v>16537500</v>
      </c>
      <c r="O39" s="21">
        <f t="shared" ref="O39:O57" si="2">SUM(F39:N39)</f>
        <v>69993890.504999995</v>
      </c>
    </row>
    <row r="40" spans="1:15">
      <c r="A40" s="20">
        <v>8</v>
      </c>
      <c r="B40" s="20">
        <v>0</v>
      </c>
      <c r="C40" s="20">
        <v>0</v>
      </c>
      <c r="D40" s="20" t="s">
        <v>0</v>
      </c>
      <c r="E40" s="20" t="s">
        <v>101</v>
      </c>
      <c r="F40" s="21">
        <f>'Plan de Inversiones 2013 - Prog'!F40*1.05</f>
        <v>9562048.6500000004</v>
      </c>
      <c r="G40" s="21">
        <f>'Plan de Inversiones 2013 - Prog'!G40*1.05</f>
        <v>0</v>
      </c>
      <c r="H40" s="21">
        <f>'Plan de Inversiones 2013 - Prog'!H40*1.05</f>
        <v>22050000</v>
      </c>
      <c r="I40" s="21">
        <f>'Plan de Inversiones 2013 - Prog'!I40*1.05</f>
        <v>0</v>
      </c>
      <c r="J40" s="21">
        <f>'Plan de Inversiones 2013 - Prog'!J40*1.05</f>
        <v>0</v>
      </c>
      <c r="K40" s="21">
        <f>'Plan de Inversiones 2013 - Prog'!K40*1.05</f>
        <v>0</v>
      </c>
      <c r="L40" s="21">
        <f>'Plan de Inversiones 2013 - Prog'!L40*1.05</f>
        <v>0</v>
      </c>
      <c r="M40" s="21">
        <f>'Plan de Inversiones 2013 - Prog'!M40*1.05</f>
        <v>0</v>
      </c>
      <c r="N40" s="21">
        <f>'Plan de Inversiones 2013 - Prog'!N40*1.05</f>
        <v>11025000</v>
      </c>
      <c r="O40" s="21">
        <f t="shared" si="2"/>
        <v>42637048.649999999</v>
      </c>
    </row>
    <row r="41" spans="1:15">
      <c r="A41" s="20">
        <v>8</v>
      </c>
      <c r="B41" s="20">
        <v>0</v>
      </c>
      <c r="C41" s="20">
        <v>0</v>
      </c>
      <c r="D41" s="20" t="s">
        <v>27</v>
      </c>
      <c r="E41" s="20" t="s">
        <v>102</v>
      </c>
      <c r="F41" s="21">
        <f>'Plan de Inversiones 2013 - Prog'!F41*1.05</f>
        <v>0</v>
      </c>
      <c r="G41" s="21">
        <f>'Plan de Inversiones 2013 - Prog'!G41*1.05</f>
        <v>0</v>
      </c>
      <c r="H41" s="21">
        <f>'Plan de Inversiones 2013 - Prog'!H41*1.05</f>
        <v>7631992.3050000006</v>
      </c>
      <c r="I41" s="21">
        <f>'Plan de Inversiones 2013 - Prog'!I41*1.05</f>
        <v>0</v>
      </c>
      <c r="J41" s="21">
        <f>'Plan de Inversiones 2013 - Prog'!J41*1.05</f>
        <v>0</v>
      </c>
      <c r="K41" s="21">
        <f>'Plan de Inversiones 2013 - Prog'!K41*1.05</f>
        <v>0</v>
      </c>
      <c r="L41" s="21">
        <f>'Plan de Inversiones 2013 - Prog'!L41*1.05</f>
        <v>0</v>
      </c>
      <c r="M41" s="21">
        <f>'Plan de Inversiones 2013 - Prog'!M41*1.05</f>
        <v>0</v>
      </c>
      <c r="N41" s="21">
        <f>'Plan de Inversiones 2013 - Prog'!N41*1.05</f>
        <v>0</v>
      </c>
      <c r="O41" s="21">
        <f t="shared" si="2"/>
        <v>7631992.3050000006</v>
      </c>
    </row>
    <row r="42" spans="1:15">
      <c r="A42" s="20">
        <v>9</v>
      </c>
      <c r="B42" s="20">
        <v>0</v>
      </c>
      <c r="C42" s="20">
        <v>0</v>
      </c>
      <c r="D42" s="20" t="s">
        <v>0</v>
      </c>
      <c r="E42" s="20" t="s">
        <v>110</v>
      </c>
      <c r="F42" s="21">
        <f>'Plan de Inversiones 2013 - Prog'!F42*1.05</f>
        <v>0</v>
      </c>
      <c r="G42" s="21">
        <f>'Plan de Inversiones 2013 - Prog'!G42*1.05</f>
        <v>106938181.50750001</v>
      </c>
      <c r="H42" s="21">
        <f>'Plan de Inversiones 2013 - Prog'!H42*1.05</f>
        <v>13904959.32</v>
      </c>
      <c r="I42" s="21">
        <f>'Plan de Inversiones 2013 - Prog'!I42*1.05</f>
        <v>88200000</v>
      </c>
      <c r="J42" s="21">
        <f>'Plan de Inversiones 2013 - Prog'!J42*1.05</f>
        <v>0</v>
      </c>
      <c r="K42" s="21">
        <f>'Plan de Inversiones 2013 - Prog'!K42*1.05</f>
        <v>0</v>
      </c>
      <c r="L42" s="21">
        <f>'Plan de Inversiones 2013 - Prog'!L42*1.05</f>
        <v>0</v>
      </c>
      <c r="M42" s="21">
        <f>'Plan de Inversiones 2013 - Prog'!M42*1.05</f>
        <v>0</v>
      </c>
      <c r="N42" s="21">
        <f>'Plan de Inversiones 2013 - Prog'!N42*1.05</f>
        <v>73245439.732500017</v>
      </c>
      <c r="O42" s="21">
        <f t="shared" si="2"/>
        <v>282288580.56000006</v>
      </c>
    </row>
    <row r="43" spans="1:15">
      <c r="A43" s="20">
        <v>9</v>
      </c>
      <c r="B43" s="20">
        <v>0</v>
      </c>
      <c r="C43" s="20">
        <v>0</v>
      </c>
      <c r="D43" s="20" t="s">
        <v>27</v>
      </c>
      <c r="E43" s="20" t="s">
        <v>204</v>
      </c>
      <c r="F43" s="21">
        <f>'Plan de Inversiones 2013 - Prog'!F43*1.05</f>
        <v>0</v>
      </c>
      <c r="G43" s="21">
        <f>'Plan de Inversiones 2013 - Prog'!G43*1.05</f>
        <v>0</v>
      </c>
      <c r="H43" s="21">
        <f>'Plan de Inversiones 2013 - Prog'!H43*1.05</f>
        <v>0</v>
      </c>
      <c r="I43" s="21">
        <f>'Plan de Inversiones 2013 - Prog'!I43*1.05</f>
        <v>11025000</v>
      </c>
      <c r="J43" s="21">
        <f>'Plan de Inversiones 2013 - Prog'!J43*1.05</f>
        <v>0</v>
      </c>
      <c r="K43" s="21">
        <f>'Plan de Inversiones 2013 - Prog'!K43*1.05</f>
        <v>0</v>
      </c>
      <c r="L43" s="21">
        <f>'Plan de Inversiones 2013 - Prog'!L43*1.05</f>
        <v>0</v>
      </c>
      <c r="M43" s="21">
        <f>'Plan de Inversiones 2013 - Prog'!M43*1.05</f>
        <v>0</v>
      </c>
      <c r="N43" s="21">
        <f>'Plan de Inversiones 2013 - Prog'!N43*1.05</f>
        <v>0</v>
      </c>
      <c r="O43" s="21">
        <f t="shared" si="2"/>
        <v>11025000</v>
      </c>
    </row>
    <row r="44" spans="1:15">
      <c r="A44" s="20">
        <v>10</v>
      </c>
      <c r="B44" s="20">
        <v>0</v>
      </c>
      <c r="C44" s="20">
        <v>0</v>
      </c>
      <c r="D44" s="20" t="s">
        <v>0</v>
      </c>
      <c r="E44" s="20" t="s">
        <v>115</v>
      </c>
      <c r="F44" s="21">
        <f>'Plan de Inversiones 2013 - Prog'!F44*1.05</f>
        <v>0</v>
      </c>
      <c r="G44" s="21">
        <f>'Plan de Inversiones 2013 - Prog'!G44*1.05</f>
        <v>15435000</v>
      </c>
      <c r="H44" s="21">
        <f>'Plan de Inversiones 2013 - Prog'!H44*1.05</f>
        <v>0</v>
      </c>
      <c r="I44" s="21">
        <f>'Plan de Inversiones 2013 - Prog'!I44*1.05</f>
        <v>0</v>
      </c>
      <c r="J44" s="21">
        <f>'Plan de Inversiones 2013 - Prog'!J44*1.05</f>
        <v>0</v>
      </c>
      <c r="K44" s="21">
        <f>'Plan de Inversiones 2013 - Prog'!K44*1.05</f>
        <v>0</v>
      </c>
      <c r="L44" s="21">
        <f>'Plan de Inversiones 2013 - Prog'!L44*1.05</f>
        <v>22050000</v>
      </c>
      <c r="M44" s="21">
        <f>'Plan de Inversiones 2013 - Prog'!M44*1.05</f>
        <v>0</v>
      </c>
      <c r="N44" s="21">
        <f>'Plan de Inversiones 2013 - Prog'!N44*1.05</f>
        <v>0</v>
      </c>
      <c r="O44" s="21">
        <f t="shared" si="2"/>
        <v>37485000</v>
      </c>
    </row>
    <row r="45" spans="1:15">
      <c r="A45" s="20">
        <v>10</v>
      </c>
      <c r="B45" s="20">
        <v>0</v>
      </c>
      <c r="C45" s="20">
        <v>0</v>
      </c>
      <c r="D45" s="20" t="s">
        <v>27</v>
      </c>
      <c r="E45" s="20" t="s">
        <v>119</v>
      </c>
      <c r="F45" s="21">
        <f>'Plan de Inversiones 2013 - Prog'!F45*1.05</f>
        <v>100698007.2525</v>
      </c>
      <c r="G45" s="21">
        <f>'Plan de Inversiones 2013 - Prog'!G45*1.05</f>
        <v>0</v>
      </c>
      <c r="H45" s="21">
        <f>'Plan de Inversiones 2013 - Prog'!H45*1.05</f>
        <v>13781250</v>
      </c>
      <c r="I45" s="21">
        <f>'Plan de Inversiones 2013 - Prog'!I45*1.05</f>
        <v>124582500</v>
      </c>
      <c r="J45" s="21">
        <f>'Plan de Inversiones 2013 - Prog'!J45*1.05</f>
        <v>0</v>
      </c>
      <c r="K45" s="21">
        <f>'Plan de Inversiones 2013 - Prog'!K45*1.05</f>
        <v>0</v>
      </c>
      <c r="L45" s="21">
        <f>'Plan de Inversiones 2013 - Prog'!L45*1.05</f>
        <v>0</v>
      </c>
      <c r="M45" s="21">
        <f>'Plan de Inversiones 2013 - Prog'!M45*1.05</f>
        <v>0</v>
      </c>
      <c r="N45" s="21">
        <f>'Plan de Inversiones 2013 - Prog'!N45*1.05</f>
        <v>0</v>
      </c>
      <c r="O45" s="21">
        <f t="shared" si="2"/>
        <v>239061757.2525</v>
      </c>
    </row>
    <row r="46" spans="1:15">
      <c r="A46" s="20">
        <v>10</v>
      </c>
      <c r="B46" s="20">
        <v>0</v>
      </c>
      <c r="C46" s="20">
        <v>0</v>
      </c>
      <c r="D46" s="20" t="s">
        <v>33</v>
      </c>
      <c r="E46" s="20" t="s">
        <v>125</v>
      </c>
      <c r="F46" s="21">
        <f>'Plan de Inversiones 2013 - Prog'!F46*1.05</f>
        <v>0</v>
      </c>
      <c r="G46" s="21">
        <f>'Plan de Inversiones 2013 - Prog'!G46*1.05</f>
        <v>0</v>
      </c>
      <c r="H46" s="21">
        <f>'Plan de Inversiones 2013 - Prog'!H46*1.05</f>
        <v>1653750</v>
      </c>
      <c r="I46" s="21">
        <f>'Plan de Inversiones 2013 - Prog'!I46*1.05</f>
        <v>0</v>
      </c>
      <c r="J46" s="21">
        <f>'Plan de Inversiones 2013 - Prog'!J46*1.05</f>
        <v>0</v>
      </c>
      <c r="K46" s="21">
        <f>'Plan de Inversiones 2013 - Prog'!K46*1.05</f>
        <v>0</v>
      </c>
      <c r="L46" s="21">
        <f>'Plan de Inversiones 2013 - Prog'!L46*1.05</f>
        <v>0</v>
      </c>
      <c r="M46" s="21">
        <f>'Plan de Inversiones 2013 - Prog'!M46*1.05</f>
        <v>0</v>
      </c>
      <c r="N46" s="21">
        <f>'Plan de Inversiones 2013 - Prog'!N46*1.05</f>
        <v>0</v>
      </c>
      <c r="O46" s="21">
        <f t="shared" si="2"/>
        <v>1653750</v>
      </c>
    </row>
    <row r="47" spans="1:15">
      <c r="A47" s="20">
        <v>10</v>
      </c>
      <c r="B47" s="20">
        <v>0</v>
      </c>
      <c r="C47" s="20">
        <v>0</v>
      </c>
      <c r="D47" s="20" t="s">
        <v>36</v>
      </c>
      <c r="E47" s="20" t="s">
        <v>126</v>
      </c>
      <c r="F47" s="21">
        <f>'Plan de Inversiones 2013 - Prog'!F47*1.05</f>
        <v>0</v>
      </c>
      <c r="G47" s="21">
        <f>'Plan de Inversiones 2013 - Prog'!G47*1.05</f>
        <v>0</v>
      </c>
      <c r="H47" s="21">
        <f>'Plan de Inversiones 2013 - Prog'!H47*1.05</f>
        <v>16537500</v>
      </c>
      <c r="I47" s="21">
        <f>'Plan de Inversiones 2013 - Prog'!I47*1.05</f>
        <v>0</v>
      </c>
      <c r="J47" s="21">
        <f>'Plan de Inversiones 2013 - Prog'!J47*1.05</f>
        <v>0</v>
      </c>
      <c r="K47" s="21">
        <f>'Plan de Inversiones 2013 - Prog'!K47*1.05</f>
        <v>0</v>
      </c>
      <c r="L47" s="21">
        <f>'Plan de Inversiones 2013 - Prog'!L47*1.05</f>
        <v>0</v>
      </c>
      <c r="M47" s="21">
        <f>'Plan de Inversiones 2013 - Prog'!M47*1.05</f>
        <v>0</v>
      </c>
      <c r="N47" s="21">
        <f>'Plan de Inversiones 2013 - Prog'!N47*1.05</f>
        <v>0</v>
      </c>
      <c r="O47" s="21">
        <f t="shared" si="2"/>
        <v>16537500</v>
      </c>
    </row>
    <row r="48" spans="1:15">
      <c r="A48" s="20">
        <v>11</v>
      </c>
      <c r="B48" s="20">
        <v>0</v>
      </c>
      <c r="C48" s="20">
        <v>0</v>
      </c>
      <c r="D48" s="20" t="s">
        <v>0</v>
      </c>
      <c r="E48" s="20" t="s">
        <v>127</v>
      </c>
      <c r="F48" s="21">
        <f>'Plan de Inversiones 2013 - Prog'!F48*1.05</f>
        <v>2095310372.085</v>
      </c>
      <c r="G48" s="21">
        <f>'Plan de Inversiones 2013 - Prog'!G48*1.05</f>
        <v>0</v>
      </c>
      <c r="H48" s="21">
        <f>'Plan de Inversiones 2013 - Prog'!H48*1.05</f>
        <v>0</v>
      </c>
      <c r="I48" s="21">
        <f>'Plan de Inversiones 2013 - Prog'!I48*1.05</f>
        <v>0</v>
      </c>
      <c r="J48" s="21">
        <f>'Plan de Inversiones 2013 - Prog'!J48*1.05</f>
        <v>0</v>
      </c>
      <c r="K48" s="21">
        <f>'Plan de Inversiones 2013 - Prog'!K48*1.05</f>
        <v>30870000</v>
      </c>
      <c r="L48" s="21">
        <f>'Plan de Inversiones 2013 - Prog'!L48*1.05</f>
        <v>0</v>
      </c>
      <c r="M48" s="21">
        <f>'Plan de Inversiones 2013 - Prog'!M48*1.05</f>
        <v>1192899764.2275</v>
      </c>
      <c r="N48" s="21">
        <f>'Plan de Inversiones 2013 - Prog'!N48*1.05</f>
        <v>0</v>
      </c>
      <c r="O48" s="21">
        <f t="shared" si="2"/>
        <v>3319080136.3125</v>
      </c>
    </row>
    <row r="49" spans="1:15">
      <c r="A49" s="20">
        <v>12</v>
      </c>
      <c r="B49" s="20">
        <v>0</v>
      </c>
      <c r="C49" s="20">
        <v>0</v>
      </c>
      <c r="D49" s="20" t="s">
        <v>0</v>
      </c>
      <c r="E49" s="20" t="s">
        <v>135</v>
      </c>
      <c r="F49" s="21">
        <f>'Plan de Inversiones 2013 - Prog'!F49*1.05</f>
        <v>0</v>
      </c>
      <c r="G49" s="21">
        <f>'Plan de Inversiones 2013 - Prog'!G49*1.05</f>
        <v>0</v>
      </c>
      <c r="H49" s="21">
        <f>'Plan de Inversiones 2013 - Prog'!H49*1.05</f>
        <v>4410000</v>
      </c>
      <c r="I49" s="21">
        <f>'Plan de Inversiones 2013 - Prog'!I49*1.05</f>
        <v>0</v>
      </c>
      <c r="J49" s="21">
        <f>'Plan de Inversiones 2013 - Prog'!J49*1.05</f>
        <v>0</v>
      </c>
      <c r="K49" s="21">
        <f>'Plan de Inversiones 2013 - Prog'!K49*1.05</f>
        <v>0</v>
      </c>
      <c r="L49" s="21">
        <f>'Plan de Inversiones 2013 - Prog'!L49*1.05</f>
        <v>0</v>
      </c>
      <c r="M49" s="21">
        <f>'Plan de Inversiones 2013 - Prog'!M49*1.05</f>
        <v>0</v>
      </c>
      <c r="N49" s="21">
        <f>'Plan de Inversiones 2013 - Prog'!N49*1.05</f>
        <v>0</v>
      </c>
      <c r="O49" s="21">
        <f t="shared" si="2"/>
        <v>4410000</v>
      </c>
    </row>
    <row r="50" spans="1:15">
      <c r="A50" s="20">
        <v>12</v>
      </c>
      <c r="B50" s="20">
        <v>0</v>
      </c>
      <c r="C50" s="20">
        <v>0</v>
      </c>
      <c r="D50" s="20" t="s">
        <v>27</v>
      </c>
      <c r="E50" s="20" t="s">
        <v>137</v>
      </c>
      <c r="F50" s="21">
        <f>'Plan de Inversiones 2013 - Prog'!F50*1.05</f>
        <v>0</v>
      </c>
      <c r="G50" s="21">
        <f>'Plan de Inversiones 2013 - Prog'!G50*1.05</f>
        <v>0</v>
      </c>
      <c r="H50" s="21">
        <f>'Plan de Inversiones 2013 - Prog'!H50*1.05</f>
        <v>2205000</v>
      </c>
      <c r="I50" s="21">
        <f>'Plan de Inversiones 2013 - Prog'!I50*1.05</f>
        <v>0</v>
      </c>
      <c r="J50" s="21">
        <f>'Plan de Inversiones 2013 - Prog'!J50*1.05</f>
        <v>0</v>
      </c>
      <c r="K50" s="21">
        <f>'Plan de Inversiones 2013 - Prog'!K50*1.05</f>
        <v>0</v>
      </c>
      <c r="L50" s="21">
        <f>'Plan de Inversiones 2013 - Prog'!L50*1.05</f>
        <v>0</v>
      </c>
      <c r="M50" s="21">
        <f>'Plan de Inversiones 2013 - Prog'!M50*1.05</f>
        <v>0</v>
      </c>
      <c r="N50" s="21">
        <f>'Plan de Inversiones 2013 - Prog'!N50*1.05</f>
        <v>0</v>
      </c>
      <c r="O50" s="21">
        <f t="shared" si="2"/>
        <v>2205000</v>
      </c>
    </row>
    <row r="51" spans="1:15">
      <c r="A51" s="20">
        <v>12</v>
      </c>
      <c r="B51" s="20">
        <v>0</v>
      </c>
      <c r="C51" s="20">
        <v>0</v>
      </c>
      <c r="D51" s="20" t="s">
        <v>33</v>
      </c>
      <c r="E51" s="20" t="s">
        <v>198</v>
      </c>
      <c r="F51" s="21">
        <f>'Plan de Inversiones 2013 - Prog'!F51*1.05</f>
        <v>0</v>
      </c>
      <c r="G51" s="21">
        <f>'Plan de Inversiones 2013 - Prog'!G51*1.05</f>
        <v>0</v>
      </c>
      <c r="H51" s="21">
        <f>'Plan de Inversiones 2013 - Prog'!H51*1.05</f>
        <v>3307500</v>
      </c>
      <c r="I51" s="21">
        <f>'Plan de Inversiones 2013 - Prog'!I51*1.05</f>
        <v>0</v>
      </c>
      <c r="J51" s="21">
        <f>'Plan de Inversiones 2013 - Prog'!J51*1.05</f>
        <v>0</v>
      </c>
      <c r="K51" s="21">
        <f>'Plan de Inversiones 2013 - Prog'!K51*1.05</f>
        <v>0</v>
      </c>
      <c r="L51" s="21">
        <f>'Plan de Inversiones 2013 - Prog'!L51*1.05</f>
        <v>0</v>
      </c>
      <c r="M51" s="21">
        <f>'Plan de Inversiones 2013 - Prog'!M51*1.05</f>
        <v>0</v>
      </c>
      <c r="N51" s="21">
        <f>'Plan de Inversiones 2013 - Prog'!N51*1.05</f>
        <v>0</v>
      </c>
      <c r="O51" s="21">
        <f t="shared" si="2"/>
        <v>3307500</v>
      </c>
    </row>
    <row r="52" spans="1:15">
      <c r="A52" s="20">
        <v>12</v>
      </c>
      <c r="B52" s="20">
        <v>0</v>
      </c>
      <c r="C52" s="20">
        <v>0</v>
      </c>
      <c r="D52" s="20" t="s">
        <v>36</v>
      </c>
      <c r="E52" s="20" t="s">
        <v>142</v>
      </c>
      <c r="F52" s="21">
        <f>'Plan de Inversiones 2013 - Prog'!F52*1.05</f>
        <v>0</v>
      </c>
      <c r="G52" s="21">
        <f>'Plan de Inversiones 2013 - Prog'!G52*1.05</f>
        <v>0</v>
      </c>
      <c r="H52" s="21">
        <f>'Plan de Inversiones 2013 - Prog'!H52*1.05</f>
        <v>2205000</v>
      </c>
      <c r="I52" s="21">
        <f>'Plan de Inversiones 2013 - Prog'!I52*1.05</f>
        <v>0</v>
      </c>
      <c r="J52" s="21">
        <f>'Plan de Inversiones 2013 - Prog'!J52*1.05</f>
        <v>0</v>
      </c>
      <c r="K52" s="21">
        <f>'Plan de Inversiones 2013 - Prog'!K52*1.05</f>
        <v>0</v>
      </c>
      <c r="L52" s="21">
        <f>'Plan de Inversiones 2013 - Prog'!L52*1.05</f>
        <v>0</v>
      </c>
      <c r="M52" s="21">
        <f>'Plan de Inversiones 2013 - Prog'!M52*1.05</f>
        <v>0</v>
      </c>
      <c r="N52" s="21">
        <f>'Plan de Inversiones 2013 - Prog'!N52*1.05</f>
        <v>0</v>
      </c>
      <c r="O52" s="21">
        <f t="shared" si="2"/>
        <v>2205000</v>
      </c>
    </row>
    <row r="53" spans="1:15">
      <c r="A53" s="20">
        <v>12</v>
      </c>
      <c r="B53" s="20">
        <v>0</v>
      </c>
      <c r="C53" s="20">
        <v>0</v>
      </c>
      <c r="D53" s="20" t="s">
        <v>39</v>
      </c>
      <c r="E53" s="20" t="s">
        <v>205</v>
      </c>
      <c r="F53" s="21">
        <f>'Plan de Inversiones 2013 - Prog'!F53*1.05</f>
        <v>0</v>
      </c>
      <c r="G53" s="21">
        <f>'Plan de Inversiones 2013 - Prog'!G53*1.05</f>
        <v>0</v>
      </c>
      <c r="H53" s="21">
        <f>'Plan de Inversiones 2013 - Prog'!H53*1.05</f>
        <v>2205000</v>
      </c>
      <c r="I53" s="21">
        <f>'Plan de Inversiones 2013 - Prog'!I53*1.05</f>
        <v>0</v>
      </c>
      <c r="J53" s="21">
        <f>'Plan de Inversiones 2013 - Prog'!J53*1.05</f>
        <v>0</v>
      </c>
      <c r="K53" s="21">
        <f>'Plan de Inversiones 2013 - Prog'!K53*1.05</f>
        <v>0</v>
      </c>
      <c r="L53" s="21">
        <f>'Plan de Inversiones 2013 - Prog'!L53*1.05</f>
        <v>0</v>
      </c>
      <c r="M53" s="21">
        <f>'Plan de Inversiones 2013 - Prog'!M53*1.05</f>
        <v>0</v>
      </c>
      <c r="N53" s="21">
        <f>'Plan de Inversiones 2013 - Prog'!N53*1.05</f>
        <v>0</v>
      </c>
      <c r="O53" s="21">
        <f t="shared" si="2"/>
        <v>2205000</v>
      </c>
    </row>
    <row r="54" spans="1:15">
      <c r="A54" s="20">
        <v>12</v>
      </c>
      <c r="B54" s="20">
        <v>0</v>
      </c>
      <c r="C54" s="20">
        <v>0</v>
      </c>
      <c r="D54" s="20" t="s">
        <v>44</v>
      </c>
      <c r="E54" s="20" t="s">
        <v>148</v>
      </c>
      <c r="F54" s="21">
        <f>'Plan de Inversiones 2013 - Prog'!F54*1.05</f>
        <v>0</v>
      </c>
      <c r="G54" s="21">
        <f>'Plan de Inversiones 2013 - Prog'!G54*1.05</f>
        <v>0</v>
      </c>
      <c r="H54" s="21">
        <f>'Plan de Inversiones 2013 - Prog'!H54*1.05</f>
        <v>15435000</v>
      </c>
      <c r="I54" s="21">
        <f>'Plan de Inversiones 2013 - Prog'!I54*1.05</f>
        <v>2205000</v>
      </c>
      <c r="J54" s="21">
        <f>'Plan de Inversiones 2013 - Prog'!J54*1.05</f>
        <v>0</v>
      </c>
      <c r="K54" s="21">
        <f>'Plan de Inversiones 2013 - Prog'!K54*1.05</f>
        <v>0</v>
      </c>
      <c r="L54" s="21">
        <f>'Plan de Inversiones 2013 - Prog'!L54*1.05</f>
        <v>0</v>
      </c>
      <c r="M54" s="21">
        <f>'Plan de Inversiones 2013 - Prog'!M54*1.05</f>
        <v>0</v>
      </c>
      <c r="N54" s="21">
        <f>'Plan de Inversiones 2013 - Prog'!N54*1.05</f>
        <v>0</v>
      </c>
      <c r="O54" s="21">
        <f t="shared" si="2"/>
        <v>17640000</v>
      </c>
    </row>
    <row r="55" spans="1:15">
      <c r="A55" s="20">
        <v>12</v>
      </c>
      <c r="B55" s="20">
        <v>0</v>
      </c>
      <c r="C55" s="20">
        <v>0</v>
      </c>
      <c r="D55" s="20" t="s">
        <v>48</v>
      </c>
      <c r="E55" s="20" t="s">
        <v>156</v>
      </c>
      <c r="F55" s="21">
        <f>'Plan de Inversiones 2013 - Prog'!F55*1.05</f>
        <v>0</v>
      </c>
      <c r="G55" s="21">
        <f>'Plan de Inversiones 2013 - Prog'!G55*1.05</f>
        <v>4410001.1025</v>
      </c>
      <c r="H55" s="21">
        <f>'Plan de Inversiones 2013 - Prog'!H55*1.05</f>
        <v>18384356.182500005</v>
      </c>
      <c r="I55" s="21">
        <f>'Plan de Inversiones 2013 - Prog'!I55*1.05</f>
        <v>0</v>
      </c>
      <c r="J55" s="21">
        <f>'Plan de Inversiones 2013 - Prog'!J55*1.05</f>
        <v>0</v>
      </c>
      <c r="K55" s="21">
        <f>'Plan de Inversiones 2013 - Prog'!K55*1.05</f>
        <v>0</v>
      </c>
      <c r="L55" s="21">
        <f>'Plan de Inversiones 2013 - Prog'!L55*1.05</f>
        <v>0</v>
      </c>
      <c r="M55" s="21">
        <f>'Plan de Inversiones 2013 - Prog'!M55*1.05</f>
        <v>0</v>
      </c>
      <c r="N55" s="21">
        <f>'Plan de Inversiones 2013 - Prog'!N55*1.05</f>
        <v>0</v>
      </c>
      <c r="O55" s="21">
        <f t="shared" si="2"/>
        <v>22794357.285000004</v>
      </c>
    </row>
    <row r="56" spans="1:15">
      <c r="A56" s="20">
        <v>12</v>
      </c>
      <c r="B56" s="20">
        <v>0</v>
      </c>
      <c r="C56" s="20">
        <v>0</v>
      </c>
      <c r="D56" s="20" t="s">
        <v>50</v>
      </c>
      <c r="E56" s="20" t="s">
        <v>206</v>
      </c>
      <c r="F56" s="21">
        <f>'Plan de Inversiones 2013 - Prog'!F56*1.05</f>
        <v>0</v>
      </c>
      <c r="G56" s="21">
        <f>'Plan de Inversiones 2013 - Prog'!G56*1.05</f>
        <v>0</v>
      </c>
      <c r="H56" s="21">
        <f>'Plan de Inversiones 2013 - Prog'!H56*1.05</f>
        <v>1102500</v>
      </c>
      <c r="I56" s="21">
        <f>'Plan de Inversiones 2013 - Prog'!I56*1.05</f>
        <v>0</v>
      </c>
      <c r="J56" s="21">
        <f>'Plan de Inversiones 2013 - Prog'!J56*1.05</f>
        <v>0</v>
      </c>
      <c r="K56" s="21">
        <f>'Plan de Inversiones 2013 - Prog'!K56*1.05</f>
        <v>0</v>
      </c>
      <c r="L56" s="21">
        <f>'Plan de Inversiones 2013 - Prog'!L56*1.05</f>
        <v>0</v>
      </c>
      <c r="M56" s="21">
        <f>'Plan de Inversiones 2013 - Prog'!M56*1.05</f>
        <v>0</v>
      </c>
      <c r="N56" s="21">
        <f>'Plan de Inversiones 2013 - Prog'!N56*1.05</f>
        <v>0</v>
      </c>
      <c r="O56" s="21">
        <f t="shared" si="2"/>
        <v>1102500</v>
      </c>
    </row>
    <row r="57" spans="1:15">
      <c r="A57" s="20">
        <v>12</v>
      </c>
      <c r="B57" s="20">
        <v>0</v>
      </c>
      <c r="C57" s="20">
        <v>0</v>
      </c>
      <c r="D57" s="20" t="s">
        <v>53</v>
      </c>
      <c r="E57" s="20" t="s">
        <v>161</v>
      </c>
      <c r="F57" s="21">
        <f>'Plan de Inversiones 2013 - Prog'!F57*1.05</f>
        <v>0</v>
      </c>
      <c r="G57" s="21">
        <f>'Plan de Inversiones 2013 - Prog'!G57*1.05</f>
        <v>1102500</v>
      </c>
      <c r="H57" s="21">
        <f>'Plan de Inversiones 2013 - Prog'!H57*1.05</f>
        <v>9922500</v>
      </c>
      <c r="I57" s="21">
        <f>'Plan de Inversiones 2013 - Prog'!I57*1.05</f>
        <v>0</v>
      </c>
      <c r="J57" s="21">
        <f>'Plan de Inversiones 2013 - Prog'!J57*1.05</f>
        <v>0</v>
      </c>
      <c r="K57" s="21">
        <f>'Plan de Inversiones 2013 - Prog'!K57*1.05</f>
        <v>0</v>
      </c>
      <c r="L57" s="21">
        <f>'Plan de Inversiones 2013 - Prog'!L57*1.05</f>
        <v>0</v>
      </c>
      <c r="M57" s="21">
        <f>'Plan de Inversiones 2013 - Prog'!M57*1.05</f>
        <v>0</v>
      </c>
      <c r="N57" s="21">
        <f>'Plan de Inversiones 2013 - Prog'!N57*1.05</f>
        <v>0</v>
      </c>
      <c r="O57" s="21">
        <f t="shared" si="2"/>
        <v>11025000</v>
      </c>
    </row>
    <row r="58" spans="1:15">
      <c r="A58" s="9" t="s">
        <v>197</v>
      </c>
      <c r="B58" s="10"/>
      <c r="C58" s="10"/>
      <c r="D58" s="10"/>
      <c r="E58" s="10"/>
      <c r="F58" s="16"/>
      <c r="G58" s="35"/>
      <c r="H58" s="35"/>
      <c r="I58" s="35"/>
      <c r="J58" s="35"/>
      <c r="K58" s="35"/>
      <c r="L58" s="16"/>
      <c r="M58" s="16"/>
      <c r="N58" s="16"/>
      <c r="O58" s="17"/>
    </row>
    <row r="59" spans="1:15">
      <c r="A59" s="74" t="s">
        <v>190</v>
      </c>
      <c r="B59" s="74"/>
      <c r="C59" s="74"/>
      <c r="D59" s="26" t="s">
        <v>191</v>
      </c>
      <c r="E59" s="26" t="s">
        <v>192</v>
      </c>
      <c r="F59" s="18"/>
      <c r="G59" s="18"/>
      <c r="H59" s="31"/>
      <c r="I59" s="31"/>
      <c r="J59" s="31"/>
      <c r="K59" s="18"/>
      <c r="L59" s="18"/>
      <c r="M59" s="18"/>
      <c r="N59" s="18"/>
      <c r="O59" s="18"/>
    </row>
    <row r="60" spans="1:15">
      <c r="A60" s="20">
        <v>13</v>
      </c>
      <c r="B60" s="20">
        <v>0</v>
      </c>
      <c r="C60" s="20">
        <v>0</v>
      </c>
      <c r="D60" s="20" t="s">
        <v>0</v>
      </c>
      <c r="E60" s="20" t="s">
        <v>162</v>
      </c>
      <c r="F60" s="21">
        <f>'Plan de Inversiones 2013 - Prog'!F60*1.05</f>
        <v>0</v>
      </c>
      <c r="G60" s="21">
        <f>'Plan de Inversiones 2013 - Prog'!G60*1.05</f>
        <v>13230000</v>
      </c>
      <c r="H60" s="21">
        <f>'Plan de Inversiones 2013 - Prog'!H60*1.05</f>
        <v>45449918.640000008</v>
      </c>
      <c r="I60" s="21">
        <f>'Plan de Inversiones 2013 - Prog'!I60*1.05</f>
        <v>0</v>
      </c>
      <c r="J60" s="21">
        <f>'Plan de Inversiones 2013 - Prog'!J60*1.05</f>
        <v>0</v>
      </c>
      <c r="K60" s="21">
        <f>'Plan de Inversiones 2013 - Prog'!K60*1.05</f>
        <v>0</v>
      </c>
      <c r="L60" s="21">
        <f>'Plan de Inversiones 2013 - Prog'!L60*1.05</f>
        <v>0</v>
      </c>
      <c r="M60" s="21">
        <f>'Plan de Inversiones 2013 - Prog'!M60*1.05</f>
        <v>0</v>
      </c>
      <c r="N60" s="21">
        <f>'Plan de Inversiones 2013 - Prog'!N60*1.05</f>
        <v>60637500</v>
      </c>
      <c r="O60" s="21">
        <f>SUM(F60:N60)</f>
        <v>119317418.64000002</v>
      </c>
    </row>
    <row r="61" spans="1:15">
      <c r="A61" s="20">
        <v>13</v>
      </c>
      <c r="B61" s="20">
        <v>0</v>
      </c>
      <c r="C61" s="20">
        <v>0</v>
      </c>
      <c r="D61" s="20" t="s">
        <v>27</v>
      </c>
      <c r="E61" s="20" t="s">
        <v>169</v>
      </c>
      <c r="F61" s="21">
        <f>'Plan de Inversiones 2013 - Prog'!F61*1.05</f>
        <v>0</v>
      </c>
      <c r="G61" s="21">
        <f>'Plan de Inversiones 2013 - Prog'!G61*1.05</f>
        <v>7128435.352500001</v>
      </c>
      <c r="H61" s="21">
        <f>'Plan de Inversiones 2013 - Prog'!H61*1.05</f>
        <v>37909169.235000007</v>
      </c>
      <c r="I61" s="21">
        <f>'Plan de Inversiones 2013 - Prog'!I61*1.05</f>
        <v>0</v>
      </c>
      <c r="J61" s="21">
        <f>'Plan de Inversiones 2013 - Prog'!J61*1.05</f>
        <v>0</v>
      </c>
      <c r="K61" s="21">
        <f>'Plan de Inversiones 2013 - Prog'!K61*1.05</f>
        <v>0</v>
      </c>
      <c r="L61" s="21">
        <f>'Plan de Inversiones 2013 - Prog'!L61*1.05</f>
        <v>0</v>
      </c>
      <c r="M61" s="21">
        <f>'Plan de Inversiones 2013 - Prog'!M61*1.05</f>
        <v>0</v>
      </c>
      <c r="N61" s="21">
        <f>'Plan de Inversiones 2013 - Prog'!N61*1.05</f>
        <v>0</v>
      </c>
      <c r="O61" s="21">
        <f>SUM(F61:N61)</f>
        <v>45037604.587500006</v>
      </c>
    </row>
    <row r="62" spans="1:15">
      <c r="A62" s="20">
        <v>13</v>
      </c>
      <c r="B62" s="20">
        <v>0</v>
      </c>
      <c r="C62" s="20">
        <v>0</v>
      </c>
      <c r="D62" s="20" t="s">
        <v>33</v>
      </c>
      <c r="E62" s="20" t="s">
        <v>176</v>
      </c>
      <c r="F62" s="21">
        <f>'Plan de Inversiones 2013 - Prog'!F62*1.05</f>
        <v>0</v>
      </c>
      <c r="G62" s="21">
        <f>'Plan de Inversiones 2013 - Prog'!G62*1.05</f>
        <v>0</v>
      </c>
      <c r="H62" s="21">
        <f>'Plan de Inversiones 2013 - Prog'!H62*1.05</f>
        <v>10012218.1425</v>
      </c>
      <c r="I62" s="21">
        <f>'Plan de Inversiones 2013 - Prog'!I62*1.05</f>
        <v>0</v>
      </c>
      <c r="J62" s="21">
        <f>'Plan de Inversiones 2013 - Prog'!J62*1.05</f>
        <v>0</v>
      </c>
      <c r="K62" s="21">
        <f>'Plan de Inversiones 2013 - Prog'!K62*1.05</f>
        <v>0</v>
      </c>
      <c r="L62" s="21">
        <f>'Plan de Inversiones 2013 - Prog'!L62*1.05</f>
        <v>0</v>
      </c>
      <c r="M62" s="21">
        <f>'Plan de Inversiones 2013 - Prog'!M62*1.05</f>
        <v>0</v>
      </c>
      <c r="N62" s="21">
        <f>'Plan de Inversiones 2013 - Prog'!N62*1.05</f>
        <v>0</v>
      </c>
      <c r="O62" s="21">
        <f>SUM(F62:N62)</f>
        <v>10012218.1425</v>
      </c>
    </row>
    <row r="63" spans="1:15">
      <c r="A63" s="14"/>
      <c r="B63" s="5"/>
      <c r="C63" s="5"/>
      <c r="D63" s="5"/>
      <c r="E63" s="5"/>
      <c r="F63" s="16"/>
      <c r="G63" s="35"/>
      <c r="H63" s="35"/>
      <c r="I63" s="35"/>
      <c r="J63" s="35"/>
      <c r="K63" s="16"/>
      <c r="L63" s="16"/>
      <c r="M63" s="16"/>
      <c r="N63" s="16"/>
      <c r="O63" s="17"/>
    </row>
    <row r="64" spans="1:15">
      <c r="A64" s="4"/>
      <c r="B64" s="22"/>
      <c r="C64" s="23"/>
      <c r="D64" s="23"/>
      <c r="E64" s="24" t="s">
        <v>199</v>
      </c>
      <c r="F64" s="21">
        <f t="shared" ref="F64:N64" si="3">SUM(F9:F63)</f>
        <v>2638796424.8625002</v>
      </c>
      <c r="G64" s="21">
        <f t="shared" si="3"/>
        <v>247469117.96249998</v>
      </c>
      <c r="H64" s="30">
        <f t="shared" si="3"/>
        <v>649597482.7650001</v>
      </c>
      <c r="I64" s="30">
        <f t="shared" si="3"/>
        <v>325237500</v>
      </c>
      <c r="J64" s="30">
        <f t="shared" si="3"/>
        <v>441000000</v>
      </c>
      <c r="K64" s="21">
        <f t="shared" si="3"/>
        <v>30870000</v>
      </c>
      <c r="L64" s="21">
        <f t="shared" si="3"/>
        <v>22050000</v>
      </c>
      <c r="M64" s="21">
        <f t="shared" si="3"/>
        <v>1192899764.2275</v>
      </c>
      <c r="N64" s="21">
        <f t="shared" si="3"/>
        <v>427147939.73250002</v>
      </c>
      <c r="O64" s="21">
        <f>SUM(O9:O63)</f>
        <v>5975068229.5500002</v>
      </c>
    </row>
    <row r="65" spans="1:15">
      <c r="A65" s="4"/>
      <c r="B65" s="4"/>
      <c r="C65" s="4"/>
      <c r="D65" s="4"/>
      <c r="E65" s="4"/>
      <c r="F65" s="15"/>
      <c r="G65" s="15"/>
      <c r="H65" s="32"/>
      <c r="I65" s="32"/>
      <c r="J65" s="32"/>
      <c r="K65" s="15"/>
      <c r="L65" s="15"/>
      <c r="M65" s="15"/>
      <c r="N65" s="15"/>
      <c r="O65" s="15">
        <f>SUM(F64:N64)</f>
        <v>5975068229.5500002</v>
      </c>
    </row>
    <row r="66" spans="1:15">
      <c r="F66" s="3"/>
      <c r="G66" s="3"/>
      <c r="H66" s="33"/>
      <c r="I66" s="33"/>
    </row>
    <row r="67" spans="1:15">
      <c r="F67" s="3"/>
      <c r="G67" s="3"/>
      <c r="H67" s="33"/>
      <c r="I67" s="33"/>
    </row>
    <row r="68" spans="1:15">
      <c r="F68" s="3"/>
      <c r="G68" s="3"/>
      <c r="H68" s="33"/>
      <c r="I68" s="33"/>
    </row>
    <row r="69" spans="1:15">
      <c r="F69" s="3"/>
      <c r="G69" s="3"/>
      <c r="H69" s="33"/>
      <c r="I69" s="33"/>
    </row>
    <row r="70" spans="1:15">
      <c r="F70" s="3"/>
      <c r="G70" s="3"/>
      <c r="H70" s="33"/>
      <c r="I70" s="33"/>
    </row>
    <row r="71" spans="1:15">
      <c r="F71" s="3"/>
      <c r="G71" s="3"/>
      <c r="H71" s="33"/>
      <c r="I71" s="33"/>
    </row>
    <row r="72" spans="1:15">
      <c r="F72" s="3"/>
      <c r="G72" s="3"/>
      <c r="H72" s="33"/>
      <c r="I72" s="33"/>
    </row>
    <row r="73" spans="1:15">
      <c r="F73" s="3"/>
      <c r="G73" s="3"/>
      <c r="H73" s="33"/>
      <c r="I73" s="33"/>
    </row>
    <row r="74" spans="1:15">
      <c r="F74" s="3"/>
      <c r="G74" s="3"/>
      <c r="H74" s="33"/>
      <c r="I74" s="33"/>
    </row>
    <row r="75" spans="1:15">
      <c r="F75" s="3"/>
      <c r="G75" s="3"/>
      <c r="H75" s="33"/>
      <c r="I75" s="33"/>
    </row>
    <row r="76" spans="1:15">
      <c r="F76" s="3"/>
      <c r="G76" s="3"/>
      <c r="H76" s="33"/>
      <c r="I76" s="33"/>
    </row>
    <row r="77" spans="1:15">
      <c r="F77" s="3"/>
      <c r="G77" s="3"/>
      <c r="H77" s="33"/>
      <c r="I77" s="33"/>
    </row>
    <row r="78" spans="1:15">
      <c r="F78" s="3"/>
      <c r="G78" s="3"/>
      <c r="H78" s="33"/>
      <c r="I78" s="33"/>
    </row>
    <row r="79" spans="1:15">
      <c r="F79" s="3"/>
      <c r="G79" s="3"/>
      <c r="H79" s="33"/>
      <c r="I79" s="33"/>
    </row>
    <row r="80" spans="1:15">
      <c r="F80" s="3"/>
      <c r="G80" s="3"/>
      <c r="H80" s="33"/>
      <c r="I80" s="33"/>
    </row>
    <row r="81" spans="6:9">
      <c r="F81" s="3"/>
      <c r="G81" s="3"/>
      <c r="H81" s="33"/>
      <c r="I81" s="33"/>
    </row>
    <row r="82" spans="6:9">
      <c r="F82" s="3"/>
      <c r="G82" s="3"/>
      <c r="H82" s="33"/>
      <c r="I82" s="33"/>
    </row>
    <row r="83" spans="6:9">
      <c r="F83" s="3"/>
      <c r="G83" s="3"/>
      <c r="H83" s="33"/>
      <c r="I83" s="33"/>
    </row>
    <row r="84" spans="6:9">
      <c r="F84" s="3"/>
      <c r="G84" s="3"/>
      <c r="H84" s="33"/>
      <c r="I84" s="33"/>
    </row>
    <row r="85" spans="6:9">
      <c r="F85" s="3"/>
      <c r="G85" s="3"/>
      <c r="H85" s="33"/>
      <c r="I85" s="33"/>
    </row>
    <row r="86" spans="6:9">
      <c r="F86" s="3"/>
      <c r="G86" s="3"/>
      <c r="H86" s="33"/>
      <c r="I86" s="33"/>
    </row>
    <row r="87" spans="6:9">
      <c r="F87" s="3"/>
      <c r="G87" s="3"/>
      <c r="H87" s="33"/>
      <c r="I87" s="33"/>
    </row>
    <row r="88" spans="6:9">
      <c r="F88" s="3"/>
      <c r="G88" s="3"/>
      <c r="H88" s="33"/>
      <c r="I88" s="33"/>
    </row>
    <row r="89" spans="6:9">
      <c r="F89" s="3"/>
      <c r="G89" s="3"/>
      <c r="H89" s="33"/>
      <c r="I89" s="33"/>
    </row>
    <row r="90" spans="6:9">
      <c r="F90" s="3"/>
      <c r="G90" s="3"/>
      <c r="H90" s="33"/>
      <c r="I90" s="33"/>
    </row>
    <row r="91" spans="6:9">
      <c r="F91" s="3"/>
      <c r="G91" s="3"/>
      <c r="H91" s="33"/>
      <c r="I91" s="33"/>
    </row>
    <row r="92" spans="6:9">
      <c r="F92" s="3"/>
      <c r="G92" s="3"/>
      <c r="H92" s="33"/>
      <c r="I92" s="33"/>
    </row>
    <row r="93" spans="6:9">
      <c r="F93" s="3"/>
      <c r="G93" s="3"/>
      <c r="H93" s="33"/>
      <c r="I93" s="33"/>
    </row>
    <row r="94" spans="6:9">
      <c r="F94" s="3"/>
      <c r="G94" s="3"/>
      <c r="H94" s="33"/>
      <c r="I94" s="33"/>
    </row>
    <row r="95" spans="6:9">
      <c r="F95" s="3"/>
      <c r="G95" s="3"/>
      <c r="H95" s="33"/>
      <c r="I95" s="33"/>
    </row>
    <row r="96" spans="6:9">
      <c r="F96" s="3"/>
      <c r="G96" s="3"/>
      <c r="H96" s="33"/>
      <c r="I96" s="33"/>
    </row>
    <row r="97" spans="6:9">
      <c r="F97" s="3"/>
      <c r="G97" s="3"/>
      <c r="H97" s="33"/>
      <c r="I97" s="33"/>
    </row>
    <row r="98" spans="6:9">
      <c r="F98" s="3"/>
      <c r="G98" s="3"/>
      <c r="H98" s="33"/>
      <c r="I98" s="33"/>
    </row>
    <row r="99" spans="6:9">
      <c r="F99" s="3"/>
      <c r="G99" s="3"/>
      <c r="H99" s="33"/>
      <c r="I99" s="33"/>
    </row>
    <row r="100" spans="6:9">
      <c r="F100" s="3"/>
      <c r="G100" s="3"/>
      <c r="H100" s="33"/>
      <c r="I100" s="33"/>
    </row>
    <row r="101" spans="6:9">
      <c r="F101" s="3"/>
      <c r="G101" s="3"/>
      <c r="H101" s="33"/>
      <c r="I101" s="33"/>
    </row>
    <row r="102" spans="6:9">
      <c r="F102" s="3"/>
      <c r="G102" s="3"/>
      <c r="H102" s="33"/>
      <c r="I102" s="33"/>
    </row>
    <row r="103" spans="6:9">
      <c r="F103" s="3"/>
      <c r="G103" s="3"/>
      <c r="H103" s="33"/>
      <c r="I103" s="33"/>
    </row>
    <row r="104" spans="6:9">
      <c r="F104" s="3"/>
      <c r="G104" s="3"/>
      <c r="H104" s="33"/>
      <c r="I104" s="33"/>
    </row>
    <row r="105" spans="6:9">
      <c r="F105" s="3"/>
      <c r="G105" s="3"/>
      <c r="H105" s="33"/>
      <c r="I105" s="33"/>
    </row>
    <row r="106" spans="6:9">
      <c r="F106" s="3"/>
      <c r="G106" s="3"/>
      <c r="H106" s="33"/>
      <c r="I106" s="33"/>
    </row>
    <row r="107" spans="6:9">
      <c r="F107" s="3"/>
      <c r="G107" s="3"/>
      <c r="H107" s="33"/>
      <c r="I107" s="33"/>
    </row>
    <row r="108" spans="6:9">
      <c r="F108" s="3"/>
      <c r="G108" s="3"/>
      <c r="H108" s="33"/>
      <c r="I108" s="33"/>
    </row>
    <row r="109" spans="6:9">
      <c r="F109" s="3"/>
      <c r="G109" s="3"/>
      <c r="H109" s="33"/>
      <c r="I109" s="33"/>
    </row>
    <row r="110" spans="6:9">
      <c r="F110" s="3"/>
      <c r="G110" s="3"/>
      <c r="H110" s="33"/>
      <c r="I110" s="33"/>
    </row>
    <row r="111" spans="6:9">
      <c r="F111" s="3"/>
      <c r="G111" s="3"/>
      <c r="H111" s="33"/>
      <c r="I111" s="33"/>
    </row>
    <row r="112" spans="6:9">
      <c r="F112" s="3"/>
      <c r="G112" s="3"/>
      <c r="H112" s="33"/>
      <c r="I112" s="33"/>
    </row>
    <row r="113" spans="6:9">
      <c r="F113" s="3"/>
      <c r="G113" s="3"/>
      <c r="H113" s="33"/>
      <c r="I113" s="33"/>
    </row>
    <row r="114" spans="6:9">
      <c r="F114" s="3"/>
      <c r="G114" s="3"/>
      <c r="H114" s="33"/>
      <c r="I114" s="33"/>
    </row>
    <row r="115" spans="6:9">
      <c r="F115" s="3"/>
      <c r="G115" s="3"/>
      <c r="H115" s="33"/>
      <c r="I115" s="33"/>
    </row>
    <row r="116" spans="6:9">
      <c r="F116" s="3"/>
      <c r="G116" s="3"/>
      <c r="H116" s="33"/>
      <c r="I116" s="33"/>
    </row>
    <row r="117" spans="6:9">
      <c r="F117" s="2"/>
      <c r="G117" s="2"/>
      <c r="H117" s="34"/>
      <c r="I117" s="34"/>
    </row>
    <row r="118" spans="6:9">
      <c r="F118" s="2"/>
      <c r="G118" s="2"/>
      <c r="H118" s="34"/>
      <c r="I118" s="34"/>
    </row>
    <row r="119" spans="6:9">
      <c r="F119" s="2"/>
      <c r="G119" s="2"/>
      <c r="H119" s="34"/>
      <c r="I119" s="34"/>
    </row>
    <row r="120" spans="6:9">
      <c r="F120" s="2"/>
      <c r="G120" s="2"/>
      <c r="H120" s="34"/>
      <c r="I120" s="34"/>
    </row>
    <row r="121" spans="6:9">
      <c r="F121" s="2"/>
      <c r="G121" s="2"/>
      <c r="H121" s="34"/>
      <c r="I121" s="34"/>
    </row>
    <row r="122" spans="6:9">
      <c r="F122" s="2"/>
      <c r="G122" s="2"/>
      <c r="H122" s="34"/>
      <c r="I122" s="34"/>
    </row>
  </sheetData>
  <mergeCells count="6">
    <mergeCell ref="A59:C59"/>
    <mergeCell ref="F5:O5"/>
    <mergeCell ref="A8:C8"/>
    <mergeCell ref="A13:C13"/>
    <mergeCell ref="A26:C26"/>
    <mergeCell ref="A38:C38"/>
  </mergeCells>
  <pageMargins left="0.31496062992125984" right="0.31496062992125984" top="0.55118110236220474" bottom="0.55118110236220474" header="0.31496062992125984" footer="0.31496062992125984"/>
  <pageSetup paperSize="14" orientation="landscape" verticalDpi="0" r:id="rId1"/>
  <headerFooter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2"/>
  <sheetViews>
    <sheetView view="pageLayout" topLeftCell="I43" workbookViewId="0">
      <selection activeCell="O48" sqref="O48"/>
    </sheetView>
  </sheetViews>
  <sheetFormatPr baseColWidth="10" defaultRowHeight="14.4"/>
  <cols>
    <col min="1" max="1" width="2.88671875" customWidth="1"/>
    <col min="2" max="3" width="1.5546875" bestFit="1" customWidth="1"/>
    <col min="4" max="4" width="9" bestFit="1" customWidth="1"/>
    <col min="5" max="5" width="37.6640625" bestFit="1" customWidth="1"/>
    <col min="6" max="6" width="12.33203125" customWidth="1"/>
    <col min="7" max="7" width="9.6640625" customWidth="1"/>
    <col min="8" max="10" width="9.6640625" style="28" customWidth="1"/>
    <col min="11" max="12" width="9.6640625" customWidth="1"/>
    <col min="13" max="13" width="12.33203125" customWidth="1"/>
    <col min="14" max="14" width="9.6640625" customWidth="1"/>
    <col min="15" max="15" width="12.6640625" bestFit="1" customWidth="1"/>
  </cols>
  <sheetData>
    <row r="1" spans="1:15">
      <c r="E1" s="25" t="s">
        <v>207</v>
      </c>
    </row>
    <row r="2" spans="1:15">
      <c r="E2" s="25" t="s">
        <v>208</v>
      </c>
    </row>
    <row r="3" spans="1:15">
      <c r="E3" s="25" t="s">
        <v>209</v>
      </c>
    </row>
    <row r="4" spans="1:15">
      <c r="E4" s="25" t="s">
        <v>210</v>
      </c>
    </row>
    <row r="5" spans="1:15">
      <c r="F5" s="78" t="s">
        <v>213</v>
      </c>
      <c r="G5" s="79"/>
      <c r="H5" s="79"/>
      <c r="I5" s="79"/>
      <c r="J5" s="79"/>
      <c r="K5" s="79"/>
      <c r="L5" s="79"/>
      <c r="M5" s="79"/>
      <c r="N5" s="79"/>
      <c r="O5" s="80"/>
    </row>
    <row r="6" spans="1:15">
      <c r="F6" s="7" t="s">
        <v>180</v>
      </c>
      <c r="G6" s="7" t="s">
        <v>182</v>
      </c>
      <c r="H6" s="36" t="s">
        <v>181</v>
      </c>
      <c r="I6" s="36" t="s">
        <v>183</v>
      </c>
      <c r="J6" s="36" t="s">
        <v>184</v>
      </c>
      <c r="K6" s="7" t="s">
        <v>185</v>
      </c>
      <c r="L6" s="7" t="s">
        <v>186</v>
      </c>
      <c r="M6" s="7" t="s">
        <v>187</v>
      </c>
      <c r="N6" s="7" t="s">
        <v>188</v>
      </c>
      <c r="O6" s="7" t="s">
        <v>189</v>
      </c>
    </row>
    <row r="7" spans="1:15">
      <c r="A7" s="9" t="s">
        <v>193</v>
      </c>
      <c r="B7" s="10"/>
      <c r="C7" s="11"/>
      <c r="D7" s="10"/>
      <c r="E7" s="10"/>
      <c r="F7" s="12"/>
      <c r="G7" s="12"/>
      <c r="H7" s="37"/>
      <c r="I7" s="37"/>
      <c r="J7" s="38"/>
      <c r="K7" s="6"/>
      <c r="L7" s="6"/>
      <c r="M7" s="6"/>
      <c r="N7" s="6"/>
      <c r="O7" s="13"/>
    </row>
    <row r="8" spans="1:15">
      <c r="A8" s="74" t="s">
        <v>190</v>
      </c>
      <c r="B8" s="74"/>
      <c r="C8" s="74"/>
      <c r="D8" s="26" t="s">
        <v>191</v>
      </c>
      <c r="E8" s="26" t="s">
        <v>192</v>
      </c>
      <c r="F8" s="8"/>
      <c r="G8" s="8"/>
      <c r="H8" s="29"/>
      <c r="I8" s="29"/>
      <c r="J8" s="29"/>
      <c r="K8" s="8"/>
      <c r="L8" s="8"/>
      <c r="M8" s="8"/>
      <c r="N8" s="8"/>
      <c r="O8" s="8"/>
    </row>
    <row r="9" spans="1:15">
      <c r="A9" s="20">
        <v>1</v>
      </c>
      <c r="B9" s="20">
        <v>0</v>
      </c>
      <c r="C9" s="20">
        <v>0</v>
      </c>
      <c r="D9" s="20" t="s">
        <v>0</v>
      </c>
      <c r="E9" s="20" t="s">
        <v>1</v>
      </c>
      <c r="F9" s="21">
        <f>'Plan de Inversiones 2014 - Prog'!F9*1.05</f>
        <v>0</v>
      </c>
      <c r="G9" s="21">
        <f>'Plan de Inversiones 2014 - Prog'!G9*1.05</f>
        <v>0</v>
      </c>
      <c r="H9" s="21">
        <f>'Plan de Inversiones 2014 - Prog'!H9*1.05</f>
        <v>79337423.048625007</v>
      </c>
      <c r="I9" s="21">
        <f>'Plan de Inversiones 2014 - Prog'!I9*1.05</f>
        <v>0</v>
      </c>
      <c r="J9" s="21">
        <f>'Plan de Inversiones 2014 - Prog'!J9*1.05</f>
        <v>0</v>
      </c>
      <c r="K9" s="21">
        <f>'Plan de Inversiones 2014 - Prog'!K9*1.05</f>
        <v>0</v>
      </c>
      <c r="L9" s="21">
        <f>'Plan de Inversiones 2014 - Prog'!L9*1.05</f>
        <v>0</v>
      </c>
      <c r="M9" s="21">
        <f>'Plan de Inversiones 2014 - Prog'!M9*1.05</f>
        <v>0</v>
      </c>
      <c r="N9" s="21">
        <f>'Plan de Inversiones 2014 - Prog'!N9*1.05</f>
        <v>0</v>
      </c>
      <c r="O9" s="21">
        <f>SUM(F9:N9)</f>
        <v>79337423.048625007</v>
      </c>
    </row>
    <row r="10" spans="1:15">
      <c r="A10" s="20">
        <v>2</v>
      </c>
      <c r="B10" s="20">
        <v>0</v>
      </c>
      <c r="C10" s="20">
        <v>0</v>
      </c>
      <c r="D10" s="20" t="s">
        <v>0</v>
      </c>
      <c r="E10" s="20" t="s">
        <v>18</v>
      </c>
      <c r="F10" s="21">
        <f>'Plan de Inversiones 2014 - Prog'!F10*1.05</f>
        <v>0</v>
      </c>
      <c r="G10" s="21">
        <f>'Plan de Inversiones 2014 - Prog'!G10*1.05</f>
        <v>0</v>
      </c>
      <c r="H10" s="21">
        <f>'Plan de Inversiones 2014 - Prog'!H10*1.05</f>
        <v>46305000</v>
      </c>
      <c r="I10" s="21">
        <f>'Plan de Inversiones 2014 - Prog'!I10*1.05</f>
        <v>0</v>
      </c>
      <c r="J10" s="21">
        <f>'Plan de Inversiones 2014 - Prog'!J10*1.05</f>
        <v>0</v>
      </c>
      <c r="K10" s="21">
        <f>'Plan de Inversiones 2014 - Prog'!K10*1.05</f>
        <v>0</v>
      </c>
      <c r="L10" s="21">
        <f>'Plan de Inversiones 2014 - Prog'!L10*1.05</f>
        <v>0</v>
      </c>
      <c r="M10" s="21">
        <f>'Plan de Inversiones 2014 - Prog'!M10*1.05</f>
        <v>0</v>
      </c>
      <c r="N10" s="21">
        <f>'Plan de Inversiones 2014 - Prog'!N10*1.05</f>
        <v>17364375</v>
      </c>
      <c r="O10" s="21">
        <f>SUM(F10:N10)</f>
        <v>63669375</v>
      </c>
    </row>
    <row r="11" spans="1:15">
      <c r="A11" s="20">
        <v>3</v>
      </c>
      <c r="B11" s="20">
        <v>0</v>
      </c>
      <c r="C11" s="20">
        <v>0</v>
      </c>
      <c r="D11" s="20" t="s">
        <v>0</v>
      </c>
      <c r="E11" s="20" t="s">
        <v>201</v>
      </c>
      <c r="F11" s="21">
        <f>'Plan de Inversiones 2014 - Prog'!F11*1.05</f>
        <v>0</v>
      </c>
      <c r="G11" s="21">
        <f>'Plan de Inversiones 2014 - Prog'!G11*1.05</f>
        <v>0</v>
      </c>
      <c r="H11" s="21">
        <f>'Plan de Inversiones 2014 - Prog'!H11*1.05</f>
        <v>10678414.572000001</v>
      </c>
      <c r="I11" s="21">
        <f>'Plan de Inversiones 2014 - Prog'!I11*1.05</f>
        <v>0</v>
      </c>
      <c r="J11" s="21">
        <f>'Plan de Inversiones 2014 - Prog'!J11*1.05</f>
        <v>0</v>
      </c>
      <c r="K11" s="21">
        <f>'Plan de Inversiones 2014 - Prog'!K11*1.05</f>
        <v>0</v>
      </c>
      <c r="L11" s="21">
        <f>'Plan de Inversiones 2014 - Prog'!L11*1.05</f>
        <v>0</v>
      </c>
      <c r="M11" s="21">
        <f>'Plan de Inversiones 2014 - Prog'!M11*1.05</f>
        <v>0</v>
      </c>
      <c r="N11" s="21">
        <f>'Plan de Inversiones 2014 - Prog'!N11*1.05</f>
        <v>0</v>
      </c>
      <c r="O11" s="21">
        <f>SUM(F11:N11)</f>
        <v>10678414.572000001</v>
      </c>
    </row>
    <row r="12" spans="1:15">
      <c r="A12" s="9" t="s">
        <v>194</v>
      </c>
      <c r="B12" s="10"/>
      <c r="C12" s="10"/>
      <c r="D12" s="10"/>
      <c r="E12" s="10"/>
      <c r="F12" s="16"/>
      <c r="G12" s="35"/>
      <c r="H12" s="35"/>
      <c r="I12" s="35"/>
      <c r="J12" s="35"/>
      <c r="K12" s="16"/>
      <c r="L12" s="16"/>
      <c r="M12" s="16"/>
      <c r="N12" s="16"/>
      <c r="O12" s="17"/>
    </row>
    <row r="13" spans="1:15">
      <c r="A13" s="74" t="s">
        <v>190</v>
      </c>
      <c r="B13" s="74"/>
      <c r="C13" s="74"/>
      <c r="D13" s="26" t="s">
        <v>191</v>
      </c>
      <c r="E13" s="26" t="s">
        <v>192</v>
      </c>
      <c r="F13" s="18"/>
      <c r="G13" s="18"/>
      <c r="H13" s="31"/>
      <c r="I13" s="31"/>
      <c r="J13" s="31"/>
      <c r="K13" s="18"/>
      <c r="L13" s="18"/>
      <c r="M13" s="18"/>
      <c r="N13" s="18"/>
      <c r="O13" s="18"/>
    </row>
    <row r="14" spans="1:15">
      <c r="A14" s="20">
        <v>4</v>
      </c>
      <c r="B14" s="20">
        <v>0</v>
      </c>
      <c r="C14" s="20">
        <v>0</v>
      </c>
      <c r="D14" s="20" t="s">
        <v>0</v>
      </c>
      <c r="E14" s="20" t="s">
        <v>202</v>
      </c>
      <c r="F14" s="21">
        <f>'Plan de Inversiones 2014 - Prog'!F14*1.05</f>
        <v>0</v>
      </c>
      <c r="G14" s="21">
        <f>'Plan de Inversiones 2014 - Prog'!G14*1.05</f>
        <v>0</v>
      </c>
      <c r="H14" s="21">
        <f>'Plan de Inversiones 2014 - Prog'!H14*1.05</f>
        <v>23950990.36575</v>
      </c>
      <c r="I14" s="21">
        <f>'Plan de Inversiones 2014 - Prog'!I14*1.05</f>
        <v>0</v>
      </c>
      <c r="J14" s="21">
        <f>'Plan de Inversiones 2014 - Prog'!J14*1.05</f>
        <v>138915000</v>
      </c>
      <c r="K14" s="21">
        <f>'Plan de Inversiones 2014 - Prog'!K14*1.05</f>
        <v>0</v>
      </c>
      <c r="L14" s="21">
        <f>'Plan de Inversiones 2014 - Prog'!L14*1.05</f>
        <v>0</v>
      </c>
      <c r="M14" s="21">
        <f>'Plan de Inversiones 2014 - Prog'!M14*1.05</f>
        <v>0</v>
      </c>
      <c r="N14" s="21">
        <f>'Plan de Inversiones 2014 - Prog'!N14*1.05</f>
        <v>0</v>
      </c>
      <c r="O14" s="21">
        <f t="shared" ref="O14:O24" si="0">SUM(F14:N14)</f>
        <v>162865990.36575001</v>
      </c>
    </row>
    <row r="15" spans="1:15">
      <c r="A15" s="20">
        <v>4</v>
      </c>
      <c r="B15" s="20">
        <v>0</v>
      </c>
      <c r="C15" s="20">
        <v>0</v>
      </c>
      <c r="D15" s="20" t="s">
        <v>27</v>
      </c>
      <c r="E15" s="20" t="s">
        <v>28</v>
      </c>
      <c r="F15" s="21">
        <f>'Plan de Inversiones 2014 - Prog'!F15*1.05</f>
        <v>0</v>
      </c>
      <c r="G15" s="21">
        <f>'Plan de Inversiones 2014 - Prog'!G15*1.05</f>
        <v>0</v>
      </c>
      <c r="H15" s="21">
        <f>'Plan de Inversiones 2014 - Prog'!H15*1.05</f>
        <v>0</v>
      </c>
      <c r="I15" s="21">
        <f>'Plan de Inversiones 2014 - Prog'!I15*1.05</f>
        <v>0</v>
      </c>
      <c r="J15" s="21">
        <f>'Plan de Inversiones 2014 - Prog'!J15*1.05</f>
        <v>9261000</v>
      </c>
      <c r="K15" s="21">
        <f>'Plan de Inversiones 2014 - Prog'!K15*1.05</f>
        <v>0</v>
      </c>
      <c r="L15" s="21">
        <f>'Plan de Inversiones 2014 - Prog'!L15*1.05</f>
        <v>0</v>
      </c>
      <c r="M15" s="21">
        <f>'Plan de Inversiones 2014 - Prog'!M15*1.05</f>
        <v>0</v>
      </c>
      <c r="N15" s="21">
        <f>'Plan de Inversiones 2014 - Prog'!N15*1.05</f>
        <v>0</v>
      </c>
      <c r="O15" s="21">
        <f t="shared" si="0"/>
        <v>9261000</v>
      </c>
    </row>
    <row r="16" spans="1:15">
      <c r="A16" s="20">
        <v>4</v>
      </c>
      <c r="B16" s="20">
        <v>0</v>
      </c>
      <c r="C16" s="20">
        <v>0</v>
      </c>
      <c r="D16" s="20" t="s">
        <v>33</v>
      </c>
      <c r="E16" s="20" t="s">
        <v>35</v>
      </c>
      <c r="F16" s="21">
        <f>'Plan de Inversiones 2014 - Prog'!F16*1.05</f>
        <v>0</v>
      </c>
      <c r="G16" s="21">
        <f>'Plan de Inversiones 2014 - Prog'!G16*1.05</f>
        <v>0</v>
      </c>
      <c r="H16" s="21">
        <f>'Plan de Inversiones 2014 - Prog'!H16*1.05</f>
        <v>0</v>
      </c>
      <c r="I16" s="21">
        <f>'Plan de Inversiones 2014 - Prog'!I16*1.05</f>
        <v>0</v>
      </c>
      <c r="J16" s="21">
        <f>'Plan de Inversiones 2014 - Prog'!J16*1.05</f>
        <v>10418625</v>
      </c>
      <c r="K16" s="21">
        <f>'Plan de Inversiones 2014 - Prog'!K16*1.05</f>
        <v>0</v>
      </c>
      <c r="L16" s="21">
        <f>'Plan de Inversiones 2014 - Prog'!L16*1.05</f>
        <v>0</v>
      </c>
      <c r="M16" s="21">
        <f>'Plan de Inversiones 2014 - Prog'!M16*1.05</f>
        <v>0</v>
      </c>
      <c r="N16" s="21">
        <f>'Plan de Inversiones 2014 - Prog'!N16*1.05</f>
        <v>0</v>
      </c>
      <c r="O16" s="21">
        <f t="shared" si="0"/>
        <v>10418625</v>
      </c>
    </row>
    <row r="17" spans="1:15">
      <c r="A17" s="20">
        <v>4</v>
      </c>
      <c r="B17" s="20">
        <v>0</v>
      </c>
      <c r="C17" s="20">
        <v>0</v>
      </c>
      <c r="D17" s="20" t="s">
        <v>36</v>
      </c>
      <c r="E17" s="20" t="s">
        <v>37</v>
      </c>
      <c r="F17" s="21">
        <f>'Plan de Inversiones 2014 - Prog'!F17*1.05</f>
        <v>0</v>
      </c>
      <c r="G17" s="21">
        <f>'Plan de Inversiones 2014 - Prog'!G17*1.05</f>
        <v>0</v>
      </c>
      <c r="H17" s="21">
        <f>'Plan de Inversiones 2014 - Prog'!H17*1.05</f>
        <v>13622149.603125</v>
      </c>
      <c r="I17" s="21">
        <f>'Plan de Inversiones 2014 - Prog'!I17*1.05</f>
        <v>0</v>
      </c>
      <c r="J17" s="21">
        <f>'Plan de Inversiones 2014 - Prog'!J17*1.05</f>
        <v>0</v>
      </c>
      <c r="K17" s="21">
        <f>'Plan de Inversiones 2014 - Prog'!K17*1.05</f>
        <v>0</v>
      </c>
      <c r="L17" s="21">
        <f>'Plan de Inversiones 2014 - Prog'!L17*1.05</f>
        <v>0</v>
      </c>
      <c r="M17" s="21">
        <f>'Plan de Inversiones 2014 - Prog'!M17*1.05</f>
        <v>0</v>
      </c>
      <c r="N17" s="21">
        <f>'Plan de Inversiones 2014 - Prog'!N17*1.05</f>
        <v>109974375</v>
      </c>
      <c r="O17" s="21">
        <f t="shared" si="0"/>
        <v>123596524.60312501</v>
      </c>
    </row>
    <row r="18" spans="1:15">
      <c r="A18" s="20">
        <v>4</v>
      </c>
      <c r="B18" s="20">
        <v>0</v>
      </c>
      <c r="C18" s="20">
        <v>0</v>
      </c>
      <c r="D18" s="20" t="s">
        <v>39</v>
      </c>
      <c r="E18" s="20" t="s">
        <v>41</v>
      </c>
      <c r="F18" s="21">
        <f>'Plan de Inversiones 2014 - Prog'!F18*1.05</f>
        <v>23152500</v>
      </c>
      <c r="G18" s="21">
        <f>'Plan de Inversiones 2014 - Prog'!G18*1.05</f>
        <v>0</v>
      </c>
      <c r="H18" s="21">
        <f>'Plan de Inversiones 2014 - Prog'!H18*1.05</f>
        <v>0</v>
      </c>
      <c r="I18" s="21">
        <f>'Plan de Inversiones 2014 - Prog'!I18*1.05</f>
        <v>0</v>
      </c>
      <c r="J18" s="21">
        <f>'Plan de Inversiones 2014 - Prog'!J18*1.05</f>
        <v>11576250</v>
      </c>
      <c r="K18" s="21">
        <f>'Plan de Inversiones 2014 - Prog'!K18*1.05</f>
        <v>0</v>
      </c>
      <c r="L18" s="21">
        <f>'Plan de Inversiones 2014 - Prog'!L18*1.05</f>
        <v>0</v>
      </c>
      <c r="M18" s="21">
        <f>'Plan de Inversiones 2014 - Prog'!M18*1.05</f>
        <v>0</v>
      </c>
      <c r="N18" s="21">
        <f>'Plan de Inversiones 2014 - Prog'!N18*1.05</f>
        <v>0</v>
      </c>
      <c r="O18" s="21">
        <f t="shared" si="0"/>
        <v>34728750</v>
      </c>
    </row>
    <row r="19" spans="1:15">
      <c r="A19" s="20">
        <v>4</v>
      </c>
      <c r="B19" s="20">
        <v>0</v>
      </c>
      <c r="C19" s="20">
        <v>0</v>
      </c>
      <c r="D19" s="20" t="s">
        <v>44</v>
      </c>
      <c r="E19" s="20" t="s">
        <v>45</v>
      </c>
      <c r="F19" s="21">
        <f>'Plan de Inversiones 2014 - Prog'!F19*1.05</f>
        <v>0</v>
      </c>
      <c r="G19" s="21">
        <f>'Plan de Inversiones 2014 - Prog'!G19*1.05</f>
        <v>0</v>
      </c>
      <c r="H19" s="21">
        <f>'Plan de Inversiones 2014 - Prog'!H19*1.05</f>
        <v>0</v>
      </c>
      <c r="I19" s="21">
        <f>'Plan de Inversiones 2014 - Prog'!I19*1.05</f>
        <v>0</v>
      </c>
      <c r="J19" s="21">
        <f>'Plan de Inversiones 2014 - Prog'!J19*1.05</f>
        <v>5788125</v>
      </c>
      <c r="K19" s="21">
        <f>'Plan de Inversiones 2014 - Prog'!K19*1.05</f>
        <v>0</v>
      </c>
      <c r="L19" s="21">
        <f>'Plan de Inversiones 2014 - Prog'!L19*1.05</f>
        <v>0</v>
      </c>
      <c r="M19" s="21">
        <f>'Plan de Inversiones 2014 - Prog'!M19*1.05</f>
        <v>0</v>
      </c>
      <c r="N19" s="21">
        <f>'Plan de Inversiones 2014 - Prog'!N19*1.05</f>
        <v>0</v>
      </c>
      <c r="O19" s="21">
        <f t="shared" si="0"/>
        <v>5788125</v>
      </c>
    </row>
    <row r="20" spans="1:15">
      <c r="A20" s="20">
        <v>4</v>
      </c>
      <c r="B20" s="20">
        <v>0</v>
      </c>
      <c r="C20" s="20">
        <v>0</v>
      </c>
      <c r="D20" s="20" t="s">
        <v>48</v>
      </c>
      <c r="E20" s="20" t="s">
        <v>49</v>
      </c>
      <c r="F20" s="21">
        <f>'Plan de Inversiones 2014 - Prog'!F20*1.05</f>
        <v>0</v>
      </c>
      <c r="G20" s="21">
        <f>'Plan de Inversiones 2014 - Prog'!G20*1.05</f>
        <v>0</v>
      </c>
      <c r="H20" s="21">
        <f>'Plan de Inversiones 2014 - Prog'!H20*1.05</f>
        <v>0</v>
      </c>
      <c r="I20" s="21">
        <f>'Plan de Inversiones 2014 - Prog'!I20*1.05</f>
        <v>0</v>
      </c>
      <c r="J20" s="21">
        <f>'Plan de Inversiones 2014 - Prog'!J20*1.05</f>
        <v>6945750</v>
      </c>
      <c r="K20" s="21">
        <f>'Plan de Inversiones 2014 - Prog'!K20*1.05</f>
        <v>0</v>
      </c>
      <c r="L20" s="21">
        <f>'Plan de Inversiones 2014 - Prog'!L20*1.05</f>
        <v>0</v>
      </c>
      <c r="M20" s="21">
        <f>'Plan de Inversiones 2014 - Prog'!M20*1.05</f>
        <v>0</v>
      </c>
      <c r="N20" s="21">
        <f>'Plan de Inversiones 2014 - Prog'!N20*1.05</f>
        <v>0</v>
      </c>
      <c r="O20" s="21">
        <f t="shared" si="0"/>
        <v>6945750</v>
      </c>
    </row>
    <row r="21" spans="1:15">
      <c r="A21" s="20">
        <v>4</v>
      </c>
      <c r="B21" s="20">
        <v>0</v>
      </c>
      <c r="C21" s="20">
        <v>0</v>
      </c>
      <c r="D21" s="20" t="s">
        <v>50</v>
      </c>
      <c r="E21" s="20" t="s">
        <v>51</v>
      </c>
      <c r="F21" s="21">
        <f>'Plan de Inversiones 2014 - Prog'!F21*1.05</f>
        <v>0</v>
      </c>
      <c r="G21" s="21">
        <f>'Plan de Inversiones 2014 - Prog'!G21*1.05</f>
        <v>0</v>
      </c>
      <c r="H21" s="21">
        <f>'Plan de Inversiones 2014 - Prog'!H21*1.05</f>
        <v>0</v>
      </c>
      <c r="I21" s="21">
        <f>'Plan de Inversiones 2014 - Prog'!I21*1.05</f>
        <v>0</v>
      </c>
      <c r="J21" s="21">
        <f>'Plan de Inversiones 2014 - Prog'!J21*1.05</f>
        <v>5788125</v>
      </c>
      <c r="K21" s="21">
        <f>'Plan de Inversiones 2014 - Prog'!K21*1.05</f>
        <v>0</v>
      </c>
      <c r="L21" s="21">
        <f>'Plan de Inversiones 2014 - Prog'!L21*1.05</f>
        <v>0</v>
      </c>
      <c r="M21" s="21">
        <f>'Plan de Inversiones 2014 - Prog'!M21*1.05</f>
        <v>0</v>
      </c>
      <c r="N21" s="21">
        <f>'Plan de Inversiones 2014 - Prog'!N21*1.05</f>
        <v>0</v>
      </c>
      <c r="O21" s="21">
        <f t="shared" si="0"/>
        <v>5788125</v>
      </c>
    </row>
    <row r="22" spans="1:15">
      <c r="A22" s="20">
        <v>4</v>
      </c>
      <c r="B22" s="20">
        <v>0</v>
      </c>
      <c r="C22" s="20">
        <v>0</v>
      </c>
      <c r="D22" s="20" t="s">
        <v>53</v>
      </c>
      <c r="E22" s="20" t="s">
        <v>54</v>
      </c>
      <c r="F22" s="21">
        <f>'Plan de Inversiones 2014 - Prog'!F22*1.05</f>
        <v>0</v>
      </c>
      <c r="G22" s="21">
        <f>'Plan de Inversiones 2014 - Prog'!G22*1.05</f>
        <v>0</v>
      </c>
      <c r="H22" s="21">
        <f>'Plan de Inversiones 2014 - Prog'!H22*1.05</f>
        <v>0</v>
      </c>
      <c r="I22" s="21">
        <f>'Plan de Inversiones 2014 - Prog'!I22*1.05</f>
        <v>0</v>
      </c>
      <c r="J22" s="21">
        <f>'Plan de Inversiones 2014 - Prog'!J22*1.05</f>
        <v>5788125</v>
      </c>
      <c r="K22" s="21">
        <f>'Plan de Inversiones 2014 - Prog'!K22*1.05</f>
        <v>0</v>
      </c>
      <c r="L22" s="21">
        <f>'Plan de Inversiones 2014 - Prog'!L22*1.05</f>
        <v>0</v>
      </c>
      <c r="M22" s="21">
        <f>'Plan de Inversiones 2014 - Prog'!M22*1.05</f>
        <v>0</v>
      </c>
      <c r="N22" s="21">
        <f>'Plan de Inversiones 2014 - Prog'!N22*1.05</f>
        <v>0</v>
      </c>
      <c r="O22" s="21">
        <f t="shared" si="0"/>
        <v>5788125</v>
      </c>
    </row>
    <row r="23" spans="1:15">
      <c r="A23" s="20">
        <v>4</v>
      </c>
      <c r="B23" s="20">
        <v>0</v>
      </c>
      <c r="C23" s="20">
        <v>0</v>
      </c>
      <c r="D23" s="20" t="s">
        <v>56</v>
      </c>
      <c r="E23" s="20" t="s">
        <v>57</v>
      </c>
      <c r="F23" s="21">
        <f>'Plan de Inversiones 2014 - Prog'!F23*1.05</f>
        <v>0</v>
      </c>
      <c r="G23" s="21">
        <f>'Plan de Inversiones 2014 - Prog'!G23*1.05</f>
        <v>0</v>
      </c>
      <c r="H23" s="21">
        <f>'Plan de Inversiones 2014 - Prog'!H23*1.05</f>
        <v>0</v>
      </c>
      <c r="I23" s="21">
        <f>'Plan de Inversiones 2014 - Prog'!I23*1.05</f>
        <v>0</v>
      </c>
      <c r="J23" s="21">
        <f>'Plan de Inversiones 2014 - Prog'!J23*1.05</f>
        <v>4630500</v>
      </c>
      <c r="K23" s="21">
        <f>'Plan de Inversiones 2014 - Prog'!K23*1.05</f>
        <v>0</v>
      </c>
      <c r="L23" s="21">
        <f>'Plan de Inversiones 2014 - Prog'!L23*1.05</f>
        <v>0</v>
      </c>
      <c r="M23" s="21">
        <f>'Plan de Inversiones 2014 - Prog'!M23*1.05</f>
        <v>0</v>
      </c>
      <c r="N23" s="21">
        <f>'Plan de Inversiones 2014 - Prog'!N23*1.05</f>
        <v>0</v>
      </c>
      <c r="O23" s="21">
        <f t="shared" si="0"/>
        <v>4630500</v>
      </c>
    </row>
    <row r="24" spans="1:15">
      <c r="A24" s="20">
        <v>4</v>
      </c>
      <c r="B24" s="20">
        <v>0</v>
      </c>
      <c r="C24" s="20">
        <v>0</v>
      </c>
      <c r="D24" s="20" t="s">
        <v>60</v>
      </c>
      <c r="E24" s="20" t="s">
        <v>61</v>
      </c>
      <c r="F24" s="21">
        <f>'Plan de Inversiones 2014 - Prog'!F24*1.05</f>
        <v>0</v>
      </c>
      <c r="G24" s="21">
        <f>'Plan de Inversiones 2014 - Prog'!G24*1.05</f>
        <v>0</v>
      </c>
      <c r="H24" s="21">
        <f>'Plan de Inversiones 2014 - Prog'!H24*1.05</f>
        <v>0</v>
      </c>
      <c r="I24" s="21">
        <f>'Plan de Inversiones 2014 - Prog'!I24*1.05</f>
        <v>0</v>
      </c>
      <c r="J24" s="21">
        <f>'Plan de Inversiones 2014 - Prog'!J24*1.05</f>
        <v>5788125</v>
      </c>
      <c r="K24" s="21">
        <f>'Plan de Inversiones 2014 - Prog'!K24*1.05</f>
        <v>0</v>
      </c>
      <c r="L24" s="21">
        <f>'Plan de Inversiones 2014 - Prog'!L24*1.05</f>
        <v>0</v>
      </c>
      <c r="M24" s="21">
        <f>'Plan de Inversiones 2014 - Prog'!M24*1.05</f>
        <v>0</v>
      </c>
      <c r="N24" s="21">
        <f>'Plan de Inversiones 2014 - Prog'!N24*1.05</f>
        <v>0</v>
      </c>
      <c r="O24" s="21">
        <f t="shared" si="0"/>
        <v>5788125</v>
      </c>
    </row>
    <row r="25" spans="1:15">
      <c r="A25" s="9" t="s">
        <v>195</v>
      </c>
      <c r="B25" s="10"/>
      <c r="C25" s="10"/>
      <c r="D25" s="10"/>
      <c r="E25" s="10"/>
      <c r="F25" s="16"/>
      <c r="G25" s="16"/>
      <c r="H25" s="35"/>
      <c r="I25" s="35"/>
      <c r="J25" s="35"/>
      <c r="K25" s="16"/>
      <c r="L25" s="16"/>
      <c r="M25" s="16"/>
      <c r="N25" s="16"/>
      <c r="O25" s="17"/>
    </row>
    <row r="26" spans="1:15">
      <c r="A26" s="74" t="s">
        <v>190</v>
      </c>
      <c r="B26" s="74"/>
      <c r="C26" s="74"/>
      <c r="D26" s="26" t="s">
        <v>191</v>
      </c>
      <c r="E26" s="26" t="s">
        <v>192</v>
      </c>
      <c r="F26" s="18"/>
      <c r="G26" s="18"/>
      <c r="H26" s="31"/>
      <c r="I26" s="31"/>
      <c r="J26" s="31"/>
      <c r="K26" s="18"/>
      <c r="L26" s="18"/>
      <c r="M26" s="18"/>
      <c r="N26" s="18"/>
      <c r="O26" s="18"/>
    </row>
    <row r="27" spans="1:15">
      <c r="A27" s="20">
        <v>5</v>
      </c>
      <c r="B27" s="20">
        <v>0</v>
      </c>
      <c r="C27" s="20">
        <v>0</v>
      </c>
      <c r="D27" s="20" t="s">
        <v>0</v>
      </c>
      <c r="E27" s="20" t="s">
        <v>64</v>
      </c>
      <c r="F27" s="21">
        <f>'Plan de Inversiones 2014 - Prog'!F27*1.05</f>
        <v>0</v>
      </c>
      <c r="G27" s="21">
        <f>'Plan de Inversiones 2014 - Prog'!G27*1.05</f>
        <v>104186250</v>
      </c>
      <c r="H27" s="21">
        <f>'Plan de Inversiones 2014 - Prog'!H27*1.05</f>
        <v>172767075.95700005</v>
      </c>
      <c r="I27" s="21">
        <f>'Plan de Inversiones 2014 - Prog'!I27*1.05</f>
        <v>104186250</v>
      </c>
      <c r="J27" s="21">
        <f>'Plan de Inversiones 2014 - Prog'!J27*1.05</f>
        <v>0</v>
      </c>
      <c r="K27" s="21">
        <f>'Plan de Inversiones 2014 - Prog'!K27*1.05</f>
        <v>0</v>
      </c>
      <c r="L27" s="21">
        <f>'Plan de Inversiones 2014 - Prog'!L27*1.05</f>
        <v>0</v>
      </c>
      <c r="M27" s="21">
        <f>'Plan de Inversiones 2014 - Prog'!M27*1.05</f>
        <v>0</v>
      </c>
      <c r="N27" s="21">
        <f>'Plan de Inversiones 2014 - Prog'!N27*1.05</f>
        <v>5788125</v>
      </c>
      <c r="O27" s="21">
        <f t="shared" ref="O27:O36" si="1">SUM(F27:N27)</f>
        <v>386927700.95700002</v>
      </c>
    </row>
    <row r="28" spans="1:15">
      <c r="A28" s="20">
        <v>6</v>
      </c>
      <c r="B28" s="20">
        <v>0</v>
      </c>
      <c r="C28" s="20">
        <v>0</v>
      </c>
      <c r="D28" s="20" t="s">
        <v>0</v>
      </c>
      <c r="E28" s="20" t="s">
        <v>69</v>
      </c>
      <c r="F28" s="21">
        <f>'Plan de Inversiones 2014 - Prog'!F28*1.05</f>
        <v>31041734.054625005</v>
      </c>
      <c r="G28" s="21">
        <f>'Plan de Inversiones 2014 - Prog'!G28*1.05</f>
        <v>0</v>
      </c>
      <c r="H28" s="21">
        <f>'Plan de Inversiones 2014 - Prog'!H28*1.05</f>
        <v>25467750</v>
      </c>
      <c r="I28" s="21">
        <f>'Plan de Inversiones 2014 - Prog'!I28*1.05</f>
        <v>0</v>
      </c>
      <c r="J28" s="21">
        <f>'Plan de Inversiones 2014 - Prog'!J28*1.05</f>
        <v>34728750</v>
      </c>
      <c r="K28" s="21">
        <f>'Plan de Inversiones 2014 - Prog'!K28*1.05</f>
        <v>0</v>
      </c>
      <c r="L28" s="21">
        <f>'Plan de Inversiones 2014 - Prog'!L28*1.05</f>
        <v>0</v>
      </c>
      <c r="M28" s="21">
        <f>'Plan de Inversiones 2014 - Prog'!M28*1.05</f>
        <v>0</v>
      </c>
      <c r="N28" s="21">
        <f>'Plan de Inversiones 2014 - Prog'!N28*1.05</f>
        <v>6945750</v>
      </c>
      <c r="O28" s="21">
        <f t="shared" si="1"/>
        <v>98183984.054625005</v>
      </c>
    </row>
    <row r="29" spans="1:15">
      <c r="A29" s="20">
        <v>6</v>
      </c>
      <c r="B29" s="20">
        <v>0</v>
      </c>
      <c r="C29" s="20">
        <v>0</v>
      </c>
      <c r="D29" s="20" t="s">
        <v>27</v>
      </c>
      <c r="E29" s="20" t="s">
        <v>71</v>
      </c>
      <c r="F29" s="21">
        <f>'Plan de Inversiones 2014 - Prog'!F29*1.05</f>
        <v>143100232.27762502</v>
      </c>
      <c r="G29" s="21">
        <f>'Plan de Inversiones 2014 - Prog'!G29*1.05</f>
        <v>0</v>
      </c>
      <c r="H29" s="21">
        <f>'Plan de Inversiones 2014 - Prog'!H29*1.05</f>
        <v>0</v>
      </c>
      <c r="I29" s="21">
        <f>'Plan de Inversiones 2014 - Prog'!I29*1.05</f>
        <v>0</v>
      </c>
      <c r="J29" s="21">
        <f>'Plan de Inversiones 2014 - Prog'!J29*1.05</f>
        <v>0</v>
      </c>
      <c r="K29" s="21">
        <f>'Plan de Inversiones 2014 - Prog'!K29*1.05</f>
        <v>0</v>
      </c>
      <c r="L29" s="21">
        <f>'Plan de Inversiones 2014 - Prog'!L29*1.05</f>
        <v>0</v>
      </c>
      <c r="M29" s="21">
        <f>'Plan de Inversiones 2014 - Prog'!M29*1.05</f>
        <v>0</v>
      </c>
      <c r="N29" s="21">
        <f>'Plan de Inversiones 2014 - Prog'!N29*1.05</f>
        <v>0</v>
      </c>
      <c r="O29" s="21">
        <f t="shared" si="1"/>
        <v>143100232.27762502</v>
      </c>
    </row>
    <row r="30" spans="1:15">
      <c r="A30" s="20">
        <v>6</v>
      </c>
      <c r="B30" s="20">
        <v>0</v>
      </c>
      <c r="C30" s="20">
        <v>0</v>
      </c>
      <c r="D30" s="20" t="s">
        <v>33</v>
      </c>
      <c r="E30" s="20" t="s">
        <v>79</v>
      </c>
      <c r="F30" s="21">
        <f>'Plan de Inversiones 2014 - Prog'!F30*1.05</f>
        <v>167314338.07200003</v>
      </c>
      <c r="G30" s="21">
        <f>'Plan de Inversiones 2014 - Prog'!G30*1.05</f>
        <v>0</v>
      </c>
      <c r="H30" s="21">
        <f>'Plan de Inversiones 2014 - Prog'!H30*1.05</f>
        <v>0</v>
      </c>
      <c r="I30" s="21">
        <f>'Plan de Inversiones 2014 - Prog'!I30*1.05</f>
        <v>0</v>
      </c>
      <c r="J30" s="21">
        <f>'Plan de Inversiones 2014 - Prog'!J30*1.05</f>
        <v>38201625</v>
      </c>
      <c r="K30" s="21">
        <f>'Plan de Inversiones 2014 - Prog'!K30*1.05</f>
        <v>0</v>
      </c>
      <c r="L30" s="21">
        <f>'Plan de Inversiones 2014 - Prog'!L30*1.05</f>
        <v>0</v>
      </c>
      <c r="M30" s="21">
        <f>'Plan de Inversiones 2014 - Prog'!M30*1.05</f>
        <v>0</v>
      </c>
      <c r="N30" s="21">
        <f>'Plan de Inversiones 2014 - Prog'!N30*1.05</f>
        <v>0</v>
      </c>
      <c r="O30" s="21">
        <f t="shared" si="1"/>
        <v>205515963.07200003</v>
      </c>
    </row>
    <row r="31" spans="1:15">
      <c r="A31" s="20">
        <v>6</v>
      </c>
      <c r="B31" s="20">
        <v>0</v>
      </c>
      <c r="C31" s="20">
        <v>0</v>
      </c>
      <c r="D31" s="20" t="s">
        <v>36</v>
      </c>
      <c r="E31" s="20" t="s">
        <v>81</v>
      </c>
      <c r="F31" s="21">
        <f>'Plan de Inversiones 2014 - Prog'!F31*1.05</f>
        <v>36035247.890250005</v>
      </c>
      <c r="G31" s="21">
        <f>'Plan de Inversiones 2014 - Prog'!G31*1.05</f>
        <v>0</v>
      </c>
      <c r="H31" s="21">
        <f>'Plan de Inversiones 2014 - Prog'!H31*1.05</f>
        <v>23152500</v>
      </c>
      <c r="I31" s="21">
        <f>'Plan de Inversiones 2014 - Prog'!I31*1.05</f>
        <v>0</v>
      </c>
      <c r="J31" s="21">
        <f>'Plan de Inversiones 2014 - Prog'!J31*1.05</f>
        <v>127338750</v>
      </c>
      <c r="K31" s="21">
        <f>'Plan de Inversiones 2014 - Prog'!K31*1.05</f>
        <v>0</v>
      </c>
      <c r="L31" s="21">
        <f>'Plan de Inversiones 2014 - Prog'!L31*1.05</f>
        <v>0</v>
      </c>
      <c r="M31" s="21">
        <f>'Plan de Inversiones 2014 - Prog'!M31*1.05</f>
        <v>0</v>
      </c>
      <c r="N31" s="21">
        <f>'Plan de Inversiones 2014 - Prog'!N31*1.05</f>
        <v>138915000</v>
      </c>
      <c r="O31" s="21">
        <f t="shared" si="1"/>
        <v>325441497.89024997</v>
      </c>
    </row>
    <row r="32" spans="1:15">
      <c r="A32" s="20">
        <v>6</v>
      </c>
      <c r="B32" s="20">
        <v>0</v>
      </c>
      <c r="C32" s="20">
        <v>0</v>
      </c>
      <c r="D32" s="20" t="s">
        <v>39</v>
      </c>
      <c r="E32" s="20" t="s">
        <v>84</v>
      </c>
      <c r="F32" s="21">
        <f>'Plan de Inversiones 2014 - Prog'!F32*1.05</f>
        <v>0</v>
      </c>
      <c r="G32" s="21">
        <f>'Plan de Inversiones 2014 - Prog'!G32*1.05</f>
        <v>0</v>
      </c>
      <c r="H32" s="21">
        <f>'Plan de Inversiones 2014 - Prog'!H32*1.05</f>
        <v>0</v>
      </c>
      <c r="I32" s="21">
        <f>'Plan de Inversiones 2014 - Prog'!I32*1.05</f>
        <v>0</v>
      </c>
      <c r="J32" s="21">
        <f>'Plan de Inversiones 2014 - Prog'!J32*1.05</f>
        <v>0</v>
      </c>
      <c r="K32" s="21">
        <f>'Plan de Inversiones 2014 - Prog'!K32*1.05</f>
        <v>0</v>
      </c>
      <c r="L32" s="21">
        <f>'Plan de Inversiones 2014 - Prog'!L32*1.05</f>
        <v>0</v>
      </c>
      <c r="M32" s="21">
        <f>'Plan de Inversiones 2014 - Prog'!M32*1.05</f>
        <v>0</v>
      </c>
      <c r="N32" s="21">
        <f>'Plan de Inversiones 2014 - Prog'!N32*1.05</f>
        <v>0</v>
      </c>
      <c r="O32" s="21">
        <f t="shared" si="1"/>
        <v>0</v>
      </c>
    </row>
    <row r="33" spans="1:15">
      <c r="A33" s="20">
        <v>6</v>
      </c>
      <c r="B33" s="20">
        <v>0</v>
      </c>
      <c r="C33" s="20">
        <v>0</v>
      </c>
      <c r="D33" s="20" t="s">
        <v>44</v>
      </c>
      <c r="E33" s="20" t="s">
        <v>86</v>
      </c>
      <c r="F33" s="21">
        <f>'Plan de Inversiones 2014 - Prog'!F33*1.05</f>
        <v>0</v>
      </c>
      <c r="G33" s="21">
        <f>'Plan de Inversiones 2014 - Prog'!G33*1.05</f>
        <v>0</v>
      </c>
      <c r="H33" s="21">
        <f>'Plan de Inversiones 2014 - Prog'!H33*1.05</f>
        <v>0</v>
      </c>
      <c r="I33" s="21">
        <f>'Plan de Inversiones 2014 - Prog'!I33*1.05</f>
        <v>0</v>
      </c>
      <c r="J33" s="21">
        <f>'Plan de Inversiones 2014 - Prog'!J33*1.05</f>
        <v>0</v>
      </c>
      <c r="K33" s="21">
        <f>'Plan de Inversiones 2014 - Prog'!K33*1.05</f>
        <v>0</v>
      </c>
      <c r="L33" s="21">
        <f>'Plan de Inversiones 2014 - Prog'!L33*1.05</f>
        <v>0</v>
      </c>
      <c r="M33" s="21">
        <f>'Plan de Inversiones 2014 - Prog'!M33*1.05</f>
        <v>0</v>
      </c>
      <c r="N33" s="21">
        <f>'Plan de Inversiones 2014 - Prog'!N33*1.05</f>
        <v>0</v>
      </c>
      <c r="O33" s="21">
        <f t="shared" si="1"/>
        <v>0</v>
      </c>
    </row>
    <row r="34" spans="1:15">
      <c r="A34" s="20">
        <v>6</v>
      </c>
      <c r="B34" s="20">
        <v>0</v>
      </c>
      <c r="C34" s="20">
        <v>0</v>
      </c>
      <c r="D34" s="20" t="s">
        <v>48</v>
      </c>
      <c r="E34" s="20" t="s">
        <v>88</v>
      </c>
      <c r="F34" s="21">
        <f>'Plan de Inversiones 2014 - Prog'!F34*1.05</f>
        <v>0</v>
      </c>
      <c r="G34" s="21">
        <f>'Plan de Inversiones 2014 - Prog'!G34*1.05</f>
        <v>0</v>
      </c>
      <c r="H34" s="21">
        <f>'Plan de Inversiones 2014 - Prog'!H34*1.05</f>
        <v>4540716.9202500004</v>
      </c>
      <c r="I34" s="21">
        <f>'Plan de Inversiones 2014 - Prog'!I34*1.05</f>
        <v>0</v>
      </c>
      <c r="J34" s="21">
        <f>'Plan de Inversiones 2014 - Prog'!J34*1.05</f>
        <v>0</v>
      </c>
      <c r="K34" s="21">
        <f>'Plan de Inversiones 2014 - Prog'!K34*1.05</f>
        <v>0</v>
      </c>
      <c r="L34" s="21">
        <f>'Plan de Inversiones 2014 - Prog'!L34*1.05</f>
        <v>0</v>
      </c>
      <c r="M34" s="21">
        <f>'Plan de Inversiones 2014 - Prog'!M34*1.05</f>
        <v>0</v>
      </c>
      <c r="N34" s="21">
        <f>'Plan de Inversiones 2014 - Prog'!N34*1.05</f>
        <v>0</v>
      </c>
      <c r="O34" s="21">
        <f t="shared" si="1"/>
        <v>4540716.9202500004</v>
      </c>
    </row>
    <row r="35" spans="1:15">
      <c r="A35" s="20">
        <v>6</v>
      </c>
      <c r="B35" s="20">
        <v>0</v>
      </c>
      <c r="C35" s="20">
        <v>0</v>
      </c>
      <c r="D35" s="20" t="s">
        <v>50</v>
      </c>
      <c r="E35" s="20" t="s">
        <v>89</v>
      </c>
      <c r="F35" s="21">
        <f>'Plan de Inversiones 2014 - Prog'!F35*1.05</f>
        <v>40856376.314250007</v>
      </c>
      <c r="G35" s="21">
        <f>'Plan de Inversiones 2014 - Prog'!G35*1.05</f>
        <v>0</v>
      </c>
      <c r="H35" s="21">
        <f>'Plan de Inversiones 2014 - Prog'!H35*1.05</f>
        <v>0</v>
      </c>
      <c r="I35" s="21">
        <f>'Plan de Inversiones 2014 - Prog'!I35*1.05</f>
        <v>0</v>
      </c>
      <c r="J35" s="21">
        <f>'Plan de Inversiones 2014 - Prog'!J35*1.05</f>
        <v>46305000</v>
      </c>
      <c r="K35" s="21">
        <f>'Plan de Inversiones 2014 - Prog'!K35*1.05</f>
        <v>0</v>
      </c>
      <c r="L35" s="21">
        <f>'Plan de Inversiones 2014 - Prog'!L35*1.05</f>
        <v>0</v>
      </c>
      <c r="M35" s="21">
        <f>'Plan de Inversiones 2014 - Prog'!M35*1.05</f>
        <v>0</v>
      </c>
      <c r="N35" s="21">
        <f>'Plan de Inversiones 2014 - Prog'!N35*1.05</f>
        <v>0</v>
      </c>
      <c r="O35" s="21">
        <f t="shared" si="1"/>
        <v>87161376.314250007</v>
      </c>
    </row>
    <row r="36" spans="1:15">
      <c r="A36" s="20">
        <v>6</v>
      </c>
      <c r="B36" s="20">
        <v>0</v>
      </c>
      <c r="C36" s="20">
        <v>0</v>
      </c>
      <c r="D36" s="20" t="s">
        <v>53</v>
      </c>
      <c r="E36" s="20" t="s">
        <v>89</v>
      </c>
      <c r="F36" s="21">
        <f>'Plan de Inversiones 2014 - Prog'!F36*1.05</f>
        <v>0</v>
      </c>
      <c r="G36" s="21">
        <f>'Plan de Inversiones 2014 - Prog'!G36*1.05</f>
        <v>0</v>
      </c>
      <c r="H36" s="21">
        <f>'Plan de Inversiones 2014 - Prog'!H36*1.05</f>
        <v>0</v>
      </c>
      <c r="I36" s="21">
        <f>'Plan de Inversiones 2014 - Prog'!I36*1.05</f>
        <v>0</v>
      </c>
      <c r="J36" s="21">
        <f>'Plan de Inversiones 2014 - Prog'!J36*1.05</f>
        <v>11576250</v>
      </c>
      <c r="K36" s="21">
        <f>'Plan de Inversiones 2014 - Prog'!K36*1.05</f>
        <v>0</v>
      </c>
      <c r="L36" s="21">
        <f>'Plan de Inversiones 2014 - Prog'!L36*1.05</f>
        <v>0</v>
      </c>
      <c r="M36" s="21">
        <f>'Plan de Inversiones 2014 - Prog'!M36*1.05</f>
        <v>0</v>
      </c>
      <c r="N36" s="21">
        <f>'Plan de Inversiones 2014 - Prog'!N36*1.05</f>
        <v>0</v>
      </c>
      <c r="O36" s="21">
        <f t="shared" si="1"/>
        <v>11576250</v>
      </c>
    </row>
    <row r="37" spans="1:15">
      <c r="A37" s="9" t="s">
        <v>196</v>
      </c>
      <c r="B37" s="10"/>
      <c r="C37" s="10"/>
      <c r="D37" s="10"/>
      <c r="E37" s="10"/>
      <c r="F37" s="16"/>
      <c r="G37" s="35"/>
      <c r="H37" s="35"/>
      <c r="I37" s="35"/>
      <c r="J37" s="35"/>
      <c r="K37" s="16"/>
      <c r="L37" s="16"/>
      <c r="M37" s="16"/>
      <c r="N37" s="16"/>
      <c r="O37" s="17"/>
    </row>
    <row r="38" spans="1:15">
      <c r="A38" s="74" t="s">
        <v>190</v>
      </c>
      <c r="B38" s="74"/>
      <c r="C38" s="74"/>
      <c r="D38" s="26" t="s">
        <v>191</v>
      </c>
      <c r="E38" s="26" t="s">
        <v>192</v>
      </c>
      <c r="F38" s="18"/>
      <c r="G38" s="18"/>
      <c r="H38" s="31"/>
      <c r="I38" s="31"/>
      <c r="J38" s="31"/>
      <c r="K38" s="18"/>
      <c r="L38" s="18"/>
      <c r="M38" s="18"/>
      <c r="N38" s="18"/>
      <c r="O38" s="18"/>
    </row>
    <row r="39" spans="1:15">
      <c r="A39" s="20">
        <v>7</v>
      </c>
      <c r="B39" s="20">
        <v>0</v>
      </c>
      <c r="C39" s="20">
        <v>0</v>
      </c>
      <c r="D39" s="20" t="s">
        <v>0</v>
      </c>
      <c r="E39" s="20" t="s">
        <v>203</v>
      </c>
      <c r="F39" s="21">
        <f>'Plan de Inversiones 2014 - Prog'!F39*1.05</f>
        <v>13386868.110000001</v>
      </c>
      <c r="G39" s="21">
        <f>'Plan de Inversiones 2014 - Prog'!G39*1.05</f>
        <v>0</v>
      </c>
      <c r="H39" s="21">
        <f>'Plan de Inversiones 2014 - Prog'!H39*1.05</f>
        <v>42742341.920249999</v>
      </c>
      <c r="I39" s="21">
        <f>'Plan de Inversiones 2014 - Prog'!I39*1.05</f>
        <v>0</v>
      </c>
      <c r="J39" s="21">
        <f>'Plan de Inversiones 2014 - Prog'!J39*1.05</f>
        <v>0</v>
      </c>
      <c r="K39" s="21">
        <f>'Plan de Inversiones 2014 - Prog'!K39*1.05</f>
        <v>0</v>
      </c>
      <c r="L39" s="21">
        <f>'Plan de Inversiones 2014 - Prog'!L39*1.05</f>
        <v>0</v>
      </c>
      <c r="M39" s="21">
        <f>'Plan de Inversiones 2014 - Prog'!M39*1.05</f>
        <v>0</v>
      </c>
      <c r="N39" s="21">
        <f>'Plan de Inversiones 2014 - Prog'!N39*1.05</f>
        <v>17364375</v>
      </c>
      <c r="O39" s="21">
        <f t="shared" ref="O39:O57" si="2">SUM(F39:N39)</f>
        <v>73493585.030249998</v>
      </c>
    </row>
    <row r="40" spans="1:15">
      <c r="A40" s="20">
        <v>8</v>
      </c>
      <c r="B40" s="20">
        <v>0</v>
      </c>
      <c r="C40" s="20">
        <v>0</v>
      </c>
      <c r="D40" s="20" t="s">
        <v>0</v>
      </c>
      <c r="E40" s="20" t="s">
        <v>101</v>
      </c>
      <c r="F40" s="21">
        <f>'Plan de Inversiones 2014 - Prog'!F40*1.05</f>
        <v>10040151.082500001</v>
      </c>
      <c r="G40" s="21">
        <f>'Plan de Inversiones 2014 - Prog'!G40*1.05</f>
        <v>0</v>
      </c>
      <c r="H40" s="21">
        <f>'Plan de Inversiones 2014 - Prog'!H40*1.05</f>
        <v>23152500</v>
      </c>
      <c r="I40" s="21">
        <f>'Plan de Inversiones 2014 - Prog'!I40*1.05</f>
        <v>0</v>
      </c>
      <c r="J40" s="21">
        <f>'Plan de Inversiones 2014 - Prog'!J40*1.05</f>
        <v>0</v>
      </c>
      <c r="K40" s="21">
        <f>'Plan de Inversiones 2014 - Prog'!K40*1.05</f>
        <v>0</v>
      </c>
      <c r="L40" s="21">
        <f>'Plan de Inversiones 2014 - Prog'!L40*1.05</f>
        <v>0</v>
      </c>
      <c r="M40" s="21">
        <f>'Plan de Inversiones 2014 - Prog'!M40*1.05</f>
        <v>0</v>
      </c>
      <c r="N40" s="21">
        <f>'Plan de Inversiones 2014 - Prog'!N40*1.05</f>
        <v>11576250</v>
      </c>
      <c r="O40" s="21">
        <f t="shared" si="2"/>
        <v>44768901.082500003</v>
      </c>
    </row>
    <row r="41" spans="1:15">
      <c r="A41" s="20">
        <v>8</v>
      </c>
      <c r="B41" s="20">
        <v>0</v>
      </c>
      <c r="C41" s="20">
        <v>0</v>
      </c>
      <c r="D41" s="20" t="s">
        <v>27</v>
      </c>
      <c r="E41" s="20" t="s">
        <v>102</v>
      </c>
      <c r="F41" s="21">
        <f>'Plan de Inversiones 2014 - Prog'!F41*1.05</f>
        <v>0</v>
      </c>
      <c r="G41" s="21">
        <f>'Plan de Inversiones 2014 - Prog'!G41*1.05</f>
        <v>0</v>
      </c>
      <c r="H41" s="21">
        <f>'Plan de Inversiones 2014 - Prog'!H41*1.05</f>
        <v>8013591.9202500014</v>
      </c>
      <c r="I41" s="21">
        <f>'Plan de Inversiones 2014 - Prog'!I41*1.05</f>
        <v>0</v>
      </c>
      <c r="J41" s="21">
        <f>'Plan de Inversiones 2014 - Prog'!J41*1.05</f>
        <v>0</v>
      </c>
      <c r="K41" s="21">
        <f>'Plan de Inversiones 2014 - Prog'!K41*1.05</f>
        <v>0</v>
      </c>
      <c r="L41" s="21">
        <f>'Plan de Inversiones 2014 - Prog'!L41*1.05</f>
        <v>0</v>
      </c>
      <c r="M41" s="21">
        <f>'Plan de Inversiones 2014 - Prog'!M41*1.05</f>
        <v>0</v>
      </c>
      <c r="N41" s="21">
        <f>'Plan de Inversiones 2014 - Prog'!N41*1.05</f>
        <v>0</v>
      </c>
      <c r="O41" s="21">
        <f t="shared" si="2"/>
        <v>8013591.9202500014</v>
      </c>
    </row>
    <row r="42" spans="1:15">
      <c r="A42" s="20">
        <v>9</v>
      </c>
      <c r="B42" s="20">
        <v>0</v>
      </c>
      <c r="C42" s="20">
        <v>0</v>
      </c>
      <c r="D42" s="20" t="s">
        <v>0</v>
      </c>
      <c r="E42" s="20" t="s">
        <v>110</v>
      </c>
      <c r="F42" s="21">
        <f>'Plan de Inversiones 2014 - Prog'!F42*1.05</f>
        <v>0</v>
      </c>
      <c r="G42" s="21">
        <f>'Plan de Inversiones 2014 - Prog'!G42*1.05</f>
        <v>112285090.58287501</v>
      </c>
      <c r="H42" s="21">
        <f>'Plan de Inversiones 2014 - Prog'!H42*1.05</f>
        <v>14600207.286</v>
      </c>
      <c r="I42" s="21">
        <f>'Plan de Inversiones 2014 - Prog'!I42*1.05</f>
        <v>92610000</v>
      </c>
      <c r="J42" s="21">
        <f>'Plan de Inversiones 2014 - Prog'!J42*1.05</f>
        <v>0</v>
      </c>
      <c r="K42" s="21">
        <f>'Plan de Inversiones 2014 - Prog'!K42*1.05</f>
        <v>0</v>
      </c>
      <c r="L42" s="21">
        <f>'Plan de Inversiones 2014 - Prog'!L42*1.05</f>
        <v>0</v>
      </c>
      <c r="M42" s="21">
        <f>'Plan de Inversiones 2014 - Prog'!M42*1.05</f>
        <v>0</v>
      </c>
      <c r="N42" s="21">
        <f>'Plan de Inversiones 2014 - Prog'!N42*1.05</f>
        <v>76907711.719125018</v>
      </c>
      <c r="O42" s="21">
        <f t="shared" si="2"/>
        <v>296403009.58800006</v>
      </c>
    </row>
    <row r="43" spans="1:15">
      <c r="A43" s="20">
        <v>9</v>
      </c>
      <c r="B43" s="20">
        <v>0</v>
      </c>
      <c r="C43" s="20">
        <v>0</v>
      </c>
      <c r="D43" s="20" t="s">
        <v>27</v>
      </c>
      <c r="E43" s="20" t="s">
        <v>204</v>
      </c>
      <c r="F43" s="21">
        <f>'Plan de Inversiones 2014 - Prog'!F43*1.05</f>
        <v>0</v>
      </c>
      <c r="G43" s="21">
        <f>'Plan de Inversiones 2014 - Prog'!G43*1.05</f>
        <v>0</v>
      </c>
      <c r="H43" s="21">
        <f>'Plan de Inversiones 2014 - Prog'!H43*1.05</f>
        <v>0</v>
      </c>
      <c r="I43" s="21">
        <f>'Plan de Inversiones 2014 - Prog'!I43*1.05</f>
        <v>11576250</v>
      </c>
      <c r="J43" s="21">
        <f>'Plan de Inversiones 2014 - Prog'!J43*1.05</f>
        <v>0</v>
      </c>
      <c r="K43" s="21">
        <f>'Plan de Inversiones 2014 - Prog'!K43*1.05</f>
        <v>0</v>
      </c>
      <c r="L43" s="21">
        <f>'Plan de Inversiones 2014 - Prog'!L43*1.05</f>
        <v>0</v>
      </c>
      <c r="M43" s="21">
        <f>'Plan de Inversiones 2014 - Prog'!M43*1.05</f>
        <v>0</v>
      </c>
      <c r="N43" s="21">
        <f>'Plan de Inversiones 2014 - Prog'!N43*1.05</f>
        <v>0</v>
      </c>
      <c r="O43" s="21">
        <f t="shared" si="2"/>
        <v>11576250</v>
      </c>
    </row>
    <row r="44" spans="1:15">
      <c r="A44" s="20">
        <v>10</v>
      </c>
      <c r="B44" s="20">
        <v>0</v>
      </c>
      <c r="C44" s="20">
        <v>0</v>
      </c>
      <c r="D44" s="20" t="s">
        <v>0</v>
      </c>
      <c r="E44" s="20" t="s">
        <v>115</v>
      </c>
      <c r="F44" s="21">
        <f>'Plan de Inversiones 2014 - Prog'!F44*1.05</f>
        <v>0</v>
      </c>
      <c r="G44" s="21">
        <f>'Plan de Inversiones 2014 - Prog'!G44*1.05</f>
        <v>16206750</v>
      </c>
      <c r="H44" s="21">
        <f>'Plan de Inversiones 2014 - Prog'!H44*1.05</f>
        <v>0</v>
      </c>
      <c r="I44" s="21">
        <f>'Plan de Inversiones 2014 - Prog'!I44*1.05</f>
        <v>0</v>
      </c>
      <c r="J44" s="21">
        <f>'Plan de Inversiones 2014 - Prog'!J44*1.05</f>
        <v>0</v>
      </c>
      <c r="K44" s="21">
        <f>'Plan de Inversiones 2014 - Prog'!K44*1.05</f>
        <v>0</v>
      </c>
      <c r="L44" s="21">
        <f>'Plan de Inversiones 2014 - Prog'!L44*1.05</f>
        <v>23152500</v>
      </c>
      <c r="M44" s="21">
        <f>'Plan de Inversiones 2014 - Prog'!M44*1.05</f>
        <v>0</v>
      </c>
      <c r="N44" s="21">
        <f>'Plan de Inversiones 2014 - Prog'!N44*1.05</f>
        <v>0</v>
      </c>
      <c r="O44" s="21">
        <f t="shared" si="2"/>
        <v>39359250</v>
      </c>
    </row>
    <row r="45" spans="1:15">
      <c r="A45" s="20">
        <v>10</v>
      </c>
      <c r="B45" s="20">
        <v>0</v>
      </c>
      <c r="C45" s="20">
        <v>0</v>
      </c>
      <c r="D45" s="20" t="s">
        <v>27</v>
      </c>
      <c r="E45" s="20" t="s">
        <v>119</v>
      </c>
      <c r="F45" s="21">
        <f>'Plan de Inversiones 2014 - Prog'!F45*1.05</f>
        <v>105732907.615125</v>
      </c>
      <c r="G45" s="21">
        <f>'Plan de Inversiones 2014 - Prog'!G45*1.05</f>
        <v>0</v>
      </c>
      <c r="H45" s="21">
        <f>'Plan de Inversiones 2014 - Prog'!H45*1.05</f>
        <v>14470312.5</v>
      </c>
      <c r="I45" s="21">
        <f>'Plan de Inversiones 2014 - Prog'!I45*1.05</f>
        <v>130811625</v>
      </c>
      <c r="J45" s="21">
        <f>'Plan de Inversiones 2014 - Prog'!J45*1.05</f>
        <v>0</v>
      </c>
      <c r="K45" s="21">
        <f>'Plan de Inversiones 2014 - Prog'!K45*1.05</f>
        <v>0</v>
      </c>
      <c r="L45" s="21">
        <f>'Plan de Inversiones 2014 - Prog'!L45*1.05</f>
        <v>0</v>
      </c>
      <c r="M45" s="21">
        <f>'Plan de Inversiones 2014 - Prog'!M45*1.05</f>
        <v>0</v>
      </c>
      <c r="N45" s="21">
        <f>'Plan de Inversiones 2014 - Prog'!N45*1.05</f>
        <v>0</v>
      </c>
      <c r="O45" s="21">
        <f t="shared" si="2"/>
        <v>251014845.115125</v>
      </c>
    </row>
    <row r="46" spans="1:15">
      <c r="A46" s="20">
        <v>10</v>
      </c>
      <c r="B46" s="20">
        <v>0</v>
      </c>
      <c r="C46" s="20">
        <v>0</v>
      </c>
      <c r="D46" s="20" t="s">
        <v>33</v>
      </c>
      <c r="E46" s="20" t="s">
        <v>125</v>
      </c>
      <c r="F46" s="21">
        <f>'Plan de Inversiones 2014 - Prog'!F46*1.05</f>
        <v>0</v>
      </c>
      <c r="G46" s="21">
        <f>'Plan de Inversiones 2014 - Prog'!G46*1.05</f>
        <v>0</v>
      </c>
      <c r="H46" s="21">
        <f>'Plan de Inversiones 2014 - Prog'!H46*1.05</f>
        <v>1736437.5</v>
      </c>
      <c r="I46" s="21">
        <f>'Plan de Inversiones 2014 - Prog'!I46*1.05</f>
        <v>0</v>
      </c>
      <c r="J46" s="21">
        <f>'Plan de Inversiones 2014 - Prog'!J46*1.05</f>
        <v>0</v>
      </c>
      <c r="K46" s="21">
        <f>'Plan de Inversiones 2014 - Prog'!K46*1.05</f>
        <v>0</v>
      </c>
      <c r="L46" s="21">
        <f>'Plan de Inversiones 2014 - Prog'!L46*1.05</f>
        <v>0</v>
      </c>
      <c r="M46" s="21">
        <f>'Plan de Inversiones 2014 - Prog'!M46*1.05</f>
        <v>0</v>
      </c>
      <c r="N46" s="21">
        <f>'Plan de Inversiones 2014 - Prog'!N46*1.05</f>
        <v>0</v>
      </c>
      <c r="O46" s="21">
        <f t="shared" si="2"/>
        <v>1736437.5</v>
      </c>
    </row>
    <row r="47" spans="1:15">
      <c r="A47" s="20">
        <v>10</v>
      </c>
      <c r="B47" s="20">
        <v>0</v>
      </c>
      <c r="C47" s="20">
        <v>0</v>
      </c>
      <c r="D47" s="20" t="s">
        <v>36</v>
      </c>
      <c r="E47" s="20" t="s">
        <v>126</v>
      </c>
      <c r="F47" s="21">
        <f>'Plan de Inversiones 2014 - Prog'!F47*1.05</f>
        <v>0</v>
      </c>
      <c r="G47" s="21">
        <f>'Plan de Inversiones 2014 - Prog'!G47*1.05</f>
        <v>0</v>
      </c>
      <c r="H47" s="21">
        <f>'Plan de Inversiones 2014 - Prog'!H47*1.05</f>
        <v>17364375</v>
      </c>
      <c r="I47" s="21">
        <f>'Plan de Inversiones 2014 - Prog'!I47*1.05</f>
        <v>0</v>
      </c>
      <c r="J47" s="21">
        <f>'Plan de Inversiones 2014 - Prog'!J47*1.05</f>
        <v>0</v>
      </c>
      <c r="K47" s="21">
        <f>'Plan de Inversiones 2014 - Prog'!K47*1.05</f>
        <v>0</v>
      </c>
      <c r="L47" s="21">
        <f>'Plan de Inversiones 2014 - Prog'!L47*1.05</f>
        <v>0</v>
      </c>
      <c r="M47" s="21">
        <f>'Plan de Inversiones 2014 - Prog'!M47*1.05</f>
        <v>0</v>
      </c>
      <c r="N47" s="21">
        <f>'Plan de Inversiones 2014 - Prog'!N47*1.05</f>
        <v>0</v>
      </c>
      <c r="O47" s="21">
        <f t="shared" si="2"/>
        <v>17364375</v>
      </c>
    </row>
    <row r="48" spans="1:15">
      <c r="A48" s="20">
        <v>11</v>
      </c>
      <c r="B48" s="20">
        <v>0</v>
      </c>
      <c r="C48" s="20">
        <v>0</v>
      </c>
      <c r="D48" s="20" t="s">
        <v>0</v>
      </c>
      <c r="E48" s="20" t="s">
        <v>127</v>
      </c>
      <c r="F48" s="21">
        <f>'Plan de Inversiones 2014 - Prog'!F48*1.05</f>
        <v>2200075890.68925</v>
      </c>
      <c r="G48" s="21">
        <f>'Plan de Inversiones 2014 - Prog'!G48*1.05</f>
        <v>0</v>
      </c>
      <c r="H48" s="21">
        <f>'Plan de Inversiones 2014 - Prog'!H48*1.05</f>
        <v>0</v>
      </c>
      <c r="I48" s="21">
        <f>'Plan de Inversiones 2014 - Prog'!I48*1.05</f>
        <v>0</v>
      </c>
      <c r="J48" s="21">
        <f>'Plan de Inversiones 2014 - Prog'!J48*1.05</f>
        <v>0</v>
      </c>
      <c r="K48" s="21">
        <f>'Plan de Inversiones 2014 - Prog'!K48*1.05</f>
        <v>32413500</v>
      </c>
      <c r="L48" s="21">
        <f>'Plan de Inversiones 2014 - Prog'!L48*1.05</f>
        <v>0</v>
      </c>
      <c r="M48" s="21">
        <f>'Plan de Inversiones 2014 - Prog'!M48*1.05</f>
        <v>1252544752.438875</v>
      </c>
      <c r="N48" s="21">
        <f>'Plan de Inversiones 2014 - Prog'!N48*1.05</f>
        <v>0</v>
      </c>
      <c r="O48" s="21">
        <f t="shared" si="2"/>
        <v>3485034143.1281252</v>
      </c>
    </row>
    <row r="49" spans="1:15">
      <c r="A49" s="20">
        <v>12</v>
      </c>
      <c r="B49" s="20">
        <v>0</v>
      </c>
      <c r="C49" s="20">
        <v>0</v>
      </c>
      <c r="D49" s="20" t="s">
        <v>0</v>
      </c>
      <c r="E49" s="20" t="s">
        <v>135</v>
      </c>
      <c r="F49" s="21">
        <f>'Plan de Inversiones 2014 - Prog'!F49*1.05</f>
        <v>0</v>
      </c>
      <c r="G49" s="21">
        <f>'Plan de Inversiones 2014 - Prog'!G49*1.05</f>
        <v>0</v>
      </c>
      <c r="H49" s="21">
        <f>'Plan de Inversiones 2014 - Prog'!H49*1.05</f>
        <v>4630500</v>
      </c>
      <c r="I49" s="21">
        <f>'Plan de Inversiones 2014 - Prog'!I49*1.05</f>
        <v>0</v>
      </c>
      <c r="J49" s="21">
        <f>'Plan de Inversiones 2014 - Prog'!J49*1.05</f>
        <v>0</v>
      </c>
      <c r="K49" s="21">
        <f>'Plan de Inversiones 2014 - Prog'!K49*1.05</f>
        <v>0</v>
      </c>
      <c r="L49" s="21">
        <f>'Plan de Inversiones 2014 - Prog'!L49*1.05</f>
        <v>0</v>
      </c>
      <c r="M49" s="21">
        <f>'Plan de Inversiones 2014 - Prog'!M49*1.05</f>
        <v>0</v>
      </c>
      <c r="N49" s="21">
        <f>'Plan de Inversiones 2014 - Prog'!N49*1.05</f>
        <v>0</v>
      </c>
      <c r="O49" s="21">
        <f t="shared" si="2"/>
        <v>4630500</v>
      </c>
    </row>
    <row r="50" spans="1:15">
      <c r="A50" s="20">
        <v>12</v>
      </c>
      <c r="B50" s="20">
        <v>0</v>
      </c>
      <c r="C50" s="20">
        <v>0</v>
      </c>
      <c r="D50" s="20" t="s">
        <v>27</v>
      </c>
      <c r="E50" s="20" t="s">
        <v>137</v>
      </c>
      <c r="F50" s="21">
        <f>'Plan de Inversiones 2014 - Prog'!F50*1.05</f>
        <v>0</v>
      </c>
      <c r="G50" s="21">
        <f>'Plan de Inversiones 2014 - Prog'!G50*1.05</f>
        <v>0</v>
      </c>
      <c r="H50" s="21">
        <f>'Plan de Inversiones 2014 - Prog'!H50*1.05</f>
        <v>2315250</v>
      </c>
      <c r="I50" s="21">
        <f>'Plan de Inversiones 2014 - Prog'!I50*1.05</f>
        <v>0</v>
      </c>
      <c r="J50" s="21">
        <f>'Plan de Inversiones 2014 - Prog'!J50*1.05</f>
        <v>0</v>
      </c>
      <c r="K50" s="21">
        <f>'Plan de Inversiones 2014 - Prog'!K50*1.05</f>
        <v>0</v>
      </c>
      <c r="L50" s="21">
        <f>'Plan de Inversiones 2014 - Prog'!L50*1.05</f>
        <v>0</v>
      </c>
      <c r="M50" s="21">
        <f>'Plan de Inversiones 2014 - Prog'!M50*1.05</f>
        <v>0</v>
      </c>
      <c r="N50" s="21">
        <f>'Plan de Inversiones 2014 - Prog'!N50*1.05</f>
        <v>0</v>
      </c>
      <c r="O50" s="21">
        <f t="shared" si="2"/>
        <v>2315250</v>
      </c>
    </row>
    <row r="51" spans="1:15">
      <c r="A51" s="20">
        <v>12</v>
      </c>
      <c r="B51" s="20">
        <v>0</v>
      </c>
      <c r="C51" s="20">
        <v>0</v>
      </c>
      <c r="D51" s="20" t="s">
        <v>33</v>
      </c>
      <c r="E51" s="20" t="s">
        <v>198</v>
      </c>
      <c r="F51" s="21">
        <f>'Plan de Inversiones 2014 - Prog'!F51*1.05</f>
        <v>0</v>
      </c>
      <c r="G51" s="21">
        <f>'Plan de Inversiones 2014 - Prog'!G51*1.05</f>
        <v>0</v>
      </c>
      <c r="H51" s="21">
        <f>'Plan de Inversiones 2014 - Prog'!H51*1.05</f>
        <v>3472875</v>
      </c>
      <c r="I51" s="21">
        <f>'Plan de Inversiones 2014 - Prog'!I51*1.05</f>
        <v>0</v>
      </c>
      <c r="J51" s="21">
        <f>'Plan de Inversiones 2014 - Prog'!J51*1.05</f>
        <v>0</v>
      </c>
      <c r="K51" s="21">
        <f>'Plan de Inversiones 2014 - Prog'!K51*1.05</f>
        <v>0</v>
      </c>
      <c r="L51" s="21">
        <f>'Plan de Inversiones 2014 - Prog'!L51*1.05</f>
        <v>0</v>
      </c>
      <c r="M51" s="21">
        <f>'Plan de Inversiones 2014 - Prog'!M51*1.05</f>
        <v>0</v>
      </c>
      <c r="N51" s="21">
        <f>'Plan de Inversiones 2014 - Prog'!N51*1.05</f>
        <v>0</v>
      </c>
      <c r="O51" s="21">
        <f t="shared" si="2"/>
        <v>3472875</v>
      </c>
    </row>
    <row r="52" spans="1:15">
      <c r="A52" s="20">
        <v>12</v>
      </c>
      <c r="B52" s="20">
        <v>0</v>
      </c>
      <c r="C52" s="20">
        <v>0</v>
      </c>
      <c r="D52" s="20" t="s">
        <v>36</v>
      </c>
      <c r="E52" s="20" t="s">
        <v>142</v>
      </c>
      <c r="F52" s="21">
        <f>'Plan de Inversiones 2014 - Prog'!F52*1.05</f>
        <v>0</v>
      </c>
      <c r="G52" s="21">
        <f>'Plan de Inversiones 2014 - Prog'!G52*1.05</f>
        <v>0</v>
      </c>
      <c r="H52" s="21">
        <f>'Plan de Inversiones 2014 - Prog'!H52*1.05</f>
        <v>2315250</v>
      </c>
      <c r="I52" s="21">
        <f>'Plan de Inversiones 2014 - Prog'!I52*1.05</f>
        <v>0</v>
      </c>
      <c r="J52" s="21">
        <f>'Plan de Inversiones 2014 - Prog'!J52*1.05</f>
        <v>0</v>
      </c>
      <c r="K52" s="21">
        <f>'Plan de Inversiones 2014 - Prog'!K52*1.05</f>
        <v>0</v>
      </c>
      <c r="L52" s="21">
        <f>'Plan de Inversiones 2014 - Prog'!L52*1.05</f>
        <v>0</v>
      </c>
      <c r="M52" s="21">
        <f>'Plan de Inversiones 2014 - Prog'!M52*1.05</f>
        <v>0</v>
      </c>
      <c r="N52" s="21">
        <f>'Plan de Inversiones 2014 - Prog'!N52*1.05</f>
        <v>0</v>
      </c>
      <c r="O52" s="21">
        <f t="shared" si="2"/>
        <v>2315250</v>
      </c>
    </row>
    <row r="53" spans="1:15">
      <c r="A53" s="20">
        <v>12</v>
      </c>
      <c r="B53" s="20">
        <v>0</v>
      </c>
      <c r="C53" s="20">
        <v>0</v>
      </c>
      <c r="D53" s="20" t="s">
        <v>39</v>
      </c>
      <c r="E53" s="20" t="s">
        <v>205</v>
      </c>
      <c r="F53" s="21">
        <f>'Plan de Inversiones 2014 - Prog'!F53*1.05</f>
        <v>0</v>
      </c>
      <c r="G53" s="21">
        <f>'Plan de Inversiones 2014 - Prog'!G53*1.05</f>
        <v>0</v>
      </c>
      <c r="H53" s="21">
        <f>'Plan de Inversiones 2014 - Prog'!H53*1.05</f>
        <v>2315250</v>
      </c>
      <c r="I53" s="21">
        <f>'Plan de Inversiones 2014 - Prog'!I53*1.05</f>
        <v>0</v>
      </c>
      <c r="J53" s="21">
        <f>'Plan de Inversiones 2014 - Prog'!J53*1.05</f>
        <v>0</v>
      </c>
      <c r="K53" s="21">
        <f>'Plan de Inversiones 2014 - Prog'!K53*1.05</f>
        <v>0</v>
      </c>
      <c r="L53" s="21">
        <f>'Plan de Inversiones 2014 - Prog'!L53*1.05</f>
        <v>0</v>
      </c>
      <c r="M53" s="21">
        <f>'Plan de Inversiones 2014 - Prog'!M53*1.05</f>
        <v>0</v>
      </c>
      <c r="N53" s="21">
        <f>'Plan de Inversiones 2014 - Prog'!N53*1.05</f>
        <v>0</v>
      </c>
      <c r="O53" s="21">
        <f t="shared" si="2"/>
        <v>2315250</v>
      </c>
    </row>
    <row r="54" spans="1:15">
      <c r="A54" s="20">
        <v>12</v>
      </c>
      <c r="B54" s="20">
        <v>0</v>
      </c>
      <c r="C54" s="20">
        <v>0</v>
      </c>
      <c r="D54" s="20" t="s">
        <v>44</v>
      </c>
      <c r="E54" s="20" t="s">
        <v>148</v>
      </c>
      <c r="F54" s="21">
        <f>'Plan de Inversiones 2014 - Prog'!F54*1.05</f>
        <v>0</v>
      </c>
      <c r="G54" s="21">
        <f>'Plan de Inversiones 2014 - Prog'!G54*1.05</f>
        <v>0</v>
      </c>
      <c r="H54" s="21">
        <f>'Plan de Inversiones 2014 - Prog'!H54*1.05</f>
        <v>16206750</v>
      </c>
      <c r="I54" s="21">
        <f>'Plan de Inversiones 2014 - Prog'!I54*1.05</f>
        <v>2315250</v>
      </c>
      <c r="J54" s="21">
        <f>'Plan de Inversiones 2014 - Prog'!J54*1.05</f>
        <v>0</v>
      </c>
      <c r="K54" s="21">
        <f>'Plan de Inversiones 2014 - Prog'!K54*1.05</f>
        <v>0</v>
      </c>
      <c r="L54" s="21">
        <f>'Plan de Inversiones 2014 - Prog'!L54*1.05</f>
        <v>0</v>
      </c>
      <c r="M54" s="21">
        <f>'Plan de Inversiones 2014 - Prog'!M54*1.05</f>
        <v>0</v>
      </c>
      <c r="N54" s="21">
        <f>'Plan de Inversiones 2014 - Prog'!N54*1.05</f>
        <v>0</v>
      </c>
      <c r="O54" s="21">
        <f t="shared" si="2"/>
        <v>18522000</v>
      </c>
    </row>
    <row r="55" spans="1:15">
      <c r="A55" s="20">
        <v>12</v>
      </c>
      <c r="B55" s="20">
        <v>0</v>
      </c>
      <c r="C55" s="20">
        <v>0</v>
      </c>
      <c r="D55" s="20" t="s">
        <v>48</v>
      </c>
      <c r="E55" s="20" t="s">
        <v>156</v>
      </c>
      <c r="F55" s="21">
        <f>'Plan de Inversiones 2014 - Prog'!F55*1.05</f>
        <v>0</v>
      </c>
      <c r="G55" s="21">
        <f>'Plan de Inversiones 2014 - Prog'!G55*1.05</f>
        <v>4630501.157625</v>
      </c>
      <c r="H55" s="21">
        <f>'Plan de Inversiones 2014 - Prog'!H55*1.05</f>
        <v>19303573.991625007</v>
      </c>
      <c r="I55" s="21">
        <f>'Plan de Inversiones 2014 - Prog'!I55*1.05</f>
        <v>0</v>
      </c>
      <c r="J55" s="21">
        <f>'Plan de Inversiones 2014 - Prog'!J55*1.05</f>
        <v>0</v>
      </c>
      <c r="K55" s="21">
        <f>'Plan de Inversiones 2014 - Prog'!K55*1.05</f>
        <v>0</v>
      </c>
      <c r="L55" s="21">
        <f>'Plan de Inversiones 2014 - Prog'!L55*1.05</f>
        <v>0</v>
      </c>
      <c r="M55" s="21">
        <f>'Plan de Inversiones 2014 - Prog'!M55*1.05</f>
        <v>0</v>
      </c>
      <c r="N55" s="21">
        <f>'Plan de Inversiones 2014 - Prog'!N55*1.05</f>
        <v>0</v>
      </c>
      <c r="O55" s="21">
        <f t="shared" si="2"/>
        <v>23934075.149250008</v>
      </c>
    </row>
    <row r="56" spans="1:15">
      <c r="A56" s="20">
        <v>12</v>
      </c>
      <c r="B56" s="20">
        <v>0</v>
      </c>
      <c r="C56" s="20">
        <v>0</v>
      </c>
      <c r="D56" s="20" t="s">
        <v>50</v>
      </c>
      <c r="E56" s="20" t="s">
        <v>206</v>
      </c>
      <c r="F56" s="21">
        <f>'Plan de Inversiones 2014 - Prog'!F56*1.05</f>
        <v>0</v>
      </c>
      <c r="G56" s="21">
        <f>'Plan de Inversiones 2014 - Prog'!G56*1.05</f>
        <v>0</v>
      </c>
      <c r="H56" s="21">
        <f>'Plan de Inversiones 2014 - Prog'!H56*1.05</f>
        <v>1157625</v>
      </c>
      <c r="I56" s="21">
        <f>'Plan de Inversiones 2014 - Prog'!I56*1.05</f>
        <v>0</v>
      </c>
      <c r="J56" s="21">
        <f>'Plan de Inversiones 2014 - Prog'!J56*1.05</f>
        <v>0</v>
      </c>
      <c r="K56" s="21">
        <f>'Plan de Inversiones 2014 - Prog'!K56*1.05</f>
        <v>0</v>
      </c>
      <c r="L56" s="21">
        <f>'Plan de Inversiones 2014 - Prog'!L56*1.05</f>
        <v>0</v>
      </c>
      <c r="M56" s="21">
        <f>'Plan de Inversiones 2014 - Prog'!M56*1.05</f>
        <v>0</v>
      </c>
      <c r="N56" s="21">
        <f>'Plan de Inversiones 2014 - Prog'!N56*1.05</f>
        <v>0</v>
      </c>
      <c r="O56" s="21">
        <f t="shared" si="2"/>
        <v>1157625</v>
      </c>
    </row>
    <row r="57" spans="1:15">
      <c r="A57" s="20">
        <v>12</v>
      </c>
      <c r="B57" s="20">
        <v>0</v>
      </c>
      <c r="C57" s="20">
        <v>0</v>
      </c>
      <c r="D57" s="20" t="s">
        <v>53</v>
      </c>
      <c r="E57" s="20" t="s">
        <v>161</v>
      </c>
      <c r="F57" s="21">
        <f>'Plan de Inversiones 2014 - Prog'!F57*1.05</f>
        <v>0</v>
      </c>
      <c r="G57" s="21">
        <f>'Plan de Inversiones 2014 - Prog'!G57*1.05</f>
        <v>1157625</v>
      </c>
      <c r="H57" s="21">
        <f>'Plan de Inversiones 2014 - Prog'!H57*1.05</f>
        <v>10418625</v>
      </c>
      <c r="I57" s="21">
        <f>'Plan de Inversiones 2014 - Prog'!I57*1.05</f>
        <v>0</v>
      </c>
      <c r="J57" s="21">
        <f>'Plan de Inversiones 2014 - Prog'!J57*1.05</f>
        <v>0</v>
      </c>
      <c r="K57" s="21">
        <f>'Plan de Inversiones 2014 - Prog'!K57*1.05</f>
        <v>0</v>
      </c>
      <c r="L57" s="21">
        <f>'Plan de Inversiones 2014 - Prog'!L57*1.05</f>
        <v>0</v>
      </c>
      <c r="M57" s="21">
        <f>'Plan de Inversiones 2014 - Prog'!M57*1.05</f>
        <v>0</v>
      </c>
      <c r="N57" s="21">
        <f>'Plan de Inversiones 2014 - Prog'!N57*1.05</f>
        <v>0</v>
      </c>
      <c r="O57" s="21">
        <f t="shared" si="2"/>
        <v>11576250</v>
      </c>
    </row>
    <row r="58" spans="1:15">
      <c r="A58" s="9" t="s">
        <v>197</v>
      </c>
      <c r="B58" s="10"/>
      <c r="C58" s="10"/>
      <c r="D58" s="10"/>
      <c r="E58" s="10"/>
      <c r="F58" s="16"/>
      <c r="G58" s="35"/>
      <c r="H58" s="35"/>
      <c r="I58" s="35"/>
      <c r="J58" s="35"/>
      <c r="K58" s="35"/>
      <c r="L58" s="16"/>
      <c r="M58" s="16"/>
      <c r="N58" s="16"/>
      <c r="O58" s="17"/>
    </row>
    <row r="59" spans="1:15">
      <c r="A59" s="74" t="s">
        <v>190</v>
      </c>
      <c r="B59" s="74"/>
      <c r="C59" s="74"/>
      <c r="D59" s="26" t="s">
        <v>191</v>
      </c>
      <c r="E59" s="26" t="s">
        <v>192</v>
      </c>
      <c r="F59" s="18"/>
      <c r="G59" s="18"/>
      <c r="H59" s="31"/>
      <c r="I59" s="31"/>
      <c r="J59" s="31"/>
      <c r="K59" s="18"/>
      <c r="L59" s="18"/>
      <c r="M59" s="18"/>
      <c r="N59" s="18"/>
      <c r="O59" s="18"/>
    </row>
    <row r="60" spans="1:15">
      <c r="A60" s="20">
        <v>13</v>
      </c>
      <c r="B60" s="20">
        <v>0</v>
      </c>
      <c r="C60" s="20">
        <v>0</v>
      </c>
      <c r="D60" s="20" t="s">
        <v>0</v>
      </c>
      <c r="E60" s="20" t="s">
        <v>162</v>
      </c>
      <c r="F60" s="21">
        <f>'Plan de Inversiones 2014 - Prog'!F60*1.05</f>
        <v>0</v>
      </c>
      <c r="G60" s="21">
        <f>'Plan de Inversiones 2014 - Prog'!G60*1.05</f>
        <v>13891500</v>
      </c>
      <c r="H60" s="21">
        <f>'Plan de Inversiones 2014 - Prog'!H60*1.05</f>
        <v>47722414.572000012</v>
      </c>
      <c r="I60" s="21">
        <f>'Plan de Inversiones 2014 - Prog'!I60*1.05</f>
        <v>0</v>
      </c>
      <c r="J60" s="21">
        <f>'Plan de Inversiones 2014 - Prog'!J60*1.05</f>
        <v>0</v>
      </c>
      <c r="K60" s="21">
        <f>'Plan de Inversiones 2014 - Prog'!K60*1.05</f>
        <v>0</v>
      </c>
      <c r="L60" s="21">
        <f>'Plan de Inversiones 2014 - Prog'!L60*1.05</f>
        <v>0</v>
      </c>
      <c r="M60" s="21">
        <f>'Plan de Inversiones 2014 - Prog'!M60*1.05</f>
        <v>0</v>
      </c>
      <c r="N60" s="21">
        <f>'Plan de Inversiones 2014 - Prog'!N60*1.05</f>
        <v>63669375</v>
      </c>
      <c r="O60" s="21">
        <f>SUM(F60:N60)</f>
        <v>125283289.57200001</v>
      </c>
    </row>
    <row r="61" spans="1:15">
      <c r="A61" s="20">
        <v>13</v>
      </c>
      <c r="B61" s="20">
        <v>0</v>
      </c>
      <c r="C61" s="20">
        <v>0</v>
      </c>
      <c r="D61" s="20" t="s">
        <v>27</v>
      </c>
      <c r="E61" s="20" t="s">
        <v>169</v>
      </c>
      <c r="F61" s="21">
        <f>'Plan de Inversiones 2014 - Prog'!F61*1.05</f>
        <v>0</v>
      </c>
      <c r="G61" s="21">
        <f>'Plan de Inversiones 2014 - Prog'!G61*1.05</f>
        <v>7484857.1201250013</v>
      </c>
      <c r="H61" s="21">
        <f>'Plan de Inversiones 2014 - Prog'!H61*1.05</f>
        <v>39804627.696750008</v>
      </c>
      <c r="I61" s="21">
        <f>'Plan de Inversiones 2014 - Prog'!I61*1.05</f>
        <v>0</v>
      </c>
      <c r="J61" s="21">
        <f>'Plan de Inversiones 2014 - Prog'!J61*1.05</f>
        <v>0</v>
      </c>
      <c r="K61" s="21">
        <f>'Plan de Inversiones 2014 - Prog'!K61*1.05</f>
        <v>0</v>
      </c>
      <c r="L61" s="21">
        <f>'Plan de Inversiones 2014 - Prog'!L61*1.05</f>
        <v>0</v>
      </c>
      <c r="M61" s="21">
        <f>'Plan de Inversiones 2014 - Prog'!M61*1.05</f>
        <v>0</v>
      </c>
      <c r="N61" s="21">
        <f>'Plan de Inversiones 2014 - Prog'!N61*1.05</f>
        <v>0</v>
      </c>
      <c r="O61" s="21">
        <f>SUM(F61:N61)</f>
        <v>47289484.816875011</v>
      </c>
    </row>
    <row r="62" spans="1:15">
      <c r="A62" s="20">
        <v>13</v>
      </c>
      <c r="B62" s="20">
        <v>0</v>
      </c>
      <c r="C62" s="20">
        <v>0</v>
      </c>
      <c r="D62" s="20" t="s">
        <v>33</v>
      </c>
      <c r="E62" s="20" t="s">
        <v>176</v>
      </c>
      <c r="F62" s="21">
        <f>'Plan de Inversiones 2014 - Prog'!F62*1.05</f>
        <v>0</v>
      </c>
      <c r="G62" s="21">
        <f>'Plan de Inversiones 2014 - Prog'!G62*1.05</f>
        <v>0</v>
      </c>
      <c r="H62" s="21">
        <f>'Plan de Inversiones 2014 - Prog'!H62*1.05</f>
        <v>10512829.049625</v>
      </c>
      <c r="I62" s="21">
        <f>'Plan de Inversiones 2014 - Prog'!I62*1.05</f>
        <v>0</v>
      </c>
      <c r="J62" s="21">
        <f>'Plan de Inversiones 2014 - Prog'!J62*1.05</f>
        <v>0</v>
      </c>
      <c r="K62" s="21">
        <f>'Plan de Inversiones 2014 - Prog'!K62*1.05</f>
        <v>0</v>
      </c>
      <c r="L62" s="21">
        <f>'Plan de Inversiones 2014 - Prog'!L62*1.05</f>
        <v>0</v>
      </c>
      <c r="M62" s="21">
        <f>'Plan de Inversiones 2014 - Prog'!M62*1.05</f>
        <v>0</v>
      </c>
      <c r="N62" s="21">
        <f>'Plan de Inversiones 2014 - Prog'!N62*1.05</f>
        <v>0</v>
      </c>
      <c r="O62" s="21">
        <f>SUM(F62:N62)</f>
        <v>10512829.049625</v>
      </c>
    </row>
    <row r="63" spans="1:15">
      <c r="A63" s="14"/>
      <c r="B63" s="5"/>
      <c r="C63" s="5"/>
      <c r="D63" s="5"/>
      <c r="E63" s="5"/>
      <c r="F63" s="16"/>
      <c r="G63" s="35"/>
      <c r="H63" s="35"/>
      <c r="I63" s="35"/>
      <c r="J63" s="35"/>
      <c r="K63" s="16"/>
      <c r="L63" s="16"/>
      <c r="M63" s="16"/>
      <c r="N63" s="16"/>
      <c r="O63" s="17"/>
    </row>
    <row r="64" spans="1:15">
      <c r="A64" s="4"/>
      <c r="B64" s="22"/>
      <c r="C64" s="23"/>
      <c r="D64" s="23"/>
      <c r="E64" s="24" t="s">
        <v>199</v>
      </c>
      <c r="F64" s="21">
        <f t="shared" ref="F64:N64" si="3">SUM(F9:F63)</f>
        <v>2770736246.1056252</v>
      </c>
      <c r="G64" s="21">
        <f t="shared" si="3"/>
        <v>259842573.860625</v>
      </c>
      <c r="H64" s="30">
        <f t="shared" si="3"/>
        <v>682077356.9032501</v>
      </c>
      <c r="I64" s="30">
        <f t="shared" si="3"/>
        <v>341499375</v>
      </c>
      <c r="J64" s="30">
        <f t="shared" si="3"/>
        <v>463050000</v>
      </c>
      <c r="K64" s="21">
        <f t="shared" si="3"/>
        <v>32413500</v>
      </c>
      <c r="L64" s="21">
        <f t="shared" si="3"/>
        <v>23152500</v>
      </c>
      <c r="M64" s="21">
        <f t="shared" si="3"/>
        <v>1252544752.438875</v>
      </c>
      <c r="N64" s="21">
        <f t="shared" si="3"/>
        <v>448505336.71912503</v>
      </c>
      <c r="O64" s="21">
        <f>SUM(O9:O63)</f>
        <v>6273821641.0275011</v>
      </c>
    </row>
    <row r="65" spans="1:15">
      <c r="A65" s="4"/>
      <c r="B65" s="4"/>
      <c r="C65" s="4"/>
      <c r="D65" s="4"/>
      <c r="E65" s="4"/>
      <c r="F65" s="15"/>
      <c r="G65" s="15"/>
      <c r="H65" s="32"/>
      <c r="I65" s="32"/>
      <c r="J65" s="32"/>
      <c r="K65" s="15"/>
      <c r="L65" s="15"/>
      <c r="M65" s="15"/>
      <c r="N65" s="15"/>
      <c r="O65" s="15">
        <f>SUM(F64:N64)</f>
        <v>6273821641.0275002</v>
      </c>
    </row>
    <row r="66" spans="1:15">
      <c r="F66" s="3"/>
      <c r="G66" s="3"/>
      <c r="H66" s="33"/>
      <c r="I66" s="33"/>
    </row>
    <row r="67" spans="1:15">
      <c r="F67" s="3"/>
      <c r="G67" s="3"/>
      <c r="H67" s="33"/>
      <c r="I67" s="33"/>
    </row>
    <row r="68" spans="1:15">
      <c r="F68" s="3"/>
      <c r="G68" s="3"/>
      <c r="H68" s="33"/>
      <c r="I68" s="33"/>
    </row>
    <row r="69" spans="1:15">
      <c r="F69" s="3"/>
      <c r="G69" s="3"/>
      <c r="H69" s="33"/>
      <c r="I69" s="33"/>
    </row>
    <row r="70" spans="1:15">
      <c r="F70" s="3"/>
      <c r="G70" s="3"/>
      <c r="H70" s="33"/>
      <c r="I70" s="33"/>
    </row>
    <row r="71" spans="1:15">
      <c r="F71" s="3"/>
      <c r="G71" s="3"/>
      <c r="H71" s="33"/>
      <c r="I71" s="33"/>
    </row>
    <row r="72" spans="1:15">
      <c r="F72" s="3"/>
      <c r="G72" s="3"/>
      <c r="H72" s="33"/>
      <c r="I72" s="33"/>
    </row>
    <row r="73" spans="1:15">
      <c r="F73" s="3"/>
      <c r="G73" s="3"/>
      <c r="H73" s="33"/>
      <c r="I73" s="33"/>
    </row>
    <row r="74" spans="1:15">
      <c r="F74" s="3"/>
      <c r="G74" s="3"/>
      <c r="H74" s="33"/>
      <c r="I74" s="33"/>
    </row>
    <row r="75" spans="1:15">
      <c r="F75" s="3"/>
      <c r="G75" s="3"/>
      <c r="H75" s="33"/>
      <c r="I75" s="33"/>
    </row>
    <row r="76" spans="1:15">
      <c r="F76" s="3"/>
      <c r="G76" s="3"/>
      <c r="H76" s="33"/>
      <c r="I76" s="33"/>
    </row>
    <row r="77" spans="1:15">
      <c r="F77" s="3"/>
      <c r="G77" s="3"/>
      <c r="H77" s="33"/>
      <c r="I77" s="33"/>
    </row>
    <row r="78" spans="1:15">
      <c r="F78" s="3"/>
      <c r="G78" s="3"/>
      <c r="H78" s="33"/>
      <c r="I78" s="33"/>
    </row>
    <row r="79" spans="1:15">
      <c r="F79" s="3"/>
      <c r="G79" s="3"/>
      <c r="H79" s="33"/>
      <c r="I79" s="33"/>
    </row>
    <row r="80" spans="1:15">
      <c r="F80" s="3"/>
      <c r="G80" s="3"/>
      <c r="H80" s="33"/>
      <c r="I80" s="33"/>
    </row>
    <row r="81" spans="6:9">
      <c r="F81" s="3"/>
      <c r="G81" s="3"/>
      <c r="H81" s="33"/>
      <c r="I81" s="33"/>
    </row>
    <row r="82" spans="6:9">
      <c r="F82" s="3"/>
      <c r="G82" s="3"/>
      <c r="H82" s="33"/>
      <c r="I82" s="33"/>
    </row>
    <row r="83" spans="6:9">
      <c r="F83" s="3"/>
      <c r="G83" s="3"/>
      <c r="H83" s="33"/>
      <c r="I83" s="33"/>
    </row>
    <row r="84" spans="6:9">
      <c r="F84" s="3"/>
      <c r="G84" s="3"/>
      <c r="H84" s="33"/>
      <c r="I84" s="33"/>
    </row>
    <row r="85" spans="6:9">
      <c r="F85" s="3"/>
      <c r="G85" s="3"/>
      <c r="H85" s="33"/>
      <c r="I85" s="33"/>
    </row>
    <row r="86" spans="6:9">
      <c r="F86" s="3"/>
      <c r="G86" s="3"/>
      <c r="H86" s="33"/>
      <c r="I86" s="33"/>
    </row>
    <row r="87" spans="6:9">
      <c r="F87" s="3"/>
      <c r="G87" s="3"/>
      <c r="H87" s="33"/>
      <c r="I87" s="33"/>
    </row>
    <row r="88" spans="6:9">
      <c r="F88" s="3"/>
      <c r="G88" s="3"/>
      <c r="H88" s="33"/>
      <c r="I88" s="33"/>
    </row>
    <row r="89" spans="6:9">
      <c r="F89" s="3"/>
      <c r="G89" s="3"/>
      <c r="H89" s="33"/>
      <c r="I89" s="33"/>
    </row>
    <row r="90" spans="6:9">
      <c r="F90" s="3"/>
      <c r="G90" s="3"/>
      <c r="H90" s="33"/>
      <c r="I90" s="33"/>
    </row>
    <row r="91" spans="6:9">
      <c r="F91" s="3"/>
      <c r="G91" s="3"/>
      <c r="H91" s="33"/>
      <c r="I91" s="33"/>
    </row>
    <row r="92" spans="6:9">
      <c r="F92" s="3"/>
      <c r="G92" s="3"/>
      <c r="H92" s="33"/>
      <c r="I92" s="33"/>
    </row>
    <row r="93" spans="6:9">
      <c r="F93" s="3"/>
      <c r="G93" s="3"/>
      <c r="H93" s="33"/>
      <c r="I93" s="33"/>
    </row>
    <row r="94" spans="6:9">
      <c r="F94" s="3"/>
      <c r="G94" s="3"/>
      <c r="H94" s="33"/>
      <c r="I94" s="33"/>
    </row>
    <row r="95" spans="6:9">
      <c r="F95" s="3"/>
      <c r="G95" s="3"/>
      <c r="H95" s="33"/>
      <c r="I95" s="33"/>
    </row>
    <row r="96" spans="6:9">
      <c r="F96" s="3"/>
      <c r="G96" s="3"/>
      <c r="H96" s="33"/>
      <c r="I96" s="33"/>
    </row>
    <row r="97" spans="6:9">
      <c r="F97" s="3"/>
      <c r="G97" s="3"/>
      <c r="H97" s="33"/>
      <c r="I97" s="33"/>
    </row>
    <row r="98" spans="6:9">
      <c r="F98" s="3"/>
      <c r="G98" s="3"/>
      <c r="H98" s="33"/>
      <c r="I98" s="33"/>
    </row>
    <row r="99" spans="6:9">
      <c r="F99" s="3"/>
      <c r="G99" s="3"/>
      <c r="H99" s="33"/>
      <c r="I99" s="33"/>
    </row>
    <row r="100" spans="6:9">
      <c r="F100" s="3"/>
      <c r="G100" s="3"/>
      <c r="H100" s="33"/>
      <c r="I100" s="33"/>
    </row>
    <row r="101" spans="6:9">
      <c r="F101" s="3"/>
      <c r="G101" s="3"/>
      <c r="H101" s="33"/>
      <c r="I101" s="33"/>
    </row>
    <row r="102" spans="6:9">
      <c r="F102" s="3"/>
      <c r="G102" s="3"/>
      <c r="H102" s="33"/>
      <c r="I102" s="33"/>
    </row>
    <row r="103" spans="6:9">
      <c r="F103" s="3"/>
      <c r="G103" s="3"/>
      <c r="H103" s="33"/>
      <c r="I103" s="33"/>
    </row>
    <row r="104" spans="6:9">
      <c r="F104" s="3"/>
      <c r="G104" s="3"/>
      <c r="H104" s="33"/>
      <c r="I104" s="33"/>
    </row>
    <row r="105" spans="6:9">
      <c r="F105" s="3"/>
      <c r="G105" s="3"/>
      <c r="H105" s="33"/>
      <c r="I105" s="33"/>
    </row>
    <row r="106" spans="6:9">
      <c r="F106" s="3"/>
      <c r="G106" s="3"/>
      <c r="H106" s="33"/>
      <c r="I106" s="33"/>
    </row>
    <row r="107" spans="6:9">
      <c r="F107" s="3"/>
      <c r="G107" s="3"/>
      <c r="H107" s="33"/>
      <c r="I107" s="33"/>
    </row>
    <row r="108" spans="6:9">
      <c r="F108" s="3"/>
      <c r="G108" s="3"/>
      <c r="H108" s="33"/>
      <c r="I108" s="33"/>
    </row>
    <row r="109" spans="6:9">
      <c r="F109" s="3"/>
      <c r="G109" s="3"/>
      <c r="H109" s="33"/>
      <c r="I109" s="33"/>
    </row>
    <row r="110" spans="6:9">
      <c r="F110" s="3"/>
      <c r="G110" s="3"/>
      <c r="H110" s="33"/>
      <c r="I110" s="33"/>
    </row>
    <row r="111" spans="6:9">
      <c r="F111" s="3"/>
      <c r="G111" s="3"/>
      <c r="H111" s="33"/>
      <c r="I111" s="33"/>
    </row>
    <row r="112" spans="6:9">
      <c r="F112" s="3"/>
      <c r="G112" s="3"/>
      <c r="H112" s="33"/>
      <c r="I112" s="33"/>
    </row>
    <row r="113" spans="6:9">
      <c r="F113" s="3"/>
      <c r="G113" s="3"/>
      <c r="H113" s="33"/>
      <c r="I113" s="33"/>
    </row>
    <row r="114" spans="6:9">
      <c r="F114" s="3"/>
      <c r="G114" s="3"/>
      <c r="H114" s="33"/>
      <c r="I114" s="33"/>
    </row>
    <row r="115" spans="6:9">
      <c r="F115" s="3"/>
      <c r="G115" s="3"/>
      <c r="H115" s="33"/>
      <c r="I115" s="33"/>
    </row>
    <row r="116" spans="6:9">
      <c r="F116" s="3"/>
      <c r="G116" s="3"/>
      <c r="H116" s="33"/>
      <c r="I116" s="33"/>
    </row>
    <row r="117" spans="6:9">
      <c r="F117" s="2"/>
      <c r="G117" s="2"/>
      <c r="H117" s="34"/>
      <c r="I117" s="34"/>
    </row>
    <row r="118" spans="6:9">
      <c r="F118" s="2"/>
      <c r="G118" s="2"/>
      <c r="H118" s="34"/>
      <c r="I118" s="34"/>
    </row>
    <row r="119" spans="6:9">
      <c r="F119" s="2"/>
      <c r="G119" s="2"/>
      <c r="H119" s="34"/>
      <c r="I119" s="34"/>
    </row>
    <row r="120" spans="6:9">
      <c r="F120" s="2"/>
      <c r="G120" s="2"/>
      <c r="H120" s="34"/>
      <c r="I120" s="34"/>
    </row>
    <row r="121" spans="6:9">
      <c r="F121" s="2"/>
      <c r="G121" s="2"/>
      <c r="H121" s="34"/>
      <c r="I121" s="34"/>
    </row>
    <row r="122" spans="6:9">
      <c r="F122" s="2"/>
      <c r="G122" s="2"/>
      <c r="H122" s="34"/>
      <c r="I122" s="34"/>
    </row>
  </sheetData>
  <mergeCells count="6">
    <mergeCell ref="A59:C59"/>
    <mergeCell ref="F5:O5"/>
    <mergeCell ref="A8:C8"/>
    <mergeCell ref="A13:C13"/>
    <mergeCell ref="A26:C26"/>
    <mergeCell ref="A38:C38"/>
  </mergeCells>
  <pageMargins left="0.31496062992125984" right="0.31496062992125984" top="0.55118110236220474" bottom="0.55118110236220474" header="0.31496062992125984" footer="0.31496062992125984"/>
  <pageSetup paperSize="14" orientation="landscape" verticalDpi="0" r:id="rId1"/>
  <headerFooter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topLeftCell="C1" workbookViewId="0">
      <selection activeCell="D4" sqref="D4"/>
    </sheetView>
  </sheetViews>
  <sheetFormatPr baseColWidth="10" defaultRowHeight="14.4"/>
  <cols>
    <col min="1" max="1" width="2.33203125" bestFit="1" customWidth="1"/>
    <col min="2" max="3" width="1.5546875" bestFit="1" customWidth="1"/>
    <col min="5" max="5" width="20.21875" bestFit="1" customWidth="1"/>
    <col min="6" max="6" width="9.6640625" bestFit="1" customWidth="1"/>
    <col min="7" max="7" width="8" bestFit="1" customWidth="1"/>
    <col min="8" max="8" width="7.88671875" bestFit="1" customWidth="1"/>
    <col min="9" max="9" width="8.6640625" bestFit="1" customWidth="1"/>
    <col min="10" max="10" width="9.5546875" bestFit="1" customWidth="1"/>
    <col min="11" max="11" width="5.44140625" bestFit="1" customWidth="1"/>
    <col min="12" max="12" width="10.21875" bestFit="1" customWidth="1"/>
    <col min="13" max="13" width="6.77734375" bestFit="1" customWidth="1"/>
    <col min="14" max="14" width="9.77734375" bestFit="1" customWidth="1"/>
    <col min="15" max="15" width="8.6640625" bestFit="1" customWidth="1"/>
  </cols>
  <sheetData>
    <row r="1" spans="1:15">
      <c r="A1" s="9" t="s">
        <v>196</v>
      </c>
      <c r="B1" s="10"/>
      <c r="C1" s="10"/>
      <c r="D1" s="10"/>
      <c r="E1" s="10"/>
      <c r="F1" s="16"/>
      <c r="G1" s="35"/>
      <c r="H1" s="35"/>
      <c r="I1" s="35"/>
      <c r="J1" s="35"/>
      <c r="K1" s="16"/>
      <c r="L1" s="16"/>
      <c r="M1" s="16"/>
      <c r="N1" s="16"/>
      <c r="O1" s="17"/>
    </row>
    <row r="2" spans="1:15">
      <c r="A2" s="74" t="s">
        <v>190</v>
      </c>
      <c r="B2" s="74"/>
      <c r="C2" s="74"/>
      <c r="D2" s="41" t="s">
        <v>191</v>
      </c>
      <c r="E2" s="41" t="s">
        <v>192</v>
      </c>
      <c r="F2" s="66" t="s">
        <v>180</v>
      </c>
      <c r="G2" s="66" t="s">
        <v>182</v>
      </c>
      <c r="H2" s="66" t="s">
        <v>181</v>
      </c>
      <c r="I2" s="66" t="s">
        <v>183</v>
      </c>
      <c r="J2" s="66" t="s">
        <v>184</v>
      </c>
      <c r="K2" s="66" t="s">
        <v>185</v>
      </c>
      <c r="L2" s="66" t="s">
        <v>186</v>
      </c>
      <c r="M2" s="66" t="s">
        <v>187</v>
      </c>
      <c r="N2" s="66" t="s">
        <v>188</v>
      </c>
      <c r="O2" s="66" t="s">
        <v>189</v>
      </c>
    </row>
    <row r="3" spans="1:15">
      <c r="F3" s="75" t="s">
        <v>200</v>
      </c>
      <c r="G3" s="76"/>
      <c r="H3" s="76"/>
      <c r="I3" s="76"/>
      <c r="J3" s="76"/>
      <c r="K3" s="76"/>
      <c r="L3" s="76"/>
      <c r="M3" s="76"/>
      <c r="N3" s="76"/>
      <c r="O3" s="77"/>
    </row>
    <row r="4" spans="1:15">
      <c r="A4" s="20">
        <v>10</v>
      </c>
      <c r="B4" s="20">
        <v>0</v>
      </c>
      <c r="C4" s="20">
        <v>0</v>
      </c>
      <c r="D4" s="20" t="s">
        <v>0</v>
      </c>
      <c r="E4" s="20" t="s">
        <v>115</v>
      </c>
      <c r="F4" s="59">
        <v>0</v>
      </c>
      <c r="G4" s="59">
        <v>14000000</v>
      </c>
      <c r="H4" s="59">
        <v>0</v>
      </c>
      <c r="I4" s="59">
        <v>0</v>
      </c>
      <c r="J4" s="59">
        <v>0</v>
      </c>
      <c r="K4" s="59">
        <v>0</v>
      </c>
      <c r="L4" s="59">
        <v>20000000</v>
      </c>
      <c r="M4" s="59">
        <v>0</v>
      </c>
      <c r="N4" s="59">
        <v>0</v>
      </c>
      <c r="O4" s="59">
        <f t="shared" ref="O4:O7" si="0">SUM(F4:N4)</f>
        <v>34000000</v>
      </c>
    </row>
    <row r="5" spans="1:15">
      <c r="A5" s="20">
        <v>10</v>
      </c>
      <c r="B5" s="20">
        <v>0</v>
      </c>
      <c r="C5" s="20">
        <v>0</v>
      </c>
      <c r="D5" s="20" t="s">
        <v>27</v>
      </c>
      <c r="E5" s="20" t="s">
        <v>119</v>
      </c>
      <c r="F5" s="59">
        <f>28886275+62449786</f>
        <v>91336061</v>
      </c>
      <c r="G5" s="59">
        <v>0</v>
      </c>
      <c r="H5" s="60">
        <v>12500000</v>
      </c>
      <c r="I5" s="59">
        <v>113000000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f t="shared" si="0"/>
        <v>216836061</v>
      </c>
    </row>
    <row r="6" spans="1:15">
      <c r="A6" s="20">
        <v>10</v>
      </c>
      <c r="B6" s="20">
        <v>0</v>
      </c>
      <c r="C6" s="20">
        <v>0</v>
      </c>
      <c r="D6" s="20" t="s">
        <v>33</v>
      </c>
      <c r="E6" s="20" t="s">
        <v>125</v>
      </c>
      <c r="F6" s="59">
        <v>0</v>
      </c>
      <c r="G6" s="59">
        <v>0</v>
      </c>
      <c r="H6" s="60">
        <v>1500000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f t="shared" si="0"/>
        <v>1500000</v>
      </c>
    </row>
    <row r="7" spans="1:15">
      <c r="A7" s="20">
        <v>10</v>
      </c>
      <c r="B7" s="20">
        <v>0</v>
      </c>
      <c r="C7" s="20">
        <v>0</v>
      </c>
      <c r="D7" s="20" t="s">
        <v>36</v>
      </c>
      <c r="E7" s="20" t="s">
        <v>126</v>
      </c>
      <c r="F7" s="59">
        <v>0</v>
      </c>
      <c r="G7" s="59">
        <v>0</v>
      </c>
      <c r="H7" s="59">
        <v>15000000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f t="shared" si="0"/>
        <v>15000000</v>
      </c>
    </row>
    <row r="8" spans="1:15">
      <c r="F8" s="75" t="s">
        <v>215</v>
      </c>
      <c r="G8" s="76"/>
      <c r="H8" s="76"/>
      <c r="I8" s="76"/>
      <c r="J8" s="76"/>
      <c r="K8" s="76"/>
      <c r="L8" s="76"/>
      <c r="M8" s="76"/>
      <c r="N8" s="76"/>
      <c r="O8" s="77"/>
    </row>
    <row r="9" spans="1:15">
      <c r="A9" s="20">
        <v>10</v>
      </c>
      <c r="B9" s="20">
        <v>0</v>
      </c>
      <c r="C9" s="20">
        <v>0</v>
      </c>
      <c r="D9" s="20" t="s">
        <v>0</v>
      </c>
      <c r="E9" s="20" t="s">
        <v>115</v>
      </c>
      <c r="F9" s="21">
        <f>'Plan de Inversiones 2012 - Prog'!F10*1.05</f>
        <v>0</v>
      </c>
      <c r="G9" s="21">
        <f>'Plan de Inversiones 2012 - Prog'!G10*1.05</f>
        <v>0</v>
      </c>
      <c r="H9" s="30">
        <f>'Plan de Inversiones 2012 - Prog'!H10*1.05</f>
        <v>42000000</v>
      </c>
      <c r="I9" s="30">
        <f>'Plan de Inversiones 2012 - Prog'!I10*1.05</f>
        <v>0</v>
      </c>
      <c r="J9" s="30">
        <f>'Plan de Inversiones 2012 - Prog'!J10*1.05</f>
        <v>0</v>
      </c>
      <c r="K9" s="21">
        <f>'Plan de Inversiones 2012 - Prog'!K10*1.05</f>
        <v>0</v>
      </c>
      <c r="L9" s="21">
        <f>'Plan de Inversiones 2012 - Prog'!L10*1.05</f>
        <v>0</v>
      </c>
      <c r="M9" s="21">
        <f>'Plan de Inversiones 2012 - Prog'!M10*1.05</f>
        <v>0</v>
      </c>
      <c r="N9" s="21">
        <f>'Plan de Inversiones 2012 - Prog'!N10*1.05</f>
        <v>15750000</v>
      </c>
      <c r="O9" s="21">
        <f t="shared" ref="O9:O12" si="1">SUM(F9:N9)</f>
        <v>57750000</v>
      </c>
    </row>
    <row r="10" spans="1:15">
      <c r="A10" s="20">
        <v>10</v>
      </c>
      <c r="B10" s="20">
        <v>0</v>
      </c>
      <c r="C10" s="20">
        <v>0</v>
      </c>
      <c r="D10" s="20" t="s">
        <v>27</v>
      </c>
      <c r="E10" s="20" t="s">
        <v>119</v>
      </c>
      <c r="F10" s="21">
        <f>'Plan de Inversiones 2012 - Prog'!F11*1.05</f>
        <v>0</v>
      </c>
      <c r="G10" s="21">
        <f>'Plan de Inversiones 2012 - Prog'!G11*1.05</f>
        <v>0</v>
      </c>
      <c r="H10" s="30">
        <f>'Plan de Inversiones 2012 - Prog'!H11*1.05</f>
        <v>9685636.8000000007</v>
      </c>
      <c r="I10" s="30">
        <f>'Plan de Inversiones 2012 - Prog'!I11*1.05</f>
        <v>0</v>
      </c>
      <c r="J10" s="30">
        <f>'Plan de Inversiones 2012 - Prog'!J11*1.05</f>
        <v>0</v>
      </c>
      <c r="K10" s="21">
        <f>'Plan de Inversiones 2012 - Prog'!K11*1.05</f>
        <v>0</v>
      </c>
      <c r="L10" s="21">
        <f>'Plan de Inversiones 2012 - Prog'!L11*1.05</f>
        <v>0</v>
      </c>
      <c r="M10" s="21">
        <f>'Plan de Inversiones 2012 - Prog'!M11*1.05</f>
        <v>0</v>
      </c>
      <c r="N10" s="21">
        <f>'Plan de Inversiones 2012 - Prog'!N11*1.05</f>
        <v>0</v>
      </c>
      <c r="O10" s="21">
        <f t="shared" si="1"/>
        <v>9685636.8000000007</v>
      </c>
    </row>
    <row r="11" spans="1:15">
      <c r="A11" s="20">
        <v>10</v>
      </c>
      <c r="B11" s="20">
        <v>0</v>
      </c>
      <c r="C11" s="20">
        <v>0</v>
      </c>
      <c r="D11" s="20" t="s">
        <v>33</v>
      </c>
      <c r="E11" s="20" t="s">
        <v>125</v>
      </c>
      <c r="F11" s="21">
        <f>'Plan de Inversiones 2012 - Prog'!F12*1.05</f>
        <v>0</v>
      </c>
      <c r="G11" s="21">
        <f>'Plan de Inversiones 2012 - Prog'!G12*1.05</f>
        <v>0</v>
      </c>
      <c r="H11" s="30">
        <f>'Plan de Inversiones 2012 - Prog'!H12*1.05</f>
        <v>0</v>
      </c>
      <c r="I11" s="30">
        <f>'Plan de Inversiones 2012 - Prog'!I12*1.05</f>
        <v>0</v>
      </c>
      <c r="J11" s="30">
        <f>'Plan de Inversiones 2012 - Prog'!J12*1.05</f>
        <v>0</v>
      </c>
      <c r="K11" s="21">
        <f>'Plan de Inversiones 2012 - Prog'!K12*1.05</f>
        <v>0</v>
      </c>
      <c r="L11" s="21">
        <f>'Plan de Inversiones 2012 - Prog'!L12*1.05</f>
        <v>0</v>
      </c>
      <c r="M11" s="21">
        <f>'Plan de Inversiones 2012 - Prog'!M12*1.05</f>
        <v>0</v>
      </c>
      <c r="N11" s="21">
        <f>'Plan de Inversiones 2012 - Prog'!N12*1.05</f>
        <v>0</v>
      </c>
      <c r="O11" s="21">
        <f t="shared" si="1"/>
        <v>0</v>
      </c>
    </row>
    <row r="12" spans="1:15">
      <c r="A12" s="20">
        <v>10</v>
      </c>
      <c r="B12" s="20">
        <v>0</v>
      </c>
      <c r="C12" s="20">
        <v>0</v>
      </c>
      <c r="D12" s="20" t="s">
        <v>36</v>
      </c>
      <c r="E12" s="20" t="s">
        <v>126</v>
      </c>
      <c r="F12" s="21">
        <f>'Plan de Inversiones 2012 - Prog'!F13*1.05</f>
        <v>0</v>
      </c>
      <c r="G12" s="21">
        <f>'Plan de Inversiones 2012 - Prog'!G13*1.05</f>
        <v>0</v>
      </c>
      <c r="H12" s="30">
        <f>'Plan de Inversiones 2012 - Prog'!H13*1.05</f>
        <v>0</v>
      </c>
      <c r="I12" s="30">
        <f>'Plan de Inversiones 2012 - Prog'!I13*1.05</f>
        <v>0</v>
      </c>
      <c r="J12" s="30">
        <f>'Plan de Inversiones 2012 - Prog'!J13*1.05</f>
        <v>0</v>
      </c>
      <c r="K12" s="21">
        <f>'Plan de Inversiones 2012 - Prog'!K13*1.05</f>
        <v>0</v>
      </c>
      <c r="L12" s="21">
        <f>'Plan de Inversiones 2012 - Prog'!L13*1.05</f>
        <v>0</v>
      </c>
      <c r="M12" s="21">
        <f>'Plan de Inversiones 2012 - Prog'!M13*1.05</f>
        <v>0</v>
      </c>
      <c r="N12" s="21">
        <f>'Plan de Inversiones 2012 - Prog'!N13*1.05</f>
        <v>0</v>
      </c>
      <c r="O12" s="21">
        <f t="shared" si="1"/>
        <v>0</v>
      </c>
    </row>
    <row r="13" spans="1:15">
      <c r="F13" s="75" t="s">
        <v>214</v>
      </c>
      <c r="G13" s="76"/>
      <c r="H13" s="76"/>
      <c r="I13" s="76"/>
      <c r="J13" s="76"/>
      <c r="K13" s="76"/>
      <c r="L13" s="76"/>
      <c r="M13" s="76"/>
      <c r="N13" s="76"/>
      <c r="O13" s="77"/>
    </row>
    <row r="14" spans="1:15">
      <c r="A14" s="20">
        <v>10</v>
      </c>
      <c r="B14" s="20">
        <v>0</v>
      </c>
      <c r="C14" s="20">
        <v>0</v>
      </c>
      <c r="D14" s="20" t="s">
        <v>0</v>
      </c>
      <c r="E14" s="20" t="s">
        <v>115</v>
      </c>
      <c r="F14" s="21">
        <f>'Plan de Inversiones 2013 - Prog'!F15*1.05</f>
        <v>0</v>
      </c>
      <c r="G14" s="21">
        <f>'Plan de Inversiones 2013 - Prog'!G15*1.05</f>
        <v>0</v>
      </c>
      <c r="H14" s="21">
        <f>'Plan de Inversiones 2013 - Prog'!H15*1.05</f>
        <v>0</v>
      </c>
      <c r="I14" s="21">
        <f>'Plan de Inversiones 2013 - Prog'!I15*1.05</f>
        <v>0</v>
      </c>
      <c r="J14" s="21">
        <f>'Plan de Inversiones 2013 - Prog'!J15*1.05</f>
        <v>8820000</v>
      </c>
      <c r="K14" s="21">
        <f>'Plan de Inversiones 2013 - Prog'!K15*1.05</f>
        <v>0</v>
      </c>
      <c r="L14" s="21">
        <f>'Plan de Inversiones 2013 - Prog'!L15*1.05</f>
        <v>0</v>
      </c>
      <c r="M14" s="21">
        <f>'Plan de Inversiones 2013 - Prog'!M15*1.05</f>
        <v>0</v>
      </c>
      <c r="N14" s="21">
        <f>'Plan de Inversiones 2013 - Prog'!N15*1.05</f>
        <v>0</v>
      </c>
      <c r="O14" s="21">
        <f t="shared" ref="O14:O17" si="2">SUM(F14:N14)</f>
        <v>8820000</v>
      </c>
    </row>
    <row r="15" spans="1:15">
      <c r="A15" s="20">
        <v>10</v>
      </c>
      <c r="B15" s="20">
        <v>0</v>
      </c>
      <c r="C15" s="20">
        <v>0</v>
      </c>
      <c r="D15" s="20" t="s">
        <v>27</v>
      </c>
      <c r="E15" s="20" t="s">
        <v>119</v>
      </c>
      <c r="F15" s="21">
        <f>'Plan de Inversiones 2013 - Prog'!F16*1.05</f>
        <v>0</v>
      </c>
      <c r="G15" s="21">
        <f>'Plan de Inversiones 2013 - Prog'!G16*1.05</f>
        <v>0</v>
      </c>
      <c r="H15" s="21">
        <f>'Plan de Inversiones 2013 - Prog'!H16*1.05</f>
        <v>0</v>
      </c>
      <c r="I15" s="21">
        <f>'Plan de Inversiones 2013 - Prog'!I16*1.05</f>
        <v>0</v>
      </c>
      <c r="J15" s="21">
        <f>'Plan de Inversiones 2013 - Prog'!J16*1.05</f>
        <v>9922500</v>
      </c>
      <c r="K15" s="21">
        <f>'Plan de Inversiones 2013 - Prog'!K16*1.05</f>
        <v>0</v>
      </c>
      <c r="L15" s="21">
        <f>'Plan de Inversiones 2013 - Prog'!L16*1.05</f>
        <v>0</v>
      </c>
      <c r="M15" s="21">
        <f>'Plan de Inversiones 2013 - Prog'!M16*1.05</f>
        <v>0</v>
      </c>
      <c r="N15" s="21">
        <f>'Plan de Inversiones 2013 - Prog'!N16*1.05</f>
        <v>0</v>
      </c>
      <c r="O15" s="21">
        <f t="shared" si="2"/>
        <v>9922500</v>
      </c>
    </row>
    <row r="16" spans="1:15">
      <c r="A16" s="20">
        <v>10</v>
      </c>
      <c r="B16" s="20">
        <v>0</v>
      </c>
      <c r="C16" s="20">
        <v>0</v>
      </c>
      <c r="D16" s="20" t="s">
        <v>33</v>
      </c>
      <c r="E16" s="20" t="s">
        <v>125</v>
      </c>
      <c r="F16" s="21">
        <f>'Plan de Inversiones 2013 - Prog'!F17*1.05</f>
        <v>0</v>
      </c>
      <c r="G16" s="21">
        <f>'Plan de Inversiones 2013 - Prog'!G17*1.05</f>
        <v>0</v>
      </c>
      <c r="H16" s="21">
        <f>'Plan de Inversiones 2013 - Prog'!H17*1.05</f>
        <v>12973475.8125</v>
      </c>
      <c r="I16" s="21">
        <f>'Plan de Inversiones 2013 - Prog'!I17*1.05</f>
        <v>0</v>
      </c>
      <c r="J16" s="21">
        <f>'Plan de Inversiones 2013 - Prog'!J17*1.05</f>
        <v>0</v>
      </c>
      <c r="K16" s="21">
        <f>'Plan de Inversiones 2013 - Prog'!K17*1.05</f>
        <v>0</v>
      </c>
      <c r="L16" s="21">
        <f>'Plan de Inversiones 2013 - Prog'!L17*1.05</f>
        <v>0</v>
      </c>
      <c r="M16" s="21">
        <f>'Plan de Inversiones 2013 - Prog'!M17*1.05</f>
        <v>0</v>
      </c>
      <c r="N16" s="21">
        <f>'Plan de Inversiones 2013 - Prog'!N17*1.05</f>
        <v>104737500</v>
      </c>
      <c r="O16" s="21">
        <f t="shared" si="2"/>
        <v>117710975.8125</v>
      </c>
    </row>
    <row r="17" spans="1:15">
      <c r="A17" s="20">
        <v>10</v>
      </c>
      <c r="B17" s="20">
        <v>0</v>
      </c>
      <c r="C17" s="20">
        <v>0</v>
      </c>
      <c r="D17" s="20" t="s">
        <v>36</v>
      </c>
      <c r="E17" s="20" t="s">
        <v>126</v>
      </c>
      <c r="F17" s="21">
        <f>'Plan de Inversiones 2013 - Prog'!F18*1.05</f>
        <v>22050000</v>
      </c>
      <c r="G17" s="21">
        <f>'Plan de Inversiones 2013 - Prog'!G18*1.05</f>
        <v>0</v>
      </c>
      <c r="H17" s="21">
        <f>'Plan de Inversiones 2013 - Prog'!H18*1.05</f>
        <v>0</v>
      </c>
      <c r="I17" s="21">
        <f>'Plan de Inversiones 2013 - Prog'!I18*1.05</f>
        <v>0</v>
      </c>
      <c r="J17" s="21">
        <f>'Plan de Inversiones 2013 - Prog'!J18*1.05</f>
        <v>11025000</v>
      </c>
      <c r="K17" s="21">
        <f>'Plan de Inversiones 2013 - Prog'!K18*1.05</f>
        <v>0</v>
      </c>
      <c r="L17" s="21">
        <f>'Plan de Inversiones 2013 - Prog'!L18*1.05</f>
        <v>0</v>
      </c>
      <c r="M17" s="21">
        <f>'Plan de Inversiones 2013 - Prog'!M18*1.05</f>
        <v>0</v>
      </c>
      <c r="N17" s="21">
        <f>'Plan de Inversiones 2013 - Prog'!N18*1.05</f>
        <v>0</v>
      </c>
      <c r="O17" s="21">
        <f t="shared" si="2"/>
        <v>33075000</v>
      </c>
    </row>
    <row r="18" spans="1:15">
      <c r="F18" s="75" t="s">
        <v>213</v>
      </c>
      <c r="G18" s="76"/>
      <c r="H18" s="76"/>
      <c r="I18" s="76"/>
      <c r="J18" s="76"/>
      <c r="K18" s="76"/>
      <c r="L18" s="76"/>
      <c r="M18" s="76"/>
      <c r="N18" s="76"/>
      <c r="O18" s="77"/>
    </row>
    <row r="19" spans="1:15">
      <c r="A19" s="20">
        <v>10</v>
      </c>
      <c r="B19" s="20">
        <v>0</v>
      </c>
      <c r="C19" s="20">
        <v>0</v>
      </c>
      <c r="D19" s="20" t="s">
        <v>0</v>
      </c>
      <c r="E19" s="20" t="s">
        <v>115</v>
      </c>
      <c r="F19" s="21">
        <f>'Plan de Inversiones 2014 - Prog'!F20*1.05</f>
        <v>0</v>
      </c>
      <c r="G19" s="21">
        <f>'Plan de Inversiones 2014 - Prog'!G20*1.05</f>
        <v>0</v>
      </c>
      <c r="H19" s="21">
        <f>'Plan de Inversiones 2014 - Prog'!H20*1.05</f>
        <v>0</v>
      </c>
      <c r="I19" s="21">
        <f>'Plan de Inversiones 2014 - Prog'!I20*1.05</f>
        <v>0</v>
      </c>
      <c r="J19" s="21">
        <f>'Plan de Inversiones 2014 - Prog'!J20*1.05</f>
        <v>6945750</v>
      </c>
      <c r="K19" s="21">
        <f>'Plan de Inversiones 2014 - Prog'!K20*1.05</f>
        <v>0</v>
      </c>
      <c r="L19" s="21">
        <f>'Plan de Inversiones 2014 - Prog'!L20*1.05</f>
        <v>0</v>
      </c>
      <c r="M19" s="21">
        <f>'Plan de Inversiones 2014 - Prog'!M20*1.05</f>
        <v>0</v>
      </c>
      <c r="N19" s="21">
        <f>'Plan de Inversiones 2014 - Prog'!N20*1.05</f>
        <v>0</v>
      </c>
      <c r="O19" s="21">
        <f t="shared" ref="O19:O22" si="3">SUM(F19:N19)</f>
        <v>6945750</v>
      </c>
    </row>
    <row r="20" spans="1:15">
      <c r="A20" s="20">
        <v>10</v>
      </c>
      <c r="B20" s="20">
        <v>0</v>
      </c>
      <c r="C20" s="20">
        <v>0</v>
      </c>
      <c r="D20" s="20" t="s">
        <v>27</v>
      </c>
      <c r="E20" s="20" t="s">
        <v>119</v>
      </c>
      <c r="F20" s="21">
        <f>'Plan de Inversiones 2014 - Prog'!F21*1.05</f>
        <v>0</v>
      </c>
      <c r="G20" s="21">
        <f>'Plan de Inversiones 2014 - Prog'!G21*1.05</f>
        <v>0</v>
      </c>
      <c r="H20" s="21">
        <f>'Plan de Inversiones 2014 - Prog'!H21*1.05</f>
        <v>0</v>
      </c>
      <c r="I20" s="21">
        <f>'Plan de Inversiones 2014 - Prog'!I21*1.05</f>
        <v>0</v>
      </c>
      <c r="J20" s="21">
        <f>'Plan de Inversiones 2014 - Prog'!J21*1.05</f>
        <v>5788125</v>
      </c>
      <c r="K20" s="21">
        <f>'Plan de Inversiones 2014 - Prog'!K21*1.05</f>
        <v>0</v>
      </c>
      <c r="L20" s="21">
        <f>'Plan de Inversiones 2014 - Prog'!L21*1.05</f>
        <v>0</v>
      </c>
      <c r="M20" s="21">
        <f>'Plan de Inversiones 2014 - Prog'!M21*1.05</f>
        <v>0</v>
      </c>
      <c r="N20" s="21">
        <f>'Plan de Inversiones 2014 - Prog'!N21*1.05</f>
        <v>0</v>
      </c>
      <c r="O20" s="21">
        <f t="shared" si="3"/>
        <v>5788125</v>
      </c>
    </row>
    <row r="21" spans="1:15">
      <c r="A21" s="20">
        <v>10</v>
      </c>
      <c r="B21" s="20">
        <v>0</v>
      </c>
      <c r="C21" s="20">
        <v>0</v>
      </c>
      <c r="D21" s="20" t="s">
        <v>33</v>
      </c>
      <c r="E21" s="20" t="s">
        <v>125</v>
      </c>
      <c r="F21" s="21">
        <f>'Plan de Inversiones 2014 - Prog'!F22*1.05</f>
        <v>0</v>
      </c>
      <c r="G21" s="21">
        <f>'Plan de Inversiones 2014 - Prog'!G22*1.05</f>
        <v>0</v>
      </c>
      <c r="H21" s="21">
        <f>'Plan de Inversiones 2014 - Prog'!H22*1.05</f>
        <v>0</v>
      </c>
      <c r="I21" s="21">
        <f>'Plan de Inversiones 2014 - Prog'!I22*1.05</f>
        <v>0</v>
      </c>
      <c r="J21" s="21">
        <f>'Plan de Inversiones 2014 - Prog'!J22*1.05</f>
        <v>5788125</v>
      </c>
      <c r="K21" s="21">
        <f>'Plan de Inversiones 2014 - Prog'!K22*1.05</f>
        <v>0</v>
      </c>
      <c r="L21" s="21">
        <f>'Plan de Inversiones 2014 - Prog'!L22*1.05</f>
        <v>0</v>
      </c>
      <c r="M21" s="21">
        <f>'Plan de Inversiones 2014 - Prog'!M22*1.05</f>
        <v>0</v>
      </c>
      <c r="N21" s="21">
        <f>'Plan de Inversiones 2014 - Prog'!N22*1.05</f>
        <v>0</v>
      </c>
      <c r="O21" s="21">
        <f t="shared" si="3"/>
        <v>5788125</v>
      </c>
    </row>
    <row r="22" spans="1:15">
      <c r="A22" s="20">
        <v>10</v>
      </c>
      <c r="B22" s="20">
        <v>0</v>
      </c>
      <c r="C22" s="20">
        <v>0</v>
      </c>
      <c r="D22" s="20" t="s">
        <v>36</v>
      </c>
      <c r="E22" s="20" t="s">
        <v>126</v>
      </c>
      <c r="F22" s="21">
        <f>'Plan de Inversiones 2014 - Prog'!F23*1.05</f>
        <v>0</v>
      </c>
      <c r="G22" s="21">
        <f>'Plan de Inversiones 2014 - Prog'!G23*1.05</f>
        <v>0</v>
      </c>
      <c r="H22" s="21">
        <f>'Plan de Inversiones 2014 - Prog'!H23*1.05</f>
        <v>0</v>
      </c>
      <c r="I22" s="21">
        <f>'Plan de Inversiones 2014 - Prog'!I23*1.05</f>
        <v>0</v>
      </c>
      <c r="J22" s="21">
        <f>'Plan de Inversiones 2014 - Prog'!J23*1.05</f>
        <v>4630500</v>
      </c>
      <c r="K22" s="21">
        <f>'Plan de Inversiones 2014 - Prog'!K23*1.05</f>
        <v>0</v>
      </c>
      <c r="L22" s="21">
        <f>'Plan de Inversiones 2014 - Prog'!L23*1.05</f>
        <v>0</v>
      </c>
      <c r="M22" s="21">
        <f>'Plan de Inversiones 2014 - Prog'!M23*1.05</f>
        <v>0</v>
      </c>
      <c r="N22" s="21">
        <f>'Plan de Inversiones 2014 - Prog'!N23*1.05</f>
        <v>0</v>
      </c>
      <c r="O22" s="21">
        <f t="shared" si="3"/>
        <v>4630500</v>
      </c>
    </row>
  </sheetData>
  <mergeCells count="5">
    <mergeCell ref="F3:O3"/>
    <mergeCell ref="F8:O8"/>
    <mergeCell ref="F13:O13"/>
    <mergeCell ref="F18:O18"/>
    <mergeCell ref="A2:C2"/>
  </mergeCells>
  <pageMargins left="0.70866141732283472" right="0.70866141732283472" top="0.74803149606299213" bottom="0.74803149606299213" header="0.31496062992125984" footer="0.31496062992125984"/>
  <pageSetup paperSize="1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"/>
  <sheetViews>
    <sheetView topLeftCell="I1" workbookViewId="0">
      <selection activeCell="O10" sqref="O10"/>
    </sheetView>
  </sheetViews>
  <sheetFormatPr baseColWidth="10" defaultRowHeight="14.4"/>
  <cols>
    <col min="1" max="1" width="2.33203125" bestFit="1" customWidth="1"/>
    <col min="2" max="3" width="1.5546875" bestFit="1" customWidth="1"/>
    <col min="5" max="5" width="20.21875" bestFit="1" customWidth="1"/>
    <col min="6" max="6" width="9.88671875" bestFit="1" customWidth="1"/>
    <col min="7" max="7" width="8" bestFit="1" customWidth="1"/>
    <col min="8" max="8" width="7.88671875" bestFit="1" customWidth="1"/>
    <col min="9" max="9" width="8.6640625" bestFit="1" customWidth="1"/>
    <col min="10" max="10" width="9.5546875" bestFit="1" customWidth="1"/>
    <col min="11" max="11" width="7.88671875" bestFit="1" customWidth="1"/>
    <col min="12" max="12" width="10.21875" bestFit="1" customWidth="1"/>
    <col min="13" max="13" width="9.88671875" bestFit="1" customWidth="1"/>
    <col min="14" max="14" width="9.77734375" bestFit="1" customWidth="1"/>
    <col min="15" max="15" width="9.88671875" bestFit="1" customWidth="1"/>
  </cols>
  <sheetData>
    <row r="1" spans="1:15">
      <c r="A1" s="9" t="s">
        <v>196</v>
      </c>
      <c r="B1" s="10"/>
      <c r="C1" s="10"/>
      <c r="D1" s="10"/>
      <c r="E1" s="10"/>
      <c r="F1" s="16"/>
      <c r="G1" s="35"/>
      <c r="H1" s="35"/>
      <c r="I1" s="35"/>
      <c r="J1" s="35"/>
      <c r="K1" s="16"/>
      <c r="L1" s="16"/>
      <c r="M1" s="16"/>
      <c r="N1" s="16"/>
      <c r="O1" s="17"/>
    </row>
    <row r="2" spans="1:15">
      <c r="A2" s="74" t="s">
        <v>190</v>
      </c>
      <c r="B2" s="74"/>
      <c r="C2" s="74"/>
      <c r="D2" s="41" t="s">
        <v>191</v>
      </c>
      <c r="E2" s="41" t="s">
        <v>192</v>
      </c>
      <c r="F2" s="66" t="s">
        <v>180</v>
      </c>
      <c r="G2" s="66" t="s">
        <v>182</v>
      </c>
      <c r="H2" s="66" t="s">
        <v>181</v>
      </c>
      <c r="I2" s="66" t="s">
        <v>183</v>
      </c>
      <c r="J2" s="66" t="s">
        <v>184</v>
      </c>
      <c r="K2" s="66" t="s">
        <v>185</v>
      </c>
      <c r="L2" s="66" t="s">
        <v>186</v>
      </c>
      <c r="M2" s="66" t="s">
        <v>187</v>
      </c>
      <c r="N2" s="66" t="s">
        <v>188</v>
      </c>
      <c r="O2" s="66" t="s">
        <v>189</v>
      </c>
    </row>
    <row r="3" spans="1:15">
      <c r="F3" s="75" t="s">
        <v>200</v>
      </c>
      <c r="G3" s="76"/>
      <c r="H3" s="76"/>
      <c r="I3" s="76"/>
      <c r="J3" s="76"/>
      <c r="K3" s="76"/>
      <c r="L3" s="76"/>
      <c r="M3" s="76"/>
      <c r="N3" s="76"/>
      <c r="O3" s="77"/>
    </row>
    <row r="4" spans="1:15">
      <c r="A4" s="20">
        <v>11</v>
      </c>
      <c r="B4" s="20">
        <v>0</v>
      </c>
      <c r="C4" s="20">
        <v>0</v>
      </c>
      <c r="D4" s="20" t="s">
        <v>0</v>
      </c>
      <c r="E4" s="20" t="s">
        <v>127</v>
      </c>
      <c r="F4" s="59">
        <v>1900508274</v>
      </c>
      <c r="G4" s="59">
        <v>0</v>
      </c>
      <c r="H4" s="59">
        <v>0</v>
      </c>
      <c r="I4" s="59">
        <v>0</v>
      </c>
      <c r="J4" s="59">
        <v>0</v>
      </c>
      <c r="K4" s="59">
        <v>28000000</v>
      </c>
      <c r="L4" s="59">
        <v>0</v>
      </c>
      <c r="M4" s="59">
        <v>1081995251</v>
      </c>
      <c r="N4" s="59">
        <v>0</v>
      </c>
      <c r="O4" s="59">
        <f t="shared" ref="O4" si="0">SUM(F4:N4)</f>
        <v>3010503525</v>
      </c>
    </row>
    <row r="5" spans="1:15">
      <c r="F5" s="75" t="s">
        <v>215</v>
      </c>
      <c r="G5" s="76"/>
      <c r="H5" s="76"/>
      <c r="I5" s="76"/>
      <c r="J5" s="76"/>
      <c r="K5" s="76"/>
      <c r="L5" s="76"/>
      <c r="M5" s="76"/>
      <c r="N5" s="76"/>
      <c r="O5" s="77"/>
    </row>
    <row r="6" spans="1:15">
      <c r="A6" s="20">
        <v>11</v>
      </c>
      <c r="B6" s="20">
        <v>0</v>
      </c>
      <c r="C6" s="20">
        <v>0</v>
      </c>
      <c r="D6" s="20" t="s">
        <v>0</v>
      </c>
      <c r="E6" s="20" t="s">
        <v>127</v>
      </c>
      <c r="F6" s="21">
        <v>1995533688</v>
      </c>
      <c r="G6" s="21">
        <v>0</v>
      </c>
      <c r="H6" s="30">
        <v>0</v>
      </c>
      <c r="I6" s="30">
        <v>0</v>
      </c>
      <c r="J6" s="30">
        <v>0</v>
      </c>
      <c r="K6" s="21">
        <v>29400000</v>
      </c>
      <c r="L6" s="21">
        <v>0</v>
      </c>
      <c r="M6" s="21">
        <v>1136095014</v>
      </c>
      <c r="N6" s="21">
        <v>0</v>
      </c>
      <c r="O6" s="21">
        <f t="shared" ref="O6" si="1">SUM(F6:N6)</f>
        <v>3161028702</v>
      </c>
    </row>
    <row r="7" spans="1:15">
      <c r="F7" s="75" t="s">
        <v>214</v>
      </c>
      <c r="G7" s="76"/>
      <c r="H7" s="76"/>
      <c r="I7" s="76"/>
      <c r="J7" s="76"/>
      <c r="K7" s="76"/>
      <c r="L7" s="76"/>
      <c r="M7" s="76"/>
      <c r="N7" s="76"/>
      <c r="O7" s="77"/>
    </row>
    <row r="8" spans="1:15">
      <c r="A8" s="20">
        <v>11</v>
      </c>
      <c r="B8" s="20">
        <v>0</v>
      </c>
      <c r="C8" s="20">
        <v>0</v>
      </c>
      <c r="D8" s="20" t="s">
        <v>0</v>
      </c>
      <c r="E8" s="20" t="s">
        <v>127</v>
      </c>
      <c r="F8" s="21">
        <v>2095310372</v>
      </c>
      <c r="G8" s="21">
        <f>'Plan de Inversiones 2013 - Prog'!G8*1.05</f>
        <v>0</v>
      </c>
      <c r="H8" s="21">
        <f>'Plan de Inversiones 2013 - Prog'!H8*1.05</f>
        <v>0</v>
      </c>
      <c r="I8" s="21">
        <f>'Plan de Inversiones 2013 - Prog'!I8*1.05</f>
        <v>0</v>
      </c>
      <c r="J8" s="21">
        <f>'Plan de Inversiones 2013 - Prog'!J8*1.05</f>
        <v>0</v>
      </c>
      <c r="K8" s="21">
        <v>30870000</v>
      </c>
      <c r="L8" s="21">
        <f>'Plan de Inversiones 2013 - Prog'!L8*1.05</f>
        <v>0</v>
      </c>
      <c r="M8" s="21">
        <v>1192899764</v>
      </c>
      <c r="N8" s="21">
        <f>'Plan de Inversiones 2013 - Prog'!N8*1.05</f>
        <v>0</v>
      </c>
      <c r="O8" s="21">
        <f t="shared" ref="O8" si="2">SUM(F8:N8)</f>
        <v>3319080136</v>
      </c>
    </row>
    <row r="9" spans="1:15">
      <c r="F9" s="75" t="s">
        <v>213</v>
      </c>
      <c r="G9" s="76"/>
      <c r="H9" s="76"/>
      <c r="I9" s="76"/>
      <c r="J9" s="76"/>
      <c r="K9" s="76"/>
      <c r="L9" s="76"/>
      <c r="M9" s="76"/>
      <c r="N9" s="76"/>
      <c r="O9" s="77"/>
    </row>
    <row r="10" spans="1:15">
      <c r="A10" s="20">
        <v>11</v>
      </c>
      <c r="B10" s="20">
        <v>0</v>
      </c>
      <c r="C10" s="20">
        <v>0</v>
      </c>
      <c r="D10" s="20" t="s">
        <v>0</v>
      </c>
      <c r="E10" s="20" t="s">
        <v>127</v>
      </c>
      <c r="F10" s="21">
        <v>2200075891</v>
      </c>
      <c r="G10" s="21">
        <f>'Plan de Inversiones 2014 - Prog'!G10*1.05</f>
        <v>0</v>
      </c>
      <c r="H10" s="21">
        <v>0</v>
      </c>
      <c r="I10" s="21">
        <f>'Plan de Inversiones 2014 - Prog'!I10*1.05</f>
        <v>0</v>
      </c>
      <c r="J10" s="21">
        <f>'Plan de Inversiones 2014 - Prog'!J10*1.05</f>
        <v>0</v>
      </c>
      <c r="K10" s="21">
        <v>32413500</v>
      </c>
      <c r="L10" s="21">
        <f>'Plan de Inversiones 2014 - Prog'!L10*1.05</f>
        <v>0</v>
      </c>
      <c r="M10" s="21">
        <v>1252544752</v>
      </c>
      <c r="N10" s="21">
        <v>0</v>
      </c>
      <c r="O10" s="21">
        <f t="shared" ref="O10" si="3">SUM(F10:N10)</f>
        <v>3485034143</v>
      </c>
    </row>
  </sheetData>
  <mergeCells count="5">
    <mergeCell ref="A2:C2"/>
    <mergeCell ref="F3:O3"/>
    <mergeCell ref="F5:O5"/>
    <mergeCell ref="F7:O7"/>
    <mergeCell ref="F9:O9"/>
  </mergeCells>
  <pageMargins left="0.70866141732283472" right="0.70866141732283472" top="0.74803149606299213" bottom="0.74803149606299213" header="0.31496062992125984" footer="0.31496062992125984"/>
  <pageSetup paperSize="1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Plan de Inversiones - Subprog</vt:lpstr>
      <vt:lpstr>Plan de Inversiones 2012 - Prog</vt:lpstr>
      <vt:lpstr>Plan de Inversiones 2013 - Prog</vt:lpstr>
      <vt:lpstr>Plan de Inversiones 2014 - Prog</vt:lpstr>
      <vt:lpstr>Plan de Inversiones 2015 - Prog</vt:lpstr>
      <vt:lpstr>Resumen Educativo</vt:lpstr>
      <vt:lpstr>Resumen Salud</vt:lpstr>
      <vt:lpstr>Hoja3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Rodriguez</dc:creator>
  <cp:lastModifiedBy>Sandra Rodriguez</cp:lastModifiedBy>
  <cp:lastPrinted>2012-06-13T18:36:07Z</cp:lastPrinted>
  <dcterms:created xsi:type="dcterms:W3CDTF">2012-05-17T15:41:27Z</dcterms:created>
  <dcterms:modified xsi:type="dcterms:W3CDTF">2012-06-13T20:50:26Z</dcterms:modified>
</cp:coreProperties>
</file>