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10" activeTab="1"/>
  </bookViews>
  <sheets>
    <sheet name="RENT" sheetId="1" r:id="rId1"/>
    <sheet name="GAST" sheetId="2" r:id="rId2"/>
  </sheets>
  <definedNames>
    <definedName name="_xlnm.Print_Area" localSheetId="1">'GAST'!$A$1:$O$438</definedName>
    <definedName name="_xlnm.Print_Area" localSheetId="0">'RENT'!$A$1:$K$150</definedName>
    <definedName name="Excel_BuiltIn_Print_Area_3">#REF!</definedName>
    <definedName name="Excel_BuiltIn_Print_Titles_3">#REF!</definedName>
    <definedName name="_xlnm.Print_Titles" localSheetId="1">'GAST'!$1:$1</definedName>
    <definedName name="_xlnm.Print_Titles" localSheetId="0">'RENT'!$1:$1</definedName>
  </definedNames>
  <calcPr fullCalcOnLoad="1"/>
</workbook>
</file>

<file path=xl/sharedStrings.xml><?xml version="1.0" encoding="utf-8"?>
<sst xmlns="http://schemas.openxmlformats.org/spreadsheetml/2006/main" count="1183" uniqueCount="1061">
  <si>
    <t>Construcción y mejoramiento de unidades sanitarias y cocinas de aire limpio</t>
  </si>
  <si>
    <t>2.3.2.4.15</t>
  </si>
  <si>
    <t>Mejoramiento, almacenamiento agua potable residencial vivienda rural</t>
  </si>
  <si>
    <t>2.3.2.4.16</t>
  </si>
  <si>
    <t>2.3.2.4.17</t>
  </si>
  <si>
    <t>Legalización de predios P.T.A.R (Servidumbre)</t>
  </si>
  <si>
    <t>2.3.3</t>
  </si>
  <si>
    <t>2.3.3.01</t>
  </si>
  <si>
    <t>2.3.3.01.1</t>
  </si>
  <si>
    <t>2.3.3.01.1.1</t>
  </si>
  <si>
    <t>GASTOS DE PERSONAL</t>
  </si>
  <si>
    <t>2.3.3.01.1.1.1</t>
  </si>
  <si>
    <t>Servicios personales asociados a la nómina</t>
  </si>
  <si>
    <t>2.3.3.01.1.2</t>
  </si>
  <si>
    <t>2.3.3.01.1.2.1</t>
  </si>
  <si>
    <t>Adquisición de bienes</t>
  </si>
  <si>
    <t>2.3.3.01.1.2.2</t>
  </si>
  <si>
    <t>2.3.3.01.1.3</t>
  </si>
  <si>
    <t>2.3.3.01.2</t>
  </si>
  <si>
    <t>GASTOS DE INVERSIÓN</t>
  </si>
  <si>
    <t>2.3.3.01.2.1</t>
  </si>
  <si>
    <t>SUBSIDIO A LA DEMANDA</t>
  </si>
  <si>
    <t>2.3.3.01.2.1.01</t>
  </si>
  <si>
    <t>Régimen subsidiado continuidad S.G.P</t>
  </si>
  <si>
    <t>2.3.3.01.2.1.02</t>
  </si>
  <si>
    <t>Régimen subsidiado ampliación S.G.P</t>
  </si>
  <si>
    <t>2.3.3.01.2.1.03</t>
  </si>
  <si>
    <t>Régimen subsidiado FOSYGA</t>
  </si>
  <si>
    <t>2.3.3.01.2.1.04</t>
  </si>
  <si>
    <t>2.3.3.01.2.1.05</t>
  </si>
  <si>
    <t>2.3.3.01.2.1.06</t>
  </si>
  <si>
    <t>Otros subsidios a la demanda</t>
  </si>
  <si>
    <t>2.3.3.01.2.1.07</t>
  </si>
  <si>
    <t>2.3.3.01.2.1.08</t>
  </si>
  <si>
    <t>Promoción y prevención régimen subsidiado</t>
  </si>
  <si>
    <t>2.3.3.01.2.1.09</t>
  </si>
  <si>
    <t>GASTOS POR RECURSOS DE CAPITAL DEMANDA EN SALUD</t>
  </si>
  <si>
    <t>DE BALANCE</t>
  </si>
  <si>
    <t>Rentas cedidas régimen subsidiado</t>
  </si>
  <si>
    <t>Convenios departamentales</t>
  </si>
  <si>
    <t>Régimen Subsidiado SGP continuidad V. A.</t>
  </si>
  <si>
    <t>Intervetoria Regimen Subsidiado</t>
  </si>
  <si>
    <t>Recursos Regimen Subsidiado Fosyga no girados 2006-2007</t>
  </si>
  <si>
    <t>2.3.3.01.2.2</t>
  </si>
  <si>
    <t>2.3.3.01.2.2.1</t>
  </si>
  <si>
    <t>2.3.3.01.2.2.2</t>
  </si>
  <si>
    <t>2.3.3.01.2.2.3</t>
  </si>
  <si>
    <t>2.3.3.01.2.3</t>
  </si>
  <si>
    <t>ACCIONES EN SALUD PÚBLICA</t>
  </si>
  <si>
    <t>2.3.3.01.2.3.1</t>
  </si>
  <si>
    <t>Acciones y Programas en Salud Pública</t>
  </si>
  <si>
    <t>2.3.3.01.2.3.2</t>
  </si>
  <si>
    <t>Gastos por recursos de capital en salud pública</t>
  </si>
  <si>
    <t>Del balance salud pública</t>
  </si>
  <si>
    <t>OTROS GASTOS DEL SECTOR SALUD</t>
  </si>
  <si>
    <t>Empres Territorial para la salud (ETESA)</t>
  </si>
  <si>
    <t>Gastos con otros Ingresos municipales</t>
  </si>
  <si>
    <t>2.3.3.02</t>
  </si>
  <si>
    <t>2.3.3.03</t>
  </si>
  <si>
    <t>2.3.3.04</t>
  </si>
  <si>
    <t>2.3.3.05</t>
  </si>
  <si>
    <t>2.3.3.06</t>
  </si>
  <si>
    <t>2.3.3.07</t>
  </si>
  <si>
    <t>TRANSFERENCIA A OTRAS ENTIDADES</t>
  </si>
  <si>
    <t>2.3.3.07.1</t>
  </si>
  <si>
    <t>Sobretasa CARDER</t>
  </si>
  <si>
    <t>2.3.3.07.2</t>
  </si>
  <si>
    <t>FEDEGAN</t>
  </si>
  <si>
    <t>2.3.3.07.3</t>
  </si>
  <si>
    <t>PORCICULTURA</t>
  </si>
  <si>
    <t>2.3.3.08</t>
  </si>
  <si>
    <t>GASTOS POR APORTES Y CONTRIBUCIONES</t>
  </si>
  <si>
    <t>2.3.3.08.1</t>
  </si>
  <si>
    <t>FONDO CUENTA 418/87</t>
  </si>
  <si>
    <t>2.3.3.08.1.1</t>
  </si>
  <si>
    <t>Seguridad  y Convivencia Pacífica Ciudadada</t>
  </si>
  <si>
    <t>2.3.3.08.1.2</t>
  </si>
  <si>
    <t>Orden público</t>
  </si>
  <si>
    <t>2.3.3.09</t>
  </si>
  <si>
    <t>FONDO DE SOLIDARIDAD Y REDISTRIBUCIÓN DEL INGRESO</t>
  </si>
  <si>
    <t>2.3.3.09.1</t>
  </si>
  <si>
    <t>Subsidios  servicio público acueducto</t>
  </si>
  <si>
    <t>2.3.3.09.2</t>
  </si>
  <si>
    <t>2.3.2.3.4.06.5</t>
  </si>
  <si>
    <t>Sistema de Responsabilidad Penal para el Adolescente (SRPA)</t>
  </si>
  <si>
    <t>Subsidios servicio público alcantarillado</t>
  </si>
  <si>
    <t>2.3.3.09.3</t>
  </si>
  <si>
    <t>Subsidios servicio público aseo</t>
  </si>
  <si>
    <t>2.3.3.10</t>
  </si>
  <si>
    <t>ESTAMPILLA PROCULTURA</t>
  </si>
  <si>
    <t>2.3.3.10.1</t>
  </si>
  <si>
    <t>2.3.3.10.2</t>
  </si>
  <si>
    <t>Construcción adecuación mejoramiento y mant. infraestructura</t>
  </si>
  <si>
    <t>2.3.3.10.3</t>
  </si>
  <si>
    <t>Formación y capacitación técnica y cultural del gestor cultural</t>
  </si>
  <si>
    <t>2.3.3.10.4</t>
  </si>
  <si>
    <t>Seguridad social creador y gestor cultural</t>
  </si>
  <si>
    <t>2.3.3.10.5</t>
  </si>
  <si>
    <t>Pasivo pensional municipal</t>
  </si>
  <si>
    <t>2.3.3.10.6</t>
  </si>
  <si>
    <t>Apoyo a programas de expresión cultural, artística Art.17 Ley 397/97</t>
  </si>
  <si>
    <t>2.3.3.11</t>
  </si>
  <si>
    <t>SOBRETASA DEPORTIVA</t>
  </si>
  <si>
    <t>2.3.3.11.1</t>
  </si>
  <si>
    <t>2.3.3.12</t>
  </si>
  <si>
    <t>SOBRETASA BOMBERIL</t>
  </si>
  <si>
    <t>2.3.3.12.1</t>
  </si>
  <si>
    <t>Prevención y Atención</t>
  </si>
  <si>
    <t>2.3.3.13</t>
  </si>
  <si>
    <t>Gastos de mant. y operación volqueta</t>
  </si>
  <si>
    <t>2.3.4</t>
  </si>
  <si>
    <t>2.3.4.1</t>
  </si>
  <si>
    <t>NACIONALES</t>
  </si>
  <si>
    <t>2.3.4.1.1</t>
  </si>
  <si>
    <t>2.3.4.2</t>
  </si>
  <si>
    <t>DEPARTAMENTALES</t>
  </si>
  <si>
    <t>2.3.4.2.1</t>
  </si>
  <si>
    <t>2.3.4.2.2</t>
  </si>
  <si>
    <t>2.3.5</t>
  </si>
  <si>
    <t>2.3.5.1</t>
  </si>
  <si>
    <t>2.3.5.1.1</t>
  </si>
  <si>
    <t>Otros Sectores</t>
  </si>
  <si>
    <t>2.3.5.2</t>
  </si>
  <si>
    <t>2.3.5.2.1</t>
  </si>
  <si>
    <t>2.3.5.2.1.1</t>
  </si>
  <si>
    <t>2.3.5.2.2</t>
  </si>
  <si>
    <t>2.3.5.2.2.1</t>
  </si>
  <si>
    <t>Vivienda</t>
  </si>
  <si>
    <t>2.3.5.3</t>
  </si>
  <si>
    <t>Fondos Especiales</t>
  </si>
  <si>
    <t>2.3.5.3.1</t>
  </si>
  <si>
    <t>2.3.5.3.1.1</t>
  </si>
  <si>
    <t>1.2.14</t>
  </si>
  <si>
    <t>1.2.14.1</t>
  </si>
  <si>
    <t>Bienestar Social Empleados - Sanciones</t>
  </si>
  <si>
    <t>2.3.2.4.18</t>
  </si>
  <si>
    <t>Fortalecimiento Institucional Acueductos</t>
  </si>
  <si>
    <t>2.3.3.14</t>
  </si>
  <si>
    <t>Estampilla prodesarrollo para el Departamento de Risaralda</t>
  </si>
  <si>
    <t>2.3.5.3.1.1.1</t>
  </si>
  <si>
    <t>2.3.5.3.1.2</t>
  </si>
  <si>
    <t>2.3.5.3.1.2.1</t>
  </si>
  <si>
    <t>2.3.5.3.2</t>
  </si>
  <si>
    <t>2.3.5.3.2.1</t>
  </si>
  <si>
    <t>2.3.5.4</t>
  </si>
  <si>
    <t>2.3.5.4.1</t>
  </si>
  <si>
    <t>2.3.5.4.1.1</t>
  </si>
  <si>
    <t>Otros convenios departamentales</t>
  </si>
  <si>
    <t>2.3.5.5</t>
  </si>
  <si>
    <t>2.3.5.5.1</t>
  </si>
  <si>
    <t>Del Balance</t>
  </si>
  <si>
    <t>2.3.5.5.1.1</t>
  </si>
  <si>
    <t>2.3.5.5.1.2</t>
  </si>
  <si>
    <t>2.3.5.6</t>
  </si>
  <si>
    <t>2.3.5.6.1</t>
  </si>
  <si>
    <t>2.3.5.6.1.1</t>
  </si>
  <si>
    <t>2.3.6</t>
  </si>
  <si>
    <t>GASTOS POR RECURSOS DE CAPITAL</t>
  </si>
  <si>
    <t>2.3.6.1</t>
  </si>
  <si>
    <t>2.3.6.1.1</t>
  </si>
  <si>
    <t>Inversión por venta de activos</t>
  </si>
  <si>
    <t>2.3.6.1.2</t>
  </si>
  <si>
    <t>Gastos por donaciones</t>
  </si>
  <si>
    <t>2.3.6.2</t>
  </si>
  <si>
    <t>2.3.6.2.1</t>
  </si>
  <si>
    <t>Inversión con recursos del crédito</t>
  </si>
  <si>
    <t>2.3.6.3</t>
  </si>
  <si>
    <t>2.3.6.3.1</t>
  </si>
  <si>
    <t>Libre destinación</t>
  </si>
  <si>
    <t>2.3.6.3.1.1</t>
  </si>
  <si>
    <t>Libre Destinación SGP</t>
  </si>
  <si>
    <t>Deporte y recreación</t>
  </si>
  <si>
    <t>Programa de contabilidad municipal</t>
  </si>
  <si>
    <t>Compra de Predios Art.111 Ley 99/93</t>
  </si>
  <si>
    <t>2.3.6.3.2</t>
  </si>
  <si>
    <t>FORSOZA INVERSIÓN</t>
  </si>
  <si>
    <t>2.3.6.3.2.1</t>
  </si>
  <si>
    <t>2.3.6.3.2.2</t>
  </si>
  <si>
    <t>Forsoza inversión SGP</t>
  </si>
  <si>
    <t>Alimetación escolar</t>
  </si>
  <si>
    <t>CARLOS ARTURO RINCON CORRALES</t>
  </si>
  <si>
    <t>Secretario de Hacienda Municipal</t>
  </si>
  <si>
    <t>Apertura y mantenimiento vial</t>
  </si>
  <si>
    <t>2.3.6.3.2.3</t>
  </si>
  <si>
    <t>2.3.6.3.2.3.01</t>
  </si>
  <si>
    <t>2.3.6.3.2.3.02</t>
  </si>
  <si>
    <t>2.3.6.3.2.3.03</t>
  </si>
  <si>
    <t>2.3.6.3.2.3.04</t>
  </si>
  <si>
    <t>2.3.6.3.2.3.05</t>
  </si>
  <si>
    <t>2.3.6.3.2.3.06</t>
  </si>
  <si>
    <t>2.3.6.3.2.3.07</t>
  </si>
  <si>
    <t>2.3.6.3.2.3.08</t>
  </si>
  <si>
    <t>2.3.6.3.2.3.09</t>
  </si>
  <si>
    <t>2.3.6.3.2.3.10</t>
  </si>
  <si>
    <t>2.3.6.3.2.3.11</t>
  </si>
  <si>
    <t>Créditos INFIDER vigencias anteriores</t>
  </si>
  <si>
    <t>Construcción Acueducto San Eugenio El Brillante  Fortalecimiento Institucional SSF</t>
  </si>
  <si>
    <t>2.3.6.4</t>
  </si>
  <si>
    <t>2.3.6.4.1</t>
  </si>
  <si>
    <t>2.3.6.4.2</t>
  </si>
  <si>
    <t>Forsoza inversión</t>
  </si>
  <si>
    <t>1.1.2.7.5</t>
  </si>
  <si>
    <t>ATENCION INTEGRAL A LA PRIMERA INFANCIA</t>
  </si>
  <si>
    <t>2.3.2.5</t>
  </si>
  <si>
    <t>ATENCIÓN INTEGRAL A LA PRIMERA INFANCIA</t>
  </si>
  <si>
    <t>2.3.2.5.1</t>
  </si>
  <si>
    <t>Programa de Atención Integral a la Primera Infancia (PAIPI)</t>
  </si>
  <si>
    <t>2.3.2.5.2</t>
  </si>
  <si>
    <t>Adecuación y Mejoramiento de Infraestructura</t>
  </si>
  <si>
    <t>RUBRO</t>
  </si>
  <si>
    <t>NOMBRE</t>
  </si>
  <si>
    <t>ADICIONES</t>
  </si>
  <si>
    <t>REDUCCIONES</t>
  </si>
  <si>
    <t>EJECUT ANT</t>
  </si>
  <si>
    <t>EJECT MES</t>
  </si>
  <si>
    <t>1</t>
  </si>
  <si>
    <t>PRESUPUESTO DE INGRESOS</t>
  </si>
  <si>
    <t>1.1</t>
  </si>
  <si>
    <t>INGRESOS CORRIENTES</t>
  </si>
  <si>
    <t>1.1.1</t>
  </si>
  <si>
    <t>TRIBUTARIOS  (I.C.L.D)</t>
  </si>
  <si>
    <t>1.1.1.1</t>
  </si>
  <si>
    <t>IMPUESTOS DIRECTOS</t>
  </si>
  <si>
    <t>1.1.1.1.1</t>
  </si>
  <si>
    <t>Predial Unificado de la vigencia</t>
  </si>
  <si>
    <t>1.1.1.1.2</t>
  </si>
  <si>
    <t>Impuesto predial vigencia anterior</t>
  </si>
  <si>
    <t>1.1.1.1.3</t>
  </si>
  <si>
    <t>Impuesto Vehículo automotor de la vigencia y anterior</t>
  </si>
  <si>
    <t>1.1.1.2</t>
  </si>
  <si>
    <t>IMPUESTOS INDIRECTOS</t>
  </si>
  <si>
    <t>1.1.1.2.01</t>
  </si>
  <si>
    <t>Industria y Comercio de la vigencia</t>
  </si>
  <si>
    <t>1.1.1.2.02</t>
  </si>
  <si>
    <t>1.1.1.2.03</t>
  </si>
  <si>
    <t>Avisos y Tableros de la vigencia y anterior</t>
  </si>
  <si>
    <t>1.1.1.2.04</t>
  </si>
  <si>
    <t>1.1.1.2.05</t>
  </si>
  <si>
    <t>Registro de Marcas y Herretes</t>
  </si>
  <si>
    <t>1.1.1.2.06</t>
  </si>
  <si>
    <t>1.1.1.2.07</t>
  </si>
  <si>
    <t>Pesas y Medidas</t>
  </si>
  <si>
    <t>1.1.1.2.08</t>
  </si>
  <si>
    <t>Ocupación del Espacio Público</t>
  </si>
  <si>
    <t>1.1.1.2.09</t>
  </si>
  <si>
    <t>1.1.1.2.10</t>
  </si>
  <si>
    <t>Degüello de Ganado mayor</t>
  </si>
  <si>
    <t>1.1.1.2.11</t>
  </si>
  <si>
    <t>Industría y Comercio anterior</t>
  </si>
  <si>
    <t>Deguello de Ganado menor</t>
  </si>
  <si>
    <t>1.1.2</t>
  </si>
  <si>
    <t>INGRESOS NO TRIBUTARIOS</t>
  </si>
  <si>
    <t>1.1.2.1</t>
  </si>
  <si>
    <t>TASAS. TARIFAS Y DERECHOS (I.C.L.D)</t>
  </si>
  <si>
    <t>1.1.2.1.1</t>
  </si>
  <si>
    <t>1.1.2.1.2</t>
  </si>
  <si>
    <t>1.1.2.1.3</t>
  </si>
  <si>
    <t>Sanciones y Multas</t>
  </si>
  <si>
    <t>1.1.2.2</t>
  </si>
  <si>
    <t>RENTAS OCASIONALES  (I.C.L.D)</t>
  </si>
  <si>
    <t>1.1.2.2.1</t>
  </si>
  <si>
    <t>Reintegros</t>
  </si>
  <si>
    <t>1.1.2.2.2</t>
  </si>
  <si>
    <t>1.1.2.2.3</t>
  </si>
  <si>
    <t>1.1.2.2.4</t>
  </si>
  <si>
    <t>Recargos E Intereses por mora Impuesto Predial</t>
  </si>
  <si>
    <t>Recargos en General</t>
  </si>
  <si>
    <t>1.1.2.3</t>
  </si>
  <si>
    <t>RENTAS CONTRACTUALES   (I.C.L.D)</t>
  </si>
  <si>
    <t>1.1.2.3.1</t>
  </si>
  <si>
    <t>Arrendamientos Bienes Muebles e Inmuebles</t>
  </si>
  <si>
    <t>1.1.2.3.2</t>
  </si>
  <si>
    <t>Arrendamiento, Maquinaria y Equipo</t>
  </si>
  <si>
    <t>1.1.2.3.3</t>
  </si>
  <si>
    <t>Otras Rentas Contractuales</t>
  </si>
  <si>
    <t>1.1.2.4</t>
  </si>
  <si>
    <t>SERVICIOS  (I.C.L.D)</t>
  </si>
  <si>
    <t>1.1.2.4.1</t>
  </si>
  <si>
    <t>1.1.2.4.2</t>
  </si>
  <si>
    <t>Plaza de Mercado</t>
  </si>
  <si>
    <t>1.1.2.4.3</t>
  </si>
  <si>
    <t>1.1.2.4.4</t>
  </si>
  <si>
    <t>Gaceta Municipal</t>
  </si>
  <si>
    <t>1.1.2.5</t>
  </si>
  <si>
    <t>APROVECHAMIENTOS (I.C.L.D)</t>
  </si>
  <si>
    <t>1.1.2.5.1</t>
  </si>
  <si>
    <t>1.1.2.6</t>
  </si>
  <si>
    <t>SIST. GEN. DE PARTIC. FUNCIONAMIENTO  (I.C.L.D)</t>
  </si>
  <si>
    <t>1.1.2.6.1</t>
  </si>
  <si>
    <t>S.G.P - Funcionamiento 42%</t>
  </si>
  <si>
    <t>1.1.2.7</t>
  </si>
  <si>
    <t>SISTEMA GENERAL DE PARTICIPACIONES INVERSION SIN SALUD</t>
  </si>
  <si>
    <t>1.1.2.7.1</t>
  </si>
  <si>
    <t>EDUCACION</t>
  </si>
  <si>
    <t>1.1.2.7.2</t>
  </si>
  <si>
    <t>ALIMENTACION ESCOLAR</t>
  </si>
  <si>
    <t>1.1.2.7.3</t>
  </si>
  <si>
    <t>AGUA POTABLE Y SANEAMIENTO BASICO</t>
  </si>
  <si>
    <t>1.1.2.7.4</t>
  </si>
  <si>
    <t>1.1.2.7.4.1</t>
  </si>
  <si>
    <t>FONPET Ley 863/03 SSF</t>
  </si>
  <si>
    <t>1.1.2.7.4.2</t>
  </si>
  <si>
    <t>Deporte</t>
  </si>
  <si>
    <t>1.1.2.7.4.3</t>
  </si>
  <si>
    <t>Cultura</t>
  </si>
  <si>
    <t>1.1.2.7.4.4</t>
  </si>
  <si>
    <t>Libre Inversión</t>
  </si>
  <si>
    <t>1.2</t>
  </si>
  <si>
    <t>FONDOS ESPECIALES</t>
  </si>
  <si>
    <t>1.2.01</t>
  </si>
  <si>
    <t>FONDO LOCAL DE SALUD</t>
  </si>
  <si>
    <t>1.2.01.1</t>
  </si>
  <si>
    <t>Ingresos para Funcionamineto</t>
  </si>
  <si>
    <t>1.2.01.1.1</t>
  </si>
  <si>
    <t>Rendimientos Financieros</t>
  </si>
  <si>
    <t>Recursos del balance</t>
  </si>
  <si>
    <t>1.2.01.2</t>
  </si>
  <si>
    <t>Ingresos Para Subsidio a la Demanda</t>
  </si>
  <si>
    <t>1.2.01.2.01</t>
  </si>
  <si>
    <t>Sistema General de Participaciones</t>
  </si>
  <si>
    <t>1.2.01.2.02</t>
  </si>
  <si>
    <t>fondo de Solidaridad y garantia FOSYGA</t>
  </si>
  <si>
    <t>1.2.01.2.03</t>
  </si>
  <si>
    <t>1.2.01.2.04</t>
  </si>
  <si>
    <t>Régimen subsidiado con rentas cedidas</t>
  </si>
  <si>
    <t>Ingresos de Capital</t>
  </si>
  <si>
    <t>Rendimientos financieros</t>
  </si>
  <si>
    <t>Recursos de balance</t>
  </si>
  <si>
    <t>FOSYGA</t>
  </si>
  <si>
    <t>ETESA</t>
  </si>
  <si>
    <t>Promoción y prevención Régimen Subsiado</t>
  </si>
  <si>
    <t>Rentas Cedidas Departamentales Régimen Subsidiado</t>
  </si>
  <si>
    <t>Convenios Departamentales</t>
  </si>
  <si>
    <t>Transformación de Salud Oferta a Demanda</t>
  </si>
  <si>
    <t>Régimen Subsidiado Continuidad SGP</t>
  </si>
  <si>
    <t>Régimen Subsidiado Ampliación SGP</t>
  </si>
  <si>
    <t>1.2.01.3</t>
  </si>
  <si>
    <t>1.2.01.3.1</t>
  </si>
  <si>
    <t>1.2.01.3.2</t>
  </si>
  <si>
    <t>Empresa Territorial para la salud ( ETESA)</t>
  </si>
  <si>
    <t>Rendiminetos Financieros</t>
  </si>
  <si>
    <t>1.2.01.4</t>
  </si>
  <si>
    <t>Ingresos Para Accion En Salud Publica</t>
  </si>
  <si>
    <t>1.2.01.4.1</t>
  </si>
  <si>
    <t>1.2.01.4.2</t>
  </si>
  <si>
    <t>Recursos de capital</t>
  </si>
  <si>
    <t>Salud Pública</t>
  </si>
  <si>
    <t>Ingresos para Otros Gastos del Sector Salud</t>
  </si>
  <si>
    <t>Recursos de Capital</t>
  </si>
  <si>
    <t>Recursos del Balance</t>
  </si>
  <si>
    <t>Del Balance ETESA</t>
  </si>
  <si>
    <t>1.2.02</t>
  </si>
  <si>
    <t>Fondo Territorial de Pensiones FOMPET   (I.C.L.D)</t>
  </si>
  <si>
    <t>Fondo Territorial de Pensiones FOMPET</t>
  </si>
  <si>
    <t>1.2.03</t>
  </si>
  <si>
    <t>Fondo Municipal de Regalías   (I.C.L.D)</t>
  </si>
  <si>
    <t>1.2.04</t>
  </si>
  <si>
    <t>Fondo Municipal de Vivienda</t>
  </si>
  <si>
    <t>1.2.05</t>
  </si>
  <si>
    <t>Fondo de Prevención y Atención de Desastres   (I.C.L.D)</t>
  </si>
  <si>
    <t>1.2.06</t>
  </si>
  <si>
    <t>Fondo de Solidaridad Rural</t>
  </si>
  <si>
    <t>1.2.07</t>
  </si>
  <si>
    <t>RECAUDO PARA OTRAS ENTIDADES</t>
  </si>
  <si>
    <t>Ingresos FEDEGAN</t>
  </si>
  <si>
    <t>Ingresos PORCICULTURA</t>
  </si>
  <si>
    <t>1.2.08</t>
  </si>
  <si>
    <t>Ingresos Fondo Cuenta (Ley 418/97)</t>
  </si>
  <si>
    <t>1.2.09</t>
  </si>
  <si>
    <t>FONDO DE SOLIDARIDAD Y REDISTRIBUCION DE INGRESOS</t>
  </si>
  <si>
    <t>Subs. Servicios Pbcos Acueducto</t>
  </si>
  <si>
    <t>Subs. Servicios Pbcos Alcantarillado</t>
  </si>
  <si>
    <t>Subs. Servicios Pbcos Aseo</t>
  </si>
  <si>
    <t>1.2.10</t>
  </si>
  <si>
    <t>Estampilla procultura</t>
  </si>
  <si>
    <t>1.2.11</t>
  </si>
  <si>
    <t>Sobretasa Deportiva</t>
  </si>
  <si>
    <t>1.2.12</t>
  </si>
  <si>
    <t>Sobretasa Bomberil</t>
  </si>
  <si>
    <t>1.2.13</t>
  </si>
  <si>
    <t>Ingresos Volqueta</t>
  </si>
  <si>
    <t>1.2.13.1</t>
  </si>
  <si>
    <t>1.3</t>
  </si>
  <si>
    <t>APORTES Y CONVENIOS</t>
  </si>
  <si>
    <t>1.3.1</t>
  </si>
  <si>
    <t>CONVENIOS NACIONALES</t>
  </si>
  <si>
    <t>1.3.1.1</t>
  </si>
  <si>
    <t>convenios nacionales</t>
  </si>
  <si>
    <t>Mejoramiento de Vías Rurales Terciarias Municipio de La Celia - Departamento del Risaralda</t>
  </si>
  <si>
    <t>1.3.2</t>
  </si>
  <si>
    <t>CONVENIOS DEPARTAMENTALES</t>
  </si>
  <si>
    <t>1.3.2.1</t>
  </si>
  <si>
    <t>Convenios CARDER</t>
  </si>
  <si>
    <t>Gratuidad en la educación</t>
  </si>
  <si>
    <t>1.4</t>
  </si>
  <si>
    <t>RECURSOS DE CAPITAL</t>
  </si>
  <si>
    <t>1.4.1</t>
  </si>
  <si>
    <t>DEL ACTIVO</t>
  </si>
  <si>
    <t>1.4.1.1</t>
  </si>
  <si>
    <t>Venta de Bienes</t>
  </si>
  <si>
    <t>1.4.1.2</t>
  </si>
  <si>
    <t>Donaciones</t>
  </si>
  <si>
    <t>1.4.2</t>
  </si>
  <si>
    <t>DEL CREDITO</t>
  </si>
  <si>
    <t>1.4.2.1</t>
  </si>
  <si>
    <t>Infider</t>
  </si>
  <si>
    <t>1.4.2.1.1</t>
  </si>
  <si>
    <t>1.4.3</t>
  </si>
  <si>
    <t>DEL BALANCE</t>
  </si>
  <si>
    <t>1.4.3.1</t>
  </si>
  <si>
    <t>Fondo de Libre Destinación (I.C.L.D)</t>
  </si>
  <si>
    <t>1.4.3.1.1</t>
  </si>
  <si>
    <t>Libre destinación SGP</t>
  </si>
  <si>
    <t>Sobretasa a la Gasolina</t>
  </si>
  <si>
    <t>1.4.3.2</t>
  </si>
  <si>
    <t>Fondo Forzosa Inversión</t>
  </si>
  <si>
    <t>1.4.3.2.1</t>
  </si>
  <si>
    <t>1.4.3.2.2</t>
  </si>
  <si>
    <t>Forzosa Inversión SGP</t>
  </si>
  <si>
    <t>Educación</t>
  </si>
  <si>
    <t>1.4.3.2.3</t>
  </si>
  <si>
    <t>Otros Fondos</t>
  </si>
  <si>
    <t>Compra predios Art.111 Ley 99/93</t>
  </si>
  <si>
    <t>Fondo de vivienda municipal</t>
  </si>
  <si>
    <t>Convenio INVIAS</t>
  </si>
  <si>
    <t>Construcción Planta de Tratamiento Aguas Residuales SSF</t>
  </si>
  <si>
    <t>1.4.3.3</t>
  </si>
  <si>
    <t>Reservas presupuestales</t>
  </si>
  <si>
    <t>1.4.3.3.1</t>
  </si>
  <si>
    <t>Inversión con recursos propios</t>
  </si>
  <si>
    <t>Desarrollo vial urbano</t>
  </si>
  <si>
    <t>1.4.3.3.2</t>
  </si>
  <si>
    <t>Inversión SGP sin salud</t>
  </si>
  <si>
    <t>Alimentación escolar</t>
  </si>
  <si>
    <t>Propósito general</t>
  </si>
  <si>
    <t>Promoción y desarrollo</t>
  </si>
  <si>
    <t>Otros sectores</t>
  </si>
  <si>
    <t>Legalización de predios</t>
  </si>
  <si>
    <t>Agua Potable y Saneamiento Básico</t>
  </si>
  <si>
    <t>Adquisición predios protección fuentes</t>
  </si>
  <si>
    <t>Cofinanciación proyectos y convenios</t>
  </si>
  <si>
    <t>1.4.3.3.3</t>
  </si>
  <si>
    <t>Fondos especiales</t>
  </si>
  <si>
    <t>Fondo local de salud</t>
  </si>
  <si>
    <t>Subsidio a la demanda</t>
  </si>
  <si>
    <t>Régimen subsidiado</t>
  </si>
  <si>
    <t>Fondo especial de solidaridad rural</t>
  </si>
  <si>
    <t>1.4.3.3.4</t>
  </si>
  <si>
    <t>Aportes y convenios</t>
  </si>
  <si>
    <t>Nacionales</t>
  </si>
  <si>
    <t>Otros Convenios Nacionales</t>
  </si>
  <si>
    <t>Departamentales</t>
  </si>
  <si>
    <t>Presupuesto comunitario</t>
  </si>
  <si>
    <t>1.4.3.3.5</t>
  </si>
  <si>
    <t>1.4.3.3.5.1</t>
  </si>
  <si>
    <t>Del balance</t>
  </si>
  <si>
    <t>1.4.3.3.5.1.1</t>
  </si>
  <si>
    <t>1.4.3.3.5.1.2</t>
  </si>
  <si>
    <t>Forsoza Inversión SGP</t>
  </si>
  <si>
    <t>Transporte escolar</t>
  </si>
  <si>
    <t>PROPOSITO GENERAL</t>
  </si>
  <si>
    <t>1.4.3.3.5.1.3</t>
  </si>
  <si>
    <t>Aportes y Convenios</t>
  </si>
  <si>
    <t>1.4.3.3.6</t>
  </si>
  <si>
    <t>Otros fondos</t>
  </si>
  <si>
    <t>1.4.3.3.6.1</t>
  </si>
  <si>
    <t>Fondo de solidaridad rural</t>
  </si>
  <si>
    <t>1.4.3.3.6.2</t>
  </si>
  <si>
    <t>1.4.3.3.7</t>
  </si>
  <si>
    <t>Libre Destinación</t>
  </si>
  <si>
    <t>1.4.4</t>
  </si>
  <si>
    <t>RENDIMIENTOS FINANCIEROS</t>
  </si>
  <si>
    <t>1.4.4.1</t>
  </si>
  <si>
    <t>Libre Destianación    (I.C.L.D)</t>
  </si>
  <si>
    <t>1.4.4.2</t>
  </si>
  <si>
    <t>Forzosa Inversión</t>
  </si>
  <si>
    <t>CREDITOS</t>
  </si>
  <si>
    <t>COMPRIMISOS</t>
  </si>
  <si>
    <t>OLIGACIONES</t>
  </si>
  <si>
    <t>PAGOS</t>
  </si>
  <si>
    <t>2</t>
  </si>
  <si>
    <t>PRESUPUESTO DE GASTOS</t>
  </si>
  <si>
    <t>2.1</t>
  </si>
  <si>
    <t>GASTOS DE FUNCIONAMIENTO</t>
  </si>
  <si>
    <t>2.1.1</t>
  </si>
  <si>
    <t>ALCALDIA MUNICIPAL</t>
  </si>
  <si>
    <t>2.1.1.1</t>
  </si>
  <si>
    <t>2.1.1.1.1</t>
  </si>
  <si>
    <t>SERVICIOS PERSONALES</t>
  </si>
  <si>
    <t>2.1.1.1.1.1</t>
  </si>
  <si>
    <t>Sueldo personal nómina</t>
  </si>
  <si>
    <t>Prima de Navidad</t>
  </si>
  <si>
    <t>Prima de Vacaciones</t>
  </si>
  <si>
    <t>2.1.1.1.1.4</t>
  </si>
  <si>
    <t>Indemnización vacaciones</t>
  </si>
  <si>
    <t>2.1.1.1.1.5</t>
  </si>
  <si>
    <t>Honorarios</t>
  </si>
  <si>
    <t>2.1.1.1.1.6</t>
  </si>
  <si>
    <t>Supernumerarios</t>
  </si>
  <si>
    <t>2.1.1.1.1.7</t>
  </si>
  <si>
    <t>Bonificación por dirección</t>
  </si>
  <si>
    <t>2.1.1.1.1.8</t>
  </si>
  <si>
    <t>Viáticos</t>
  </si>
  <si>
    <t>2.1.1.1.2</t>
  </si>
  <si>
    <t>GASTOS GENERALES</t>
  </si>
  <si>
    <t>2.1.1.1.2.01</t>
  </si>
  <si>
    <t>Materiales y suministros</t>
  </si>
  <si>
    <t>2.1.1.1.2.02</t>
  </si>
  <si>
    <t>Gastos de viaje</t>
  </si>
  <si>
    <t>2.1.1.1.2.03</t>
  </si>
  <si>
    <t>Servicio de comunicaciones</t>
  </si>
  <si>
    <t>2.1.1.1.2.04</t>
  </si>
  <si>
    <t>Pago de servicios públicos</t>
  </si>
  <si>
    <t>2.1.1.1.2.05</t>
  </si>
  <si>
    <t>Mantenimiento vehículos por combustible</t>
  </si>
  <si>
    <t>2.1.1.1.2.06</t>
  </si>
  <si>
    <t>Mantenimiento vehículos por mano de obra</t>
  </si>
  <si>
    <t>2.1.1.1.2.07</t>
  </si>
  <si>
    <t>Mantenimineto vehículos por repuestos</t>
  </si>
  <si>
    <t>2.1.1.1.2.08</t>
  </si>
  <si>
    <t>Compra de equipo</t>
  </si>
  <si>
    <t>2.1.1.1.2.09</t>
  </si>
  <si>
    <t>Adquisición seguros</t>
  </si>
  <si>
    <t>2.1.1.1.2.10</t>
  </si>
  <si>
    <t>Federación Colombiana de Municipios</t>
  </si>
  <si>
    <t>2.1.1.1.2.11</t>
  </si>
  <si>
    <t>Gastos de sistematización</t>
  </si>
  <si>
    <t>2.1.1.1.2.12</t>
  </si>
  <si>
    <t>Mantenimiento General</t>
  </si>
  <si>
    <t>2.1.1.1.2.13</t>
  </si>
  <si>
    <t>Impresos y publicaciones</t>
  </si>
  <si>
    <t>2.1.1.1.2.14</t>
  </si>
  <si>
    <t>2.1.1.1.2.15</t>
  </si>
  <si>
    <t>2.1.1.1.2.16</t>
  </si>
  <si>
    <t>Sentencias Judiciales</t>
  </si>
  <si>
    <t>2.1.1.1.2.17</t>
  </si>
  <si>
    <t>2.1.1.1.2.18</t>
  </si>
  <si>
    <t>2.1.1.1.2.19</t>
  </si>
  <si>
    <t>Avalúos y dictámenes</t>
  </si>
  <si>
    <t>2.1.1.1.2.20</t>
  </si>
  <si>
    <t>Transporte</t>
  </si>
  <si>
    <t>2.1.1.1.2.21</t>
  </si>
  <si>
    <t>Órgano Informativo</t>
  </si>
  <si>
    <t>2.1.1.1.2.22</t>
  </si>
  <si>
    <t>Pago multas, tasas, impuestos, sanciones</t>
  </si>
  <si>
    <t>2.1.1.1.2.23</t>
  </si>
  <si>
    <t>2.1.1.1.2.24</t>
  </si>
  <si>
    <t>2.1.1.1.2.25</t>
  </si>
  <si>
    <t>Capacitación de personal</t>
  </si>
  <si>
    <t>Calzado y vestido de labor</t>
  </si>
  <si>
    <t>Pago de intereses y empréstitos tesorería</t>
  </si>
  <si>
    <t>Gastos operacionales entidades financieras</t>
  </si>
  <si>
    <t>TRANSFERENCIAS</t>
  </si>
  <si>
    <t>Concejo Municipal</t>
  </si>
  <si>
    <t>Personería Municipal</t>
  </si>
  <si>
    <t>FONDO PRESTACIONES SOCIALES</t>
  </si>
  <si>
    <t>Salud</t>
  </si>
  <si>
    <t>Pensión</t>
  </si>
  <si>
    <t>Riesgos Profesionales</t>
  </si>
  <si>
    <t>Cesantías e intereses</t>
  </si>
  <si>
    <t>Vacaciones</t>
  </si>
  <si>
    <t>FONDO TERRITORIAL DE PENSIONES</t>
  </si>
  <si>
    <t>Mesada pensional</t>
  </si>
  <si>
    <t>Cuotas partes</t>
  </si>
  <si>
    <t>Bonos</t>
  </si>
  <si>
    <t>APORTES PARAFISCALES</t>
  </si>
  <si>
    <t>Subsidio familiar 4%</t>
  </si>
  <si>
    <t>ICBF 3%</t>
  </si>
  <si>
    <t>SENA 0.5%</t>
  </si>
  <si>
    <t>ESAP 0.5%</t>
  </si>
  <si>
    <t>E.I.e.I.T 1%</t>
  </si>
  <si>
    <t>2.2</t>
  </si>
  <si>
    <t>SERVICIO DE LA DEUDA</t>
  </si>
  <si>
    <t>2.2.1</t>
  </si>
  <si>
    <t>2.2.1.1</t>
  </si>
  <si>
    <t>Amortización</t>
  </si>
  <si>
    <t>Intereses</t>
  </si>
  <si>
    <t>INVERSIÓN</t>
  </si>
  <si>
    <t>INVERSIÓN S.G.P</t>
  </si>
  <si>
    <t>PROPÓSITO GENERAL</t>
  </si>
  <si>
    <t>Servicio de deuda otros sectores</t>
  </si>
  <si>
    <t>Servicio deuda Agua Potable y Saneamiento Básico</t>
  </si>
  <si>
    <t>2.3</t>
  </si>
  <si>
    <t>2.3.1</t>
  </si>
  <si>
    <t>INVERSIÓN CON RECURSOS PROPIOS</t>
  </si>
  <si>
    <t>2.3.1.1</t>
  </si>
  <si>
    <t>EDUCACIÓN</t>
  </si>
  <si>
    <t>2.3.1.1.1</t>
  </si>
  <si>
    <t>2.3.1.1.2</t>
  </si>
  <si>
    <t>2.3.1.1.3</t>
  </si>
  <si>
    <t>2.3.1.1.4</t>
  </si>
  <si>
    <t>Bachillerato en Bienestar Rural</t>
  </si>
  <si>
    <t>2.3.1.1.5</t>
  </si>
  <si>
    <t>Canasta Educativa</t>
  </si>
  <si>
    <t>2.3.1.1.6</t>
  </si>
  <si>
    <t>Pago Servicios Públicos Centros Educativos</t>
  </si>
  <si>
    <t>2.3.1.2</t>
  </si>
  <si>
    <t>ALIMENTACIÓN ESCOLAR</t>
  </si>
  <si>
    <t>2.3.1.2.1</t>
  </si>
  <si>
    <t>Nutrición escolar</t>
  </si>
  <si>
    <t>2.3.1.3</t>
  </si>
  <si>
    <t>SALUD</t>
  </si>
  <si>
    <t>2.3.1.3.1</t>
  </si>
  <si>
    <t>2.3.1.3.2</t>
  </si>
  <si>
    <t>Salud pública</t>
  </si>
  <si>
    <t>2.3.1.4</t>
  </si>
  <si>
    <t>2.3.1.4.1</t>
  </si>
  <si>
    <t>AGUA POTABLE Y SANEAMIENTO BÁSICO Y MEDIO AMBIENTE</t>
  </si>
  <si>
    <t>2.3.1.4.1.1</t>
  </si>
  <si>
    <t>Compra predios art. 111 ley 99/93</t>
  </si>
  <si>
    <t>2.3.1.4.2</t>
  </si>
  <si>
    <t>DEPORTE Y RECREACIÓN</t>
  </si>
  <si>
    <t>2.3.1.4.2.1</t>
  </si>
  <si>
    <t>2.3.1.4.3</t>
  </si>
  <si>
    <t>CULTURA</t>
  </si>
  <si>
    <t>2.3.1.4.3.1</t>
  </si>
  <si>
    <t>2.3.1.4.4</t>
  </si>
  <si>
    <t>OTROS SECTORES</t>
  </si>
  <si>
    <t>2.3.1.4.4.01</t>
  </si>
  <si>
    <t>2.3.1.4.4.02</t>
  </si>
  <si>
    <t>2.3.1.4.4.03</t>
  </si>
  <si>
    <t>2.3.1.4.4.04</t>
  </si>
  <si>
    <t>2.3.1.4.4.05</t>
  </si>
  <si>
    <t>2.3.1.4.4.06</t>
  </si>
  <si>
    <t>Mantenimiento Vías  Rurales</t>
  </si>
  <si>
    <t>2.3.1.4.4.07</t>
  </si>
  <si>
    <t>2.3.1.4.4.08</t>
  </si>
  <si>
    <t>2.3.1.4.4.09</t>
  </si>
  <si>
    <t>Fortalecimiento Institucional</t>
  </si>
  <si>
    <t>2.3.1.4.4.10</t>
  </si>
  <si>
    <t>Prevención y Atención de Desastres</t>
  </si>
  <si>
    <t>2.3.1.4.4.11</t>
  </si>
  <si>
    <t>2.3.1.4.4.12</t>
  </si>
  <si>
    <t>Preinversion</t>
  </si>
  <si>
    <t>2.3.1.4.4.13</t>
  </si>
  <si>
    <t>Programa de Bienestar Social y Salud Ocupacional</t>
  </si>
  <si>
    <t>2.3.1.4.4.14</t>
  </si>
  <si>
    <t>apoyo a la educacion superior</t>
  </si>
  <si>
    <t>Apoyo a población discapacitada</t>
  </si>
  <si>
    <t>Archivo en general</t>
  </si>
  <si>
    <t>construcción plaza de mercado</t>
  </si>
  <si>
    <t>2.3.2</t>
  </si>
  <si>
    <t>INVERSIÓN CON S.G.P SIN SALUD</t>
  </si>
  <si>
    <t>2.3.2.1</t>
  </si>
  <si>
    <t>2.3.2.1.1</t>
  </si>
  <si>
    <t>COBERTURA Y MEJORAMIENTO DE LA CALIDAD</t>
  </si>
  <si>
    <t>2.3.2.1.1.01</t>
  </si>
  <si>
    <t>2.3.2.1.1.02</t>
  </si>
  <si>
    <t>2.3.2.1.1.03</t>
  </si>
  <si>
    <t>Mant., ampliación y mejoramiento infraestructura</t>
  </si>
  <si>
    <t>2.3.2.1.1.04</t>
  </si>
  <si>
    <t>2.3.2.1.1.05</t>
  </si>
  <si>
    <t>Bachillerato en bienestar rural</t>
  </si>
  <si>
    <t>2.3.2.1.1.06</t>
  </si>
  <si>
    <t>Evaluación y promoción</t>
  </si>
  <si>
    <t>2.3.2.1.1.07</t>
  </si>
  <si>
    <t>Cofinanciación de programas, proyectos y convenios</t>
  </si>
  <si>
    <t>2.3.2.1.1.08</t>
  </si>
  <si>
    <t>Canasta educativa</t>
  </si>
  <si>
    <t>2.3.2.2</t>
  </si>
  <si>
    <t>2.3.2.2.1</t>
  </si>
  <si>
    <t>La nutrición escolar en los restaurantes</t>
  </si>
  <si>
    <t>2.3.2.2.2</t>
  </si>
  <si>
    <t>Mantenimiento, mejoramiento de infraestructura y dotación</t>
  </si>
  <si>
    <t>2.3.2.3</t>
  </si>
  <si>
    <t>2.3.2.3.1</t>
  </si>
  <si>
    <t>FONPET SIN SITUACION DE FONDOS</t>
  </si>
  <si>
    <t>2.3.2.3.1.1</t>
  </si>
  <si>
    <t>FONPET sin situación de fondos</t>
  </si>
  <si>
    <t>2.3.2.3.2</t>
  </si>
  <si>
    <t>2.3.2.3.2.1</t>
  </si>
  <si>
    <t>2.3.2.3.2.2</t>
  </si>
  <si>
    <t>Construcción, Mantenimiento infraestructura</t>
  </si>
  <si>
    <t>2.3.2.3.2.3</t>
  </si>
  <si>
    <t>Apoyo entes</t>
  </si>
  <si>
    <t>2.3.2.3.2.4</t>
  </si>
  <si>
    <t>Eventos deportivos</t>
  </si>
  <si>
    <t>2.3.2.3.2.5</t>
  </si>
  <si>
    <t>Dotación</t>
  </si>
  <si>
    <t>2.3.2.3.2.6</t>
  </si>
  <si>
    <t>Preinversión</t>
  </si>
  <si>
    <t>2.3.2.3.3</t>
  </si>
  <si>
    <t>2.3.2.3.3.1</t>
  </si>
  <si>
    <t>2.3.2.3.3.2</t>
  </si>
  <si>
    <t>Apoyo eventos</t>
  </si>
  <si>
    <t>2.3.2.3.3.3</t>
  </si>
  <si>
    <t>Mantenimiento infraestructura</t>
  </si>
  <si>
    <t>2.3.2.3.3.4</t>
  </si>
  <si>
    <t>2.3.2.3.4</t>
  </si>
  <si>
    <t>2.3.2.3.4.01</t>
  </si>
  <si>
    <t>DESARROLLO COMUNITARIO</t>
  </si>
  <si>
    <t>2.3.2.3.4.01.1</t>
  </si>
  <si>
    <t>Convocatoria y  capacitación</t>
  </si>
  <si>
    <t>2.3.2.3.4.01.2</t>
  </si>
  <si>
    <t>apoyo asociación de juntas</t>
  </si>
  <si>
    <t>2.3.2.3.4.02</t>
  </si>
  <si>
    <t>PROMOCIÓN AL DESARROLLO</t>
  </si>
  <si>
    <t>2.3.2.3.4.02.1</t>
  </si>
  <si>
    <t>Capacitación, promoción y fomento económico</t>
  </si>
  <si>
    <t>2.3.2.3.4.03</t>
  </si>
  <si>
    <t>SERVICIOS PÚBLICOS</t>
  </si>
  <si>
    <t>2.3.2.3.4.03.1</t>
  </si>
  <si>
    <t>Extensión, mantenimiento y mejoramiento redes</t>
  </si>
  <si>
    <t>2.3.2.3.4.04</t>
  </si>
  <si>
    <t>MEDIO AMBIENTE</t>
  </si>
  <si>
    <t>2.3.2.3.4.04.1</t>
  </si>
  <si>
    <t>Compra, protección y mantenimiento de bosques</t>
  </si>
  <si>
    <t>2.3.2.3.4.04.2</t>
  </si>
  <si>
    <t>2.3.2.3.4.04.3</t>
  </si>
  <si>
    <t>Mantenimiento ambiental, reforestación</t>
  </si>
  <si>
    <t>2.3.2.3.4.04.4</t>
  </si>
  <si>
    <t>Construcción. Mantenimiento zonas verdes y parques</t>
  </si>
  <si>
    <t>2.3.2.3.4.04.5</t>
  </si>
  <si>
    <t>2.3.2.3.4.05</t>
  </si>
  <si>
    <t>VIVIENDA</t>
  </si>
  <si>
    <t>2.3.2.3.4.05.1</t>
  </si>
  <si>
    <t>2.3.2.3.4.05.2</t>
  </si>
  <si>
    <t>2.3.2.3.4.06</t>
  </si>
  <si>
    <t>POBLACIÓN VULNERABLE</t>
  </si>
  <si>
    <t>2.3.2.3.4.06.1</t>
  </si>
  <si>
    <t>Apoyo integral población vulnerable</t>
  </si>
  <si>
    <t>2.3.2.3.4.06.2</t>
  </si>
  <si>
    <t>Atención a Población Desplazada</t>
  </si>
  <si>
    <t>2.3.2.3.4.06.3</t>
  </si>
  <si>
    <t>Programa de Infancia y Adolescencia</t>
  </si>
  <si>
    <t>2.3.2.3.4.06.4</t>
  </si>
  <si>
    <t>Atención Integral a la Primera Infancia</t>
  </si>
  <si>
    <t>2.3.2.3.4.07</t>
  </si>
  <si>
    <t>FORTALECIMIENTO INSTITUCIONAL</t>
  </si>
  <si>
    <t>2.3.2.3.4.07.1</t>
  </si>
  <si>
    <t>Fortalecimiento institucional</t>
  </si>
  <si>
    <t>2.3.2.3.4.07.2</t>
  </si>
  <si>
    <t>2.3.2.3.4.08</t>
  </si>
  <si>
    <t>AGROPECUARIO</t>
  </si>
  <si>
    <t>2.3.2.3.4.08.1</t>
  </si>
  <si>
    <t>Asistencia técnica agropecuaria</t>
  </si>
  <si>
    <t>2.3.2.3.4.08.2</t>
  </si>
  <si>
    <t>2.3.2.3.4.08.3</t>
  </si>
  <si>
    <t>Asociaciones y alianzas productivas</t>
  </si>
  <si>
    <t>2.3.2.3.4.09</t>
  </si>
  <si>
    <t>TRANSPORTE</t>
  </si>
  <si>
    <t>2.3.2.3.4.09.1</t>
  </si>
  <si>
    <t>Apertura, mantenimiento vial</t>
  </si>
  <si>
    <t>2.3.2.3.4.10</t>
  </si>
  <si>
    <t>PREVENCIÓN Y ATENCIÓN DE DESASTRES</t>
  </si>
  <si>
    <t>2.3.2.3.4.10.1</t>
  </si>
  <si>
    <t>Prevención y atención</t>
  </si>
  <si>
    <t>2.3.2.3.4.10.2</t>
  </si>
  <si>
    <t>Materiales Atención Desastres</t>
  </si>
  <si>
    <t>2.3.2.3.4.11</t>
  </si>
  <si>
    <t>EQUIPAMENTO MUNICIPAL</t>
  </si>
  <si>
    <t>2.3.2.3.4.11.1</t>
  </si>
  <si>
    <t>Const. Y mante. Y mejoramiento infraestructura</t>
  </si>
  <si>
    <t>2.3.2.3.4.11.2</t>
  </si>
  <si>
    <t>2.3.2.3.4.11.3</t>
  </si>
  <si>
    <t>2.3.2.3.4.12</t>
  </si>
  <si>
    <t>JUSTICIA</t>
  </si>
  <si>
    <t>2.3.2.3.4.12.1</t>
  </si>
  <si>
    <t>Operación depend. De seguridad, convivencia</t>
  </si>
  <si>
    <t>2.3.2.3.4.12.2</t>
  </si>
  <si>
    <t>Seguridad, convivencia y protección ciudadana</t>
  </si>
  <si>
    <t>2.3.2.3.4.13</t>
  </si>
  <si>
    <t>COFINANCIACIÓN PROYECTOS Y CONVENIOS</t>
  </si>
  <si>
    <t>2.3.2.3.4.13.1</t>
  </si>
  <si>
    <t>2.3.2.3.4.14</t>
  </si>
  <si>
    <t>2.3.2.3.4.14.1</t>
  </si>
  <si>
    <t>2.3.2.3.4.14.2</t>
  </si>
  <si>
    <t>Mantenimiento y Reparación Centros Educativos</t>
  </si>
  <si>
    <t>Pago servicios públicos centros docentes</t>
  </si>
  <si>
    <t>2.3.2.3.4.15</t>
  </si>
  <si>
    <t>2.3.2.3.4.15.1</t>
  </si>
  <si>
    <t>Promoción de la Cultura</t>
  </si>
  <si>
    <t>2.3.2.3.4.15.2</t>
  </si>
  <si>
    <t>2.3.2.3.4.16</t>
  </si>
  <si>
    <t>DEPORTE</t>
  </si>
  <si>
    <t>2.3.2.3.4.16.1</t>
  </si>
  <si>
    <t>Promoción de Deporte la Recreación y el Aprovechamiento del Tiempo Libre</t>
  </si>
  <si>
    <t>2.3.2.3.4.16.2</t>
  </si>
  <si>
    <t>Construcción, Mejoramiento, Ampliación espacios y escenarios para el desarrollo del deporte</t>
  </si>
  <si>
    <t>2.3.2.3.4.16.3</t>
  </si>
  <si>
    <t>2.3.2.3.4.17</t>
  </si>
  <si>
    <t>2.3.2.3.4.17.1</t>
  </si>
  <si>
    <t>2.3.2.3.4.17.2</t>
  </si>
  <si>
    <t>inversion en infraestructura</t>
  </si>
  <si>
    <t>Otros programas en salud</t>
  </si>
  <si>
    <t>2.3.2.3.4.18</t>
  </si>
  <si>
    <t>SEGURIDAD ALIMENTARIA Y NUTRICIONAL</t>
  </si>
  <si>
    <t>2.3.2.3.4.18.1</t>
  </si>
  <si>
    <t>La Nutrición escolar en los Restaurantes</t>
  </si>
  <si>
    <t>2.3.2.3.4.18.2</t>
  </si>
  <si>
    <t>Almuerzo Adulto Mayor</t>
  </si>
  <si>
    <t>2.3.2.4</t>
  </si>
  <si>
    <t>2.3.2.4.01</t>
  </si>
  <si>
    <t>2.3.2.4.02</t>
  </si>
  <si>
    <t>Construcción Alcantarillados</t>
  </si>
  <si>
    <t>2.3.2.4.03</t>
  </si>
  <si>
    <t>Construcción, Mantenimiento Pozos Sépticos y Biodigestores</t>
  </si>
  <si>
    <t>2.3.2.4.04</t>
  </si>
  <si>
    <t>Mant. y Mejoramiento Redes de Acueducto y Alcantarillado</t>
  </si>
  <si>
    <t>2.3.2.4.05</t>
  </si>
  <si>
    <t>Subsidios servicios públicos</t>
  </si>
  <si>
    <t>2.3.2.4.06</t>
  </si>
  <si>
    <t>2.3.2.4.07</t>
  </si>
  <si>
    <t>Tratamiento y disposición final de residuos sólidos</t>
  </si>
  <si>
    <t>2.3.2.4.08</t>
  </si>
  <si>
    <t>2.3.2.4.09</t>
  </si>
  <si>
    <t>Reforestación, mantenimiento y protección bocatomas, microcuencas y cuencas</t>
  </si>
  <si>
    <t>2.3.2.4.10</t>
  </si>
  <si>
    <t>Fortalecimiento Empresa de Servicios Públicos</t>
  </si>
  <si>
    <t>2.3.2.4.11</t>
  </si>
  <si>
    <t>Mantenimiento planta de tratamiento de acueducto</t>
  </si>
  <si>
    <t>2.3.2.4.12</t>
  </si>
  <si>
    <t>Capacitación para el saneamiento básico</t>
  </si>
  <si>
    <t>2.3.2.4.13</t>
  </si>
  <si>
    <t>2.3.2.4.14</t>
  </si>
  <si>
    <t>Promoción y Desarrollo del Deporte financiado con el 30% impuesto al cigarrillo y  tabaco</t>
  </si>
  <si>
    <t>JOHN JAIRO SOTO HURTADO</t>
  </si>
  <si>
    <t xml:space="preserve">Alcalde Municipal </t>
  </si>
  <si>
    <t>CONTRACREDITO</t>
  </si>
  <si>
    <t>Industria y Comercio S. Fro. (SECTOR FINANCIERO)</t>
  </si>
  <si>
    <t>urbanismo Construccion y Otros</t>
  </si>
  <si>
    <t>Tasas, Tarifas y Derechos</t>
  </si>
  <si>
    <t>Nomenclatura, Urbanismo, Construcción y Otros</t>
  </si>
  <si>
    <t>Otras Rentas Ocasionales y/o eventuales</t>
  </si>
  <si>
    <t>Servicio de Báscula y corrales</t>
  </si>
  <si>
    <t>servicio de gimnacio</t>
  </si>
  <si>
    <t>Talonarios. Certificaciones, Autenticaciones y Permisos</t>
  </si>
  <si>
    <t>Rifas Y Juegos de Suerte y Azar</t>
  </si>
  <si>
    <t>1.2.01.2.04.1</t>
  </si>
  <si>
    <t>1.2.01.2.04.2</t>
  </si>
  <si>
    <t>1.2.01.2.04.2.01</t>
  </si>
  <si>
    <t>1.2.01.2.04.2.02</t>
  </si>
  <si>
    <t>1.2.01.2.04.2.03</t>
  </si>
  <si>
    <t>1.2.01.2.04.2.04</t>
  </si>
  <si>
    <t>1.2.01.2.04.2.05</t>
  </si>
  <si>
    <t>1.2.01.2.04.2.06</t>
  </si>
  <si>
    <t>1.2.01.2.04.2.07</t>
  </si>
  <si>
    <t>1.2.01.2.04.2.08</t>
  </si>
  <si>
    <t>1.2.01.2.04.2.09</t>
  </si>
  <si>
    <t>1.2.01.3.2.1</t>
  </si>
  <si>
    <t>1.2.01.3.2.2</t>
  </si>
  <si>
    <t>1.2.01.3.2.2.1</t>
  </si>
  <si>
    <t>1.2.01.4.2.1</t>
  </si>
  <si>
    <t>1.2.01.4.2.2</t>
  </si>
  <si>
    <t>1.2.01.4.2.2.1</t>
  </si>
  <si>
    <t>Estampilla Prodesarrollo Para El Departamento De Risaralda</t>
  </si>
  <si>
    <t>Ingresos CARDER vigencia actual</t>
  </si>
  <si>
    <t>1.2.13.2</t>
  </si>
  <si>
    <t>1.2.13.3</t>
  </si>
  <si>
    <t>1.2.14.2</t>
  </si>
  <si>
    <t>1.2.14.3</t>
  </si>
  <si>
    <t>Créditos INFIDER</t>
  </si>
  <si>
    <t>PLANTA DE PERSONAL</t>
  </si>
  <si>
    <t>Correspondencia y varios</t>
  </si>
  <si>
    <t>gastos electorales</t>
  </si>
  <si>
    <t>Caja menor</t>
  </si>
  <si>
    <t>2.1.1.1.3</t>
  </si>
  <si>
    <t>2.1.1.1.3.1</t>
  </si>
  <si>
    <t>2.1.1.1.3.2</t>
  </si>
  <si>
    <t>2.1.1.1.4</t>
  </si>
  <si>
    <t>2.1.1.1.4.1</t>
  </si>
  <si>
    <t>2.1.1.1.4.2</t>
  </si>
  <si>
    <t>2.1.1.1.4.3</t>
  </si>
  <si>
    <t>2.1.1.1.4.4</t>
  </si>
  <si>
    <t>2.1.1.1.4.5</t>
  </si>
  <si>
    <t>2.1.1.1.4.6</t>
  </si>
  <si>
    <t>2.1.1.1.4.7</t>
  </si>
  <si>
    <t>2.1.1.1.5</t>
  </si>
  <si>
    <t>2.1.1.1.5.1</t>
  </si>
  <si>
    <t>2.1.1.1.5.2</t>
  </si>
  <si>
    <t>2.1.1.1.5.3</t>
  </si>
  <si>
    <t>2.1.1.1.6</t>
  </si>
  <si>
    <t>2.1.1.1.6.1</t>
  </si>
  <si>
    <t>2.1.1.1.6.2</t>
  </si>
  <si>
    <t>2.1.1.1.6.3</t>
  </si>
  <si>
    <t>2.1.1.1.6.4</t>
  </si>
  <si>
    <t>2.1.1.1.6.5</t>
  </si>
  <si>
    <t>2.2.1.1.1</t>
  </si>
  <si>
    <t>Proposito General</t>
  </si>
  <si>
    <t>2.2.1.1.1.1</t>
  </si>
  <si>
    <t>2.2.1.1.1.1.1</t>
  </si>
  <si>
    <t>2.2.1.1.1.1.2</t>
  </si>
  <si>
    <t>2.2.1.1.2</t>
  </si>
  <si>
    <t>2.2.1.1.2.1</t>
  </si>
  <si>
    <t>2.2.1.1.2.2</t>
  </si>
  <si>
    <t>Educacion para la poblacion especial</t>
  </si>
  <si>
    <t>Seguros estudiantes</t>
  </si>
  <si>
    <t>MEDIO AMBIENTE, AGUA POTABLE Y SANEAMIENTO BÁSICO</t>
  </si>
  <si>
    <t>Zonas Verdes y Parques</t>
  </si>
  <si>
    <t>plataforma tecnologica</t>
  </si>
  <si>
    <t>Apoyo y Fortalecimiento Caficultores</t>
  </si>
  <si>
    <t>Comisaria de familia</t>
  </si>
  <si>
    <t>Programas de educacion ambiental</t>
  </si>
  <si>
    <t>Construccion viviendas</t>
  </si>
  <si>
    <t>Mejoramiento de Vivienda</t>
  </si>
  <si>
    <t>2.3.2.3.4.05.3</t>
  </si>
  <si>
    <t>2.3.2.3.4.05.4</t>
  </si>
  <si>
    <t>Programas tercera edad</t>
  </si>
  <si>
    <t>2.3.2.3.4.06.6</t>
  </si>
  <si>
    <t>Programas mujer</t>
  </si>
  <si>
    <t>2.3.2.3.4.06.7</t>
  </si>
  <si>
    <t>2.3.2.3.4.06.8</t>
  </si>
  <si>
    <t>saneamiento contable</t>
  </si>
  <si>
    <t>Cofinanciacion</t>
  </si>
  <si>
    <t>2.3.2.3.4.11.4</t>
  </si>
  <si>
    <t>Turismo</t>
  </si>
  <si>
    <t>2.3.2.3.4.11.5</t>
  </si>
  <si>
    <t>Plan Maestro Acueducto y Alcantarillado</t>
  </si>
  <si>
    <t>Adquisición de Servicios</t>
  </si>
  <si>
    <t>Transferencias Corrientes</t>
  </si>
  <si>
    <t>2.3.3.01.2.1.06.1</t>
  </si>
  <si>
    <t>2.3.3.01.2.1.06.1.01</t>
  </si>
  <si>
    <t>2.3.3.01.2.1.06.1.02</t>
  </si>
  <si>
    <t>2.3.3.01.2.1.06.1.03</t>
  </si>
  <si>
    <t>2.3.3.01.2.1.06.1.04</t>
  </si>
  <si>
    <t>2.3.3.01.2.1.06.1.05</t>
  </si>
  <si>
    <t>2.3.3.01.2.1.06.1.06</t>
  </si>
  <si>
    <t>2.3.3.01.2.1.06.1.07</t>
  </si>
  <si>
    <t>2.3.3.01.2.1.06.1.08</t>
  </si>
  <si>
    <t>2.3.3.01.2.1.06.1.09</t>
  </si>
  <si>
    <t>Cuota del 0.2% de inspección, vigilancia y control de las entidades territoriales</t>
  </si>
  <si>
    <t>2.3.3.01.2.2.3.1</t>
  </si>
  <si>
    <t>Fondo Municipal De Regalias</t>
  </si>
  <si>
    <t>Fondo Municipal De Vivienda</t>
  </si>
  <si>
    <t>Fondo de Pevencion Y Atencion De Desastres</t>
  </si>
  <si>
    <t>Gastos De Mantenimiento Y Operación Volqueta</t>
  </si>
  <si>
    <t>RESERVAS PRESUPUESTALES VIGENCIA ANTERIOR</t>
  </si>
  <si>
    <t>Propósito geneneral</t>
  </si>
  <si>
    <t>Medio Ambiente</t>
  </si>
  <si>
    <t>2.3.5.3.1.2.1.1</t>
  </si>
  <si>
    <t>2.3.5.3.1.2.2</t>
  </si>
  <si>
    <t>2.3.5.3.1.2.2.1</t>
  </si>
  <si>
    <t>2.3.5.3.2.2</t>
  </si>
  <si>
    <t>2.3.5.4.1.1.1</t>
  </si>
  <si>
    <t>2.3.5.5.1.3</t>
  </si>
  <si>
    <t>Otros convenios nacionales</t>
  </si>
  <si>
    <t>2.3.5.5.2</t>
  </si>
  <si>
    <t>2.3.5.5.2.1</t>
  </si>
  <si>
    <t>2.3.5.5.2.2</t>
  </si>
  <si>
    <t>2.3.5.6.1.1.1</t>
  </si>
  <si>
    <t>2.3.5.6.1.1.1.1</t>
  </si>
  <si>
    <t>2.3.5.6.1.2</t>
  </si>
  <si>
    <t>2.3.5.6.1.2.1</t>
  </si>
  <si>
    <t>2.3.5.6.1.2.1.1</t>
  </si>
  <si>
    <t>2.3.5.6.1.2.1.2</t>
  </si>
  <si>
    <t>Construcción, mantenimiento y mejoramiento infraestructura</t>
  </si>
  <si>
    <t>2.3.5.6.1.2.2</t>
  </si>
  <si>
    <t>2.3.5.6.1.2.2.1</t>
  </si>
  <si>
    <t>2.3.5.6.1.3</t>
  </si>
  <si>
    <t>2.3.5.6.1.3.1</t>
  </si>
  <si>
    <t>2.3.5.6.1.3.1.1</t>
  </si>
  <si>
    <t>Otros convenios Departamentales</t>
  </si>
  <si>
    <t>2.3.6.3.1.1.1</t>
  </si>
  <si>
    <t>2.3.6.3.1.1.2</t>
  </si>
  <si>
    <t>2.3.6.3.1.1.3</t>
  </si>
  <si>
    <t>2.3.6.3.1.1.3.1</t>
  </si>
  <si>
    <t>2.3.6.3.1.1.4</t>
  </si>
  <si>
    <t>2.3.6.3.1.1.4.1</t>
  </si>
  <si>
    <t>2.3.6.3.1.1.5</t>
  </si>
  <si>
    <t>2.3.6.3.2.1.1</t>
  </si>
  <si>
    <t>2.3.6.3.2.1.1.1</t>
  </si>
  <si>
    <t>2.3.6.3.2.1.1.2</t>
  </si>
  <si>
    <t>2.3.6.3.2.1.2</t>
  </si>
  <si>
    <t>2.3.6.3.2.1.2.1</t>
  </si>
  <si>
    <t>2.3.6.3.2.1.3</t>
  </si>
  <si>
    <t>2.3.6.3.2.1.3.1</t>
  </si>
  <si>
    <t>2.3.6.3.2.1.3.2</t>
  </si>
  <si>
    <t>2.3.6.3.2.1.3.3</t>
  </si>
  <si>
    <t>2.3.6.3.2.1.3.3.1</t>
  </si>
  <si>
    <t>Atención a población desplazada</t>
  </si>
  <si>
    <t>Plan de Gestión Integral de Residuos Sólidos PGIRS</t>
  </si>
  <si>
    <t>Certificación Agua Potable y Saneamiento Básico</t>
  </si>
  <si>
    <t>Estampilla Procultura</t>
  </si>
  <si>
    <t>2.3.6.3.2.3.01.1</t>
  </si>
  <si>
    <t>2.3.6.3.2.3.01.2</t>
  </si>
  <si>
    <t>2.3.6.3.2.3.01.3</t>
  </si>
  <si>
    <t>2.3.6.3.2.3.01.4</t>
  </si>
  <si>
    <t>2.3.6.3.2.3.01.5</t>
  </si>
  <si>
    <t>2.3.6.3.2.3.01.6</t>
  </si>
  <si>
    <t>Promoción y desarrollo sobretasa deportiva</t>
  </si>
  <si>
    <t>Prevención y Atención sobretasa bomberil</t>
  </si>
  <si>
    <t>Seguridad  y Convivencia Pacífica Ciudadada  Ley 418</t>
  </si>
  <si>
    <t>2.3.6.3.2.4</t>
  </si>
  <si>
    <t>ATENCIÓN INTEGRAL DE LA PRIMERA INFANCIA</t>
  </si>
  <si>
    <t>2.3.6.3.2.4.1</t>
  </si>
  <si>
    <t>2.3.6.3.2.5</t>
  </si>
  <si>
    <t>2.3.6.3.2.5.1</t>
  </si>
  <si>
    <t>2.3.6.3.2.5.1.1</t>
  </si>
  <si>
    <t>2.3.6.3.2.5.1.2</t>
  </si>
  <si>
    <t>2.3.6.3.2.5.1.3</t>
  </si>
  <si>
    <t>Ampliación y Remodelación del Palacio Municipal de La Celia_x0001_</t>
  </si>
  <si>
    <t>2.3.6.3.2.5.2</t>
  </si>
  <si>
    <t>2.3.6.3.2.5.2.1</t>
  </si>
  <si>
    <t>2.3.6.3.2.5.2.2</t>
  </si>
  <si>
    <t>2.3.6.3.2.5.2.3</t>
  </si>
  <si>
    <t>2.3.6.3.2.5.2.4</t>
  </si>
  <si>
    <t>2.3.6.3.3</t>
  </si>
  <si>
    <t>FUNCIONAMIENTO</t>
  </si>
  <si>
    <t>2.3.6.3.3.1</t>
  </si>
  <si>
    <t>1.2.15</t>
  </si>
  <si>
    <t>Ingresos Transferencia del 30% impuesto al cigarrillo y tabaco</t>
  </si>
  <si>
    <t>1.2.15.1</t>
  </si>
  <si>
    <t>Transferencia del 30% impuesto al cigarrillo y tabaco</t>
  </si>
  <si>
    <t>2.3.1.4.4.15</t>
  </si>
  <si>
    <t>Construcciión Casetas Comunales</t>
  </si>
  <si>
    <t>2.3.3.15</t>
  </si>
  <si>
    <t>TRANSFERENCIA DEL 30% IMPUESTO AL CIGARRILLO Y TABACO</t>
  </si>
  <si>
    <t>2.3.3.15.1</t>
  </si>
  <si>
    <t>Promoción y Desarrollo del Deporte</t>
  </si>
  <si>
    <t>2.3.3.15.2</t>
  </si>
  <si>
    <t>Adecuación, mantenimiento de escenarios deportivos</t>
  </si>
  <si>
    <t>CDP</t>
  </si>
  <si>
    <t>2.1.1.1.2.26</t>
  </si>
  <si>
    <t>2.3.4.2.3</t>
  </si>
  <si>
    <t>Otros Convenios Departamentales</t>
  </si>
  <si>
    <t>2.1.1.1.2.27</t>
  </si>
  <si>
    <t>Celaduría</t>
  </si>
  <si>
    <t>FORMULA</t>
  </si>
  <si>
    <t>2.3.1.4.4.16</t>
  </si>
  <si>
    <t>Remodelación y ampliación palacio municipal</t>
  </si>
  <si>
    <t>Construcción  Acueductos Rurales</t>
  </si>
  <si>
    <t>1.1.2.2.5</t>
  </si>
  <si>
    <t>Alumbrado Público</t>
  </si>
  <si>
    <t>1.3.2.2</t>
  </si>
  <si>
    <t>2.1.1.1.2.28</t>
  </si>
  <si>
    <t>Dotación y mantenimiento equipos, enseres y vehículo</t>
  </si>
  <si>
    <t>2.3.6.3.2.2.01</t>
  </si>
  <si>
    <t>2.3.6.3.2.2.02</t>
  </si>
  <si>
    <t>2.3.6.3.2.2.03</t>
  </si>
  <si>
    <t>2.3.6.3.2.2.04</t>
  </si>
  <si>
    <t>2.3.6.3.2.2.05</t>
  </si>
  <si>
    <t>2.3.6.3.2.2.06</t>
  </si>
  <si>
    <t>2.3.6.3.2.2.07</t>
  </si>
  <si>
    <t>2.3.6.3.2.2.08</t>
  </si>
  <si>
    <t>2.3.6.3.2.2.09</t>
  </si>
  <si>
    <t>2.3.6.3.2.2.10</t>
  </si>
  <si>
    <t>Adquisición de Equipo</t>
  </si>
  <si>
    <t>2.3.1.4.4.17</t>
  </si>
  <si>
    <t>Mantenimiento, Mejoramiento y Ampliación de Alumbrado Público</t>
  </si>
  <si>
    <t>2.3.2.4.19</t>
  </si>
  <si>
    <t xml:space="preserve">Mantenimiento Planta de Tratamiento Aguas Residuales - PTAR
</t>
  </si>
  <si>
    <t>Construcción Acueductos y redes</t>
  </si>
  <si>
    <t>Const. Mant. y Mejoramiento Redes de Acueducto y Alcantarillado</t>
  </si>
  <si>
    <t>Régimen Subsidiado con Rendimientos Financieros</t>
  </si>
  <si>
    <t>Salud Pública con rendimietos financieros</t>
  </si>
  <si>
    <t>Etesa con rendimientos financieros</t>
  </si>
  <si>
    <t>2.3.3.01.2.1.06.2</t>
  </si>
  <si>
    <t>2.3.3.01.2.2.4</t>
  </si>
  <si>
    <t>2.3.3.01.2.3.3</t>
  </si>
  <si>
    <t>Presupuesto  Participativo</t>
  </si>
  <si>
    <t>1.3.2.3</t>
  </si>
  <si>
    <t>Presupuesto Participativo</t>
  </si>
  <si>
    <t>RESERVAS</t>
  </si>
  <si>
    <t>CXP</t>
  </si>
  <si>
    <t>SALDO X REACUDAR</t>
  </si>
  <si>
    <t>% DE EJECUCION</t>
  </si>
  <si>
    <t>ADICION</t>
  </si>
  <si>
    <t>REDUCCION</t>
  </si>
  <si>
    <t>PRESUPUESTO INICIAL</t>
  </si>
  <si>
    <t>PRESUPUESTO DEFINITIVO</t>
  </si>
  <si>
    <t>RECAUDO ACUMULADO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</si>
</sst>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0_ ;[Red]\-0.00\ "/>
    <numFmt numFmtId="187" formatCode="#,##0_ ;[Red]\-#,##0\ "/>
    <numFmt numFmtId="188" formatCode="#,##0;[Red]#,##0"/>
    <numFmt numFmtId="189" formatCode="0.0"/>
    <numFmt numFmtId="190" formatCode="#,##0.00;[Red]#,##0.00"/>
    <numFmt numFmtId="191" formatCode="0_);[Red]\(0\)"/>
    <numFmt numFmtId="192" formatCode="0.00;[Red]0.00"/>
    <numFmt numFmtId="193" formatCode="&quot;$&quot;\ #,##0"/>
    <numFmt numFmtId="194" formatCode="0;[Red]0"/>
    <numFmt numFmtId="195" formatCode="0.0000"/>
    <numFmt numFmtId="196" formatCode="0.00000"/>
    <numFmt numFmtId="197" formatCode="0.000"/>
  </numFmts>
  <fonts count="45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38" fontId="7" fillId="0" borderId="11" xfId="0" applyNumberFormat="1" applyFont="1" applyFill="1" applyBorder="1" applyAlignment="1">
      <alignment/>
    </xf>
    <xf numFmtId="38" fontId="7" fillId="0" borderId="12" xfId="0" applyNumberFormat="1" applyFont="1" applyFill="1" applyBorder="1" applyAlignment="1">
      <alignment/>
    </xf>
    <xf numFmtId="38" fontId="0" fillId="0" borderId="12" xfId="0" applyNumberFormat="1" applyFont="1" applyFill="1" applyBorder="1" applyAlignment="1">
      <alignment/>
    </xf>
    <xf numFmtId="38" fontId="0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90" fontId="3" fillId="0" borderId="0" xfId="0" applyNumberFormat="1" applyFont="1" applyFill="1" applyAlignment="1">
      <alignment/>
    </xf>
    <xf numFmtId="190" fontId="9" fillId="0" borderId="11" xfId="0" applyNumberFormat="1" applyFont="1" applyFill="1" applyBorder="1" applyAlignment="1">
      <alignment/>
    </xf>
    <xf numFmtId="190" fontId="9" fillId="0" borderId="12" xfId="0" applyNumberFormat="1" applyFont="1" applyFill="1" applyBorder="1" applyAlignment="1">
      <alignment/>
    </xf>
    <xf numFmtId="190" fontId="8" fillId="0" borderId="12" xfId="0" applyNumberFormat="1" applyFont="1" applyFill="1" applyBorder="1" applyAlignment="1">
      <alignment/>
    </xf>
    <xf numFmtId="190" fontId="8" fillId="0" borderId="13" xfId="0" applyNumberFormat="1" applyFont="1" applyFill="1" applyBorder="1" applyAlignment="1">
      <alignment/>
    </xf>
    <xf numFmtId="190" fontId="9" fillId="0" borderId="14" xfId="0" applyNumberFormat="1" applyFont="1" applyFill="1" applyBorder="1" applyAlignment="1">
      <alignment/>
    </xf>
    <xf numFmtId="190" fontId="9" fillId="0" borderId="15" xfId="0" applyNumberFormat="1" applyFont="1" applyFill="1" applyBorder="1" applyAlignment="1">
      <alignment/>
    </xf>
    <xf numFmtId="190" fontId="8" fillId="0" borderId="15" xfId="0" applyNumberFormat="1" applyFont="1" applyFill="1" applyBorder="1" applyAlignment="1">
      <alignment/>
    </xf>
    <xf numFmtId="190" fontId="8" fillId="0" borderId="16" xfId="0" applyNumberFormat="1" applyFont="1" applyFill="1" applyBorder="1" applyAlignment="1">
      <alignment/>
    </xf>
    <xf numFmtId="38" fontId="6" fillId="0" borderId="17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90" fontId="10" fillId="0" borderId="11" xfId="0" applyNumberFormat="1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90" fontId="10" fillId="0" borderId="12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90" fontId="6" fillId="0" borderId="12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90" fontId="6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90" fontId="6" fillId="0" borderId="0" xfId="0" applyNumberFormat="1" applyFont="1" applyFill="1" applyAlignment="1">
      <alignment/>
    </xf>
    <xf numFmtId="190" fontId="2" fillId="0" borderId="0" xfId="0" applyNumberFormat="1" applyFont="1" applyFill="1" applyAlignment="1">
      <alignment/>
    </xf>
    <xf numFmtId="38" fontId="10" fillId="0" borderId="18" xfId="0" applyNumberFormat="1" applyFont="1" applyFill="1" applyBorder="1" applyAlignment="1">
      <alignment/>
    </xf>
    <xf numFmtId="38" fontId="10" fillId="0" borderId="17" xfId="0" applyNumberFormat="1" applyFont="1" applyFill="1" applyBorder="1" applyAlignment="1">
      <alignment/>
    </xf>
    <xf numFmtId="38" fontId="6" fillId="0" borderId="19" xfId="0" applyNumberFormat="1" applyFont="1" applyFill="1" applyBorder="1" applyAlignment="1">
      <alignment/>
    </xf>
    <xf numFmtId="190" fontId="2" fillId="0" borderId="20" xfId="0" applyNumberFormat="1" applyFont="1" applyFill="1" applyBorder="1" applyAlignment="1">
      <alignment horizontal="center" vertical="center" wrapText="1"/>
    </xf>
    <xf numFmtId="190" fontId="7" fillId="0" borderId="21" xfId="0" applyNumberFormat="1" applyFont="1" applyFill="1" applyBorder="1" applyAlignment="1">
      <alignment/>
    </xf>
    <xf numFmtId="190" fontId="7" fillId="0" borderId="22" xfId="0" applyNumberFormat="1" applyFont="1" applyFill="1" applyBorder="1" applyAlignment="1">
      <alignment/>
    </xf>
    <xf numFmtId="190" fontId="0" fillId="0" borderId="22" xfId="0" applyNumberFormat="1" applyFont="1" applyFill="1" applyBorder="1" applyAlignment="1">
      <alignment/>
    </xf>
    <xf numFmtId="190" fontId="3" fillId="0" borderId="22" xfId="0" applyNumberFormat="1" applyFont="1" applyFill="1" applyBorder="1" applyAlignment="1">
      <alignment/>
    </xf>
    <xf numFmtId="190" fontId="6" fillId="0" borderId="23" xfId="0" applyNumberFormat="1" applyFont="1" applyFill="1" applyBorder="1" applyAlignment="1">
      <alignment horizontal="center" vertical="center" wrapText="1"/>
    </xf>
    <xf numFmtId="190" fontId="6" fillId="0" borderId="0" xfId="0" applyNumberFormat="1" applyFont="1" applyFill="1" applyAlignment="1">
      <alignment horizontal="center"/>
    </xf>
    <xf numFmtId="190" fontId="6" fillId="0" borderId="0" xfId="0" applyNumberFormat="1" applyFont="1" applyFill="1" applyBorder="1" applyAlignment="1">
      <alignment horizontal="center"/>
    </xf>
    <xf numFmtId="190" fontId="6" fillId="0" borderId="1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zoomScale="55" zoomScaleNormal="55" zoomScalePageLayoutView="0" workbookViewId="0" topLeftCell="A1">
      <pane xSplit="2" ySplit="1" topLeftCell="C5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"/>
    </sheetView>
  </sheetViews>
  <sheetFormatPr defaultColWidth="11.421875" defaultRowHeight="12.75"/>
  <cols>
    <col min="1" max="1" width="19.28125" style="1" customWidth="1"/>
    <col min="2" max="2" width="60.7109375" style="1" customWidth="1"/>
    <col min="3" max="3" width="24.57421875" style="10" bestFit="1" customWidth="1"/>
    <col min="4" max="4" width="24.00390625" style="10" bestFit="1" customWidth="1"/>
    <col min="5" max="5" width="22.28125" style="10" bestFit="1" customWidth="1"/>
    <col min="6" max="6" width="23.57421875" style="10" bestFit="1" customWidth="1"/>
    <col min="7" max="7" width="23.57421875" style="10" hidden="1" customWidth="1"/>
    <col min="8" max="8" width="21.140625" style="10" hidden="1" customWidth="1"/>
    <col min="9" max="10" width="23.57421875" style="10" bestFit="1" customWidth="1"/>
    <col min="11" max="11" width="16.00390625" style="10" customWidth="1"/>
    <col min="12" max="12" width="16.57421875" style="1" hidden="1" customWidth="1"/>
    <col min="13" max="13" width="11.421875" style="1" customWidth="1"/>
    <col min="14" max="14" width="20.8515625" style="1" bestFit="1" customWidth="1"/>
    <col min="15" max="16384" width="11.421875" style="1" customWidth="1"/>
  </cols>
  <sheetData>
    <row r="1" spans="1:12" ht="37.5" customHeight="1" thickBot="1">
      <c r="A1" s="43" t="s">
        <v>209</v>
      </c>
      <c r="B1" s="43" t="s">
        <v>210</v>
      </c>
      <c r="C1" s="43" t="s">
        <v>1058</v>
      </c>
      <c r="D1" s="43" t="s">
        <v>211</v>
      </c>
      <c r="E1" s="43" t="s">
        <v>212</v>
      </c>
      <c r="F1" s="43" t="s">
        <v>1059</v>
      </c>
      <c r="G1" s="43" t="s">
        <v>213</v>
      </c>
      <c r="H1" s="43" t="s">
        <v>214</v>
      </c>
      <c r="I1" s="43" t="s">
        <v>1060</v>
      </c>
      <c r="J1" s="43" t="s">
        <v>1054</v>
      </c>
      <c r="K1" s="43" t="s">
        <v>1055</v>
      </c>
      <c r="L1" s="8" t="s">
        <v>1017</v>
      </c>
    </row>
    <row r="2" spans="1:12" s="9" customFormat="1" ht="18">
      <c r="A2" s="20" t="s">
        <v>215</v>
      </c>
      <c r="B2" s="21" t="s">
        <v>216</v>
      </c>
      <c r="C2" s="22">
        <f aca="true" t="shared" si="0" ref="C2:J2">C3+C55+C108+C115</f>
        <v>3775664183</v>
      </c>
      <c r="D2" s="22">
        <f t="shared" si="0"/>
        <v>3743640351.2</v>
      </c>
      <c r="E2" s="22">
        <f t="shared" si="0"/>
        <v>396217732.58000004</v>
      </c>
      <c r="F2" s="22">
        <f t="shared" si="0"/>
        <v>7123086801.620001</v>
      </c>
      <c r="G2" s="22">
        <f t="shared" si="0"/>
        <v>5143758221.530001</v>
      </c>
      <c r="H2" s="22">
        <f t="shared" si="0"/>
        <v>964695814.8900001</v>
      </c>
      <c r="I2" s="22">
        <f t="shared" si="0"/>
        <v>6171668577.259999</v>
      </c>
      <c r="J2" s="22">
        <f t="shared" si="0"/>
        <v>951418224.3600001</v>
      </c>
      <c r="K2" s="22">
        <f>I2/F2*100</f>
        <v>86.64317520118355</v>
      </c>
      <c r="L2" s="9">
        <f>L3+L55+L108+L115</f>
        <v>0</v>
      </c>
    </row>
    <row r="3" spans="1:12" s="9" customFormat="1" ht="18">
      <c r="A3" s="23" t="s">
        <v>217</v>
      </c>
      <c r="B3" s="24" t="s">
        <v>218</v>
      </c>
      <c r="C3" s="25">
        <f aca="true" t="shared" si="1" ref="C3:J3">C4+C21</f>
        <v>2068448823</v>
      </c>
      <c r="D3" s="25">
        <f t="shared" si="1"/>
        <v>406055092.28</v>
      </c>
      <c r="E3" s="25">
        <f t="shared" si="1"/>
        <v>217759870.68</v>
      </c>
      <c r="F3" s="25">
        <f t="shared" si="1"/>
        <v>2256744044.6</v>
      </c>
      <c r="G3" s="25">
        <f t="shared" si="1"/>
        <v>1991396786.13</v>
      </c>
      <c r="H3" s="25">
        <f t="shared" si="1"/>
        <v>215497716.55</v>
      </c>
      <c r="I3" s="25">
        <f t="shared" si="1"/>
        <v>2206894502.68</v>
      </c>
      <c r="J3" s="25">
        <f t="shared" si="1"/>
        <v>49849541.92</v>
      </c>
      <c r="K3" s="25">
        <f aca="true" t="shared" si="2" ref="K3:K66">I3/F3*100</f>
        <v>97.79108569980359</v>
      </c>
      <c r="L3" s="9">
        <f>L4+L21</f>
        <v>0</v>
      </c>
    </row>
    <row r="4" spans="1:14" s="9" customFormat="1" ht="18">
      <c r="A4" s="23" t="s">
        <v>219</v>
      </c>
      <c r="B4" s="24" t="s">
        <v>220</v>
      </c>
      <c r="C4" s="25">
        <f aca="true" t="shared" si="3" ref="C4:J4">C5+C9</f>
        <v>321598071</v>
      </c>
      <c r="D4" s="25">
        <f t="shared" si="3"/>
        <v>12790720</v>
      </c>
      <c r="E4" s="25">
        <f t="shared" si="3"/>
        <v>23569467</v>
      </c>
      <c r="F4" s="25">
        <f t="shared" si="3"/>
        <v>310819324</v>
      </c>
      <c r="G4" s="25">
        <f t="shared" si="3"/>
        <v>242685803</v>
      </c>
      <c r="H4" s="25">
        <f t="shared" si="3"/>
        <v>43055869</v>
      </c>
      <c r="I4" s="25">
        <f t="shared" si="3"/>
        <v>285741672</v>
      </c>
      <c r="J4" s="25">
        <f t="shared" si="3"/>
        <v>25077652</v>
      </c>
      <c r="K4" s="25">
        <f t="shared" si="2"/>
        <v>91.93175904339847</v>
      </c>
      <c r="L4" s="9">
        <f>L5+L9</f>
        <v>0</v>
      </c>
      <c r="N4" s="34"/>
    </row>
    <row r="5" spans="1:14" s="9" customFormat="1" ht="18">
      <c r="A5" s="23" t="s">
        <v>221</v>
      </c>
      <c r="B5" s="24" t="s">
        <v>222</v>
      </c>
      <c r="C5" s="25">
        <f aca="true" t="shared" si="4" ref="C5:J5">SUM(C6:C8)</f>
        <v>193666116</v>
      </c>
      <c r="D5" s="25">
        <f t="shared" si="4"/>
        <v>12179915</v>
      </c>
      <c r="E5" s="25">
        <f t="shared" si="4"/>
        <v>0</v>
      </c>
      <c r="F5" s="25">
        <f t="shared" si="4"/>
        <v>205846031</v>
      </c>
      <c r="G5" s="25">
        <f t="shared" si="4"/>
        <v>162850166</v>
      </c>
      <c r="H5" s="25">
        <f t="shared" si="4"/>
        <v>30588044</v>
      </c>
      <c r="I5" s="25">
        <f t="shared" si="4"/>
        <v>193438210</v>
      </c>
      <c r="J5" s="25">
        <f t="shared" si="4"/>
        <v>12407821</v>
      </c>
      <c r="K5" s="25">
        <f t="shared" si="2"/>
        <v>93.97228067030352</v>
      </c>
      <c r="L5" s="9">
        <f>SUM(L6:L8)</f>
        <v>0</v>
      </c>
      <c r="N5" s="34"/>
    </row>
    <row r="6" spans="1:11" ht="18">
      <c r="A6" s="26" t="s">
        <v>223</v>
      </c>
      <c r="B6" s="27" t="s">
        <v>224</v>
      </c>
      <c r="C6" s="28">
        <v>135250914</v>
      </c>
      <c r="D6" s="28">
        <v>0</v>
      </c>
      <c r="E6" s="28">
        <v>0</v>
      </c>
      <c r="F6" s="28">
        <v>135250914</v>
      </c>
      <c r="G6" s="28">
        <v>109936344</v>
      </c>
      <c r="H6" s="28">
        <v>16606995</v>
      </c>
      <c r="I6" s="28">
        <v>126543339</v>
      </c>
      <c r="J6" s="28">
        <f>F6-I6</f>
        <v>8707575</v>
      </c>
      <c r="K6" s="28">
        <f t="shared" si="2"/>
        <v>93.56191042080499</v>
      </c>
    </row>
    <row r="7" spans="1:11" ht="18">
      <c r="A7" s="26" t="s">
        <v>225</v>
      </c>
      <c r="B7" s="27" t="s">
        <v>226</v>
      </c>
      <c r="C7" s="28">
        <v>50017476</v>
      </c>
      <c r="D7" s="28">
        <v>12179915</v>
      </c>
      <c r="E7" s="28">
        <v>0</v>
      </c>
      <c r="F7" s="28">
        <v>62197391</v>
      </c>
      <c r="G7" s="28">
        <v>48964942</v>
      </c>
      <c r="H7" s="28">
        <v>13232449</v>
      </c>
      <c r="I7" s="28">
        <v>62197391</v>
      </c>
      <c r="J7" s="28">
        <f aca="true" t="shared" si="5" ref="J7:J64">F7-I7</f>
        <v>0</v>
      </c>
      <c r="K7" s="28">
        <f t="shared" si="2"/>
        <v>100</v>
      </c>
    </row>
    <row r="8" spans="1:11" ht="18">
      <c r="A8" s="26" t="s">
        <v>227</v>
      </c>
      <c r="B8" s="27" t="s">
        <v>228</v>
      </c>
      <c r="C8" s="28">
        <v>8397726</v>
      </c>
      <c r="D8" s="28">
        <v>0</v>
      </c>
      <c r="E8" s="28">
        <v>0</v>
      </c>
      <c r="F8" s="28">
        <v>8397726</v>
      </c>
      <c r="G8" s="28">
        <v>3948880</v>
      </c>
      <c r="H8" s="28">
        <v>748600</v>
      </c>
      <c r="I8" s="28">
        <v>4697480</v>
      </c>
      <c r="J8" s="28">
        <f t="shared" si="5"/>
        <v>3700246</v>
      </c>
      <c r="K8" s="28">
        <f t="shared" si="2"/>
        <v>55.937524039245865</v>
      </c>
    </row>
    <row r="9" spans="1:12" s="9" customFormat="1" ht="18">
      <c r="A9" s="23" t="s">
        <v>229</v>
      </c>
      <c r="B9" s="24" t="s">
        <v>230</v>
      </c>
      <c r="C9" s="25">
        <f aca="true" t="shared" si="6" ref="C9:J9">SUM(C10:C20)</f>
        <v>127931955</v>
      </c>
      <c r="D9" s="25">
        <f t="shared" si="6"/>
        <v>610805</v>
      </c>
      <c r="E9" s="25">
        <f t="shared" si="6"/>
        <v>23569467</v>
      </c>
      <c r="F9" s="25">
        <f t="shared" si="6"/>
        <v>104973293</v>
      </c>
      <c r="G9" s="25">
        <f t="shared" si="6"/>
        <v>79835637</v>
      </c>
      <c r="H9" s="25">
        <f t="shared" si="6"/>
        <v>12467825</v>
      </c>
      <c r="I9" s="25">
        <f t="shared" si="6"/>
        <v>92303462</v>
      </c>
      <c r="J9" s="25">
        <f t="shared" si="6"/>
        <v>12669831</v>
      </c>
      <c r="K9" s="25">
        <f t="shared" si="2"/>
        <v>87.93042436041327</v>
      </c>
      <c r="L9" s="9">
        <f>SUM(L10:L20)</f>
        <v>0</v>
      </c>
    </row>
    <row r="10" spans="1:11" ht="18">
      <c r="A10" s="26" t="s">
        <v>231</v>
      </c>
      <c r="B10" s="27" t="s">
        <v>232</v>
      </c>
      <c r="C10" s="28">
        <v>33230365</v>
      </c>
      <c r="D10" s="28">
        <v>0</v>
      </c>
      <c r="E10" s="28">
        <v>0</v>
      </c>
      <c r="F10" s="28">
        <v>33230365</v>
      </c>
      <c r="G10" s="28">
        <v>25524917</v>
      </c>
      <c r="H10" s="28">
        <v>3505500</v>
      </c>
      <c r="I10" s="28">
        <v>29030417</v>
      </c>
      <c r="J10" s="28">
        <f t="shared" si="5"/>
        <v>4199948</v>
      </c>
      <c r="K10" s="28">
        <f t="shared" si="2"/>
        <v>87.36111384873443</v>
      </c>
    </row>
    <row r="11" spans="1:11" ht="18">
      <c r="A11" s="26" t="s">
        <v>233</v>
      </c>
      <c r="B11" s="27" t="s">
        <v>248</v>
      </c>
      <c r="C11" s="28">
        <v>7230000</v>
      </c>
      <c r="D11" s="28">
        <v>0</v>
      </c>
      <c r="E11" s="28">
        <v>0</v>
      </c>
      <c r="F11" s="28">
        <v>7230000</v>
      </c>
      <c r="G11" s="28">
        <v>3927000</v>
      </c>
      <c r="H11" s="28">
        <v>1643000</v>
      </c>
      <c r="I11" s="28">
        <v>5570000</v>
      </c>
      <c r="J11" s="28">
        <f t="shared" si="5"/>
        <v>1660000</v>
      </c>
      <c r="K11" s="28">
        <f t="shared" si="2"/>
        <v>77.04011065006917</v>
      </c>
    </row>
    <row r="12" spans="1:11" ht="18">
      <c r="A12" s="26" t="s">
        <v>234</v>
      </c>
      <c r="B12" s="27" t="s">
        <v>819</v>
      </c>
      <c r="C12" s="28">
        <v>170000</v>
      </c>
      <c r="D12" s="28">
        <v>0</v>
      </c>
      <c r="E12" s="28">
        <v>0</v>
      </c>
      <c r="F12" s="28">
        <v>170000</v>
      </c>
      <c r="G12" s="28">
        <v>0</v>
      </c>
      <c r="H12" s="28">
        <v>0</v>
      </c>
      <c r="I12" s="28">
        <v>0</v>
      </c>
      <c r="J12" s="28">
        <f t="shared" si="5"/>
        <v>170000</v>
      </c>
      <c r="K12" s="28">
        <f t="shared" si="2"/>
        <v>0</v>
      </c>
    </row>
    <row r="13" spans="1:11" ht="18">
      <c r="A13" s="26" t="s">
        <v>236</v>
      </c>
      <c r="B13" s="27" t="s">
        <v>235</v>
      </c>
      <c r="C13" s="28">
        <v>4870000</v>
      </c>
      <c r="D13" s="28">
        <v>238805</v>
      </c>
      <c r="E13" s="28">
        <v>0</v>
      </c>
      <c r="F13" s="28">
        <v>5108805</v>
      </c>
      <c r="G13" s="28">
        <v>4352805</v>
      </c>
      <c r="H13" s="28">
        <v>756000</v>
      </c>
      <c r="I13" s="28">
        <v>5108805</v>
      </c>
      <c r="J13" s="28">
        <f t="shared" si="5"/>
        <v>0</v>
      </c>
      <c r="K13" s="28">
        <f t="shared" si="2"/>
        <v>100</v>
      </c>
    </row>
    <row r="14" spans="1:11" ht="18">
      <c r="A14" s="26" t="s">
        <v>237</v>
      </c>
      <c r="B14" s="27" t="s">
        <v>238</v>
      </c>
      <c r="C14" s="28">
        <v>130623</v>
      </c>
      <c r="D14" s="28">
        <v>0</v>
      </c>
      <c r="E14" s="28">
        <v>0</v>
      </c>
      <c r="F14" s="28">
        <v>130623</v>
      </c>
      <c r="G14" s="28">
        <v>12875</v>
      </c>
      <c r="H14" s="28">
        <v>25750</v>
      </c>
      <c r="I14" s="28">
        <v>38625</v>
      </c>
      <c r="J14" s="28">
        <f t="shared" si="5"/>
        <v>91998</v>
      </c>
      <c r="K14" s="28">
        <f t="shared" si="2"/>
        <v>29.569830734250473</v>
      </c>
    </row>
    <row r="15" spans="1:11" ht="18">
      <c r="A15" s="26" t="s">
        <v>239</v>
      </c>
      <c r="B15" s="27" t="s">
        <v>241</v>
      </c>
      <c r="C15" s="28">
        <v>291869</v>
      </c>
      <c r="D15" s="28">
        <v>0</v>
      </c>
      <c r="E15" s="28">
        <v>0</v>
      </c>
      <c r="F15" s="28">
        <v>291869</v>
      </c>
      <c r="G15" s="28">
        <v>168040</v>
      </c>
      <c r="H15" s="28">
        <v>37700</v>
      </c>
      <c r="I15" s="28">
        <v>205740</v>
      </c>
      <c r="J15" s="28">
        <f t="shared" si="5"/>
        <v>86129</v>
      </c>
      <c r="K15" s="28">
        <f t="shared" si="2"/>
        <v>70.49052828494975</v>
      </c>
    </row>
    <row r="16" spans="1:11" ht="18">
      <c r="A16" s="26" t="s">
        <v>240</v>
      </c>
      <c r="B16" s="27" t="s">
        <v>243</v>
      </c>
      <c r="C16" s="28">
        <v>128000</v>
      </c>
      <c r="D16" s="28">
        <v>372000</v>
      </c>
      <c r="E16" s="28">
        <v>0</v>
      </c>
      <c r="F16" s="28">
        <v>500000</v>
      </c>
      <c r="G16" s="28">
        <v>500000</v>
      </c>
      <c r="H16" s="28">
        <v>0</v>
      </c>
      <c r="I16" s="28">
        <v>500000</v>
      </c>
      <c r="J16" s="28">
        <f t="shared" si="5"/>
        <v>0</v>
      </c>
      <c r="K16" s="28">
        <f t="shared" si="2"/>
        <v>100</v>
      </c>
    </row>
    <row r="17" spans="1:11" ht="18">
      <c r="A17" s="26" t="s">
        <v>242</v>
      </c>
      <c r="B17" s="27" t="s">
        <v>246</v>
      </c>
      <c r="C17" s="28">
        <v>18144999</v>
      </c>
      <c r="D17" s="28">
        <v>0</v>
      </c>
      <c r="E17" s="28">
        <v>18144999</v>
      </c>
      <c r="F17" s="28">
        <v>0</v>
      </c>
      <c r="G17" s="28">
        <v>0</v>
      </c>
      <c r="H17" s="28">
        <v>0</v>
      </c>
      <c r="I17" s="28">
        <v>0</v>
      </c>
      <c r="J17" s="28">
        <f t="shared" si="5"/>
        <v>0</v>
      </c>
      <c r="K17" s="28">
        <v>0</v>
      </c>
    </row>
    <row r="18" spans="1:11" ht="18">
      <c r="A18" s="26" t="s">
        <v>244</v>
      </c>
      <c r="B18" s="27" t="s">
        <v>249</v>
      </c>
      <c r="C18" s="28">
        <v>5424468</v>
      </c>
      <c r="D18" s="28">
        <v>0</v>
      </c>
      <c r="E18" s="28">
        <v>5424468</v>
      </c>
      <c r="F18" s="28">
        <v>0</v>
      </c>
      <c r="G18" s="28">
        <v>0</v>
      </c>
      <c r="H18" s="28">
        <v>0</v>
      </c>
      <c r="I18" s="28">
        <v>0</v>
      </c>
      <c r="J18" s="28">
        <f t="shared" si="5"/>
        <v>0</v>
      </c>
      <c r="K18" s="28">
        <v>0</v>
      </c>
    </row>
    <row r="19" spans="1:11" ht="18">
      <c r="A19" s="26" t="s">
        <v>245</v>
      </c>
      <c r="B19" s="27" t="s">
        <v>820</v>
      </c>
      <c r="C19" s="28">
        <v>1651553</v>
      </c>
      <c r="D19" s="28">
        <v>0</v>
      </c>
      <c r="E19" s="28">
        <v>0</v>
      </c>
      <c r="F19" s="28">
        <v>1651553</v>
      </c>
      <c r="G19" s="28">
        <v>0</v>
      </c>
      <c r="H19" s="28">
        <v>1351875</v>
      </c>
      <c r="I19" s="28">
        <v>1351875</v>
      </c>
      <c r="J19" s="28">
        <f t="shared" si="5"/>
        <v>299678</v>
      </c>
      <c r="K19" s="28">
        <f t="shared" si="2"/>
        <v>81.85477547496205</v>
      </c>
    </row>
    <row r="20" spans="1:11" ht="18">
      <c r="A20" s="26" t="s">
        <v>247</v>
      </c>
      <c r="B20" s="27" t="s">
        <v>413</v>
      </c>
      <c r="C20" s="28">
        <v>56660078</v>
      </c>
      <c r="D20" s="28">
        <v>0</v>
      </c>
      <c r="E20" s="28">
        <v>0</v>
      </c>
      <c r="F20" s="28">
        <v>56660078</v>
      </c>
      <c r="G20" s="28">
        <v>45350000</v>
      </c>
      <c r="H20" s="28">
        <v>5148000</v>
      </c>
      <c r="I20" s="28">
        <v>50498000</v>
      </c>
      <c r="J20" s="28">
        <f t="shared" si="5"/>
        <v>6162078</v>
      </c>
      <c r="K20" s="28">
        <f t="shared" si="2"/>
        <v>89.12448020279817</v>
      </c>
    </row>
    <row r="21" spans="1:12" s="9" customFormat="1" ht="18">
      <c r="A21" s="23" t="s">
        <v>250</v>
      </c>
      <c r="B21" s="24" t="s">
        <v>251</v>
      </c>
      <c r="C21" s="25">
        <f aca="true" t="shared" si="7" ref="C21:J21">C22+C26+C32+C36+C41+C43+C45</f>
        <v>1746850752</v>
      </c>
      <c r="D21" s="25">
        <f t="shared" si="7"/>
        <v>393264372.28</v>
      </c>
      <c r="E21" s="25">
        <f t="shared" si="7"/>
        <v>194190403.68</v>
      </c>
      <c r="F21" s="25">
        <f t="shared" si="7"/>
        <v>1945924720.6</v>
      </c>
      <c r="G21" s="25">
        <f t="shared" si="7"/>
        <v>1748710983.13</v>
      </c>
      <c r="H21" s="25">
        <f t="shared" si="7"/>
        <v>172441847.55</v>
      </c>
      <c r="I21" s="25">
        <f t="shared" si="7"/>
        <v>1921152830.6799998</v>
      </c>
      <c r="J21" s="25">
        <f t="shared" si="7"/>
        <v>24771889.92</v>
      </c>
      <c r="K21" s="25">
        <f t="shared" si="2"/>
        <v>98.72698621597438</v>
      </c>
      <c r="L21" s="9">
        <f>L22+L26+L32+L36+L41+L43+L45</f>
        <v>0</v>
      </c>
    </row>
    <row r="22" spans="1:12" s="9" customFormat="1" ht="18">
      <c r="A22" s="23" t="s">
        <v>252</v>
      </c>
      <c r="B22" s="24" t="s">
        <v>253</v>
      </c>
      <c r="C22" s="25">
        <f aca="true" t="shared" si="8" ref="C22:J22">SUM(C23:C25)</f>
        <v>6969867</v>
      </c>
      <c r="D22" s="25">
        <f t="shared" si="8"/>
        <v>1227094.13</v>
      </c>
      <c r="E22" s="25">
        <f t="shared" si="8"/>
        <v>0</v>
      </c>
      <c r="F22" s="25">
        <f t="shared" si="8"/>
        <v>8196961.13</v>
      </c>
      <c r="G22" s="25">
        <f t="shared" si="8"/>
        <v>3254067.13</v>
      </c>
      <c r="H22" s="25">
        <f t="shared" si="8"/>
        <v>1265537</v>
      </c>
      <c r="I22" s="25">
        <f t="shared" si="8"/>
        <v>4519604.13</v>
      </c>
      <c r="J22" s="25">
        <f t="shared" si="8"/>
        <v>3677357</v>
      </c>
      <c r="K22" s="25">
        <f t="shared" si="2"/>
        <v>55.137557179071315</v>
      </c>
      <c r="L22" s="9">
        <f>SUM(L23:L25)</f>
        <v>0</v>
      </c>
    </row>
    <row r="23" spans="1:11" ht="18">
      <c r="A23" s="26" t="s">
        <v>254</v>
      </c>
      <c r="B23" s="27" t="s">
        <v>821</v>
      </c>
      <c r="C23" s="28">
        <v>2479137</v>
      </c>
      <c r="D23" s="28">
        <v>0</v>
      </c>
      <c r="E23" s="28">
        <v>0</v>
      </c>
      <c r="F23" s="28">
        <v>2479137</v>
      </c>
      <c r="G23" s="28">
        <v>0</v>
      </c>
      <c r="H23" s="28">
        <v>0</v>
      </c>
      <c r="I23" s="28">
        <v>0</v>
      </c>
      <c r="J23" s="28">
        <f t="shared" si="5"/>
        <v>2479137</v>
      </c>
      <c r="K23" s="28">
        <f t="shared" si="2"/>
        <v>0</v>
      </c>
    </row>
    <row r="24" spans="1:11" ht="18">
      <c r="A24" s="26" t="s">
        <v>255</v>
      </c>
      <c r="B24" s="27" t="s">
        <v>257</v>
      </c>
      <c r="C24" s="28">
        <v>3240010</v>
      </c>
      <c r="D24" s="28">
        <v>1227094.13</v>
      </c>
      <c r="E24" s="28">
        <v>0</v>
      </c>
      <c r="F24" s="28">
        <v>4467104.13</v>
      </c>
      <c r="G24" s="28">
        <v>3201567.13</v>
      </c>
      <c r="H24" s="28">
        <v>1265537</v>
      </c>
      <c r="I24" s="28">
        <v>4467104.13</v>
      </c>
      <c r="J24" s="28">
        <f t="shared" si="5"/>
        <v>0</v>
      </c>
      <c r="K24" s="28">
        <f t="shared" si="2"/>
        <v>100</v>
      </c>
    </row>
    <row r="25" spans="1:11" ht="18">
      <c r="A25" s="26" t="s">
        <v>256</v>
      </c>
      <c r="B25" s="27" t="s">
        <v>822</v>
      </c>
      <c r="C25" s="28">
        <v>1250720</v>
      </c>
      <c r="D25" s="28">
        <v>0</v>
      </c>
      <c r="E25" s="28">
        <v>0</v>
      </c>
      <c r="F25" s="28">
        <v>1250720</v>
      </c>
      <c r="G25" s="28">
        <v>52500</v>
      </c>
      <c r="H25" s="28">
        <v>0</v>
      </c>
      <c r="I25" s="28">
        <v>52500</v>
      </c>
      <c r="J25" s="28">
        <f t="shared" si="5"/>
        <v>1198220</v>
      </c>
      <c r="K25" s="28">
        <f t="shared" si="2"/>
        <v>4.19758219265703</v>
      </c>
    </row>
    <row r="26" spans="1:12" s="9" customFormat="1" ht="18">
      <c r="A26" s="23" t="s">
        <v>258</v>
      </c>
      <c r="B26" s="24" t="s">
        <v>259</v>
      </c>
      <c r="C26" s="25">
        <f aca="true" t="shared" si="9" ref="C26:J26">SUM(C27:C31)</f>
        <v>22456317</v>
      </c>
      <c r="D26" s="25">
        <f t="shared" si="9"/>
        <v>88115164.92</v>
      </c>
      <c r="E26" s="25">
        <f t="shared" si="9"/>
        <v>2000000</v>
      </c>
      <c r="F26" s="25">
        <f t="shared" si="9"/>
        <v>108571481.92</v>
      </c>
      <c r="G26" s="25">
        <f t="shared" si="9"/>
        <v>95401173</v>
      </c>
      <c r="H26" s="25">
        <f t="shared" si="9"/>
        <v>12578308.92</v>
      </c>
      <c r="I26" s="25">
        <f t="shared" si="9"/>
        <v>107979481.92</v>
      </c>
      <c r="J26" s="25">
        <f t="shared" si="9"/>
        <v>592000</v>
      </c>
      <c r="K26" s="25">
        <f t="shared" si="2"/>
        <v>99.45473711003024</v>
      </c>
      <c r="L26" s="9">
        <f>SUM(L27:L31)</f>
        <v>0</v>
      </c>
    </row>
    <row r="27" spans="1:11" ht="18">
      <c r="A27" s="26" t="s">
        <v>260</v>
      </c>
      <c r="B27" s="27" t="s">
        <v>261</v>
      </c>
      <c r="C27" s="28">
        <v>4327909</v>
      </c>
      <c r="D27" s="28">
        <v>5044231.92</v>
      </c>
      <c r="E27" s="28">
        <v>0</v>
      </c>
      <c r="F27" s="28">
        <v>9372140.92</v>
      </c>
      <c r="G27" s="28">
        <v>6264152</v>
      </c>
      <c r="H27" s="28">
        <v>3107988.92</v>
      </c>
      <c r="I27" s="28">
        <v>9372140.92</v>
      </c>
      <c r="J27" s="28">
        <f t="shared" si="5"/>
        <v>0</v>
      </c>
      <c r="K27" s="28">
        <f t="shared" si="2"/>
        <v>100</v>
      </c>
    </row>
    <row r="28" spans="1:11" ht="18">
      <c r="A28" s="26" t="s">
        <v>262</v>
      </c>
      <c r="B28" s="27" t="s">
        <v>265</v>
      </c>
      <c r="C28" s="28">
        <v>17211408</v>
      </c>
      <c r="D28" s="28">
        <v>6024966</v>
      </c>
      <c r="E28" s="28">
        <v>0</v>
      </c>
      <c r="F28" s="28">
        <v>23236374</v>
      </c>
      <c r="G28" s="28">
        <v>15798271</v>
      </c>
      <c r="H28" s="28">
        <v>7438103</v>
      </c>
      <c r="I28" s="28">
        <v>23236374</v>
      </c>
      <c r="J28" s="28">
        <f t="shared" si="5"/>
        <v>0</v>
      </c>
      <c r="K28" s="28">
        <f t="shared" si="2"/>
        <v>100</v>
      </c>
    </row>
    <row r="29" spans="1:11" ht="18">
      <c r="A29" s="26" t="s">
        <v>263</v>
      </c>
      <c r="B29" s="27" t="s">
        <v>266</v>
      </c>
      <c r="C29" s="28">
        <v>325000</v>
      </c>
      <c r="D29" s="28">
        <v>5866315</v>
      </c>
      <c r="E29" s="28">
        <v>2000000</v>
      </c>
      <c r="F29" s="28">
        <v>4191315</v>
      </c>
      <c r="G29" s="28">
        <v>2159098</v>
      </c>
      <c r="H29" s="28">
        <v>2032217</v>
      </c>
      <c r="I29" s="28">
        <v>4191315</v>
      </c>
      <c r="J29" s="28">
        <f t="shared" si="5"/>
        <v>0</v>
      </c>
      <c r="K29" s="28">
        <f t="shared" si="2"/>
        <v>100</v>
      </c>
    </row>
    <row r="30" spans="1:11" ht="18">
      <c r="A30" s="26" t="s">
        <v>264</v>
      </c>
      <c r="B30" s="27" t="s">
        <v>823</v>
      </c>
      <c r="C30" s="28">
        <v>592000</v>
      </c>
      <c r="D30" s="28">
        <v>0</v>
      </c>
      <c r="E30" s="28">
        <v>0</v>
      </c>
      <c r="F30" s="28">
        <v>592000</v>
      </c>
      <c r="G30" s="28">
        <v>0</v>
      </c>
      <c r="H30" s="28">
        <v>0</v>
      </c>
      <c r="I30" s="28">
        <v>0</v>
      </c>
      <c r="J30" s="28">
        <f t="shared" si="5"/>
        <v>592000</v>
      </c>
      <c r="K30" s="28">
        <f t="shared" si="2"/>
        <v>0</v>
      </c>
    </row>
    <row r="31" spans="1:13" ht="18">
      <c r="A31" s="26" t="s">
        <v>1021</v>
      </c>
      <c r="B31" s="27" t="s">
        <v>1022</v>
      </c>
      <c r="C31" s="28">
        <v>0</v>
      </c>
      <c r="D31" s="28">
        <v>71179652</v>
      </c>
      <c r="E31" s="28">
        <v>0</v>
      </c>
      <c r="F31" s="28">
        <v>71179652</v>
      </c>
      <c r="G31" s="28">
        <v>71179652</v>
      </c>
      <c r="H31" s="28">
        <v>0</v>
      </c>
      <c r="I31" s="28">
        <v>71179652</v>
      </c>
      <c r="J31" s="28">
        <f t="shared" si="5"/>
        <v>0</v>
      </c>
      <c r="K31" s="28">
        <f t="shared" si="2"/>
        <v>100</v>
      </c>
      <c r="M31" s="9"/>
    </row>
    <row r="32" spans="1:13" s="9" customFormat="1" ht="18">
      <c r="A32" s="23" t="s">
        <v>267</v>
      </c>
      <c r="B32" s="24" t="s">
        <v>268</v>
      </c>
      <c r="C32" s="25">
        <f aca="true" t="shared" si="10" ref="C32:J32">SUM(C33:C35)</f>
        <v>21853460</v>
      </c>
      <c r="D32" s="25">
        <f t="shared" si="10"/>
        <v>0</v>
      </c>
      <c r="E32" s="25">
        <f t="shared" si="10"/>
        <v>4298735.68</v>
      </c>
      <c r="F32" s="25">
        <f t="shared" si="10"/>
        <v>17554724.32</v>
      </c>
      <c r="G32" s="25">
        <f t="shared" si="10"/>
        <v>108000</v>
      </c>
      <c r="H32" s="25">
        <f t="shared" si="10"/>
        <v>36000</v>
      </c>
      <c r="I32" s="25">
        <f t="shared" si="10"/>
        <v>144000</v>
      </c>
      <c r="J32" s="25">
        <f t="shared" si="10"/>
        <v>17410724.32</v>
      </c>
      <c r="K32" s="25">
        <f t="shared" si="2"/>
        <v>0.8202920044488627</v>
      </c>
      <c r="L32" s="9">
        <f>SUM(L33:L35)</f>
        <v>0</v>
      </c>
      <c r="M32" s="1"/>
    </row>
    <row r="33" spans="1:11" ht="18">
      <c r="A33" s="26" t="s">
        <v>269</v>
      </c>
      <c r="B33" s="27" t="s">
        <v>270</v>
      </c>
      <c r="C33" s="28">
        <v>670100</v>
      </c>
      <c r="D33" s="28">
        <v>0</v>
      </c>
      <c r="E33" s="28">
        <v>0</v>
      </c>
      <c r="F33" s="28">
        <v>670100</v>
      </c>
      <c r="G33" s="28">
        <v>39000</v>
      </c>
      <c r="H33" s="28">
        <v>36000</v>
      </c>
      <c r="I33" s="28">
        <v>75000</v>
      </c>
      <c r="J33" s="28">
        <f t="shared" si="5"/>
        <v>595100</v>
      </c>
      <c r="K33" s="28">
        <f t="shared" si="2"/>
        <v>11.192359349350843</v>
      </c>
    </row>
    <row r="34" spans="1:11" ht="18">
      <c r="A34" s="26" t="s">
        <v>271</v>
      </c>
      <c r="B34" s="27" t="s">
        <v>272</v>
      </c>
      <c r="C34" s="28">
        <v>2650010</v>
      </c>
      <c r="D34" s="28">
        <v>0</v>
      </c>
      <c r="E34" s="28">
        <v>0</v>
      </c>
      <c r="F34" s="28">
        <v>2650010</v>
      </c>
      <c r="G34" s="28">
        <v>69000</v>
      </c>
      <c r="H34" s="28">
        <v>0</v>
      </c>
      <c r="I34" s="28">
        <v>69000</v>
      </c>
      <c r="J34" s="28">
        <f t="shared" si="5"/>
        <v>2581010</v>
      </c>
      <c r="K34" s="28">
        <f t="shared" si="2"/>
        <v>2.60376375938204</v>
      </c>
    </row>
    <row r="35" spans="1:13" ht="18">
      <c r="A35" s="26" t="s">
        <v>273</v>
      </c>
      <c r="B35" s="27" t="s">
        <v>274</v>
      </c>
      <c r="C35" s="28">
        <v>18533350</v>
      </c>
      <c r="D35" s="28">
        <v>0</v>
      </c>
      <c r="E35" s="28">
        <v>4298735.68</v>
      </c>
      <c r="F35" s="28">
        <v>14234614.32</v>
      </c>
      <c r="G35" s="28">
        <v>0</v>
      </c>
      <c r="H35" s="28">
        <v>0</v>
      </c>
      <c r="I35" s="28">
        <v>0</v>
      </c>
      <c r="J35" s="28">
        <f t="shared" si="5"/>
        <v>14234614.32</v>
      </c>
      <c r="K35" s="28">
        <f t="shared" si="2"/>
        <v>0</v>
      </c>
      <c r="M35" s="9"/>
    </row>
    <row r="36" spans="1:13" s="9" customFormat="1" ht="18">
      <c r="A36" s="23" t="s">
        <v>275</v>
      </c>
      <c r="B36" s="24" t="s">
        <v>276</v>
      </c>
      <c r="C36" s="25">
        <f aca="true" t="shared" si="11" ref="C36:J36">SUM(C37:C40)</f>
        <v>17183843</v>
      </c>
      <c r="D36" s="25">
        <f t="shared" si="11"/>
        <v>9616216.63</v>
      </c>
      <c r="E36" s="25">
        <f t="shared" si="11"/>
        <v>0</v>
      </c>
      <c r="F36" s="25">
        <f t="shared" si="11"/>
        <v>26800059.63</v>
      </c>
      <c r="G36" s="25">
        <f t="shared" si="11"/>
        <v>21966000</v>
      </c>
      <c r="H36" s="25">
        <f t="shared" si="11"/>
        <v>3526836.63</v>
      </c>
      <c r="I36" s="25">
        <f t="shared" si="11"/>
        <v>25492836.63</v>
      </c>
      <c r="J36" s="25">
        <f t="shared" si="11"/>
        <v>1307223</v>
      </c>
      <c r="K36" s="25">
        <f t="shared" si="2"/>
        <v>95.12231309165934</v>
      </c>
      <c r="L36" s="9">
        <f>SUM(L37:L40)</f>
        <v>0</v>
      </c>
      <c r="M36" s="1"/>
    </row>
    <row r="37" spans="1:11" ht="18">
      <c r="A37" s="26" t="s">
        <v>277</v>
      </c>
      <c r="B37" s="27" t="s">
        <v>279</v>
      </c>
      <c r="C37" s="28">
        <v>4210620</v>
      </c>
      <c r="D37" s="28">
        <v>164380</v>
      </c>
      <c r="E37" s="28">
        <v>0</v>
      </c>
      <c r="F37" s="28">
        <v>4375000</v>
      </c>
      <c r="G37" s="28">
        <v>3878000</v>
      </c>
      <c r="H37" s="28">
        <v>497000</v>
      </c>
      <c r="I37" s="28">
        <v>4375000</v>
      </c>
      <c r="J37" s="28">
        <f t="shared" si="5"/>
        <v>0</v>
      </c>
      <c r="K37" s="28">
        <f t="shared" si="2"/>
        <v>100</v>
      </c>
    </row>
    <row r="38" spans="1:11" ht="18">
      <c r="A38" s="26" t="s">
        <v>278</v>
      </c>
      <c r="B38" s="27" t="s">
        <v>824</v>
      </c>
      <c r="C38" s="28">
        <v>520413</v>
      </c>
      <c r="D38" s="28">
        <v>0</v>
      </c>
      <c r="E38" s="28">
        <v>0</v>
      </c>
      <c r="F38" s="28">
        <v>520413</v>
      </c>
      <c r="G38" s="28">
        <v>0</v>
      </c>
      <c r="H38" s="28">
        <v>0</v>
      </c>
      <c r="I38" s="28">
        <v>0</v>
      </c>
      <c r="J38" s="28">
        <f t="shared" si="5"/>
        <v>520413</v>
      </c>
      <c r="K38" s="28">
        <f t="shared" si="2"/>
        <v>0</v>
      </c>
    </row>
    <row r="39" spans="1:11" ht="18">
      <c r="A39" s="26" t="s">
        <v>280</v>
      </c>
      <c r="B39" s="27" t="s">
        <v>282</v>
      </c>
      <c r="C39" s="28">
        <v>9726000</v>
      </c>
      <c r="D39" s="28">
        <v>9451836.63</v>
      </c>
      <c r="E39" s="28">
        <v>0</v>
      </c>
      <c r="F39" s="28">
        <v>19177836.63</v>
      </c>
      <c r="G39" s="28">
        <v>16232500</v>
      </c>
      <c r="H39" s="28">
        <v>2945336.63</v>
      </c>
      <c r="I39" s="28">
        <v>19177836.63</v>
      </c>
      <c r="J39" s="28">
        <f t="shared" si="5"/>
        <v>0</v>
      </c>
      <c r="K39" s="28">
        <f t="shared" si="2"/>
        <v>100</v>
      </c>
    </row>
    <row r="40" spans="1:13" ht="18">
      <c r="A40" s="26" t="s">
        <v>281</v>
      </c>
      <c r="B40" s="27" t="s">
        <v>825</v>
      </c>
      <c r="C40" s="28">
        <v>2726810</v>
      </c>
      <c r="D40" s="28">
        <v>0</v>
      </c>
      <c r="E40" s="28">
        <v>0</v>
      </c>
      <c r="F40" s="28">
        <v>2726810</v>
      </c>
      <c r="G40" s="28">
        <v>1855500</v>
      </c>
      <c r="H40" s="28">
        <v>84500</v>
      </c>
      <c r="I40" s="28">
        <v>1940000</v>
      </c>
      <c r="J40" s="28">
        <f t="shared" si="5"/>
        <v>786810</v>
      </c>
      <c r="K40" s="28">
        <f t="shared" si="2"/>
        <v>71.14540433693584</v>
      </c>
      <c r="M40" s="9"/>
    </row>
    <row r="41" spans="1:13" s="9" customFormat="1" ht="18">
      <c r="A41" s="23" t="s">
        <v>283</v>
      </c>
      <c r="B41" s="24" t="s">
        <v>284</v>
      </c>
      <c r="C41" s="25">
        <f aca="true" t="shared" si="12" ref="C41:J41">C42</f>
        <v>3343085</v>
      </c>
      <c r="D41" s="25">
        <f t="shared" si="12"/>
        <v>0</v>
      </c>
      <c r="E41" s="25">
        <f t="shared" si="12"/>
        <v>0</v>
      </c>
      <c r="F41" s="25">
        <f t="shared" si="12"/>
        <v>3343085</v>
      </c>
      <c r="G41" s="25">
        <f t="shared" si="12"/>
        <v>1333100</v>
      </c>
      <c r="H41" s="25">
        <f t="shared" si="12"/>
        <v>225400</v>
      </c>
      <c r="I41" s="25">
        <f t="shared" si="12"/>
        <v>1558500</v>
      </c>
      <c r="J41" s="25">
        <f t="shared" si="12"/>
        <v>1784585</v>
      </c>
      <c r="K41" s="25">
        <f t="shared" si="2"/>
        <v>46.618617235278194</v>
      </c>
      <c r="L41" s="9">
        <f>L42</f>
        <v>0</v>
      </c>
      <c r="M41" s="1"/>
    </row>
    <row r="42" spans="1:13" ht="18">
      <c r="A42" s="26" t="s">
        <v>285</v>
      </c>
      <c r="B42" s="27" t="s">
        <v>826</v>
      </c>
      <c r="C42" s="28">
        <v>3343085</v>
      </c>
      <c r="D42" s="28">
        <v>0</v>
      </c>
      <c r="E42" s="28">
        <v>0</v>
      </c>
      <c r="F42" s="28">
        <v>3343085</v>
      </c>
      <c r="G42" s="28">
        <v>1333100</v>
      </c>
      <c r="H42" s="28">
        <v>225400</v>
      </c>
      <c r="I42" s="28">
        <v>1558500</v>
      </c>
      <c r="J42" s="28">
        <f t="shared" si="5"/>
        <v>1784585</v>
      </c>
      <c r="K42" s="28">
        <f t="shared" si="2"/>
        <v>46.618617235278194</v>
      </c>
      <c r="M42" s="9"/>
    </row>
    <row r="43" spans="1:13" s="9" customFormat="1" ht="18">
      <c r="A43" s="23" t="s">
        <v>286</v>
      </c>
      <c r="B43" s="24" t="s">
        <v>287</v>
      </c>
      <c r="C43" s="25">
        <f aca="true" t="shared" si="13" ref="C43:J43">C44</f>
        <v>428393258</v>
      </c>
      <c r="D43" s="25">
        <f t="shared" si="13"/>
        <v>49078777</v>
      </c>
      <c r="E43" s="25">
        <f t="shared" si="13"/>
        <v>121916</v>
      </c>
      <c r="F43" s="25">
        <f t="shared" si="13"/>
        <v>477350119</v>
      </c>
      <c r="G43" s="25">
        <f t="shared" si="13"/>
        <v>435784172.25</v>
      </c>
      <c r="H43" s="25">
        <f t="shared" si="13"/>
        <v>41565946.19</v>
      </c>
      <c r="I43" s="25">
        <f t="shared" si="13"/>
        <v>477350118.44</v>
      </c>
      <c r="J43" s="25">
        <f t="shared" si="13"/>
        <v>0.5600000023841858</v>
      </c>
      <c r="K43" s="25">
        <f t="shared" si="2"/>
        <v>99.99999988268569</v>
      </c>
      <c r="L43" s="9">
        <f>L44</f>
        <v>0</v>
      </c>
      <c r="M43" s="1"/>
    </row>
    <row r="44" spans="1:13" ht="18">
      <c r="A44" s="26" t="s">
        <v>288</v>
      </c>
      <c r="B44" s="27" t="s">
        <v>289</v>
      </c>
      <c r="C44" s="28">
        <v>428393258</v>
      </c>
      <c r="D44" s="28">
        <v>49078777</v>
      </c>
      <c r="E44" s="28">
        <v>121916</v>
      </c>
      <c r="F44" s="28">
        <v>477350119</v>
      </c>
      <c r="G44" s="28">
        <v>435784172.25</v>
      </c>
      <c r="H44" s="28">
        <v>41565946.19</v>
      </c>
      <c r="I44" s="28">
        <v>477350118.44</v>
      </c>
      <c r="J44" s="28">
        <f t="shared" si="5"/>
        <v>0.5600000023841858</v>
      </c>
      <c r="K44" s="28">
        <f t="shared" si="2"/>
        <v>99.99999988268569</v>
      </c>
      <c r="M44" s="9"/>
    </row>
    <row r="45" spans="1:13" s="9" customFormat="1" ht="18">
      <c r="A45" s="23" t="s">
        <v>290</v>
      </c>
      <c r="B45" s="24" t="s">
        <v>291</v>
      </c>
      <c r="C45" s="25">
        <f aca="true" t="shared" si="14" ref="C45:J45">SUM(C46:C49)+C54</f>
        <v>1246650922</v>
      </c>
      <c r="D45" s="25">
        <f t="shared" si="14"/>
        <v>245227119.6</v>
      </c>
      <c r="E45" s="25">
        <f t="shared" si="14"/>
        <v>187769752</v>
      </c>
      <c r="F45" s="25">
        <f t="shared" si="14"/>
        <v>1304108289.6</v>
      </c>
      <c r="G45" s="25">
        <f t="shared" si="14"/>
        <v>1190864470.75</v>
      </c>
      <c r="H45" s="25">
        <f t="shared" si="14"/>
        <v>113243818.81</v>
      </c>
      <c r="I45" s="25">
        <f t="shared" si="14"/>
        <v>1304108289.56</v>
      </c>
      <c r="J45" s="25">
        <f t="shared" si="14"/>
        <v>0.03999999910593033</v>
      </c>
      <c r="K45" s="25">
        <f t="shared" si="2"/>
        <v>99.99999999693277</v>
      </c>
      <c r="L45" s="9">
        <f>SUM(L46:L49)+L54</f>
        <v>0</v>
      </c>
      <c r="M45" s="1"/>
    </row>
    <row r="46" spans="1:11" ht="18">
      <c r="A46" s="26" t="s">
        <v>292</v>
      </c>
      <c r="B46" s="27" t="s">
        <v>293</v>
      </c>
      <c r="C46" s="28">
        <v>168961189</v>
      </c>
      <c r="D46" s="28">
        <v>57940303</v>
      </c>
      <c r="E46" s="28">
        <v>53916599</v>
      </c>
      <c r="F46" s="28">
        <v>172984893</v>
      </c>
      <c r="G46" s="28">
        <v>155621389</v>
      </c>
      <c r="H46" s="28">
        <v>17363504</v>
      </c>
      <c r="I46" s="28">
        <v>172984893</v>
      </c>
      <c r="J46" s="28">
        <f t="shared" si="5"/>
        <v>0</v>
      </c>
      <c r="K46" s="28">
        <f t="shared" si="2"/>
        <v>100</v>
      </c>
    </row>
    <row r="47" spans="1:11" ht="18">
      <c r="A47" s="26" t="s">
        <v>294</v>
      </c>
      <c r="B47" s="27" t="s">
        <v>295</v>
      </c>
      <c r="C47" s="28">
        <v>16031635</v>
      </c>
      <c r="D47" s="28">
        <v>1890485.54</v>
      </c>
      <c r="E47" s="28">
        <v>0</v>
      </c>
      <c r="F47" s="28">
        <v>17922120.54</v>
      </c>
      <c r="G47" s="28">
        <v>16425020.54</v>
      </c>
      <c r="H47" s="28">
        <v>1497100</v>
      </c>
      <c r="I47" s="28">
        <v>17922120.54</v>
      </c>
      <c r="J47" s="28">
        <f t="shared" si="5"/>
        <v>0</v>
      </c>
      <c r="K47" s="28">
        <f t="shared" si="2"/>
        <v>100</v>
      </c>
    </row>
    <row r="48" spans="1:13" ht="18">
      <c r="A48" s="26" t="s">
        <v>296</v>
      </c>
      <c r="B48" s="27" t="s">
        <v>297</v>
      </c>
      <c r="C48" s="28">
        <v>341168131</v>
      </c>
      <c r="D48" s="28">
        <v>38750194</v>
      </c>
      <c r="E48" s="28">
        <v>7568306</v>
      </c>
      <c r="F48" s="28">
        <v>372350019</v>
      </c>
      <c r="G48" s="28">
        <v>342022764</v>
      </c>
      <c r="H48" s="28">
        <v>30327255</v>
      </c>
      <c r="I48" s="28">
        <v>372350019</v>
      </c>
      <c r="J48" s="28">
        <f t="shared" si="5"/>
        <v>0</v>
      </c>
      <c r="K48" s="28">
        <f t="shared" si="2"/>
        <v>100</v>
      </c>
      <c r="M48" s="9"/>
    </row>
    <row r="49" spans="1:13" s="9" customFormat="1" ht="18">
      <c r="A49" s="23" t="s">
        <v>298</v>
      </c>
      <c r="B49" s="24" t="s">
        <v>460</v>
      </c>
      <c r="C49" s="25">
        <f aca="true" t="shared" si="15" ref="C49:J49">SUM(C50:C53)</f>
        <v>667978138</v>
      </c>
      <c r="D49" s="25">
        <f t="shared" si="15"/>
        <v>146646137.06</v>
      </c>
      <c r="E49" s="25">
        <f t="shared" si="15"/>
        <v>73773018</v>
      </c>
      <c r="F49" s="25">
        <f t="shared" si="15"/>
        <v>740851257.06</v>
      </c>
      <c r="G49" s="25">
        <f t="shared" si="15"/>
        <v>676795297.21</v>
      </c>
      <c r="H49" s="25">
        <f t="shared" si="15"/>
        <v>64055959.81</v>
      </c>
      <c r="I49" s="25">
        <f t="shared" si="15"/>
        <v>740851257.02</v>
      </c>
      <c r="J49" s="25">
        <f t="shared" si="15"/>
        <v>0.03999999910593033</v>
      </c>
      <c r="K49" s="25">
        <f t="shared" si="2"/>
        <v>99.99999999460081</v>
      </c>
      <c r="L49" s="9">
        <f>SUM(L50:L53)</f>
        <v>0</v>
      </c>
      <c r="M49" s="1"/>
    </row>
    <row r="50" spans="1:11" ht="18">
      <c r="A50" s="26" t="s">
        <v>299</v>
      </c>
      <c r="B50" s="27" t="s">
        <v>300</v>
      </c>
      <c r="C50" s="28">
        <v>28127509</v>
      </c>
      <c r="D50" s="28">
        <v>38934135</v>
      </c>
      <c r="E50" s="28">
        <v>67061644</v>
      </c>
      <c r="F50" s="28">
        <v>0</v>
      </c>
      <c r="G50" s="28">
        <v>0</v>
      </c>
      <c r="H50" s="28">
        <v>0</v>
      </c>
      <c r="I50" s="28">
        <v>0</v>
      </c>
      <c r="J50" s="28">
        <f t="shared" si="5"/>
        <v>0</v>
      </c>
      <c r="K50" s="28">
        <v>0</v>
      </c>
    </row>
    <row r="51" spans="1:11" ht="18">
      <c r="A51" s="26" t="s">
        <v>301</v>
      </c>
      <c r="B51" s="27" t="s">
        <v>302</v>
      </c>
      <c r="C51" s="28">
        <v>54900974</v>
      </c>
      <c r="D51" s="28">
        <v>4558445.01</v>
      </c>
      <c r="E51" s="28">
        <v>3755221</v>
      </c>
      <c r="F51" s="28">
        <v>55704198.01</v>
      </c>
      <c r="G51" s="28">
        <v>51054584.1</v>
      </c>
      <c r="H51" s="28">
        <v>4649613.91</v>
      </c>
      <c r="I51" s="28">
        <v>55704198.01</v>
      </c>
      <c r="J51" s="28">
        <f t="shared" si="5"/>
        <v>0</v>
      </c>
      <c r="K51" s="28">
        <f t="shared" si="2"/>
        <v>100</v>
      </c>
    </row>
    <row r="52" spans="1:11" ht="18">
      <c r="A52" s="26" t="s">
        <v>303</v>
      </c>
      <c r="B52" s="27" t="s">
        <v>304</v>
      </c>
      <c r="C52" s="28">
        <v>41175728</v>
      </c>
      <c r="D52" s="28">
        <v>3418834</v>
      </c>
      <c r="E52" s="28">
        <v>2816414</v>
      </c>
      <c r="F52" s="28">
        <v>41778148</v>
      </c>
      <c r="G52" s="28">
        <v>38290937.6</v>
      </c>
      <c r="H52" s="28">
        <v>3487210.36</v>
      </c>
      <c r="I52" s="28">
        <v>41778147.96</v>
      </c>
      <c r="J52" s="28">
        <f t="shared" si="5"/>
        <v>0.03999999910593033</v>
      </c>
      <c r="K52" s="28">
        <f t="shared" si="2"/>
        <v>99.99999990425617</v>
      </c>
    </row>
    <row r="53" spans="1:11" ht="18">
      <c r="A53" s="26" t="s">
        <v>305</v>
      </c>
      <c r="B53" s="27" t="s">
        <v>306</v>
      </c>
      <c r="C53" s="28">
        <v>543773927</v>
      </c>
      <c r="D53" s="28">
        <v>99734723.05</v>
      </c>
      <c r="E53" s="28">
        <v>139739</v>
      </c>
      <c r="F53" s="28">
        <v>643368911.05</v>
      </c>
      <c r="G53" s="28">
        <v>587449775.51</v>
      </c>
      <c r="H53" s="28">
        <v>55919135.54</v>
      </c>
      <c r="I53" s="28">
        <v>643368911.05</v>
      </c>
      <c r="J53" s="28">
        <f t="shared" si="5"/>
        <v>0</v>
      </c>
      <c r="K53" s="28">
        <f t="shared" si="2"/>
        <v>100</v>
      </c>
    </row>
    <row r="54" spans="1:13" ht="18">
      <c r="A54" s="26" t="s">
        <v>201</v>
      </c>
      <c r="B54" s="27" t="s">
        <v>202</v>
      </c>
      <c r="C54" s="28">
        <v>52511829</v>
      </c>
      <c r="D54" s="28">
        <v>0</v>
      </c>
      <c r="E54" s="28">
        <v>52511829</v>
      </c>
      <c r="F54" s="28">
        <v>0</v>
      </c>
      <c r="G54" s="28">
        <v>0</v>
      </c>
      <c r="H54" s="28">
        <v>0</v>
      </c>
      <c r="I54" s="28">
        <v>0</v>
      </c>
      <c r="J54" s="28">
        <f t="shared" si="5"/>
        <v>0</v>
      </c>
      <c r="K54" s="28">
        <v>0</v>
      </c>
      <c r="M54" s="9"/>
    </row>
    <row r="55" spans="1:12" s="9" customFormat="1" ht="18">
      <c r="A55" s="23" t="s">
        <v>307</v>
      </c>
      <c r="B55" s="24" t="s">
        <v>308</v>
      </c>
      <c r="C55" s="25">
        <f aca="true" t="shared" si="16" ref="C55:J55">C56+SUM(C87:C98)+C102+C106</f>
        <v>1707195360</v>
      </c>
      <c r="D55" s="25">
        <f t="shared" si="16"/>
        <v>1180770504.08</v>
      </c>
      <c r="E55" s="25">
        <f t="shared" si="16"/>
        <v>178457861.9</v>
      </c>
      <c r="F55" s="25">
        <f t="shared" si="16"/>
        <v>2709508002.1800003</v>
      </c>
      <c r="G55" s="25">
        <f t="shared" si="16"/>
        <v>2013774282.06</v>
      </c>
      <c r="H55" s="25">
        <f t="shared" si="16"/>
        <v>376096965.89</v>
      </c>
      <c r="I55" s="25">
        <f t="shared" si="16"/>
        <v>2453085788.79</v>
      </c>
      <c r="J55" s="25">
        <f t="shared" si="16"/>
        <v>256422213.39</v>
      </c>
      <c r="K55" s="25">
        <f t="shared" si="2"/>
        <v>90.53620756300813</v>
      </c>
      <c r="L55" s="9">
        <f>L56+SUM(L87:L98)+L102+L106</f>
        <v>0</v>
      </c>
    </row>
    <row r="56" spans="1:12" s="9" customFormat="1" ht="18">
      <c r="A56" s="23" t="s">
        <v>309</v>
      </c>
      <c r="B56" s="24" t="s">
        <v>310</v>
      </c>
      <c r="C56" s="25">
        <f aca="true" t="shared" si="17" ref="C56:J56">C57+C59+C75+C81</f>
        <v>1558376591</v>
      </c>
      <c r="D56" s="25">
        <f t="shared" si="17"/>
        <v>1101543226.08</v>
      </c>
      <c r="E56" s="25">
        <f t="shared" si="17"/>
        <v>144447122.43</v>
      </c>
      <c r="F56" s="25">
        <f t="shared" si="17"/>
        <v>2515472694.65</v>
      </c>
      <c r="G56" s="25">
        <f t="shared" si="17"/>
        <v>1899862346.06</v>
      </c>
      <c r="H56" s="25">
        <f t="shared" si="17"/>
        <v>335052946.81</v>
      </c>
      <c r="I56" s="25">
        <f t="shared" si="17"/>
        <v>2298129833.71</v>
      </c>
      <c r="J56" s="25">
        <f t="shared" si="17"/>
        <v>217342860.93999997</v>
      </c>
      <c r="K56" s="25">
        <f t="shared" si="2"/>
        <v>91.3597606763034</v>
      </c>
      <c r="L56" s="9">
        <f>L57+L59+L75+L81</f>
        <v>0</v>
      </c>
    </row>
    <row r="57" spans="1:13" s="9" customFormat="1" ht="18">
      <c r="A57" s="23" t="s">
        <v>311</v>
      </c>
      <c r="B57" s="24" t="s">
        <v>312</v>
      </c>
      <c r="C57" s="25">
        <f aca="true" t="shared" si="18" ref="C57:J57">C58</f>
        <v>1000</v>
      </c>
      <c r="D57" s="25">
        <f t="shared" si="18"/>
        <v>3012578</v>
      </c>
      <c r="E57" s="25">
        <f t="shared" si="18"/>
        <v>0</v>
      </c>
      <c r="F57" s="25">
        <f t="shared" si="18"/>
        <v>3013578</v>
      </c>
      <c r="G57" s="25">
        <f t="shared" si="18"/>
        <v>3012578</v>
      </c>
      <c r="H57" s="25">
        <f t="shared" si="18"/>
        <v>0</v>
      </c>
      <c r="I57" s="25">
        <f t="shared" si="18"/>
        <v>3012578</v>
      </c>
      <c r="J57" s="25">
        <f t="shared" si="18"/>
        <v>1000</v>
      </c>
      <c r="K57" s="25">
        <f t="shared" si="2"/>
        <v>99.96681685358733</v>
      </c>
      <c r="L57" s="9">
        <f>L58</f>
        <v>0</v>
      </c>
      <c r="M57" s="1"/>
    </row>
    <row r="58" spans="1:13" ht="18">
      <c r="A58" s="26" t="s">
        <v>313</v>
      </c>
      <c r="B58" s="27" t="s">
        <v>827</v>
      </c>
      <c r="C58" s="28">
        <v>1000</v>
      </c>
      <c r="D58" s="28">
        <v>3012578</v>
      </c>
      <c r="E58" s="28">
        <v>0</v>
      </c>
      <c r="F58" s="28">
        <v>3013578</v>
      </c>
      <c r="G58" s="28">
        <v>3012578</v>
      </c>
      <c r="H58" s="28">
        <v>0</v>
      </c>
      <c r="I58" s="28">
        <v>3012578</v>
      </c>
      <c r="J58" s="28">
        <f t="shared" si="5"/>
        <v>1000</v>
      </c>
      <c r="K58" s="28">
        <f t="shared" si="2"/>
        <v>99.96681685358733</v>
      </c>
      <c r="M58" s="9"/>
    </row>
    <row r="59" spans="1:13" s="9" customFormat="1" ht="18">
      <c r="A59" s="23" t="s">
        <v>316</v>
      </c>
      <c r="B59" s="24" t="s">
        <v>317</v>
      </c>
      <c r="C59" s="25">
        <f>SUM(C60:C63)</f>
        <v>1472187420</v>
      </c>
      <c r="D59" s="25">
        <f aca="true" t="shared" si="19" ref="D59:L59">SUM(D60:D63)</f>
        <v>1093685382.08</v>
      </c>
      <c r="E59" s="25">
        <f t="shared" si="19"/>
        <v>138386538.43</v>
      </c>
      <c r="F59" s="25">
        <f t="shared" si="19"/>
        <v>2427486263.65</v>
      </c>
      <c r="G59" s="25">
        <f t="shared" si="19"/>
        <v>1818165880.6</v>
      </c>
      <c r="H59" s="25">
        <f t="shared" si="19"/>
        <v>329038123.81</v>
      </c>
      <c r="I59" s="25">
        <f t="shared" si="19"/>
        <v>2210418545.25</v>
      </c>
      <c r="J59" s="25">
        <f t="shared" si="19"/>
        <v>217067718.39999998</v>
      </c>
      <c r="K59" s="25">
        <f t="shared" si="19"/>
        <v>350.5803729613816</v>
      </c>
      <c r="L59" s="25">
        <f t="shared" si="19"/>
        <v>0</v>
      </c>
      <c r="M59" s="1"/>
    </row>
    <row r="60" spans="1:11" ht="18">
      <c r="A60" s="26" t="s">
        <v>318</v>
      </c>
      <c r="B60" s="27" t="s">
        <v>319</v>
      </c>
      <c r="C60" s="28">
        <v>902340873</v>
      </c>
      <c r="D60" s="28">
        <v>86838613</v>
      </c>
      <c r="E60" s="28">
        <f>27362473</f>
        <v>27362473</v>
      </c>
      <c r="F60" s="28">
        <f>C60+D60-E60</f>
        <v>961817013</v>
      </c>
      <c r="G60" s="28">
        <v>819058982.16</v>
      </c>
      <c r="H60" s="28">
        <v>79543490</v>
      </c>
      <c r="I60" s="28">
        <f>898602472.16+63214540.84</f>
        <v>961817013</v>
      </c>
      <c r="J60" s="28">
        <f t="shared" si="5"/>
        <v>0</v>
      </c>
      <c r="K60" s="28">
        <f t="shared" si="2"/>
        <v>100</v>
      </c>
    </row>
    <row r="61" spans="1:11" ht="18">
      <c r="A61" s="26" t="s">
        <v>320</v>
      </c>
      <c r="B61" s="27" t="s">
        <v>321</v>
      </c>
      <c r="C61" s="28">
        <v>569838547</v>
      </c>
      <c r="D61" s="28">
        <v>225436721.85</v>
      </c>
      <c r="E61" s="28">
        <v>111024065.43</v>
      </c>
      <c r="F61" s="28">
        <v>684251203.42</v>
      </c>
      <c r="G61" s="28">
        <v>248886471.46</v>
      </c>
      <c r="H61" s="28">
        <v>245949582.81</v>
      </c>
      <c r="I61" s="28">
        <v>494836054.27</v>
      </c>
      <c r="J61" s="28">
        <f t="shared" si="5"/>
        <v>189415149.14999998</v>
      </c>
      <c r="K61" s="28">
        <f t="shared" si="2"/>
        <v>72.31789316507272</v>
      </c>
    </row>
    <row r="62" spans="1:13" ht="18">
      <c r="A62" s="26" t="s">
        <v>322</v>
      </c>
      <c r="B62" s="27" t="s">
        <v>324</v>
      </c>
      <c r="C62" s="28">
        <v>1000</v>
      </c>
      <c r="D62" s="28">
        <v>127188005.25</v>
      </c>
      <c r="E62" s="28">
        <v>0</v>
      </c>
      <c r="F62" s="28">
        <v>127189005.25</v>
      </c>
      <c r="G62" s="28">
        <v>99542436</v>
      </c>
      <c r="H62" s="28">
        <v>0</v>
      </c>
      <c r="I62" s="28">
        <v>99542436</v>
      </c>
      <c r="J62" s="28">
        <f t="shared" si="5"/>
        <v>27646569.25</v>
      </c>
      <c r="K62" s="28">
        <f t="shared" si="2"/>
        <v>78.26339690631397</v>
      </c>
      <c r="M62" s="9"/>
    </row>
    <row r="63" spans="1:13" s="9" customFormat="1" ht="18">
      <c r="A63" s="23" t="s">
        <v>323</v>
      </c>
      <c r="B63" s="24" t="s">
        <v>325</v>
      </c>
      <c r="C63" s="25">
        <f aca="true" t="shared" si="20" ref="C63:J63">SUM(C64:C65)</f>
        <v>7000</v>
      </c>
      <c r="D63" s="25">
        <f t="shared" si="20"/>
        <v>654222041.98</v>
      </c>
      <c r="E63" s="25">
        <f t="shared" si="20"/>
        <v>0</v>
      </c>
      <c r="F63" s="25">
        <f t="shared" si="20"/>
        <v>654229041.98</v>
      </c>
      <c r="G63" s="25">
        <f t="shared" si="20"/>
        <v>650677990.98</v>
      </c>
      <c r="H63" s="25">
        <f t="shared" si="20"/>
        <v>3545051</v>
      </c>
      <c r="I63" s="25">
        <f t="shared" si="20"/>
        <v>654223041.98</v>
      </c>
      <c r="J63" s="25">
        <f t="shared" si="20"/>
        <v>6000</v>
      </c>
      <c r="K63" s="25">
        <f t="shared" si="2"/>
        <v>99.99908288999494</v>
      </c>
      <c r="L63" s="9">
        <f>SUM(L64:L65)</f>
        <v>0</v>
      </c>
      <c r="M63" s="1"/>
    </row>
    <row r="64" spans="1:13" ht="18">
      <c r="A64" s="26" t="s">
        <v>828</v>
      </c>
      <c r="B64" s="27" t="s">
        <v>326</v>
      </c>
      <c r="C64" s="28">
        <v>1000</v>
      </c>
      <c r="D64" s="28">
        <v>15835941</v>
      </c>
      <c r="E64" s="28">
        <v>0</v>
      </c>
      <c r="F64" s="28">
        <v>15836941</v>
      </c>
      <c r="G64" s="28">
        <v>12291890</v>
      </c>
      <c r="H64" s="28">
        <v>3545051</v>
      </c>
      <c r="I64" s="28">
        <v>15836941</v>
      </c>
      <c r="J64" s="28">
        <f t="shared" si="5"/>
        <v>0</v>
      </c>
      <c r="K64" s="28">
        <f t="shared" si="2"/>
        <v>100</v>
      </c>
      <c r="M64" s="9"/>
    </row>
    <row r="65" spans="1:13" s="9" customFormat="1" ht="18">
      <c r="A65" s="23" t="s">
        <v>829</v>
      </c>
      <c r="B65" s="24" t="s">
        <v>327</v>
      </c>
      <c r="C65" s="25">
        <f aca="true" t="shared" si="21" ref="C65:J65">SUM(C66:C74)</f>
        <v>6000</v>
      </c>
      <c r="D65" s="25">
        <f t="shared" si="21"/>
        <v>638386100.98</v>
      </c>
      <c r="E65" s="25">
        <f t="shared" si="21"/>
        <v>0</v>
      </c>
      <c r="F65" s="25">
        <f t="shared" si="21"/>
        <v>638392100.98</v>
      </c>
      <c r="G65" s="25">
        <f t="shared" si="21"/>
        <v>638386100.98</v>
      </c>
      <c r="H65" s="25">
        <f t="shared" si="21"/>
        <v>0</v>
      </c>
      <c r="I65" s="25">
        <f t="shared" si="21"/>
        <v>638386100.98</v>
      </c>
      <c r="J65" s="25">
        <f t="shared" si="21"/>
        <v>6000</v>
      </c>
      <c r="K65" s="25">
        <f t="shared" si="2"/>
        <v>99.9990601387469</v>
      </c>
      <c r="L65" s="9">
        <f>SUM(L66:L74)</f>
        <v>0</v>
      </c>
      <c r="M65" s="1"/>
    </row>
    <row r="66" spans="1:11" ht="18">
      <c r="A66" s="26" t="s">
        <v>830</v>
      </c>
      <c r="B66" s="27" t="s">
        <v>328</v>
      </c>
      <c r="C66" s="28">
        <v>1000</v>
      </c>
      <c r="D66" s="28">
        <v>209312364.49</v>
      </c>
      <c r="E66" s="28">
        <v>0</v>
      </c>
      <c r="F66" s="28">
        <v>209313364.49</v>
      </c>
      <c r="G66" s="28">
        <v>209312364.49</v>
      </c>
      <c r="H66" s="28">
        <v>0</v>
      </c>
      <c r="I66" s="28">
        <v>209312364.49</v>
      </c>
      <c r="J66" s="28">
        <f aca="true" t="shared" si="22" ref="J66:J128">F66-I66</f>
        <v>1000</v>
      </c>
      <c r="K66" s="28">
        <f t="shared" si="2"/>
        <v>99.99952224741959</v>
      </c>
    </row>
    <row r="67" spans="1:11" ht="18">
      <c r="A67" s="26" t="s">
        <v>831</v>
      </c>
      <c r="B67" s="27" t="s">
        <v>330</v>
      </c>
      <c r="C67" s="28">
        <v>1000</v>
      </c>
      <c r="D67" s="28">
        <v>0</v>
      </c>
      <c r="E67" s="28">
        <v>0</v>
      </c>
      <c r="F67" s="28">
        <v>1000</v>
      </c>
      <c r="G67" s="28">
        <v>0</v>
      </c>
      <c r="H67" s="28">
        <v>0</v>
      </c>
      <c r="I67" s="28">
        <v>0</v>
      </c>
      <c r="J67" s="28">
        <f t="shared" si="22"/>
        <v>1000</v>
      </c>
      <c r="K67" s="28">
        <f aca="true" t="shared" si="23" ref="K67:K130">I67/F67*100</f>
        <v>0</v>
      </c>
    </row>
    <row r="68" spans="1:11" ht="18">
      <c r="A68" s="26" t="s">
        <v>832</v>
      </c>
      <c r="B68" s="27" t="s">
        <v>331</v>
      </c>
      <c r="C68" s="28">
        <v>1000</v>
      </c>
      <c r="D68" s="28">
        <v>19811713.61</v>
      </c>
      <c r="E68" s="28">
        <v>0</v>
      </c>
      <c r="F68" s="28">
        <v>19812713.61</v>
      </c>
      <c r="G68" s="28">
        <v>19811713.61</v>
      </c>
      <c r="H68" s="28">
        <v>0</v>
      </c>
      <c r="I68" s="28">
        <v>19811713.61</v>
      </c>
      <c r="J68" s="28">
        <f t="shared" si="22"/>
        <v>1000</v>
      </c>
      <c r="K68" s="28">
        <f t="shared" si="23"/>
        <v>99.99495273580548</v>
      </c>
    </row>
    <row r="69" spans="1:11" ht="18">
      <c r="A69" s="26" t="s">
        <v>833</v>
      </c>
      <c r="B69" s="27" t="s">
        <v>333</v>
      </c>
      <c r="C69" s="28">
        <v>1000</v>
      </c>
      <c r="D69" s="28">
        <v>0</v>
      </c>
      <c r="E69" s="28">
        <v>0</v>
      </c>
      <c r="F69" s="28">
        <v>1000</v>
      </c>
      <c r="G69" s="28">
        <v>0</v>
      </c>
      <c r="H69" s="28">
        <v>0</v>
      </c>
      <c r="I69" s="28">
        <v>0</v>
      </c>
      <c r="J69" s="28">
        <f t="shared" si="22"/>
        <v>1000</v>
      </c>
      <c r="K69" s="28">
        <f t="shared" si="23"/>
        <v>0</v>
      </c>
    </row>
    <row r="70" spans="1:11" ht="18">
      <c r="A70" s="26" t="s">
        <v>834</v>
      </c>
      <c r="B70" s="27" t="s">
        <v>334</v>
      </c>
      <c r="C70" s="28">
        <v>1000</v>
      </c>
      <c r="D70" s="28">
        <v>311659683.26</v>
      </c>
      <c r="E70" s="28">
        <v>0</v>
      </c>
      <c r="F70" s="28">
        <v>311660683.26</v>
      </c>
      <c r="G70" s="28">
        <v>311659683.26</v>
      </c>
      <c r="H70" s="28">
        <v>0</v>
      </c>
      <c r="I70" s="28">
        <v>311659683.26</v>
      </c>
      <c r="J70" s="28">
        <f t="shared" si="22"/>
        <v>1000</v>
      </c>
      <c r="K70" s="28">
        <f t="shared" si="23"/>
        <v>99.99967913822509</v>
      </c>
    </row>
    <row r="71" spans="1:11" ht="18">
      <c r="A71" s="26" t="s">
        <v>835</v>
      </c>
      <c r="B71" s="27" t="s">
        <v>335</v>
      </c>
      <c r="C71" s="28">
        <v>1000</v>
      </c>
      <c r="D71" s="28">
        <v>28209831.93</v>
      </c>
      <c r="E71" s="28">
        <v>0</v>
      </c>
      <c r="F71" s="28">
        <v>28210831.93</v>
      </c>
      <c r="G71" s="28">
        <v>28209831.93</v>
      </c>
      <c r="H71" s="28">
        <v>0</v>
      </c>
      <c r="I71" s="28">
        <v>28209831.93</v>
      </c>
      <c r="J71" s="28">
        <f t="shared" si="22"/>
        <v>1000</v>
      </c>
      <c r="K71" s="28">
        <f t="shared" si="23"/>
        <v>99.99645526228194</v>
      </c>
    </row>
    <row r="72" spans="1:11" ht="18">
      <c r="A72" s="26" t="s">
        <v>836</v>
      </c>
      <c r="B72" s="27" t="s">
        <v>31</v>
      </c>
      <c r="C72" s="28">
        <v>0</v>
      </c>
      <c r="D72" s="28">
        <v>15831418</v>
      </c>
      <c r="E72" s="28">
        <v>0</v>
      </c>
      <c r="F72" s="28">
        <v>15831418</v>
      </c>
      <c r="G72" s="28">
        <v>15831418</v>
      </c>
      <c r="H72" s="28">
        <v>0</v>
      </c>
      <c r="I72" s="28">
        <v>15831418</v>
      </c>
      <c r="J72" s="28">
        <f t="shared" si="22"/>
        <v>0</v>
      </c>
      <c r="K72" s="28">
        <f t="shared" si="23"/>
        <v>100</v>
      </c>
    </row>
    <row r="73" spans="1:11" ht="18">
      <c r="A73" s="26" t="s">
        <v>837</v>
      </c>
      <c r="B73" s="27" t="s">
        <v>41</v>
      </c>
      <c r="C73" s="28">
        <v>0</v>
      </c>
      <c r="D73" s="28">
        <v>3062298</v>
      </c>
      <c r="E73" s="28">
        <v>0</v>
      </c>
      <c r="F73" s="28">
        <v>3062298</v>
      </c>
      <c r="G73" s="28">
        <v>3062298</v>
      </c>
      <c r="H73" s="28">
        <v>0</v>
      </c>
      <c r="I73" s="28">
        <v>3062298</v>
      </c>
      <c r="J73" s="28">
        <f t="shared" si="22"/>
        <v>0</v>
      </c>
      <c r="K73" s="28">
        <f t="shared" si="23"/>
        <v>100</v>
      </c>
    </row>
    <row r="74" spans="1:13" ht="18">
      <c r="A74" s="26" t="s">
        <v>838</v>
      </c>
      <c r="B74" s="27" t="s">
        <v>42</v>
      </c>
      <c r="C74" s="28">
        <v>0</v>
      </c>
      <c r="D74" s="28">
        <v>50498791.69</v>
      </c>
      <c r="E74" s="28">
        <v>0</v>
      </c>
      <c r="F74" s="28">
        <v>50498791.69</v>
      </c>
      <c r="G74" s="28">
        <v>50498791.69</v>
      </c>
      <c r="H74" s="28">
        <v>0</v>
      </c>
      <c r="I74" s="28">
        <v>50498791.69</v>
      </c>
      <c r="J74" s="28">
        <f t="shared" si="22"/>
        <v>0</v>
      </c>
      <c r="K74" s="28">
        <f t="shared" si="23"/>
        <v>100</v>
      </c>
      <c r="M74" s="9"/>
    </row>
    <row r="75" spans="1:13" s="9" customFormat="1" ht="18">
      <c r="A75" s="23" t="s">
        <v>336</v>
      </c>
      <c r="B75" s="24" t="s">
        <v>342</v>
      </c>
      <c r="C75" s="25">
        <f aca="true" t="shared" si="24" ref="C75:J75">SUM(C76:C77)</f>
        <v>54624895</v>
      </c>
      <c r="D75" s="25">
        <f t="shared" si="24"/>
        <v>4727905</v>
      </c>
      <c r="E75" s="25">
        <f t="shared" si="24"/>
        <v>6060584</v>
      </c>
      <c r="F75" s="25">
        <f t="shared" si="24"/>
        <v>53292216</v>
      </c>
      <c r="G75" s="25">
        <f t="shared" si="24"/>
        <v>48864243</v>
      </c>
      <c r="H75" s="25">
        <f t="shared" si="24"/>
        <v>4426973</v>
      </c>
      <c r="I75" s="25">
        <f t="shared" si="24"/>
        <v>53291216</v>
      </c>
      <c r="J75" s="25">
        <f t="shared" si="24"/>
        <v>1000</v>
      </c>
      <c r="K75" s="25">
        <f t="shared" si="23"/>
        <v>99.99812355335345</v>
      </c>
      <c r="L75" s="9">
        <f>SUM(L76:L77)</f>
        <v>0</v>
      </c>
      <c r="M75" s="1"/>
    </row>
    <row r="76" spans="1:13" ht="18">
      <c r="A76" s="26" t="s">
        <v>337</v>
      </c>
      <c r="B76" s="27" t="s">
        <v>319</v>
      </c>
      <c r="C76" s="28">
        <v>54622895</v>
      </c>
      <c r="D76" s="28">
        <v>4341164</v>
      </c>
      <c r="E76" s="28">
        <v>6060584</v>
      </c>
      <c r="F76" s="28">
        <v>52903475</v>
      </c>
      <c r="G76" s="28">
        <v>48488724</v>
      </c>
      <c r="H76" s="28">
        <v>4414751</v>
      </c>
      <c r="I76" s="28">
        <v>52903475</v>
      </c>
      <c r="J76" s="28">
        <f t="shared" si="22"/>
        <v>0</v>
      </c>
      <c r="K76" s="28">
        <f t="shared" si="23"/>
        <v>100</v>
      </c>
      <c r="M76" s="9"/>
    </row>
    <row r="77" spans="1:13" s="9" customFormat="1" ht="18">
      <c r="A77" s="23" t="s">
        <v>338</v>
      </c>
      <c r="B77" s="24" t="s">
        <v>345</v>
      </c>
      <c r="C77" s="25">
        <f aca="true" t="shared" si="25" ref="C77:J77">SUM(C78:C79)</f>
        <v>2000</v>
      </c>
      <c r="D77" s="25">
        <f t="shared" si="25"/>
        <v>386741</v>
      </c>
      <c r="E77" s="25">
        <f t="shared" si="25"/>
        <v>0</v>
      </c>
      <c r="F77" s="25">
        <f t="shared" si="25"/>
        <v>388741</v>
      </c>
      <c r="G77" s="25">
        <f t="shared" si="25"/>
        <v>375519</v>
      </c>
      <c r="H77" s="25">
        <f t="shared" si="25"/>
        <v>12222</v>
      </c>
      <c r="I77" s="25">
        <f t="shared" si="25"/>
        <v>387741</v>
      </c>
      <c r="J77" s="25">
        <f t="shared" si="25"/>
        <v>1000</v>
      </c>
      <c r="K77" s="25">
        <f t="shared" si="23"/>
        <v>99.7427593179006</v>
      </c>
      <c r="L77" s="9">
        <f>SUM(L78:L79)</f>
        <v>0</v>
      </c>
      <c r="M77" s="1"/>
    </row>
    <row r="78" spans="1:13" ht="18">
      <c r="A78" s="26" t="s">
        <v>839</v>
      </c>
      <c r="B78" s="27" t="s">
        <v>340</v>
      </c>
      <c r="C78" s="28">
        <v>1000</v>
      </c>
      <c r="D78" s="28">
        <v>141847</v>
      </c>
      <c r="E78" s="28">
        <v>0</v>
      </c>
      <c r="F78" s="28">
        <v>142847</v>
      </c>
      <c r="G78" s="28">
        <v>130625</v>
      </c>
      <c r="H78" s="28">
        <v>12222</v>
      </c>
      <c r="I78" s="28">
        <v>142847</v>
      </c>
      <c r="J78" s="28">
        <f t="shared" si="22"/>
        <v>0</v>
      </c>
      <c r="K78" s="28">
        <f t="shared" si="23"/>
        <v>100</v>
      </c>
      <c r="M78" s="9"/>
    </row>
    <row r="79" spans="1:13" s="9" customFormat="1" ht="18">
      <c r="A79" s="23" t="s">
        <v>840</v>
      </c>
      <c r="B79" s="24" t="s">
        <v>315</v>
      </c>
      <c r="C79" s="25">
        <f aca="true" t="shared" si="26" ref="C79:J79">C80</f>
        <v>1000</v>
      </c>
      <c r="D79" s="25">
        <f t="shared" si="26"/>
        <v>244894</v>
      </c>
      <c r="E79" s="25">
        <f t="shared" si="26"/>
        <v>0</v>
      </c>
      <c r="F79" s="25">
        <f t="shared" si="26"/>
        <v>245894</v>
      </c>
      <c r="G79" s="25">
        <f t="shared" si="26"/>
        <v>244894</v>
      </c>
      <c r="H79" s="25">
        <f t="shared" si="26"/>
        <v>0</v>
      </c>
      <c r="I79" s="25">
        <f t="shared" si="26"/>
        <v>244894</v>
      </c>
      <c r="J79" s="25">
        <f t="shared" si="26"/>
        <v>1000</v>
      </c>
      <c r="K79" s="25">
        <f t="shared" si="23"/>
        <v>99.59332069916306</v>
      </c>
      <c r="L79" s="9">
        <f>L80</f>
        <v>0</v>
      </c>
      <c r="M79" s="1"/>
    </row>
    <row r="80" spans="1:13" ht="18">
      <c r="A80" s="26" t="s">
        <v>841</v>
      </c>
      <c r="B80" s="27" t="s">
        <v>346</v>
      </c>
      <c r="C80" s="28">
        <v>1000</v>
      </c>
      <c r="D80" s="28">
        <v>244894</v>
      </c>
      <c r="E80" s="28">
        <v>0</v>
      </c>
      <c r="F80" s="28">
        <v>245894</v>
      </c>
      <c r="G80" s="28">
        <v>244894</v>
      </c>
      <c r="H80" s="28">
        <v>0</v>
      </c>
      <c r="I80" s="28">
        <v>244894</v>
      </c>
      <c r="J80" s="28">
        <f t="shared" si="22"/>
        <v>1000</v>
      </c>
      <c r="K80" s="28">
        <f t="shared" si="23"/>
        <v>99.59332069916306</v>
      </c>
      <c r="M80" s="9"/>
    </row>
    <row r="81" spans="1:13" s="9" customFormat="1" ht="18">
      <c r="A81" s="23" t="s">
        <v>341</v>
      </c>
      <c r="B81" s="24" t="s">
        <v>347</v>
      </c>
      <c r="C81" s="25">
        <f aca="true" t="shared" si="27" ref="C81:J81">SUM(C82:C83)</f>
        <v>31563276</v>
      </c>
      <c r="D81" s="25">
        <f t="shared" si="27"/>
        <v>117361</v>
      </c>
      <c r="E81" s="25">
        <f t="shared" si="27"/>
        <v>0</v>
      </c>
      <c r="F81" s="25">
        <f t="shared" si="27"/>
        <v>31680637</v>
      </c>
      <c r="G81" s="25">
        <f t="shared" si="27"/>
        <v>29819644.46</v>
      </c>
      <c r="H81" s="25">
        <f t="shared" si="27"/>
        <v>1587850</v>
      </c>
      <c r="I81" s="25">
        <f t="shared" si="27"/>
        <v>31407494.46</v>
      </c>
      <c r="J81" s="25">
        <f t="shared" si="27"/>
        <v>273142.5399999991</v>
      </c>
      <c r="K81" s="25">
        <f t="shared" si="23"/>
        <v>99.1378249749208</v>
      </c>
      <c r="L81" s="9">
        <f>SUM(L82:L83)</f>
        <v>0</v>
      </c>
      <c r="M81" s="1"/>
    </row>
    <row r="82" spans="1:13" ht="18">
      <c r="A82" s="26" t="s">
        <v>343</v>
      </c>
      <c r="B82" s="27" t="s">
        <v>339</v>
      </c>
      <c r="C82" s="28">
        <v>31561276</v>
      </c>
      <c r="D82" s="28">
        <v>0</v>
      </c>
      <c r="E82" s="28">
        <v>0</v>
      </c>
      <c r="F82" s="28">
        <v>31561276</v>
      </c>
      <c r="G82" s="28">
        <v>29766203.46</v>
      </c>
      <c r="H82" s="28">
        <v>1522930</v>
      </c>
      <c r="I82" s="28">
        <v>31289133.46</v>
      </c>
      <c r="J82" s="28">
        <f t="shared" si="22"/>
        <v>272142.5399999991</v>
      </c>
      <c r="K82" s="28">
        <f t="shared" si="23"/>
        <v>99.13773277100711</v>
      </c>
      <c r="M82" s="9"/>
    </row>
    <row r="83" spans="1:13" s="9" customFormat="1" ht="18">
      <c r="A83" s="23" t="s">
        <v>344</v>
      </c>
      <c r="B83" s="24" t="s">
        <v>348</v>
      </c>
      <c r="C83" s="25">
        <f aca="true" t="shared" si="28" ref="C83:J83">SUM(C84:C85)</f>
        <v>2000</v>
      </c>
      <c r="D83" s="25">
        <f t="shared" si="28"/>
        <v>117361</v>
      </c>
      <c r="E83" s="25">
        <f t="shared" si="28"/>
        <v>0</v>
      </c>
      <c r="F83" s="25">
        <f t="shared" si="28"/>
        <v>119361</v>
      </c>
      <c r="G83" s="25">
        <f t="shared" si="28"/>
        <v>53441</v>
      </c>
      <c r="H83" s="25">
        <f t="shared" si="28"/>
        <v>64920</v>
      </c>
      <c r="I83" s="25">
        <f t="shared" si="28"/>
        <v>118361</v>
      </c>
      <c r="J83" s="25">
        <f t="shared" si="28"/>
        <v>1000</v>
      </c>
      <c r="K83" s="25">
        <f t="shared" si="23"/>
        <v>99.16220541047745</v>
      </c>
      <c r="L83" s="9">
        <f>SUM(L84:L85)</f>
        <v>0</v>
      </c>
      <c r="M83" s="1"/>
    </row>
    <row r="84" spans="1:13" ht="18">
      <c r="A84" s="26" t="s">
        <v>842</v>
      </c>
      <c r="B84" s="27" t="s">
        <v>314</v>
      </c>
      <c r="C84" s="28">
        <v>1000</v>
      </c>
      <c r="D84" s="28">
        <v>117361</v>
      </c>
      <c r="E84" s="28">
        <v>0</v>
      </c>
      <c r="F84" s="28">
        <v>118361</v>
      </c>
      <c r="G84" s="28">
        <v>53441</v>
      </c>
      <c r="H84" s="28">
        <v>64920</v>
      </c>
      <c r="I84" s="28">
        <v>118361</v>
      </c>
      <c r="J84" s="28">
        <f t="shared" si="22"/>
        <v>0</v>
      </c>
      <c r="K84" s="28">
        <f t="shared" si="23"/>
        <v>100</v>
      </c>
      <c r="M84" s="9"/>
    </row>
    <row r="85" spans="1:13" s="9" customFormat="1" ht="18">
      <c r="A85" s="23" t="s">
        <v>843</v>
      </c>
      <c r="B85" s="24" t="s">
        <v>349</v>
      </c>
      <c r="C85" s="25">
        <f aca="true" t="shared" si="29" ref="C85:J85">C86</f>
        <v>1000</v>
      </c>
      <c r="D85" s="25">
        <f t="shared" si="29"/>
        <v>0</v>
      </c>
      <c r="E85" s="25">
        <f t="shared" si="29"/>
        <v>0</v>
      </c>
      <c r="F85" s="25">
        <f t="shared" si="29"/>
        <v>1000</v>
      </c>
      <c r="G85" s="25">
        <f t="shared" si="29"/>
        <v>0</v>
      </c>
      <c r="H85" s="25">
        <f t="shared" si="29"/>
        <v>0</v>
      </c>
      <c r="I85" s="25">
        <f t="shared" si="29"/>
        <v>0</v>
      </c>
      <c r="J85" s="25">
        <f t="shared" si="29"/>
        <v>1000</v>
      </c>
      <c r="K85" s="25">
        <f t="shared" si="23"/>
        <v>0</v>
      </c>
      <c r="L85" s="9">
        <f>L86</f>
        <v>0</v>
      </c>
      <c r="M85" s="1"/>
    </row>
    <row r="86" spans="1:11" ht="18">
      <c r="A86" s="26" t="s">
        <v>844</v>
      </c>
      <c r="B86" s="27" t="s">
        <v>350</v>
      </c>
      <c r="C86" s="28">
        <v>1000</v>
      </c>
      <c r="D86" s="28">
        <v>0</v>
      </c>
      <c r="E86" s="28">
        <v>0</v>
      </c>
      <c r="F86" s="28">
        <v>1000</v>
      </c>
      <c r="G86" s="28">
        <v>0</v>
      </c>
      <c r="H86" s="28">
        <v>0</v>
      </c>
      <c r="I86" s="28">
        <v>0</v>
      </c>
      <c r="J86" s="28">
        <f t="shared" si="22"/>
        <v>1000</v>
      </c>
      <c r="K86" s="28">
        <f t="shared" si="23"/>
        <v>0</v>
      </c>
    </row>
    <row r="87" spans="1:11" ht="18">
      <c r="A87" s="26" t="s">
        <v>351</v>
      </c>
      <c r="B87" s="27" t="s">
        <v>352</v>
      </c>
      <c r="C87" s="28">
        <v>1000</v>
      </c>
      <c r="D87" s="28">
        <v>0</v>
      </c>
      <c r="E87" s="28">
        <v>0</v>
      </c>
      <c r="F87" s="28">
        <v>1000</v>
      </c>
      <c r="G87" s="28">
        <v>0</v>
      </c>
      <c r="H87" s="28">
        <v>0</v>
      </c>
      <c r="I87" s="28">
        <v>0</v>
      </c>
      <c r="J87" s="28">
        <f t="shared" si="22"/>
        <v>1000</v>
      </c>
      <c r="K87" s="28">
        <f t="shared" si="23"/>
        <v>0</v>
      </c>
    </row>
    <row r="88" spans="1:11" ht="18">
      <c r="A88" s="26" t="s">
        <v>354</v>
      </c>
      <c r="B88" s="27" t="s">
        <v>355</v>
      </c>
      <c r="C88" s="28">
        <v>1000</v>
      </c>
      <c r="D88" s="28">
        <v>0</v>
      </c>
      <c r="E88" s="28">
        <v>0</v>
      </c>
      <c r="F88" s="28">
        <v>1000</v>
      </c>
      <c r="G88" s="28">
        <v>0</v>
      </c>
      <c r="H88" s="28">
        <v>0</v>
      </c>
      <c r="I88" s="28">
        <v>0</v>
      </c>
      <c r="J88" s="28">
        <f t="shared" si="22"/>
        <v>1000</v>
      </c>
      <c r="K88" s="28">
        <f t="shared" si="23"/>
        <v>0</v>
      </c>
    </row>
    <row r="89" spans="1:11" ht="18">
      <c r="A89" s="26" t="s">
        <v>356</v>
      </c>
      <c r="B89" s="27" t="s">
        <v>357</v>
      </c>
      <c r="C89" s="28">
        <v>4988292</v>
      </c>
      <c r="D89" s="28">
        <v>0</v>
      </c>
      <c r="E89" s="28">
        <v>0</v>
      </c>
      <c r="F89" s="28">
        <v>4988292</v>
      </c>
      <c r="G89" s="28">
        <v>277548</v>
      </c>
      <c r="H89" s="28">
        <v>0</v>
      </c>
      <c r="I89" s="28">
        <v>277548</v>
      </c>
      <c r="J89" s="28">
        <f t="shared" si="22"/>
        <v>4710744</v>
      </c>
      <c r="K89" s="28">
        <f t="shared" si="23"/>
        <v>5.563988635789565</v>
      </c>
    </row>
    <row r="90" spans="1:11" ht="18">
      <c r="A90" s="26" t="s">
        <v>358</v>
      </c>
      <c r="B90" s="27" t="s">
        <v>359</v>
      </c>
      <c r="C90" s="28">
        <v>1000</v>
      </c>
      <c r="D90" s="28">
        <v>0</v>
      </c>
      <c r="E90" s="28">
        <v>0</v>
      </c>
      <c r="F90" s="28">
        <v>1000</v>
      </c>
      <c r="G90" s="28">
        <v>0</v>
      </c>
      <c r="H90" s="28">
        <v>0</v>
      </c>
      <c r="I90" s="28">
        <v>0</v>
      </c>
      <c r="J90" s="28">
        <f t="shared" si="22"/>
        <v>1000</v>
      </c>
      <c r="K90" s="28">
        <f t="shared" si="23"/>
        <v>0</v>
      </c>
    </row>
    <row r="91" spans="1:11" ht="18">
      <c r="A91" s="26" t="s">
        <v>360</v>
      </c>
      <c r="B91" s="27" t="s">
        <v>361</v>
      </c>
      <c r="C91" s="28">
        <v>713506</v>
      </c>
      <c r="D91" s="28">
        <v>0</v>
      </c>
      <c r="E91" s="28">
        <v>0</v>
      </c>
      <c r="F91" s="28">
        <v>713506</v>
      </c>
      <c r="G91" s="28">
        <v>300748</v>
      </c>
      <c r="H91" s="28">
        <v>0</v>
      </c>
      <c r="I91" s="28">
        <v>300748</v>
      </c>
      <c r="J91" s="28">
        <f t="shared" si="22"/>
        <v>412758</v>
      </c>
      <c r="K91" s="28">
        <f t="shared" si="23"/>
        <v>42.15073173876604</v>
      </c>
    </row>
    <row r="92" spans="1:11" ht="18">
      <c r="A92" s="26" t="s">
        <v>362</v>
      </c>
      <c r="B92" s="27" t="s">
        <v>367</v>
      </c>
      <c r="C92" s="28">
        <v>21869157</v>
      </c>
      <c r="D92" s="28">
        <v>33157190</v>
      </c>
      <c r="E92" s="28">
        <v>0</v>
      </c>
      <c r="F92" s="28">
        <v>55026347</v>
      </c>
      <c r="G92" s="28">
        <v>18412519</v>
      </c>
      <c r="H92" s="28">
        <v>16226507</v>
      </c>
      <c r="I92" s="28">
        <v>34639026</v>
      </c>
      <c r="J92" s="28">
        <f t="shared" si="22"/>
        <v>20387321</v>
      </c>
      <c r="K92" s="28">
        <f t="shared" si="23"/>
        <v>62.94989198537929</v>
      </c>
    </row>
    <row r="93" spans="1:11" ht="18">
      <c r="A93" s="26" t="s">
        <v>366</v>
      </c>
      <c r="B93" s="27" t="s">
        <v>374</v>
      </c>
      <c r="C93" s="28">
        <v>23075944</v>
      </c>
      <c r="D93" s="28">
        <v>0</v>
      </c>
      <c r="E93" s="28">
        <v>0</v>
      </c>
      <c r="F93" s="28">
        <v>23075944</v>
      </c>
      <c r="G93" s="28">
        <v>14680792</v>
      </c>
      <c r="H93" s="28">
        <v>5455930.22</v>
      </c>
      <c r="I93" s="28">
        <v>20136722.22</v>
      </c>
      <c r="J93" s="28">
        <f t="shared" si="22"/>
        <v>2939221.780000001</v>
      </c>
      <c r="K93" s="28">
        <f t="shared" si="23"/>
        <v>87.26283189108102</v>
      </c>
    </row>
    <row r="94" spans="1:11" ht="18">
      <c r="A94" s="26" t="s">
        <v>368</v>
      </c>
      <c r="B94" s="27" t="s">
        <v>376</v>
      </c>
      <c r="C94" s="28">
        <v>20009268</v>
      </c>
      <c r="D94" s="28">
        <v>0</v>
      </c>
      <c r="E94" s="28">
        <v>15406143.47</v>
      </c>
      <c r="F94" s="28">
        <v>4603124.53</v>
      </c>
      <c r="G94" s="28">
        <v>2081977</v>
      </c>
      <c r="H94" s="28">
        <v>0</v>
      </c>
      <c r="I94" s="28">
        <v>2081977</v>
      </c>
      <c r="J94" s="28">
        <f t="shared" si="22"/>
        <v>2521147.5300000003</v>
      </c>
      <c r="K94" s="28">
        <f t="shared" si="23"/>
        <v>45.2296475237875</v>
      </c>
    </row>
    <row r="95" spans="1:11" ht="18">
      <c r="A95" s="26" t="s">
        <v>373</v>
      </c>
      <c r="B95" s="27" t="s">
        <v>378</v>
      </c>
      <c r="C95" s="28">
        <v>2662287</v>
      </c>
      <c r="D95" s="28">
        <v>0</v>
      </c>
      <c r="E95" s="28">
        <v>0</v>
      </c>
      <c r="F95" s="28">
        <v>2662287</v>
      </c>
      <c r="G95" s="28">
        <v>2012520</v>
      </c>
      <c r="H95" s="28">
        <v>361989</v>
      </c>
      <c r="I95" s="28">
        <v>2374509</v>
      </c>
      <c r="J95" s="28">
        <f t="shared" si="22"/>
        <v>287778</v>
      </c>
      <c r="K95" s="28">
        <f t="shared" si="23"/>
        <v>89.19057186546755</v>
      </c>
    </row>
    <row r="96" spans="1:11" ht="18">
      <c r="A96" s="26" t="s">
        <v>375</v>
      </c>
      <c r="B96" s="27" t="s">
        <v>380</v>
      </c>
      <c r="C96" s="28">
        <v>3077016</v>
      </c>
      <c r="D96" s="28">
        <v>0</v>
      </c>
      <c r="E96" s="28">
        <v>0</v>
      </c>
      <c r="F96" s="28">
        <v>3077016</v>
      </c>
      <c r="G96" s="28">
        <v>290000</v>
      </c>
      <c r="H96" s="28">
        <v>0</v>
      </c>
      <c r="I96" s="28">
        <v>290000</v>
      </c>
      <c r="J96" s="28">
        <f t="shared" si="22"/>
        <v>2787016</v>
      </c>
      <c r="K96" s="28">
        <f t="shared" si="23"/>
        <v>9.424715373595717</v>
      </c>
    </row>
    <row r="97" spans="1:13" ht="18">
      <c r="A97" s="26" t="s">
        <v>377</v>
      </c>
      <c r="B97" s="27" t="s">
        <v>845</v>
      </c>
      <c r="C97" s="28">
        <v>13982888</v>
      </c>
      <c r="D97" s="28">
        <v>23268476</v>
      </c>
      <c r="E97" s="28">
        <v>0</v>
      </c>
      <c r="F97" s="28">
        <v>37251364</v>
      </c>
      <c r="G97" s="28">
        <v>29936962</v>
      </c>
      <c r="H97" s="28">
        <v>6320479.86</v>
      </c>
      <c r="I97" s="28">
        <v>36257441.86</v>
      </c>
      <c r="J97" s="28">
        <f t="shared" si="22"/>
        <v>993922.1400000006</v>
      </c>
      <c r="K97" s="28">
        <f t="shared" si="23"/>
        <v>97.33185034513099</v>
      </c>
      <c r="M97" s="9"/>
    </row>
    <row r="98" spans="1:13" s="9" customFormat="1" ht="18">
      <c r="A98" s="23" t="s">
        <v>379</v>
      </c>
      <c r="B98" s="24" t="s">
        <v>363</v>
      </c>
      <c r="C98" s="25">
        <f aca="true" t="shared" si="30" ref="C98:J98">SUM(C99:C101)</f>
        <v>58434411</v>
      </c>
      <c r="D98" s="25">
        <f t="shared" si="30"/>
        <v>0</v>
      </c>
      <c r="E98" s="25">
        <f t="shared" si="30"/>
        <v>18604596</v>
      </c>
      <c r="F98" s="25">
        <f t="shared" si="30"/>
        <v>39829815</v>
      </c>
      <c r="G98" s="25">
        <f t="shared" si="30"/>
        <v>30155133</v>
      </c>
      <c r="H98" s="25">
        <f t="shared" si="30"/>
        <v>5641238</v>
      </c>
      <c r="I98" s="25">
        <f t="shared" si="30"/>
        <v>35796371</v>
      </c>
      <c r="J98" s="25">
        <f t="shared" si="30"/>
        <v>4033444</v>
      </c>
      <c r="K98" s="25">
        <f t="shared" si="23"/>
        <v>89.87330470904773</v>
      </c>
      <c r="L98" s="9">
        <f>SUM(L99:L101)</f>
        <v>0</v>
      </c>
      <c r="M98" s="1"/>
    </row>
    <row r="99" spans="1:11" ht="18">
      <c r="A99" s="26" t="s">
        <v>381</v>
      </c>
      <c r="B99" s="27" t="s">
        <v>846</v>
      </c>
      <c r="C99" s="28">
        <v>39829815</v>
      </c>
      <c r="D99" s="28">
        <v>0</v>
      </c>
      <c r="E99" s="28">
        <v>0</v>
      </c>
      <c r="F99" s="28">
        <v>39829815</v>
      </c>
      <c r="G99" s="28">
        <v>30155133</v>
      </c>
      <c r="H99" s="28">
        <v>5641238</v>
      </c>
      <c r="I99" s="28">
        <v>35796371</v>
      </c>
      <c r="J99" s="28">
        <f t="shared" si="22"/>
        <v>4033444</v>
      </c>
      <c r="K99" s="28">
        <f t="shared" si="23"/>
        <v>89.87330470904773</v>
      </c>
    </row>
    <row r="100" spans="1:11" ht="18">
      <c r="A100" s="26" t="s">
        <v>847</v>
      </c>
      <c r="B100" s="27" t="s">
        <v>364</v>
      </c>
      <c r="C100" s="28">
        <v>17250214</v>
      </c>
      <c r="D100" s="28">
        <v>0</v>
      </c>
      <c r="E100" s="28">
        <v>17250214</v>
      </c>
      <c r="F100" s="28">
        <v>0</v>
      </c>
      <c r="G100" s="28">
        <v>0</v>
      </c>
      <c r="H100" s="28">
        <v>0</v>
      </c>
      <c r="I100" s="28">
        <v>0</v>
      </c>
      <c r="J100" s="28">
        <f t="shared" si="22"/>
        <v>0</v>
      </c>
      <c r="K100" s="28">
        <v>0</v>
      </c>
    </row>
    <row r="101" spans="1:13" ht="18">
      <c r="A101" s="26" t="s">
        <v>848</v>
      </c>
      <c r="B101" s="27" t="s">
        <v>365</v>
      </c>
      <c r="C101" s="28">
        <v>1354382</v>
      </c>
      <c r="D101" s="28">
        <v>0</v>
      </c>
      <c r="E101" s="28">
        <v>1354382</v>
      </c>
      <c r="F101" s="28">
        <v>0</v>
      </c>
      <c r="G101" s="28">
        <v>0</v>
      </c>
      <c r="H101" s="28">
        <v>0</v>
      </c>
      <c r="I101" s="28">
        <v>0</v>
      </c>
      <c r="J101" s="28">
        <f t="shared" si="22"/>
        <v>0</v>
      </c>
      <c r="K101" s="28">
        <v>0</v>
      </c>
      <c r="M101" s="9"/>
    </row>
    <row r="102" spans="1:13" s="9" customFormat="1" ht="18">
      <c r="A102" s="23" t="s">
        <v>132</v>
      </c>
      <c r="B102" s="24" t="s">
        <v>369</v>
      </c>
      <c r="C102" s="25">
        <f aca="true" t="shared" si="31" ref="C102:J102">SUM(C103:C105)</f>
        <v>3000</v>
      </c>
      <c r="D102" s="25">
        <f t="shared" si="31"/>
        <v>0</v>
      </c>
      <c r="E102" s="25">
        <f t="shared" si="31"/>
        <v>0</v>
      </c>
      <c r="F102" s="25">
        <f t="shared" si="31"/>
        <v>3000</v>
      </c>
      <c r="G102" s="25">
        <f t="shared" si="31"/>
        <v>0</v>
      </c>
      <c r="H102" s="25">
        <f t="shared" si="31"/>
        <v>0</v>
      </c>
      <c r="I102" s="25">
        <f t="shared" si="31"/>
        <v>0</v>
      </c>
      <c r="J102" s="25">
        <f t="shared" si="31"/>
        <v>3000</v>
      </c>
      <c r="K102" s="25">
        <f t="shared" si="23"/>
        <v>0</v>
      </c>
      <c r="L102" s="9">
        <f>SUM(L103:L105)</f>
        <v>0</v>
      </c>
      <c r="M102" s="1"/>
    </row>
    <row r="103" spans="1:11" ht="18">
      <c r="A103" s="26" t="s">
        <v>133</v>
      </c>
      <c r="B103" s="27" t="s">
        <v>370</v>
      </c>
      <c r="C103" s="28">
        <v>1000</v>
      </c>
      <c r="D103" s="28">
        <v>0</v>
      </c>
      <c r="E103" s="28">
        <v>0</v>
      </c>
      <c r="F103" s="28">
        <v>1000</v>
      </c>
      <c r="G103" s="28">
        <v>0</v>
      </c>
      <c r="H103" s="28">
        <v>0</v>
      </c>
      <c r="I103" s="28">
        <v>0</v>
      </c>
      <c r="J103" s="28">
        <f t="shared" si="22"/>
        <v>1000</v>
      </c>
      <c r="K103" s="28">
        <f t="shared" si="23"/>
        <v>0</v>
      </c>
    </row>
    <row r="104" spans="1:11" ht="18">
      <c r="A104" s="26" t="s">
        <v>849</v>
      </c>
      <c r="B104" s="27" t="s">
        <v>371</v>
      </c>
      <c r="C104" s="28">
        <v>1000</v>
      </c>
      <c r="D104" s="28">
        <v>0</v>
      </c>
      <c r="E104" s="28">
        <v>0</v>
      </c>
      <c r="F104" s="28">
        <v>1000</v>
      </c>
      <c r="G104" s="28">
        <v>0</v>
      </c>
      <c r="H104" s="28">
        <v>0</v>
      </c>
      <c r="I104" s="28">
        <v>0</v>
      </c>
      <c r="J104" s="28">
        <f t="shared" si="22"/>
        <v>1000</v>
      </c>
      <c r="K104" s="28">
        <f t="shared" si="23"/>
        <v>0</v>
      </c>
    </row>
    <row r="105" spans="1:13" ht="18">
      <c r="A105" s="26" t="s">
        <v>850</v>
      </c>
      <c r="B105" s="27" t="s">
        <v>372</v>
      </c>
      <c r="C105" s="28">
        <v>1000</v>
      </c>
      <c r="D105" s="28">
        <v>0</v>
      </c>
      <c r="E105" s="28">
        <v>0</v>
      </c>
      <c r="F105" s="28">
        <v>1000</v>
      </c>
      <c r="G105" s="28">
        <v>0</v>
      </c>
      <c r="H105" s="28">
        <v>0</v>
      </c>
      <c r="I105" s="28">
        <v>0</v>
      </c>
      <c r="J105" s="28">
        <f t="shared" si="22"/>
        <v>1000</v>
      </c>
      <c r="K105" s="28">
        <f t="shared" si="23"/>
        <v>0</v>
      </c>
      <c r="M105" s="9"/>
    </row>
    <row r="106" spans="1:13" s="9" customFormat="1" ht="18">
      <c r="A106" s="23" t="s">
        <v>999</v>
      </c>
      <c r="B106" s="24" t="s">
        <v>1000</v>
      </c>
      <c r="C106" s="25">
        <f aca="true" t="shared" si="32" ref="C106:J106">C107</f>
        <v>0</v>
      </c>
      <c r="D106" s="25">
        <f t="shared" si="32"/>
        <v>22801612</v>
      </c>
      <c r="E106" s="25">
        <f t="shared" si="32"/>
        <v>0</v>
      </c>
      <c r="F106" s="25">
        <f t="shared" si="32"/>
        <v>22801612</v>
      </c>
      <c r="G106" s="25">
        <f t="shared" si="32"/>
        <v>15763737</v>
      </c>
      <c r="H106" s="25">
        <f t="shared" si="32"/>
        <v>7037875</v>
      </c>
      <c r="I106" s="25">
        <f t="shared" si="32"/>
        <v>22801612</v>
      </c>
      <c r="J106" s="25">
        <f t="shared" si="32"/>
        <v>0</v>
      </c>
      <c r="K106" s="25">
        <f t="shared" si="23"/>
        <v>100</v>
      </c>
      <c r="L106" s="9">
        <f>L107</f>
        <v>0</v>
      </c>
      <c r="M106" s="1"/>
    </row>
    <row r="107" spans="1:13" ht="18">
      <c r="A107" s="26" t="s">
        <v>1001</v>
      </c>
      <c r="B107" s="27" t="s">
        <v>1002</v>
      </c>
      <c r="C107" s="28">
        <v>0</v>
      </c>
      <c r="D107" s="28">
        <v>22801612</v>
      </c>
      <c r="E107" s="28">
        <v>0</v>
      </c>
      <c r="F107" s="28">
        <v>22801612</v>
      </c>
      <c r="G107" s="28">
        <v>15763737</v>
      </c>
      <c r="H107" s="28">
        <v>7037875</v>
      </c>
      <c r="I107" s="28">
        <v>22801612</v>
      </c>
      <c r="J107" s="28">
        <f t="shared" si="22"/>
        <v>0</v>
      </c>
      <c r="K107" s="28">
        <f t="shared" si="23"/>
        <v>100</v>
      </c>
      <c r="M107" s="9"/>
    </row>
    <row r="108" spans="1:12" s="9" customFormat="1" ht="18">
      <c r="A108" s="23" t="s">
        <v>382</v>
      </c>
      <c r="B108" s="24" t="s">
        <v>383</v>
      </c>
      <c r="C108" s="25">
        <f aca="true" t="shared" si="33" ref="C108:J108">C109+C111</f>
        <v>2000</v>
      </c>
      <c r="D108" s="25">
        <f t="shared" si="33"/>
        <v>188452000</v>
      </c>
      <c r="E108" s="25">
        <f t="shared" si="33"/>
        <v>0</v>
      </c>
      <c r="F108" s="25">
        <f t="shared" si="33"/>
        <v>188454000</v>
      </c>
      <c r="G108" s="25">
        <f t="shared" si="33"/>
        <v>33952000</v>
      </c>
      <c r="H108" s="25">
        <f t="shared" si="33"/>
        <v>7500000</v>
      </c>
      <c r="I108" s="25">
        <f t="shared" si="33"/>
        <v>41452000</v>
      </c>
      <c r="J108" s="25">
        <f t="shared" si="33"/>
        <v>147002000</v>
      </c>
      <c r="K108" s="25">
        <f t="shared" si="23"/>
        <v>21.995818608254535</v>
      </c>
      <c r="L108" s="9">
        <f>L109+L111</f>
        <v>0</v>
      </c>
    </row>
    <row r="109" spans="1:13" s="9" customFormat="1" ht="18">
      <c r="A109" s="23" t="s">
        <v>384</v>
      </c>
      <c r="B109" s="24" t="s">
        <v>385</v>
      </c>
      <c r="C109" s="25">
        <f aca="true" t="shared" si="34" ref="C109:J109">C110</f>
        <v>1000</v>
      </c>
      <c r="D109" s="25">
        <f t="shared" si="34"/>
        <v>0</v>
      </c>
      <c r="E109" s="25">
        <f t="shared" si="34"/>
        <v>0</v>
      </c>
      <c r="F109" s="25">
        <f t="shared" si="34"/>
        <v>1000</v>
      </c>
      <c r="G109" s="25">
        <f t="shared" si="34"/>
        <v>0</v>
      </c>
      <c r="H109" s="25">
        <f t="shared" si="34"/>
        <v>0</v>
      </c>
      <c r="I109" s="25">
        <f t="shared" si="34"/>
        <v>0</v>
      </c>
      <c r="J109" s="25">
        <f t="shared" si="34"/>
        <v>1000</v>
      </c>
      <c r="K109" s="25">
        <f t="shared" si="23"/>
        <v>0</v>
      </c>
      <c r="L109" s="9">
        <f>L110</f>
        <v>0</v>
      </c>
      <c r="M109" s="1"/>
    </row>
    <row r="110" spans="1:13" ht="18">
      <c r="A110" s="26" t="s">
        <v>386</v>
      </c>
      <c r="B110" s="27" t="s">
        <v>387</v>
      </c>
      <c r="C110" s="28">
        <v>1000</v>
      </c>
      <c r="D110" s="28">
        <v>0</v>
      </c>
      <c r="E110" s="28">
        <v>0</v>
      </c>
      <c r="F110" s="28">
        <v>1000</v>
      </c>
      <c r="G110" s="28">
        <v>0</v>
      </c>
      <c r="H110" s="28">
        <v>0</v>
      </c>
      <c r="I110" s="28">
        <v>0</v>
      </c>
      <c r="J110" s="28">
        <f t="shared" si="22"/>
        <v>1000</v>
      </c>
      <c r="K110" s="28">
        <f t="shared" si="23"/>
        <v>0</v>
      </c>
      <c r="M110" s="9"/>
    </row>
    <row r="111" spans="1:13" s="9" customFormat="1" ht="18">
      <c r="A111" s="23" t="s">
        <v>389</v>
      </c>
      <c r="B111" s="24" t="s">
        <v>390</v>
      </c>
      <c r="C111" s="25">
        <f aca="true" t="shared" si="35" ref="C111:J111">SUM(C112:C114)</f>
        <v>1000</v>
      </c>
      <c r="D111" s="25">
        <f t="shared" si="35"/>
        <v>188452000</v>
      </c>
      <c r="E111" s="25">
        <f t="shared" si="35"/>
        <v>0</v>
      </c>
      <c r="F111" s="25">
        <f t="shared" si="35"/>
        <v>188453000</v>
      </c>
      <c r="G111" s="25">
        <f t="shared" si="35"/>
        <v>33952000</v>
      </c>
      <c r="H111" s="25">
        <f t="shared" si="35"/>
        <v>7500000</v>
      </c>
      <c r="I111" s="25">
        <f t="shared" si="35"/>
        <v>41452000</v>
      </c>
      <c r="J111" s="25">
        <f t="shared" si="35"/>
        <v>147001000</v>
      </c>
      <c r="K111" s="25">
        <f t="shared" si="23"/>
        <v>21.995935326049466</v>
      </c>
      <c r="L111" s="9">
        <f>SUM(L112:L114)</f>
        <v>0</v>
      </c>
      <c r="M111" s="1"/>
    </row>
    <row r="112" spans="1:13" ht="18">
      <c r="A112" s="26" t="s">
        <v>391</v>
      </c>
      <c r="B112" s="27" t="s">
        <v>332</v>
      </c>
      <c r="C112" s="28">
        <v>1000</v>
      </c>
      <c r="D112" s="28">
        <v>7700000</v>
      </c>
      <c r="E112" s="28">
        <v>0</v>
      </c>
      <c r="F112" s="28">
        <v>7701000</v>
      </c>
      <c r="G112" s="28">
        <v>700000</v>
      </c>
      <c r="H112" s="28">
        <v>0</v>
      </c>
      <c r="I112" s="28">
        <v>700000</v>
      </c>
      <c r="J112" s="28">
        <f t="shared" si="22"/>
        <v>7001000</v>
      </c>
      <c r="K112" s="28">
        <f t="shared" si="23"/>
        <v>9.089728606674457</v>
      </c>
      <c r="M112" s="9"/>
    </row>
    <row r="113" spans="1:12" s="9" customFormat="1" ht="18">
      <c r="A113" s="26" t="s">
        <v>1023</v>
      </c>
      <c r="B113" s="27" t="s">
        <v>392</v>
      </c>
      <c r="C113" s="28">
        <v>0</v>
      </c>
      <c r="D113" s="28">
        <v>40752000</v>
      </c>
      <c r="E113" s="28">
        <v>0</v>
      </c>
      <c r="F113" s="28">
        <v>40752000</v>
      </c>
      <c r="G113" s="28">
        <v>33252000</v>
      </c>
      <c r="H113" s="28">
        <v>7500000</v>
      </c>
      <c r="I113" s="28">
        <v>40752000</v>
      </c>
      <c r="J113" s="28">
        <f t="shared" si="22"/>
        <v>0</v>
      </c>
      <c r="K113" s="28">
        <f t="shared" si="23"/>
        <v>100</v>
      </c>
      <c r="L113" s="1"/>
    </row>
    <row r="114" spans="1:13" s="9" customFormat="1" ht="18">
      <c r="A114" s="26" t="s">
        <v>1050</v>
      </c>
      <c r="B114" s="27" t="s">
        <v>1051</v>
      </c>
      <c r="C114" s="28">
        <v>0</v>
      </c>
      <c r="D114" s="28">
        <v>140000000</v>
      </c>
      <c r="E114" s="28">
        <v>0</v>
      </c>
      <c r="F114" s="28">
        <v>140000000</v>
      </c>
      <c r="G114" s="28">
        <v>0</v>
      </c>
      <c r="H114" s="28">
        <v>0</v>
      </c>
      <c r="I114" s="28">
        <v>0</v>
      </c>
      <c r="J114" s="28">
        <f t="shared" si="22"/>
        <v>140000000</v>
      </c>
      <c r="K114" s="28">
        <f t="shared" si="23"/>
        <v>0</v>
      </c>
      <c r="L114" s="1"/>
      <c r="M114" s="1"/>
    </row>
    <row r="115" spans="1:12" ht="18">
      <c r="A115" s="23" t="s">
        <v>394</v>
      </c>
      <c r="B115" s="24" t="s">
        <v>395</v>
      </c>
      <c r="C115" s="25">
        <f aca="true" t="shared" si="36" ref="C115:J115">C116+C119+C122+C143</f>
        <v>18000</v>
      </c>
      <c r="D115" s="25">
        <f t="shared" si="36"/>
        <v>1968362754.84</v>
      </c>
      <c r="E115" s="25">
        <f t="shared" si="36"/>
        <v>0</v>
      </c>
      <c r="F115" s="25">
        <f t="shared" si="36"/>
        <v>1968380754.84</v>
      </c>
      <c r="G115" s="25">
        <f t="shared" si="36"/>
        <v>1104635153.3400002</v>
      </c>
      <c r="H115" s="25">
        <f t="shared" si="36"/>
        <v>365601132.45</v>
      </c>
      <c r="I115" s="25">
        <f t="shared" si="36"/>
        <v>1470236285.7900002</v>
      </c>
      <c r="J115" s="25">
        <f t="shared" si="36"/>
        <v>498144469.0500001</v>
      </c>
      <c r="K115" s="25">
        <f t="shared" si="23"/>
        <v>74.69267732753812</v>
      </c>
      <c r="L115" s="9">
        <f>L116+L119+L122+L143</f>
        <v>0</v>
      </c>
    </row>
    <row r="116" spans="1:13" ht="18">
      <c r="A116" s="23" t="s">
        <v>396</v>
      </c>
      <c r="B116" s="24" t="s">
        <v>397</v>
      </c>
      <c r="C116" s="25">
        <f aca="true" t="shared" si="37" ref="C116:J116">SUM(C117:C118)</f>
        <v>2000</v>
      </c>
      <c r="D116" s="25">
        <f t="shared" si="37"/>
        <v>0</v>
      </c>
      <c r="E116" s="25">
        <f t="shared" si="37"/>
        <v>0</v>
      </c>
      <c r="F116" s="25">
        <f t="shared" si="37"/>
        <v>2000</v>
      </c>
      <c r="G116" s="25">
        <f t="shared" si="37"/>
        <v>0</v>
      </c>
      <c r="H116" s="25">
        <f t="shared" si="37"/>
        <v>0</v>
      </c>
      <c r="I116" s="25">
        <f t="shared" si="37"/>
        <v>0</v>
      </c>
      <c r="J116" s="25">
        <f t="shared" si="37"/>
        <v>2000</v>
      </c>
      <c r="K116" s="25">
        <f t="shared" si="23"/>
        <v>0</v>
      </c>
      <c r="L116" s="9">
        <f>SUM(L117:L118)</f>
        <v>0</v>
      </c>
      <c r="M116" s="9"/>
    </row>
    <row r="117" spans="1:12" s="9" customFormat="1" ht="18">
      <c r="A117" s="26" t="s">
        <v>398</v>
      </c>
      <c r="B117" s="27" t="s">
        <v>399</v>
      </c>
      <c r="C117" s="28">
        <v>1000</v>
      </c>
      <c r="D117" s="28">
        <v>0</v>
      </c>
      <c r="E117" s="28">
        <v>0</v>
      </c>
      <c r="F117" s="28">
        <v>1000</v>
      </c>
      <c r="G117" s="28">
        <v>0</v>
      </c>
      <c r="H117" s="28">
        <v>0</v>
      </c>
      <c r="I117" s="28">
        <v>0</v>
      </c>
      <c r="J117" s="28">
        <f t="shared" si="22"/>
        <v>1000</v>
      </c>
      <c r="K117" s="28">
        <f t="shared" si="23"/>
        <v>0</v>
      </c>
      <c r="L117" s="1"/>
    </row>
    <row r="118" spans="1:13" s="9" customFormat="1" ht="18">
      <c r="A118" s="26" t="s">
        <v>400</v>
      </c>
      <c r="B118" s="27" t="s">
        <v>401</v>
      </c>
      <c r="C118" s="28">
        <v>1000</v>
      </c>
      <c r="D118" s="28">
        <v>0</v>
      </c>
      <c r="E118" s="28">
        <v>0</v>
      </c>
      <c r="F118" s="28">
        <v>1000</v>
      </c>
      <c r="G118" s="28">
        <v>0</v>
      </c>
      <c r="H118" s="28">
        <v>0</v>
      </c>
      <c r="I118" s="28">
        <v>0</v>
      </c>
      <c r="J118" s="28">
        <f t="shared" si="22"/>
        <v>1000</v>
      </c>
      <c r="K118" s="28">
        <f t="shared" si="23"/>
        <v>0</v>
      </c>
      <c r="L118" s="1"/>
      <c r="M118" s="1"/>
    </row>
    <row r="119" spans="1:13" ht="18">
      <c r="A119" s="23" t="s">
        <v>402</v>
      </c>
      <c r="B119" s="24" t="s">
        <v>403</v>
      </c>
      <c r="C119" s="25">
        <f aca="true" t="shared" si="38" ref="C119:J120">C120</f>
        <v>1000</v>
      </c>
      <c r="D119" s="25">
        <f t="shared" si="38"/>
        <v>57484000</v>
      </c>
      <c r="E119" s="25">
        <f t="shared" si="38"/>
        <v>0</v>
      </c>
      <c r="F119" s="25">
        <f t="shared" si="38"/>
        <v>57485000</v>
      </c>
      <c r="G119" s="25">
        <f t="shared" si="38"/>
        <v>57485000</v>
      </c>
      <c r="H119" s="25">
        <f t="shared" si="38"/>
        <v>0</v>
      </c>
      <c r="I119" s="25">
        <f t="shared" si="38"/>
        <v>57485000</v>
      </c>
      <c r="J119" s="25">
        <f t="shared" si="38"/>
        <v>0</v>
      </c>
      <c r="K119" s="25">
        <f t="shared" si="23"/>
        <v>100</v>
      </c>
      <c r="L119" s="9">
        <f>L120</f>
        <v>0</v>
      </c>
      <c r="M119" s="9"/>
    </row>
    <row r="120" spans="1:12" s="9" customFormat="1" ht="18">
      <c r="A120" s="23" t="s">
        <v>404</v>
      </c>
      <c r="B120" s="24" t="s">
        <v>405</v>
      </c>
      <c r="C120" s="25">
        <f t="shared" si="38"/>
        <v>1000</v>
      </c>
      <c r="D120" s="25">
        <f t="shared" si="38"/>
        <v>57484000</v>
      </c>
      <c r="E120" s="25">
        <f t="shared" si="38"/>
        <v>0</v>
      </c>
      <c r="F120" s="25">
        <f t="shared" si="38"/>
        <v>57485000</v>
      </c>
      <c r="G120" s="25">
        <f t="shared" si="38"/>
        <v>57485000</v>
      </c>
      <c r="H120" s="25">
        <f t="shared" si="38"/>
        <v>0</v>
      </c>
      <c r="I120" s="25">
        <f t="shared" si="38"/>
        <v>57485000</v>
      </c>
      <c r="J120" s="25">
        <f t="shared" si="38"/>
        <v>0</v>
      </c>
      <c r="K120" s="25">
        <f t="shared" si="23"/>
        <v>100</v>
      </c>
      <c r="L120" s="9">
        <f>L121</f>
        <v>0</v>
      </c>
    </row>
    <row r="121" spans="1:13" s="9" customFormat="1" ht="18">
      <c r="A121" s="26" t="s">
        <v>406</v>
      </c>
      <c r="B121" s="27" t="s">
        <v>851</v>
      </c>
      <c r="C121" s="28">
        <v>1000</v>
      </c>
      <c r="D121" s="28">
        <v>57484000</v>
      </c>
      <c r="E121" s="28">
        <v>0</v>
      </c>
      <c r="F121" s="28">
        <v>57485000</v>
      </c>
      <c r="G121" s="28">
        <v>57485000</v>
      </c>
      <c r="H121" s="28">
        <v>0</v>
      </c>
      <c r="I121" s="28">
        <v>57485000</v>
      </c>
      <c r="J121" s="28">
        <f t="shared" si="22"/>
        <v>0</v>
      </c>
      <c r="K121" s="28">
        <f t="shared" si="23"/>
        <v>100</v>
      </c>
      <c r="L121" s="1"/>
      <c r="M121" s="1"/>
    </row>
    <row r="122" spans="1:13" ht="18">
      <c r="A122" s="23" t="s">
        <v>407</v>
      </c>
      <c r="B122" s="24" t="s">
        <v>408</v>
      </c>
      <c r="C122" s="25">
        <f aca="true" t="shared" si="39" ref="C122:J122">C123+C125+C129</f>
        <v>13000</v>
      </c>
      <c r="D122" s="25">
        <f t="shared" si="39"/>
        <v>1895278457.4099998</v>
      </c>
      <c r="E122" s="25">
        <f t="shared" si="39"/>
        <v>0</v>
      </c>
      <c r="F122" s="25">
        <f t="shared" si="39"/>
        <v>1895291457.4099998</v>
      </c>
      <c r="G122" s="25">
        <f t="shared" si="39"/>
        <v>1035628796.6500001</v>
      </c>
      <c r="H122" s="25">
        <f t="shared" si="39"/>
        <v>361520191.71</v>
      </c>
      <c r="I122" s="25">
        <f t="shared" si="39"/>
        <v>1397148988.3600001</v>
      </c>
      <c r="J122" s="25">
        <f t="shared" si="39"/>
        <v>498142469.0500001</v>
      </c>
      <c r="K122" s="25">
        <f t="shared" si="23"/>
        <v>73.71684090579221</v>
      </c>
      <c r="L122" s="9">
        <f>L123+L125+L129</f>
        <v>0</v>
      </c>
      <c r="M122" s="9"/>
    </row>
    <row r="123" spans="1:13" s="9" customFormat="1" ht="18">
      <c r="A123" s="23" t="s">
        <v>409</v>
      </c>
      <c r="B123" s="24" t="s">
        <v>410</v>
      </c>
      <c r="C123" s="25">
        <f aca="true" t="shared" si="40" ref="C123:J123">C124</f>
        <v>1000</v>
      </c>
      <c r="D123" s="25">
        <f t="shared" si="40"/>
        <v>14004665.45</v>
      </c>
      <c r="E123" s="25">
        <f t="shared" si="40"/>
        <v>0</v>
      </c>
      <c r="F123" s="25">
        <f t="shared" si="40"/>
        <v>14005665.45</v>
      </c>
      <c r="G123" s="25">
        <f t="shared" si="40"/>
        <v>14004665.45</v>
      </c>
      <c r="H123" s="25">
        <f t="shared" si="40"/>
        <v>0</v>
      </c>
      <c r="I123" s="25">
        <f t="shared" si="40"/>
        <v>14004665.45</v>
      </c>
      <c r="J123" s="25">
        <f t="shared" si="40"/>
        <v>1000</v>
      </c>
      <c r="K123" s="25">
        <f t="shared" si="23"/>
        <v>99.9928600322236</v>
      </c>
      <c r="L123" s="9">
        <f>L124</f>
        <v>0</v>
      </c>
      <c r="M123" s="1"/>
    </row>
    <row r="124" spans="1:11" ht="18">
      <c r="A124" s="26" t="s">
        <v>411</v>
      </c>
      <c r="B124" s="27" t="s">
        <v>412</v>
      </c>
      <c r="C124" s="28">
        <v>1000</v>
      </c>
      <c r="D124" s="28">
        <v>14004665.45</v>
      </c>
      <c r="E124" s="28">
        <v>0</v>
      </c>
      <c r="F124" s="28">
        <v>14005665.45</v>
      </c>
      <c r="G124" s="28">
        <v>14004665.45</v>
      </c>
      <c r="H124" s="28">
        <v>0</v>
      </c>
      <c r="I124" s="28">
        <v>14004665.45</v>
      </c>
      <c r="J124" s="28">
        <f t="shared" si="22"/>
        <v>1000</v>
      </c>
      <c r="K124" s="28">
        <f t="shared" si="23"/>
        <v>99.9928600322236</v>
      </c>
    </row>
    <row r="125" spans="1:12" ht="18">
      <c r="A125" s="23" t="s">
        <v>414</v>
      </c>
      <c r="B125" s="24" t="s">
        <v>415</v>
      </c>
      <c r="C125" s="25">
        <f aca="true" t="shared" si="41" ref="C125:J125">SUM(C126:C128)</f>
        <v>2000</v>
      </c>
      <c r="D125" s="25">
        <f t="shared" si="41"/>
        <v>1257644344.12</v>
      </c>
      <c r="E125" s="25">
        <f t="shared" si="41"/>
        <v>0</v>
      </c>
      <c r="F125" s="25">
        <f t="shared" si="41"/>
        <v>1257646344.12</v>
      </c>
      <c r="G125" s="25">
        <f t="shared" si="41"/>
        <v>951624131.2</v>
      </c>
      <c r="H125" s="25">
        <f t="shared" si="41"/>
        <v>0</v>
      </c>
      <c r="I125" s="25">
        <f t="shared" si="41"/>
        <v>951624131.2</v>
      </c>
      <c r="J125" s="25">
        <f t="shared" si="41"/>
        <v>306022212.9200001</v>
      </c>
      <c r="K125" s="25">
        <f t="shared" si="23"/>
        <v>75.66706933544742</v>
      </c>
      <c r="L125" s="9">
        <f>SUM(L126:L128)</f>
        <v>0</v>
      </c>
    </row>
    <row r="126" spans="1:13" ht="18">
      <c r="A126" s="26" t="s">
        <v>416</v>
      </c>
      <c r="B126" s="27" t="s">
        <v>418</v>
      </c>
      <c r="C126" s="28">
        <v>1000</v>
      </c>
      <c r="D126" s="28">
        <v>272081842.11</v>
      </c>
      <c r="E126" s="28">
        <v>0</v>
      </c>
      <c r="F126" s="28">
        <v>272082842.11</v>
      </c>
      <c r="G126" s="28">
        <v>272081842.11</v>
      </c>
      <c r="H126" s="28">
        <v>0</v>
      </c>
      <c r="I126" s="28">
        <v>272081842.11</v>
      </c>
      <c r="J126" s="28">
        <f t="shared" si="22"/>
        <v>1000</v>
      </c>
      <c r="K126" s="28">
        <f t="shared" si="23"/>
        <v>99.9996324648801</v>
      </c>
      <c r="M126" s="9"/>
    </row>
    <row r="127" spans="1:13" s="9" customFormat="1" ht="18">
      <c r="A127" s="26" t="s">
        <v>417</v>
      </c>
      <c r="B127" s="27" t="s">
        <v>421</v>
      </c>
      <c r="C127" s="28">
        <v>1000</v>
      </c>
      <c r="D127" s="28">
        <v>323751236.92</v>
      </c>
      <c r="E127" s="28">
        <v>0</v>
      </c>
      <c r="F127" s="28">
        <v>323752236.92</v>
      </c>
      <c r="G127" s="28">
        <v>323752236</v>
      </c>
      <c r="H127" s="28">
        <v>0</v>
      </c>
      <c r="I127" s="28">
        <v>323752236</v>
      </c>
      <c r="J127" s="28">
        <f t="shared" si="22"/>
        <v>0.9200000166893005</v>
      </c>
      <c r="K127" s="28">
        <f t="shared" si="23"/>
        <v>99.99999971583208</v>
      </c>
      <c r="L127" s="1"/>
      <c r="M127" s="1"/>
    </row>
    <row r="128" spans="1:11" ht="18">
      <c r="A128" s="26" t="s">
        <v>420</v>
      </c>
      <c r="B128" s="27" t="s">
        <v>462</v>
      </c>
      <c r="C128" s="28">
        <v>0</v>
      </c>
      <c r="D128" s="28">
        <v>661811265.09</v>
      </c>
      <c r="E128" s="28">
        <v>0</v>
      </c>
      <c r="F128" s="28">
        <v>661811265.09</v>
      </c>
      <c r="G128" s="28">
        <v>355790053.09</v>
      </c>
      <c r="H128" s="28">
        <v>0</v>
      </c>
      <c r="I128" s="28">
        <v>355790053.09</v>
      </c>
      <c r="J128" s="28">
        <f t="shared" si="22"/>
        <v>306021212.00000006</v>
      </c>
      <c r="K128" s="28">
        <f t="shared" si="23"/>
        <v>53.76004789547001</v>
      </c>
    </row>
    <row r="129" spans="1:12" ht="18">
      <c r="A129" s="23" t="s">
        <v>426</v>
      </c>
      <c r="B129" s="24" t="s">
        <v>427</v>
      </c>
      <c r="C129" s="25">
        <f aca="true" t="shared" si="42" ref="C129:J129">SUM(C130:C134)+C139+C142</f>
        <v>10000</v>
      </c>
      <c r="D129" s="25">
        <f t="shared" si="42"/>
        <v>623629447.84</v>
      </c>
      <c r="E129" s="25">
        <f t="shared" si="42"/>
        <v>0</v>
      </c>
      <c r="F129" s="25">
        <f t="shared" si="42"/>
        <v>623639447.84</v>
      </c>
      <c r="G129" s="25">
        <f t="shared" si="42"/>
        <v>70000000</v>
      </c>
      <c r="H129" s="25">
        <f t="shared" si="42"/>
        <v>361520191.71</v>
      </c>
      <c r="I129" s="25">
        <f t="shared" si="42"/>
        <v>431520191.71</v>
      </c>
      <c r="J129" s="25">
        <f t="shared" si="42"/>
        <v>192119256.13</v>
      </c>
      <c r="K129" s="25">
        <f t="shared" si="23"/>
        <v>69.19385763754799</v>
      </c>
      <c r="L129" s="9">
        <f>SUM(L130:L134)+L139+L142</f>
        <v>0</v>
      </c>
    </row>
    <row r="130" spans="1:11" ht="18">
      <c r="A130" s="26" t="s">
        <v>428</v>
      </c>
      <c r="B130" s="27" t="s">
        <v>429</v>
      </c>
      <c r="C130" s="28">
        <v>1000</v>
      </c>
      <c r="D130" s="28">
        <v>9081834</v>
      </c>
      <c r="E130" s="28">
        <v>0</v>
      </c>
      <c r="F130" s="28">
        <v>9082834</v>
      </c>
      <c r="G130" s="28">
        <v>0</v>
      </c>
      <c r="H130" s="28">
        <v>9082834</v>
      </c>
      <c r="I130" s="28">
        <v>9082834</v>
      </c>
      <c r="J130" s="28">
        <f aca="true" t="shared" si="43" ref="J130:J145">F130-I130</f>
        <v>0</v>
      </c>
      <c r="K130" s="28">
        <f t="shared" si="23"/>
        <v>100</v>
      </c>
    </row>
    <row r="131" spans="1:13" ht="18">
      <c r="A131" s="26" t="s">
        <v>431</v>
      </c>
      <c r="B131" s="27" t="s">
        <v>432</v>
      </c>
      <c r="C131" s="28">
        <v>1000</v>
      </c>
      <c r="D131" s="28">
        <v>28122050</v>
      </c>
      <c r="E131" s="28">
        <v>0</v>
      </c>
      <c r="F131" s="28">
        <v>28123050</v>
      </c>
      <c r="G131" s="28">
        <v>0</v>
      </c>
      <c r="H131" s="28">
        <v>28123050</v>
      </c>
      <c r="I131" s="28">
        <v>28123050</v>
      </c>
      <c r="J131" s="28">
        <f t="shared" si="43"/>
        <v>0</v>
      </c>
      <c r="K131" s="28">
        <f aca="true" t="shared" si="44" ref="K131:K145">I131/F131*100</f>
        <v>100</v>
      </c>
      <c r="M131" s="9"/>
    </row>
    <row r="132" spans="1:12" s="9" customFormat="1" ht="18">
      <c r="A132" s="26" t="s">
        <v>441</v>
      </c>
      <c r="B132" s="27" t="s">
        <v>442</v>
      </c>
      <c r="C132" s="28">
        <v>1000</v>
      </c>
      <c r="D132" s="28">
        <v>5224074.81</v>
      </c>
      <c r="E132" s="28">
        <v>0</v>
      </c>
      <c r="F132" s="28">
        <v>5225074.81</v>
      </c>
      <c r="G132" s="28">
        <v>0</v>
      </c>
      <c r="H132" s="28">
        <v>5225074.81</v>
      </c>
      <c r="I132" s="28">
        <v>5225074.81</v>
      </c>
      <c r="J132" s="28">
        <f t="shared" si="43"/>
        <v>0</v>
      </c>
      <c r="K132" s="28">
        <f t="shared" si="44"/>
        <v>100</v>
      </c>
      <c r="L132" s="1"/>
    </row>
    <row r="133" spans="1:13" s="9" customFormat="1" ht="18">
      <c r="A133" s="26" t="s">
        <v>447</v>
      </c>
      <c r="B133" s="27" t="s">
        <v>448</v>
      </c>
      <c r="C133" s="28">
        <v>1000</v>
      </c>
      <c r="D133" s="28">
        <v>501965087.13</v>
      </c>
      <c r="E133" s="28">
        <v>0</v>
      </c>
      <c r="F133" s="28">
        <v>501966087.13</v>
      </c>
      <c r="G133" s="28">
        <v>70000000</v>
      </c>
      <c r="H133" s="28">
        <v>239848831</v>
      </c>
      <c r="I133" s="28">
        <v>309848831</v>
      </c>
      <c r="J133" s="28">
        <f t="shared" si="43"/>
        <v>192117256.13</v>
      </c>
      <c r="K133" s="28">
        <f t="shared" si="44"/>
        <v>61.727044703670366</v>
      </c>
      <c r="L133" s="1"/>
      <c r="M133" s="1"/>
    </row>
    <row r="134" spans="1:12" ht="18">
      <c r="A134" s="23" t="s">
        <v>453</v>
      </c>
      <c r="B134" s="24" t="s">
        <v>345</v>
      </c>
      <c r="C134" s="25">
        <f aca="true" t="shared" si="45" ref="C134:J134">C135</f>
        <v>3000</v>
      </c>
      <c r="D134" s="25">
        <f t="shared" si="45"/>
        <v>58479001.9</v>
      </c>
      <c r="E134" s="25">
        <f t="shared" si="45"/>
        <v>0</v>
      </c>
      <c r="F134" s="25">
        <f t="shared" si="45"/>
        <v>58482001.9</v>
      </c>
      <c r="G134" s="25">
        <f t="shared" si="45"/>
        <v>0</v>
      </c>
      <c r="H134" s="25">
        <f t="shared" si="45"/>
        <v>58481001.9</v>
      </c>
      <c r="I134" s="25">
        <f t="shared" si="45"/>
        <v>58481001.9</v>
      </c>
      <c r="J134" s="25">
        <f t="shared" si="45"/>
        <v>1000</v>
      </c>
      <c r="K134" s="25">
        <f t="shared" si="44"/>
        <v>99.99829007221452</v>
      </c>
      <c r="L134" s="9">
        <f>L135</f>
        <v>0</v>
      </c>
    </row>
    <row r="135" spans="1:12" ht="18">
      <c r="A135" s="23" t="s">
        <v>454</v>
      </c>
      <c r="B135" s="24" t="s">
        <v>455</v>
      </c>
      <c r="C135" s="25">
        <f aca="true" t="shared" si="46" ref="C135:J135">SUM(C136:C138)</f>
        <v>3000</v>
      </c>
      <c r="D135" s="25">
        <f t="shared" si="46"/>
        <v>58479001.9</v>
      </c>
      <c r="E135" s="25">
        <f t="shared" si="46"/>
        <v>0</v>
      </c>
      <c r="F135" s="25">
        <f t="shared" si="46"/>
        <v>58482001.9</v>
      </c>
      <c r="G135" s="25">
        <f t="shared" si="46"/>
        <v>0</v>
      </c>
      <c r="H135" s="25">
        <f t="shared" si="46"/>
        <v>58481001.9</v>
      </c>
      <c r="I135" s="25">
        <f t="shared" si="46"/>
        <v>58481001.9</v>
      </c>
      <c r="J135" s="25">
        <f t="shared" si="46"/>
        <v>1000</v>
      </c>
      <c r="K135" s="25">
        <f t="shared" si="44"/>
        <v>99.99829007221452</v>
      </c>
      <c r="L135" s="9">
        <f>SUM(L136:L138)</f>
        <v>0</v>
      </c>
    </row>
    <row r="136" spans="1:13" ht="18">
      <c r="A136" s="26" t="s">
        <v>456</v>
      </c>
      <c r="B136" s="27" t="s">
        <v>412</v>
      </c>
      <c r="C136" s="28">
        <v>1000</v>
      </c>
      <c r="D136" s="28">
        <v>16857950</v>
      </c>
      <c r="E136" s="28">
        <v>0</v>
      </c>
      <c r="F136" s="28">
        <v>16858950</v>
      </c>
      <c r="G136" s="28">
        <v>0</v>
      </c>
      <c r="H136" s="28">
        <v>16858950</v>
      </c>
      <c r="I136" s="28">
        <v>16858950</v>
      </c>
      <c r="J136" s="28">
        <f t="shared" si="43"/>
        <v>0</v>
      </c>
      <c r="K136" s="28">
        <f t="shared" si="44"/>
        <v>100</v>
      </c>
      <c r="M136" s="9"/>
    </row>
    <row r="137" spans="1:13" s="9" customFormat="1" ht="18">
      <c r="A137" s="26" t="s">
        <v>457</v>
      </c>
      <c r="B137" s="27" t="s">
        <v>458</v>
      </c>
      <c r="C137" s="28">
        <v>1000</v>
      </c>
      <c r="D137" s="28">
        <v>41621051.9</v>
      </c>
      <c r="E137" s="28">
        <v>0</v>
      </c>
      <c r="F137" s="28">
        <v>41622051.9</v>
      </c>
      <c r="G137" s="28">
        <v>0</v>
      </c>
      <c r="H137" s="28">
        <v>41622051.9</v>
      </c>
      <c r="I137" s="28">
        <v>41622051.9</v>
      </c>
      <c r="J137" s="28">
        <f t="shared" si="43"/>
        <v>0</v>
      </c>
      <c r="K137" s="28">
        <f t="shared" si="44"/>
        <v>100</v>
      </c>
      <c r="L137" s="1"/>
      <c r="M137" s="1"/>
    </row>
    <row r="138" spans="1:11" ht="18">
      <c r="A138" s="26" t="s">
        <v>461</v>
      </c>
      <c r="B138" s="27" t="s">
        <v>421</v>
      </c>
      <c r="C138" s="28">
        <v>1000</v>
      </c>
      <c r="D138" s="28">
        <v>0</v>
      </c>
      <c r="E138" s="28">
        <v>0</v>
      </c>
      <c r="F138" s="28">
        <v>1000</v>
      </c>
      <c r="G138" s="28">
        <v>0</v>
      </c>
      <c r="H138" s="28">
        <v>0</v>
      </c>
      <c r="I138" s="28">
        <v>0</v>
      </c>
      <c r="J138" s="28">
        <f t="shared" si="43"/>
        <v>1000</v>
      </c>
      <c r="K138" s="28">
        <f t="shared" si="44"/>
        <v>0</v>
      </c>
    </row>
    <row r="139" spans="1:12" ht="18">
      <c r="A139" s="23" t="s">
        <v>463</v>
      </c>
      <c r="B139" s="24" t="s">
        <v>464</v>
      </c>
      <c r="C139" s="25">
        <f aca="true" t="shared" si="47" ref="C139:J139">SUM(C140:C141)</f>
        <v>2000</v>
      </c>
      <c r="D139" s="25">
        <f t="shared" si="47"/>
        <v>18390000</v>
      </c>
      <c r="E139" s="25">
        <f t="shared" si="47"/>
        <v>0</v>
      </c>
      <c r="F139" s="25">
        <f t="shared" si="47"/>
        <v>18392000</v>
      </c>
      <c r="G139" s="25">
        <f t="shared" si="47"/>
        <v>0</v>
      </c>
      <c r="H139" s="25">
        <f t="shared" si="47"/>
        <v>18391000</v>
      </c>
      <c r="I139" s="25">
        <f t="shared" si="47"/>
        <v>18391000</v>
      </c>
      <c r="J139" s="25">
        <f t="shared" si="47"/>
        <v>1000</v>
      </c>
      <c r="K139" s="25">
        <f t="shared" si="44"/>
        <v>99.99456285341452</v>
      </c>
      <c r="L139" s="9">
        <f>SUM(L140:L141)</f>
        <v>0</v>
      </c>
    </row>
    <row r="140" spans="1:13" ht="18">
      <c r="A140" s="26" t="s">
        <v>465</v>
      </c>
      <c r="B140" s="27" t="s">
        <v>466</v>
      </c>
      <c r="C140" s="28">
        <v>1000</v>
      </c>
      <c r="D140" s="28">
        <v>0</v>
      </c>
      <c r="E140" s="28">
        <v>0</v>
      </c>
      <c r="F140" s="28">
        <v>1000</v>
      </c>
      <c r="G140" s="28">
        <v>0</v>
      </c>
      <c r="H140" s="28">
        <v>0</v>
      </c>
      <c r="I140" s="28">
        <v>0</v>
      </c>
      <c r="J140" s="28">
        <f t="shared" si="43"/>
        <v>1000</v>
      </c>
      <c r="K140" s="28">
        <f t="shared" si="44"/>
        <v>0</v>
      </c>
      <c r="M140" s="9"/>
    </row>
    <row r="141" spans="1:13" s="9" customFormat="1" ht="18">
      <c r="A141" s="26" t="s">
        <v>467</v>
      </c>
      <c r="B141" s="27" t="s">
        <v>462</v>
      </c>
      <c r="C141" s="28">
        <v>1000</v>
      </c>
      <c r="D141" s="28">
        <v>18390000</v>
      </c>
      <c r="E141" s="28">
        <v>0</v>
      </c>
      <c r="F141" s="28">
        <v>18391000</v>
      </c>
      <c r="G141" s="28">
        <v>0</v>
      </c>
      <c r="H141" s="28">
        <v>18391000</v>
      </c>
      <c r="I141" s="28">
        <v>18391000</v>
      </c>
      <c r="J141" s="28">
        <f t="shared" si="43"/>
        <v>0</v>
      </c>
      <c r="K141" s="28">
        <f t="shared" si="44"/>
        <v>100</v>
      </c>
      <c r="L141" s="1"/>
      <c r="M141" s="1"/>
    </row>
    <row r="142" spans="1:11" ht="18">
      <c r="A142" s="26" t="s">
        <v>468</v>
      </c>
      <c r="B142" s="27" t="s">
        <v>469</v>
      </c>
      <c r="C142" s="28">
        <v>1000</v>
      </c>
      <c r="D142" s="28">
        <v>2367400</v>
      </c>
      <c r="E142" s="28">
        <v>0</v>
      </c>
      <c r="F142" s="28">
        <v>2368400</v>
      </c>
      <c r="G142" s="28">
        <v>0</v>
      </c>
      <c r="H142" s="28">
        <v>2368400</v>
      </c>
      <c r="I142" s="28">
        <v>2368400</v>
      </c>
      <c r="J142" s="28">
        <f t="shared" si="43"/>
        <v>0</v>
      </c>
      <c r="K142" s="28">
        <f t="shared" si="44"/>
        <v>100</v>
      </c>
    </row>
    <row r="143" spans="1:12" ht="18">
      <c r="A143" s="23" t="s">
        <v>470</v>
      </c>
      <c r="B143" s="24" t="s">
        <v>471</v>
      </c>
      <c r="C143" s="25">
        <f aca="true" t="shared" si="48" ref="C143:J143">SUM(C144:C145)</f>
        <v>2000</v>
      </c>
      <c r="D143" s="25">
        <f t="shared" si="48"/>
        <v>15600297.43</v>
      </c>
      <c r="E143" s="25">
        <f t="shared" si="48"/>
        <v>0</v>
      </c>
      <c r="F143" s="25">
        <f t="shared" si="48"/>
        <v>15602297.43</v>
      </c>
      <c r="G143" s="25">
        <f t="shared" si="48"/>
        <v>11521356.69</v>
      </c>
      <c r="H143" s="25">
        <f t="shared" si="48"/>
        <v>4080940.7399999998</v>
      </c>
      <c r="I143" s="25">
        <f t="shared" si="48"/>
        <v>15602297.43</v>
      </c>
      <c r="J143" s="25">
        <f t="shared" si="48"/>
        <v>0</v>
      </c>
      <c r="K143" s="25">
        <f t="shared" si="44"/>
        <v>100</v>
      </c>
      <c r="L143" s="9">
        <f>SUM(L144:L145)</f>
        <v>0</v>
      </c>
    </row>
    <row r="144" spans="1:11" ht="18">
      <c r="A144" s="26" t="s">
        <v>472</v>
      </c>
      <c r="B144" s="27" t="s">
        <v>473</v>
      </c>
      <c r="C144" s="28">
        <v>1000</v>
      </c>
      <c r="D144" s="28">
        <v>436469.34</v>
      </c>
      <c r="E144" s="28">
        <v>0</v>
      </c>
      <c r="F144" s="28">
        <v>437469.34</v>
      </c>
      <c r="G144" s="28">
        <v>261945</v>
      </c>
      <c r="H144" s="28">
        <v>175524.34</v>
      </c>
      <c r="I144" s="28">
        <v>437469.34</v>
      </c>
      <c r="J144" s="28">
        <f t="shared" si="43"/>
        <v>0</v>
      </c>
      <c r="K144" s="28">
        <f t="shared" si="44"/>
        <v>100</v>
      </c>
    </row>
    <row r="145" spans="1:11" ht="18.75" thickBot="1">
      <c r="A145" s="29" t="s">
        <v>474</v>
      </c>
      <c r="B145" s="30" t="s">
        <v>475</v>
      </c>
      <c r="C145" s="31">
        <v>1000</v>
      </c>
      <c r="D145" s="31">
        <v>15163828.09</v>
      </c>
      <c r="E145" s="31">
        <v>0</v>
      </c>
      <c r="F145" s="31">
        <v>15164828.09</v>
      </c>
      <c r="G145" s="31">
        <v>11259411.69</v>
      </c>
      <c r="H145" s="31">
        <v>3905416.4</v>
      </c>
      <c r="I145" s="31">
        <v>15164828.09</v>
      </c>
      <c r="J145" s="31">
        <f t="shared" si="43"/>
        <v>0</v>
      </c>
      <c r="K145" s="31">
        <f t="shared" si="44"/>
        <v>100</v>
      </c>
    </row>
    <row r="146" spans="1:11" ht="18">
      <c r="A146" s="32"/>
      <c r="B146" s="32"/>
      <c r="C146" s="33"/>
      <c r="D146" s="33"/>
      <c r="E146" s="33"/>
      <c r="F146" s="33"/>
      <c r="G146" s="33"/>
      <c r="H146" s="33"/>
      <c r="I146" s="33"/>
      <c r="J146" s="33"/>
      <c r="K146" s="33"/>
    </row>
    <row r="147" spans="1:11" ht="18">
      <c r="A147" s="32"/>
      <c r="B147" s="32"/>
      <c r="C147" s="33"/>
      <c r="D147" s="33"/>
      <c r="E147" s="33"/>
      <c r="F147" s="33"/>
      <c r="G147" s="33"/>
      <c r="H147" s="33"/>
      <c r="I147" s="33"/>
      <c r="J147" s="33"/>
      <c r="K147" s="33"/>
    </row>
    <row r="148" spans="1:11" ht="18">
      <c r="A148" s="32"/>
      <c r="B148" s="32"/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2:10" ht="18">
      <c r="B149" s="3" t="s">
        <v>180</v>
      </c>
      <c r="F149" s="45" t="s">
        <v>816</v>
      </c>
      <c r="G149" s="45"/>
      <c r="H149" s="45"/>
      <c r="I149" s="45"/>
      <c r="J149" s="45"/>
    </row>
    <row r="150" spans="2:9" ht="18">
      <c r="B150" s="2" t="s">
        <v>181</v>
      </c>
      <c r="G150" s="44" t="s">
        <v>817</v>
      </c>
      <c r="H150" s="44"/>
      <c r="I150" s="44"/>
    </row>
  </sheetData>
  <sheetProtection/>
  <mergeCells count="2">
    <mergeCell ref="G150:I150"/>
    <mergeCell ref="F149:J149"/>
  </mergeCells>
  <printOptions/>
  <pageMargins left="0.2362204724409449" right="0.15748031496062992" top="1.0236220472440944" bottom="0.3937007874015748" header="0.2755905511811024" footer="0.2362204724409449"/>
  <pageSetup horizontalDpi="600" verticalDpi="600" orientation="landscape" scale="55" r:id="rId2"/>
  <headerFooter alignWithMargins="0">
    <oddHeader>&amp;L&amp;G&amp;C&amp;14
ALCALDIA MUNICIPAL DE LA CELIA
Nit 891.480.026-2
EJECUCION PRESUPUESTAL DE INGRESOS CON CORTE A DICIEMBRE 2010
</oddHeader>
    <oddFooter>&amp;RPagina No.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8"/>
  <sheetViews>
    <sheetView tabSelected="1" zoomScale="70" zoomScaleNormal="7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" sqref="B3"/>
    </sheetView>
  </sheetViews>
  <sheetFormatPr defaultColWidth="11.421875" defaultRowHeight="12.75"/>
  <cols>
    <col min="1" max="1" width="25.00390625" style="32" customWidth="1"/>
    <col min="2" max="2" width="58.421875" style="1" customWidth="1"/>
    <col min="3" max="4" width="19.140625" style="10" customWidth="1"/>
    <col min="5" max="5" width="20.140625" style="10" customWidth="1"/>
    <col min="6" max="8" width="19.140625" style="10" customWidth="1"/>
    <col min="9" max="9" width="19.140625" style="10" hidden="1" customWidth="1"/>
    <col min="10" max="11" width="19.140625" style="10" customWidth="1"/>
    <col min="12" max="12" width="18.28125" style="10" customWidth="1"/>
    <col min="13" max="13" width="13.7109375" style="10" hidden="1" customWidth="1"/>
    <col min="14" max="14" width="19.00390625" style="10" customWidth="1"/>
    <col min="15" max="15" width="17.421875" style="10" customWidth="1"/>
    <col min="16" max="16" width="17.421875" style="1" bestFit="1" customWidth="1"/>
    <col min="17" max="17" width="12.8515625" style="1" bestFit="1" customWidth="1"/>
    <col min="18" max="16384" width="11.421875" style="1" customWidth="1"/>
  </cols>
  <sheetData>
    <row r="1" spans="1:15" s="9" customFormat="1" ht="31.5" customHeight="1" thickBot="1">
      <c r="A1" s="38" t="s">
        <v>209</v>
      </c>
      <c r="B1" s="38" t="s">
        <v>210</v>
      </c>
      <c r="C1" s="38" t="s">
        <v>1058</v>
      </c>
      <c r="D1" s="38" t="s">
        <v>476</v>
      </c>
      <c r="E1" s="38" t="s">
        <v>818</v>
      </c>
      <c r="F1" s="38" t="s">
        <v>1056</v>
      </c>
      <c r="G1" s="38" t="s">
        <v>1057</v>
      </c>
      <c r="H1" s="38" t="s">
        <v>1059</v>
      </c>
      <c r="I1" s="38" t="s">
        <v>1011</v>
      </c>
      <c r="J1" s="38" t="s">
        <v>477</v>
      </c>
      <c r="K1" s="38" t="s">
        <v>478</v>
      </c>
      <c r="L1" s="38" t="s">
        <v>479</v>
      </c>
      <c r="M1" s="38" t="s">
        <v>1017</v>
      </c>
      <c r="N1" s="38" t="s">
        <v>1052</v>
      </c>
      <c r="O1" s="38" t="s">
        <v>1053</v>
      </c>
    </row>
    <row r="2" spans="1:16" s="9" customFormat="1" ht="18">
      <c r="A2" s="35" t="s">
        <v>480</v>
      </c>
      <c r="B2" s="4" t="s">
        <v>481</v>
      </c>
      <c r="C2" s="11">
        <f aca="true" t="shared" si="0" ref="C2:L2">C3+C63+C73</f>
        <v>3775664183</v>
      </c>
      <c r="D2" s="11">
        <f t="shared" si="0"/>
        <v>681918488.85</v>
      </c>
      <c r="E2" s="11">
        <f t="shared" si="0"/>
        <v>681918488.85</v>
      </c>
      <c r="F2" s="11">
        <f t="shared" si="0"/>
        <v>3743640351.2</v>
      </c>
      <c r="G2" s="11">
        <f t="shared" si="0"/>
        <v>396217732.58</v>
      </c>
      <c r="H2" s="11">
        <f t="shared" si="0"/>
        <v>7123086801.62</v>
      </c>
      <c r="I2" s="11">
        <f t="shared" si="0"/>
        <v>5742828135.2699995</v>
      </c>
      <c r="J2" s="11">
        <f t="shared" si="0"/>
        <v>5730124943.36</v>
      </c>
      <c r="K2" s="11">
        <f t="shared" si="0"/>
        <v>4703444498.61</v>
      </c>
      <c r="L2" s="11">
        <f t="shared" si="0"/>
        <v>4541362327.6</v>
      </c>
      <c r="M2" s="39">
        <f>M3+M63+M73</f>
        <v>0</v>
      </c>
      <c r="N2" s="11">
        <f>J2-K2</f>
        <v>1026680444.75</v>
      </c>
      <c r="O2" s="15">
        <f>K2-L2</f>
        <v>162082171.00999928</v>
      </c>
      <c r="P2" s="34"/>
    </row>
    <row r="3" spans="1:16" s="9" customFormat="1" ht="18">
      <c r="A3" s="36" t="s">
        <v>482</v>
      </c>
      <c r="B3" s="5" t="s">
        <v>483</v>
      </c>
      <c r="C3" s="12">
        <f aca="true" t="shared" si="1" ref="C3:L4">C4</f>
        <v>690277923</v>
      </c>
      <c r="D3" s="12">
        <f t="shared" si="1"/>
        <v>40397715</v>
      </c>
      <c r="E3" s="12">
        <f t="shared" si="1"/>
        <v>111577367</v>
      </c>
      <c r="F3" s="12">
        <f t="shared" si="1"/>
        <v>141006482.68</v>
      </c>
      <c r="G3" s="12">
        <f t="shared" si="1"/>
        <v>29868202.68</v>
      </c>
      <c r="H3" s="12">
        <f t="shared" si="1"/>
        <v>730236551</v>
      </c>
      <c r="I3" s="12">
        <f t="shared" si="1"/>
        <v>708280886.89</v>
      </c>
      <c r="J3" s="12">
        <f t="shared" si="1"/>
        <v>708280287.53</v>
      </c>
      <c r="K3" s="12">
        <f t="shared" si="1"/>
        <v>706880287.53</v>
      </c>
      <c r="L3" s="12">
        <f t="shared" si="1"/>
        <v>624764218.53</v>
      </c>
      <c r="M3" s="40">
        <f>M4</f>
        <v>0</v>
      </c>
      <c r="N3" s="12">
        <f aca="true" t="shared" si="2" ref="N3:N66">J3-K3</f>
        <v>1400000</v>
      </c>
      <c r="O3" s="16">
        <f aca="true" t="shared" si="3" ref="O3:O66">K3-L3</f>
        <v>82116069</v>
      </c>
      <c r="P3" s="34"/>
    </row>
    <row r="4" spans="1:15" s="9" customFormat="1" ht="18">
      <c r="A4" s="36" t="s">
        <v>484</v>
      </c>
      <c r="B4" s="5" t="s">
        <v>485</v>
      </c>
      <c r="C4" s="12">
        <f t="shared" si="1"/>
        <v>690277923</v>
      </c>
      <c r="D4" s="12">
        <f t="shared" si="1"/>
        <v>40397715</v>
      </c>
      <c r="E4" s="12">
        <f t="shared" si="1"/>
        <v>111577367</v>
      </c>
      <c r="F4" s="12">
        <f t="shared" si="1"/>
        <v>141006482.68</v>
      </c>
      <c r="G4" s="12">
        <f t="shared" si="1"/>
        <v>29868202.68</v>
      </c>
      <c r="H4" s="12">
        <f t="shared" si="1"/>
        <v>730236551</v>
      </c>
      <c r="I4" s="12">
        <f t="shared" si="1"/>
        <v>708280886.89</v>
      </c>
      <c r="J4" s="12">
        <f t="shared" si="1"/>
        <v>708280287.53</v>
      </c>
      <c r="K4" s="12">
        <f t="shared" si="1"/>
        <v>706880287.53</v>
      </c>
      <c r="L4" s="12">
        <f t="shared" si="1"/>
        <v>624764218.53</v>
      </c>
      <c r="M4" s="40">
        <f>M5</f>
        <v>0</v>
      </c>
      <c r="N4" s="12">
        <f t="shared" si="2"/>
        <v>1400000</v>
      </c>
      <c r="O4" s="16">
        <f t="shared" si="3"/>
        <v>82116069</v>
      </c>
    </row>
    <row r="5" spans="1:16" s="9" customFormat="1" ht="18">
      <c r="A5" s="36" t="s">
        <v>486</v>
      </c>
      <c r="B5" s="5" t="s">
        <v>852</v>
      </c>
      <c r="C5" s="12">
        <f aca="true" t="shared" si="4" ref="C5:L5">C6+C13+C42+C45+C53+C57</f>
        <v>690277923</v>
      </c>
      <c r="D5" s="12">
        <f t="shared" si="4"/>
        <v>40397715</v>
      </c>
      <c r="E5" s="12">
        <f t="shared" si="4"/>
        <v>111577367</v>
      </c>
      <c r="F5" s="12">
        <f t="shared" si="4"/>
        <v>141006482.68</v>
      </c>
      <c r="G5" s="12">
        <f t="shared" si="4"/>
        <v>29868202.68</v>
      </c>
      <c r="H5" s="12">
        <f t="shared" si="4"/>
        <v>730236551</v>
      </c>
      <c r="I5" s="12">
        <f t="shared" si="4"/>
        <v>708280886.89</v>
      </c>
      <c r="J5" s="12">
        <f t="shared" si="4"/>
        <v>708280287.53</v>
      </c>
      <c r="K5" s="12">
        <f t="shared" si="4"/>
        <v>706880287.53</v>
      </c>
      <c r="L5" s="12">
        <f t="shared" si="4"/>
        <v>624764218.53</v>
      </c>
      <c r="M5" s="40">
        <f>M6+M13+M42+M45+M53+M57</f>
        <v>0</v>
      </c>
      <c r="N5" s="12">
        <f t="shared" si="2"/>
        <v>1400000</v>
      </c>
      <c r="O5" s="16">
        <f t="shared" si="3"/>
        <v>82116069</v>
      </c>
      <c r="P5" s="34"/>
    </row>
    <row r="6" spans="1:15" s="9" customFormat="1" ht="18">
      <c r="A6" s="36" t="s">
        <v>487</v>
      </c>
      <c r="B6" s="5" t="s">
        <v>488</v>
      </c>
      <c r="C6" s="12">
        <f aca="true" t="shared" si="5" ref="C6:L6">SUM(C7:C12)</f>
        <v>257308056</v>
      </c>
      <c r="D6" s="12">
        <f t="shared" si="5"/>
        <v>1400000</v>
      </c>
      <c r="E6" s="12">
        <f t="shared" si="5"/>
        <v>5320000</v>
      </c>
      <c r="F6" s="12">
        <f t="shared" si="5"/>
        <v>11000000</v>
      </c>
      <c r="G6" s="12">
        <f t="shared" si="5"/>
        <v>0</v>
      </c>
      <c r="H6" s="12">
        <f t="shared" si="5"/>
        <v>264388056</v>
      </c>
      <c r="I6" s="12">
        <f t="shared" si="5"/>
        <v>261324922</v>
      </c>
      <c r="J6" s="12">
        <f t="shared" si="5"/>
        <v>261324922</v>
      </c>
      <c r="K6" s="12">
        <f t="shared" si="5"/>
        <v>261324922</v>
      </c>
      <c r="L6" s="12">
        <f t="shared" si="5"/>
        <v>239637372</v>
      </c>
      <c r="M6" s="40">
        <f>SUM(M7:M12)</f>
        <v>0</v>
      </c>
      <c r="N6" s="12">
        <f t="shared" si="2"/>
        <v>0</v>
      </c>
      <c r="O6" s="16">
        <f t="shared" si="3"/>
        <v>21687550</v>
      </c>
    </row>
    <row r="7" spans="1:15" ht="18">
      <c r="A7" s="19" t="s">
        <v>489</v>
      </c>
      <c r="B7" s="6" t="s">
        <v>490</v>
      </c>
      <c r="C7" s="13">
        <v>186445286</v>
      </c>
      <c r="D7" s="13">
        <v>1000000</v>
      </c>
      <c r="E7" s="13">
        <v>0</v>
      </c>
      <c r="F7" s="13">
        <v>0</v>
      </c>
      <c r="G7" s="13">
        <v>0</v>
      </c>
      <c r="H7" s="13">
        <v>187445286</v>
      </c>
      <c r="I7" s="13">
        <v>187076792</v>
      </c>
      <c r="J7" s="13">
        <v>187076792</v>
      </c>
      <c r="K7" s="13">
        <v>187076792</v>
      </c>
      <c r="L7" s="13">
        <v>180614242</v>
      </c>
      <c r="M7" s="41"/>
      <c r="N7" s="13">
        <f t="shared" si="2"/>
        <v>0</v>
      </c>
      <c r="O7" s="17">
        <f t="shared" si="3"/>
        <v>6462550</v>
      </c>
    </row>
    <row r="8" spans="1:15" ht="18">
      <c r="A8" s="19" t="s">
        <v>493</v>
      </c>
      <c r="B8" s="6" t="s">
        <v>494</v>
      </c>
      <c r="C8" s="13">
        <v>7013125</v>
      </c>
      <c r="D8" s="13">
        <v>0</v>
      </c>
      <c r="E8" s="13">
        <v>2000000</v>
      </c>
      <c r="F8" s="13">
        <v>0</v>
      </c>
      <c r="G8" s="13">
        <v>0</v>
      </c>
      <c r="H8" s="13">
        <v>5013125</v>
      </c>
      <c r="I8" s="13">
        <v>4650075</v>
      </c>
      <c r="J8" s="13">
        <v>4650075</v>
      </c>
      <c r="K8" s="13">
        <v>4650075</v>
      </c>
      <c r="L8" s="13">
        <v>4650075</v>
      </c>
      <c r="M8" s="41"/>
      <c r="N8" s="13">
        <f t="shared" si="2"/>
        <v>0</v>
      </c>
      <c r="O8" s="17">
        <f t="shared" si="3"/>
        <v>0</v>
      </c>
    </row>
    <row r="9" spans="1:15" ht="18">
      <c r="A9" s="19" t="s">
        <v>495</v>
      </c>
      <c r="B9" s="6" t="s">
        <v>496</v>
      </c>
      <c r="C9" s="13">
        <v>31216250</v>
      </c>
      <c r="D9" s="13">
        <v>0</v>
      </c>
      <c r="E9" s="13">
        <v>0</v>
      </c>
      <c r="F9" s="13">
        <v>0</v>
      </c>
      <c r="G9" s="13">
        <v>0</v>
      </c>
      <c r="H9" s="13">
        <v>31216250</v>
      </c>
      <c r="I9" s="13">
        <v>30975000</v>
      </c>
      <c r="J9" s="13">
        <v>30975000</v>
      </c>
      <c r="K9" s="13">
        <v>30975000</v>
      </c>
      <c r="L9" s="13">
        <v>15750000</v>
      </c>
      <c r="M9" s="41"/>
      <c r="N9" s="13">
        <f t="shared" si="2"/>
        <v>0</v>
      </c>
      <c r="O9" s="17">
        <f t="shared" si="3"/>
        <v>15225000</v>
      </c>
    </row>
    <row r="10" spans="1:15" ht="18">
      <c r="A10" s="19" t="s">
        <v>497</v>
      </c>
      <c r="B10" s="6" t="s">
        <v>498</v>
      </c>
      <c r="C10" s="13">
        <v>2364487</v>
      </c>
      <c r="D10" s="13">
        <v>400000</v>
      </c>
      <c r="E10" s="13">
        <v>3320000</v>
      </c>
      <c r="F10" s="13">
        <v>2000000</v>
      </c>
      <c r="G10" s="13">
        <v>0</v>
      </c>
      <c r="H10" s="13">
        <v>1444487</v>
      </c>
      <c r="I10" s="13">
        <v>879072</v>
      </c>
      <c r="J10" s="13">
        <v>879072</v>
      </c>
      <c r="K10" s="13">
        <v>879072</v>
      </c>
      <c r="L10" s="13">
        <v>879072</v>
      </c>
      <c r="M10" s="41"/>
      <c r="N10" s="13">
        <f t="shared" si="2"/>
        <v>0</v>
      </c>
      <c r="O10" s="17">
        <f t="shared" si="3"/>
        <v>0</v>
      </c>
    </row>
    <row r="11" spans="1:15" ht="18">
      <c r="A11" s="19" t="s">
        <v>499</v>
      </c>
      <c r="B11" s="6" t="s">
        <v>500</v>
      </c>
      <c r="C11" s="13">
        <v>22201927</v>
      </c>
      <c r="D11" s="13">
        <v>0</v>
      </c>
      <c r="E11" s="13">
        <v>0</v>
      </c>
      <c r="F11" s="13">
        <v>0</v>
      </c>
      <c r="G11" s="13">
        <v>0</v>
      </c>
      <c r="H11" s="13">
        <v>22201927</v>
      </c>
      <c r="I11" s="13">
        <v>21263823</v>
      </c>
      <c r="J11" s="13">
        <v>21263823</v>
      </c>
      <c r="K11" s="13">
        <v>21263823</v>
      </c>
      <c r="L11" s="13">
        <v>21263823</v>
      </c>
      <c r="M11" s="41"/>
      <c r="N11" s="13">
        <f t="shared" si="2"/>
        <v>0</v>
      </c>
      <c r="O11" s="17">
        <f t="shared" si="3"/>
        <v>0</v>
      </c>
    </row>
    <row r="12" spans="1:15" ht="18">
      <c r="A12" s="19" t="s">
        <v>501</v>
      </c>
      <c r="B12" s="6" t="s">
        <v>502</v>
      </c>
      <c r="C12" s="13">
        <v>8066981</v>
      </c>
      <c r="D12" s="13">
        <v>0</v>
      </c>
      <c r="E12" s="13">
        <v>0</v>
      </c>
      <c r="F12" s="13">
        <v>9000000</v>
      </c>
      <c r="G12" s="13">
        <v>0</v>
      </c>
      <c r="H12" s="13">
        <v>17066981</v>
      </c>
      <c r="I12" s="13">
        <v>16480160</v>
      </c>
      <c r="J12" s="13">
        <v>16480160</v>
      </c>
      <c r="K12" s="13">
        <v>16480160</v>
      </c>
      <c r="L12" s="13">
        <v>16480160</v>
      </c>
      <c r="M12" s="41"/>
      <c r="N12" s="13">
        <f t="shared" si="2"/>
        <v>0</v>
      </c>
      <c r="O12" s="17">
        <f t="shared" si="3"/>
        <v>0</v>
      </c>
    </row>
    <row r="13" spans="1:15" s="9" customFormat="1" ht="18">
      <c r="A13" s="36" t="s">
        <v>503</v>
      </c>
      <c r="B13" s="5" t="s">
        <v>504</v>
      </c>
      <c r="C13" s="12">
        <f aca="true" t="shared" si="6" ref="C13:L13">SUM(C14:C41)</f>
        <v>129587402</v>
      </c>
      <c r="D13" s="12">
        <f t="shared" si="6"/>
        <v>38361710</v>
      </c>
      <c r="E13" s="12">
        <f t="shared" si="6"/>
        <v>98863657</v>
      </c>
      <c r="F13" s="12">
        <f t="shared" si="6"/>
        <v>130006482.68</v>
      </c>
      <c r="G13" s="12">
        <f t="shared" si="6"/>
        <v>29868202.68</v>
      </c>
      <c r="H13" s="12">
        <f t="shared" si="6"/>
        <v>169223735</v>
      </c>
      <c r="I13" s="12">
        <f t="shared" si="6"/>
        <v>160831691.89</v>
      </c>
      <c r="J13" s="12">
        <f t="shared" si="6"/>
        <v>160831092.53</v>
      </c>
      <c r="K13" s="12">
        <f t="shared" si="6"/>
        <v>159431092.53</v>
      </c>
      <c r="L13" s="12">
        <f t="shared" si="6"/>
        <v>130196327.53</v>
      </c>
      <c r="M13" s="40">
        <f>SUM(M14:M41)</f>
        <v>0</v>
      </c>
      <c r="N13" s="12">
        <f t="shared" si="2"/>
        <v>1400000</v>
      </c>
      <c r="O13" s="16">
        <f t="shared" si="3"/>
        <v>29234765</v>
      </c>
    </row>
    <row r="14" spans="1:15" ht="18">
      <c r="A14" s="19" t="s">
        <v>505</v>
      </c>
      <c r="B14" s="6" t="s">
        <v>506</v>
      </c>
      <c r="C14" s="13">
        <v>11500000</v>
      </c>
      <c r="D14" s="13">
        <v>0</v>
      </c>
      <c r="E14" s="13">
        <v>2000000</v>
      </c>
      <c r="F14" s="13">
        <v>0</v>
      </c>
      <c r="G14" s="13">
        <v>0</v>
      </c>
      <c r="H14" s="13">
        <v>9500000</v>
      </c>
      <c r="I14" s="13">
        <v>9096416</v>
      </c>
      <c r="J14" s="13">
        <v>9096416</v>
      </c>
      <c r="K14" s="13">
        <v>9096416</v>
      </c>
      <c r="L14" s="13">
        <v>7596416</v>
      </c>
      <c r="M14" s="41"/>
      <c r="N14" s="13">
        <f t="shared" si="2"/>
        <v>0</v>
      </c>
      <c r="O14" s="17">
        <f t="shared" si="3"/>
        <v>1500000</v>
      </c>
    </row>
    <row r="15" spans="1:15" ht="18">
      <c r="A15" s="19" t="s">
        <v>507</v>
      </c>
      <c r="B15" s="6" t="s">
        <v>508</v>
      </c>
      <c r="C15" s="13">
        <v>10500000</v>
      </c>
      <c r="D15" s="13">
        <v>1900000</v>
      </c>
      <c r="E15" s="13">
        <v>3400000</v>
      </c>
      <c r="F15" s="13">
        <v>0</v>
      </c>
      <c r="G15" s="13">
        <v>0</v>
      </c>
      <c r="H15" s="13">
        <v>9000000</v>
      </c>
      <c r="I15" s="13">
        <v>8480599</v>
      </c>
      <c r="J15" s="13">
        <v>8480599</v>
      </c>
      <c r="K15" s="13">
        <v>8480599</v>
      </c>
      <c r="L15" s="13">
        <v>6137988</v>
      </c>
      <c r="M15" s="41"/>
      <c r="N15" s="13">
        <f t="shared" si="2"/>
        <v>0</v>
      </c>
      <c r="O15" s="17">
        <f t="shared" si="3"/>
        <v>2342611</v>
      </c>
    </row>
    <row r="16" spans="1:15" ht="18">
      <c r="A16" s="19" t="s">
        <v>509</v>
      </c>
      <c r="B16" s="6" t="s">
        <v>510</v>
      </c>
      <c r="C16" s="13">
        <v>16000000</v>
      </c>
      <c r="D16" s="13">
        <v>3000000</v>
      </c>
      <c r="E16" s="13">
        <v>2650000</v>
      </c>
      <c r="F16" s="13">
        <v>6303345</v>
      </c>
      <c r="G16" s="13">
        <v>0</v>
      </c>
      <c r="H16" s="13">
        <v>22653345</v>
      </c>
      <c r="I16" s="13">
        <v>22109583.95</v>
      </c>
      <c r="J16" s="13">
        <v>22109583.95</v>
      </c>
      <c r="K16" s="13">
        <v>22109583.95</v>
      </c>
      <c r="L16" s="13">
        <v>22109583.95</v>
      </c>
      <c r="M16" s="41"/>
      <c r="N16" s="13">
        <f t="shared" si="2"/>
        <v>0</v>
      </c>
      <c r="O16" s="17">
        <f t="shared" si="3"/>
        <v>0</v>
      </c>
    </row>
    <row r="17" spans="1:15" ht="18">
      <c r="A17" s="19" t="s">
        <v>511</v>
      </c>
      <c r="B17" s="6" t="s">
        <v>512</v>
      </c>
      <c r="C17" s="13">
        <v>25000000</v>
      </c>
      <c r="D17" s="13">
        <v>1500000</v>
      </c>
      <c r="E17" s="13">
        <v>3300000</v>
      </c>
      <c r="F17" s="13">
        <v>891496</v>
      </c>
      <c r="G17" s="13">
        <v>0</v>
      </c>
      <c r="H17" s="13">
        <v>24091496</v>
      </c>
      <c r="I17" s="13">
        <v>23847770</v>
      </c>
      <c r="J17" s="13">
        <v>23847770</v>
      </c>
      <c r="K17" s="13">
        <v>22447770</v>
      </c>
      <c r="L17" s="13">
        <v>22447770</v>
      </c>
      <c r="M17" s="41"/>
      <c r="N17" s="13">
        <f t="shared" si="2"/>
        <v>1400000</v>
      </c>
      <c r="O17" s="17">
        <f t="shared" si="3"/>
        <v>0</v>
      </c>
    </row>
    <row r="18" spans="1:15" ht="18">
      <c r="A18" s="19" t="s">
        <v>513</v>
      </c>
      <c r="B18" s="6" t="s">
        <v>514</v>
      </c>
      <c r="C18" s="13">
        <v>9000000</v>
      </c>
      <c r="D18" s="13">
        <v>700000</v>
      </c>
      <c r="E18" s="13">
        <v>0</v>
      </c>
      <c r="F18" s="13">
        <v>0</v>
      </c>
      <c r="G18" s="13">
        <v>0</v>
      </c>
      <c r="H18" s="13">
        <v>9700000</v>
      </c>
      <c r="I18" s="13">
        <v>9661750</v>
      </c>
      <c r="J18" s="13">
        <v>9661617.64</v>
      </c>
      <c r="K18" s="13">
        <v>9661617.64</v>
      </c>
      <c r="L18" s="13">
        <v>2240313.64</v>
      </c>
      <c r="M18" s="41"/>
      <c r="N18" s="13">
        <f t="shared" si="2"/>
        <v>0</v>
      </c>
      <c r="O18" s="17">
        <f t="shared" si="3"/>
        <v>7421304</v>
      </c>
    </row>
    <row r="19" spans="1:15" ht="18">
      <c r="A19" s="19" t="s">
        <v>515</v>
      </c>
      <c r="B19" s="6" t="s">
        <v>516</v>
      </c>
      <c r="C19" s="13">
        <v>600000</v>
      </c>
      <c r="D19" s="13">
        <v>0</v>
      </c>
      <c r="E19" s="13">
        <v>1100000</v>
      </c>
      <c r="F19" s="13">
        <v>500000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41"/>
      <c r="N19" s="13">
        <f t="shared" si="2"/>
        <v>0</v>
      </c>
      <c r="O19" s="17">
        <f t="shared" si="3"/>
        <v>0</v>
      </c>
    </row>
    <row r="20" spans="1:15" ht="18">
      <c r="A20" s="19" t="s">
        <v>517</v>
      </c>
      <c r="B20" s="6" t="s">
        <v>518</v>
      </c>
      <c r="C20" s="13">
        <v>2500000</v>
      </c>
      <c r="D20" s="13">
        <v>500000</v>
      </c>
      <c r="E20" s="13">
        <v>500000</v>
      </c>
      <c r="F20" s="13">
        <v>1000000</v>
      </c>
      <c r="G20" s="13">
        <v>0</v>
      </c>
      <c r="H20" s="13">
        <v>3500000</v>
      </c>
      <c r="I20" s="13">
        <v>3500000</v>
      </c>
      <c r="J20" s="13">
        <v>3500000</v>
      </c>
      <c r="K20" s="13">
        <v>3500000</v>
      </c>
      <c r="L20" s="13">
        <v>1300000</v>
      </c>
      <c r="M20" s="41"/>
      <c r="N20" s="13">
        <f t="shared" si="2"/>
        <v>0</v>
      </c>
      <c r="O20" s="17">
        <f t="shared" si="3"/>
        <v>2200000</v>
      </c>
    </row>
    <row r="21" spans="1:15" ht="18">
      <c r="A21" s="19" t="s">
        <v>519</v>
      </c>
      <c r="B21" s="6" t="s">
        <v>520</v>
      </c>
      <c r="C21" s="13">
        <v>2300000</v>
      </c>
      <c r="D21" s="13">
        <v>0</v>
      </c>
      <c r="E21" s="13">
        <v>2300000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41"/>
      <c r="N21" s="13">
        <f t="shared" si="2"/>
        <v>0</v>
      </c>
      <c r="O21" s="17">
        <f t="shared" si="3"/>
        <v>0</v>
      </c>
    </row>
    <row r="22" spans="1:15" ht="18">
      <c r="A22" s="19" t="s">
        <v>521</v>
      </c>
      <c r="B22" s="6" t="s">
        <v>522</v>
      </c>
      <c r="C22" s="13">
        <v>19201452</v>
      </c>
      <c r="D22" s="13">
        <v>15000000</v>
      </c>
      <c r="E22" s="13">
        <v>4500000</v>
      </c>
      <c r="F22" s="13">
        <v>4000000</v>
      </c>
      <c r="G22" s="13">
        <v>0</v>
      </c>
      <c r="H22" s="13">
        <v>33701452</v>
      </c>
      <c r="I22" s="13">
        <v>32984945</v>
      </c>
      <c r="J22" s="13">
        <v>32984945</v>
      </c>
      <c r="K22" s="13">
        <v>32984945</v>
      </c>
      <c r="L22" s="13">
        <v>32284945</v>
      </c>
      <c r="M22" s="41"/>
      <c r="N22" s="13">
        <f t="shared" si="2"/>
        <v>0</v>
      </c>
      <c r="O22" s="17">
        <f t="shared" si="3"/>
        <v>700000</v>
      </c>
    </row>
    <row r="23" spans="1:15" ht="18">
      <c r="A23" s="19" t="s">
        <v>523</v>
      </c>
      <c r="B23" s="6" t="s">
        <v>524</v>
      </c>
      <c r="C23" s="13">
        <v>2730950</v>
      </c>
      <c r="D23" s="13">
        <v>0</v>
      </c>
      <c r="E23" s="13">
        <v>0</v>
      </c>
      <c r="F23" s="13">
        <v>2000</v>
      </c>
      <c r="G23" s="13">
        <v>0</v>
      </c>
      <c r="H23" s="13">
        <v>2732950</v>
      </c>
      <c r="I23" s="13">
        <v>2732950</v>
      </c>
      <c r="J23" s="13">
        <v>2732950</v>
      </c>
      <c r="K23" s="13">
        <v>2732950</v>
      </c>
      <c r="L23" s="13">
        <v>0</v>
      </c>
      <c r="M23" s="41"/>
      <c r="N23" s="13">
        <f t="shared" si="2"/>
        <v>0</v>
      </c>
      <c r="O23" s="17">
        <f t="shared" si="3"/>
        <v>2732950</v>
      </c>
    </row>
    <row r="24" spans="1:15" ht="18">
      <c r="A24" s="19" t="s">
        <v>525</v>
      </c>
      <c r="B24" s="6" t="s">
        <v>526</v>
      </c>
      <c r="C24" s="13">
        <v>450000</v>
      </c>
      <c r="D24" s="13">
        <v>0</v>
      </c>
      <c r="E24" s="13">
        <v>166005</v>
      </c>
      <c r="F24" s="13">
        <v>0</v>
      </c>
      <c r="G24" s="13">
        <v>0</v>
      </c>
      <c r="H24" s="13">
        <v>283995</v>
      </c>
      <c r="I24" s="13">
        <v>271904</v>
      </c>
      <c r="J24" s="13">
        <v>271904</v>
      </c>
      <c r="K24" s="13">
        <v>271904</v>
      </c>
      <c r="L24" s="13">
        <v>271904</v>
      </c>
      <c r="M24" s="41"/>
      <c r="N24" s="13">
        <f t="shared" si="2"/>
        <v>0</v>
      </c>
      <c r="O24" s="17">
        <f t="shared" si="3"/>
        <v>0</v>
      </c>
    </row>
    <row r="25" spans="1:15" ht="18">
      <c r="A25" s="19" t="s">
        <v>527</v>
      </c>
      <c r="B25" s="6" t="s">
        <v>528</v>
      </c>
      <c r="C25" s="13">
        <v>3000000</v>
      </c>
      <c r="D25" s="13">
        <v>0</v>
      </c>
      <c r="E25" s="13">
        <v>2368000</v>
      </c>
      <c r="F25" s="13">
        <v>1500000</v>
      </c>
      <c r="G25" s="13">
        <v>0</v>
      </c>
      <c r="H25" s="13">
        <v>2132000</v>
      </c>
      <c r="I25" s="13">
        <v>2110000</v>
      </c>
      <c r="J25" s="13">
        <v>2110000</v>
      </c>
      <c r="K25" s="13">
        <v>2110000</v>
      </c>
      <c r="L25" s="13">
        <v>2110000</v>
      </c>
      <c r="M25" s="41"/>
      <c r="N25" s="13">
        <f t="shared" si="2"/>
        <v>0</v>
      </c>
      <c r="O25" s="17">
        <f t="shared" si="3"/>
        <v>0</v>
      </c>
    </row>
    <row r="26" spans="1:15" ht="18">
      <c r="A26" s="19" t="s">
        <v>529</v>
      </c>
      <c r="B26" s="6" t="s">
        <v>530</v>
      </c>
      <c r="C26" s="13">
        <v>5200000</v>
      </c>
      <c r="D26" s="13">
        <v>368000</v>
      </c>
      <c r="E26" s="13">
        <v>1000000</v>
      </c>
      <c r="F26" s="13">
        <v>0</v>
      </c>
      <c r="G26" s="13">
        <v>0</v>
      </c>
      <c r="H26" s="13">
        <v>4568000</v>
      </c>
      <c r="I26" s="13">
        <v>4498667</v>
      </c>
      <c r="J26" s="13">
        <v>4498200</v>
      </c>
      <c r="K26" s="13">
        <v>4498200</v>
      </c>
      <c r="L26" s="13">
        <v>4498200</v>
      </c>
      <c r="M26" s="41"/>
      <c r="N26" s="13">
        <f t="shared" si="2"/>
        <v>0</v>
      </c>
      <c r="O26" s="17">
        <f t="shared" si="3"/>
        <v>0</v>
      </c>
    </row>
    <row r="27" spans="1:15" ht="18">
      <c r="A27" s="19" t="s">
        <v>531</v>
      </c>
      <c r="B27" s="6" t="s">
        <v>534</v>
      </c>
      <c r="C27" s="13">
        <v>1000</v>
      </c>
      <c r="D27" s="13">
        <v>5150000</v>
      </c>
      <c r="E27" s="13">
        <v>0</v>
      </c>
      <c r="F27" s="13">
        <v>13000000</v>
      </c>
      <c r="G27" s="13">
        <v>12000000</v>
      </c>
      <c r="H27" s="13">
        <v>6151000</v>
      </c>
      <c r="I27" s="13">
        <v>5150000</v>
      </c>
      <c r="J27" s="13">
        <v>5150000</v>
      </c>
      <c r="K27" s="13">
        <v>5150000</v>
      </c>
      <c r="L27" s="13">
        <v>0</v>
      </c>
      <c r="M27" s="41"/>
      <c r="N27" s="13">
        <f t="shared" si="2"/>
        <v>0</v>
      </c>
      <c r="O27" s="17">
        <f t="shared" si="3"/>
        <v>5150000</v>
      </c>
    </row>
    <row r="28" spans="1:15" ht="18">
      <c r="A28" s="19" t="s">
        <v>532</v>
      </c>
      <c r="B28" s="6" t="s">
        <v>538</v>
      </c>
      <c r="C28" s="13">
        <v>1000</v>
      </c>
      <c r="D28" s="13">
        <v>0</v>
      </c>
      <c r="E28" s="13">
        <v>0</v>
      </c>
      <c r="F28" s="13">
        <v>4922866.05</v>
      </c>
      <c r="G28" s="13">
        <v>4922866.05</v>
      </c>
      <c r="H28" s="13">
        <v>1000</v>
      </c>
      <c r="I28" s="13">
        <v>0</v>
      </c>
      <c r="J28" s="13">
        <v>0</v>
      </c>
      <c r="K28" s="13">
        <v>0</v>
      </c>
      <c r="L28" s="13">
        <v>0</v>
      </c>
      <c r="M28" s="41"/>
      <c r="N28" s="13">
        <f t="shared" si="2"/>
        <v>0</v>
      </c>
      <c r="O28" s="17">
        <f t="shared" si="3"/>
        <v>0</v>
      </c>
    </row>
    <row r="29" spans="1:15" ht="18">
      <c r="A29" s="19" t="s">
        <v>533</v>
      </c>
      <c r="B29" s="6" t="s">
        <v>542</v>
      </c>
      <c r="C29" s="13">
        <v>4400000</v>
      </c>
      <c r="D29" s="13">
        <v>0</v>
      </c>
      <c r="E29" s="13">
        <v>0</v>
      </c>
      <c r="F29" s="13">
        <v>9651836.63</v>
      </c>
      <c r="G29" s="13">
        <v>2945336.63</v>
      </c>
      <c r="H29" s="13">
        <v>11106500</v>
      </c>
      <c r="I29" s="13">
        <v>9744000</v>
      </c>
      <c r="J29" s="13">
        <v>9744000</v>
      </c>
      <c r="K29" s="13">
        <v>9744000</v>
      </c>
      <c r="L29" s="13">
        <v>6264000</v>
      </c>
      <c r="M29" s="41"/>
      <c r="N29" s="13">
        <f t="shared" si="2"/>
        <v>0</v>
      </c>
      <c r="O29" s="17">
        <f t="shared" si="3"/>
        <v>3480000</v>
      </c>
    </row>
    <row r="30" spans="1:15" ht="18">
      <c r="A30" s="19" t="s">
        <v>535</v>
      </c>
      <c r="B30" s="6" t="s">
        <v>544</v>
      </c>
      <c r="C30" s="13">
        <v>7000000</v>
      </c>
      <c r="D30" s="13">
        <v>0</v>
      </c>
      <c r="E30" s="13">
        <v>0</v>
      </c>
      <c r="F30" s="13">
        <v>5000000</v>
      </c>
      <c r="G30" s="13">
        <v>5000000</v>
      </c>
      <c r="H30" s="13">
        <v>7000000</v>
      </c>
      <c r="I30" s="13">
        <v>6999450</v>
      </c>
      <c r="J30" s="13">
        <v>6999450</v>
      </c>
      <c r="K30" s="13">
        <v>6999450</v>
      </c>
      <c r="L30" s="13">
        <v>6999450</v>
      </c>
      <c r="M30" s="41"/>
      <c r="N30" s="13">
        <f t="shared" si="2"/>
        <v>0</v>
      </c>
      <c r="O30" s="17">
        <f t="shared" si="3"/>
        <v>0</v>
      </c>
    </row>
    <row r="31" spans="1:15" ht="18">
      <c r="A31" s="19" t="s">
        <v>536</v>
      </c>
      <c r="B31" s="6" t="s">
        <v>548</v>
      </c>
      <c r="C31" s="13">
        <v>1000</v>
      </c>
      <c r="D31" s="13">
        <v>300000</v>
      </c>
      <c r="E31" s="13">
        <v>0</v>
      </c>
      <c r="F31" s="13">
        <v>0</v>
      </c>
      <c r="G31" s="13">
        <v>0</v>
      </c>
      <c r="H31" s="13">
        <v>301000</v>
      </c>
      <c r="I31" s="13">
        <v>207000</v>
      </c>
      <c r="J31" s="13">
        <v>207000</v>
      </c>
      <c r="K31" s="13">
        <v>207000</v>
      </c>
      <c r="L31" s="13">
        <v>207000</v>
      </c>
      <c r="M31" s="41"/>
      <c r="N31" s="13">
        <f t="shared" si="2"/>
        <v>0</v>
      </c>
      <c r="O31" s="17">
        <f t="shared" si="3"/>
        <v>0</v>
      </c>
    </row>
    <row r="32" spans="1:15" ht="18">
      <c r="A32" s="19" t="s">
        <v>537</v>
      </c>
      <c r="B32" s="6" t="s">
        <v>549</v>
      </c>
      <c r="C32" s="13">
        <v>2700000</v>
      </c>
      <c r="D32" s="13">
        <v>0</v>
      </c>
      <c r="E32" s="13">
        <v>2500000</v>
      </c>
      <c r="F32" s="13">
        <v>5000000</v>
      </c>
      <c r="G32" s="13">
        <v>5000000</v>
      </c>
      <c r="H32" s="13">
        <v>200000</v>
      </c>
      <c r="I32" s="13">
        <v>0</v>
      </c>
      <c r="J32" s="13">
        <v>0</v>
      </c>
      <c r="K32" s="13">
        <v>0</v>
      </c>
      <c r="L32" s="13">
        <v>0</v>
      </c>
      <c r="M32" s="41"/>
      <c r="N32" s="13">
        <f t="shared" si="2"/>
        <v>0</v>
      </c>
      <c r="O32" s="17">
        <f t="shared" si="3"/>
        <v>0</v>
      </c>
    </row>
    <row r="33" spans="1:15" ht="18">
      <c r="A33" s="19" t="s">
        <v>539</v>
      </c>
      <c r="B33" s="6" t="s">
        <v>134</v>
      </c>
      <c r="C33" s="13">
        <v>3000000</v>
      </c>
      <c r="D33" s="13">
        <v>0</v>
      </c>
      <c r="E33" s="13">
        <v>0</v>
      </c>
      <c r="F33" s="13">
        <v>0</v>
      </c>
      <c r="G33" s="13">
        <v>0</v>
      </c>
      <c r="H33" s="13">
        <v>3000000</v>
      </c>
      <c r="I33" s="13">
        <v>3000000</v>
      </c>
      <c r="J33" s="13">
        <v>3000000</v>
      </c>
      <c r="K33" s="13">
        <v>3000000</v>
      </c>
      <c r="L33" s="13">
        <v>0</v>
      </c>
      <c r="M33" s="41"/>
      <c r="N33" s="13">
        <f t="shared" si="2"/>
        <v>0</v>
      </c>
      <c r="O33" s="17">
        <f t="shared" si="3"/>
        <v>3000000</v>
      </c>
    </row>
    <row r="34" spans="1:15" ht="18">
      <c r="A34" s="19" t="s">
        <v>541</v>
      </c>
      <c r="B34" s="6" t="s">
        <v>550</v>
      </c>
      <c r="C34" s="13">
        <v>1000</v>
      </c>
      <c r="D34" s="13">
        <v>0</v>
      </c>
      <c r="E34" s="13">
        <v>0</v>
      </c>
      <c r="F34" s="13">
        <v>4000000</v>
      </c>
      <c r="G34" s="13">
        <v>0</v>
      </c>
      <c r="H34" s="13">
        <v>4001000</v>
      </c>
      <c r="I34" s="13">
        <v>2469151</v>
      </c>
      <c r="J34" s="13">
        <v>2469151</v>
      </c>
      <c r="K34" s="13">
        <v>2469151</v>
      </c>
      <c r="L34" s="13">
        <v>2469151</v>
      </c>
      <c r="M34" s="41"/>
      <c r="N34" s="13">
        <f t="shared" si="2"/>
        <v>0</v>
      </c>
      <c r="O34" s="17">
        <f t="shared" si="3"/>
        <v>0</v>
      </c>
    </row>
    <row r="35" spans="1:15" ht="18">
      <c r="A35" s="19" t="s">
        <v>543</v>
      </c>
      <c r="B35" s="6" t="s">
        <v>551</v>
      </c>
      <c r="C35" s="13">
        <v>1000</v>
      </c>
      <c r="D35" s="13">
        <v>5443710</v>
      </c>
      <c r="E35" s="13">
        <v>0</v>
      </c>
      <c r="F35" s="13">
        <v>0</v>
      </c>
      <c r="G35" s="13">
        <v>0</v>
      </c>
      <c r="H35" s="13">
        <v>5444710</v>
      </c>
      <c r="I35" s="13">
        <v>4126726.94</v>
      </c>
      <c r="J35" s="13">
        <v>4126726.94</v>
      </c>
      <c r="K35" s="13">
        <v>4126726.94</v>
      </c>
      <c r="L35" s="13">
        <v>4126726.94</v>
      </c>
      <c r="M35" s="41"/>
      <c r="N35" s="13">
        <f t="shared" si="2"/>
        <v>0</v>
      </c>
      <c r="O35" s="17">
        <f t="shared" si="3"/>
        <v>0</v>
      </c>
    </row>
    <row r="36" spans="1:15" ht="18">
      <c r="A36" s="19" t="s">
        <v>545</v>
      </c>
      <c r="B36" s="6" t="s">
        <v>853</v>
      </c>
      <c r="C36" s="13">
        <v>1500000</v>
      </c>
      <c r="D36" s="13">
        <v>0</v>
      </c>
      <c r="E36" s="13">
        <v>1500000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41"/>
      <c r="N36" s="13">
        <f t="shared" si="2"/>
        <v>0</v>
      </c>
      <c r="O36" s="17">
        <f t="shared" si="3"/>
        <v>0</v>
      </c>
    </row>
    <row r="37" spans="1:15" ht="18">
      <c r="A37" s="19" t="s">
        <v>546</v>
      </c>
      <c r="B37" s="6" t="s">
        <v>854</v>
      </c>
      <c r="C37" s="13">
        <v>3000000</v>
      </c>
      <c r="D37" s="13">
        <v>0</v>
      </c>
      <c r="E37" s="13">
        <v>0</v>
      </c>
      <c r="F37" s="13">
        <v>0</v>
      </c>
      <c r="G37" s="13">
        <v>0</v>
      </c>
      <c r="H37" s="13">
        <v>3000000</v>
      </c>
      <c r="I37" s="13">
        <v>3000000</v>
      </c>
      <c r="J37" s="13">
        <v>3000000</v>
      </c>
      <c r="K37" s="13">
        <v>3000000</v>
      </c>
      <c r="L37" s="13">
        <v>2292100</v>
      </c>
      <c r="M37" s="41"/>
      <c r="N37" s="13">
        <f t="shared" si="2"/>
        <v>0</v>
      </c>
      <c r="O37" s="17">
        <f t="shared" si="3"/>
        <v>707900</v>
      </c>
    </row>
    <row r="38" spans="1:15" ht="18">
      <c r="A38" s="19" t="s">
        <v>547</v>
      </c>
      <c r="B38" s="6" t="s">
        <v>855</v>
      </c>
      <c r="C38" s="13">
        <v>0</v>
      </c>
      <c r="D38" s="13">
        <v>0</v>
      </c>
      <c r="E38" s="13">
        <v>400000</v>
      </c>
      <c r="F38" s="13">
        <v>3055287</v>
      </c>
      <c r="G38" s="13">
        <v>0</v>
      </c>
      <c r="H38" s="13">
        <v>2655287</v>
      </c>
      <c r="I38" s="13">
        <v>2520779</v>
      </c>
      <c r="J38" s="13">
        <v>2520779</v>
      </c>
      <c r="K38" s="13">
        <v>2520779</v>
      </c>
      <c r="L38" s="13">
        <v>2520779</v>
      </c>
      <c r="M38" s="41"/>
      <c r="N38" s="13">
        <f t="shared" si="2"/>
        <v>0</v>
      </c>
      <c r="O38" s="17">
        <f t="shared" si="3"/>
        <v>0</v>
      </c>
    </row>
    <row r="39" spans="1:15" ht="18">
      <c r="A39" s="19" t="s">
        <v>1012</v>
      </c>
      <c r="B39" s="6" t="s">
        <v>261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41"/>
      <c r="N39" s="13">
        <f t="shared" si="2"/>
        <v>0</v>
      </c>
      <c r="O39" s="17">
        <f t="shared" si="3"/>
        <v>0</v>
      </c>
    </row>
    <row r="40" spans="1:15" ht="18">
      <c r="A40" s="19" t="s">
        <v>1015</v>
      </c>
      <c r="B40" s="6" t="s">
        <v>1016</v>
      </c>
      <c r="C40" s="13">
        <v>0</v>
      </c>
      <c r="D40" s="13">
        <v>4500000</v>
      </c>
      <c r="E40" s="13">
        <v>0</v>
      </c>
      <c r="F40" s="13">
        <v>0</v>
      </c>
      <c r="G40" s="13">
        <v>0</v>
      </c>
      <c r="H40" s="13">
        <v>4500000</v>
      </c>
      <c r="I40" s="13">
        <v>4320000</v>
      </c>
      <c r="J40" s="13">
        <v>4320000</v>
      </c>
      <c r="K40" s="13">
        <v>4320000</v>
      </c>
      <c r="L40" s="13">
        <v>4320000</v>
      </c>
      <c r="M40" s="41"/>
      <c r="N40" s="13">
        <f t="shared" si="2"/>
        <v>0</v>
      </c>
      <c r="O40" s="17">
        <f t="shared" si="3"/>
        <v>0</v>
      </c>
    </row>
    <row r="41" spans="1:15" ht="18">
      <c r="A41" s="19" t="s">
        <v>1024</v>
      </c>
      <c r="B41" s="6" t="s">
        <v>1022</v>
      </c>
      <c r="C41" s="13">
        <v>0</v>
      </c>
      <c r="D41" s="13">
        <v>0</v>
      </c>
      <c r="E41" s="13">
        <v>71179652</v>
      </c>
      <c r="F41" s="13">
        <v>71179652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41"/>
      <c r="N41" s="13">
        <f t="shared" si="2"/>
        <v>0</v>
      </c>
      <c r="O41" s="17">
        <f t="shared" si="3"/>
        <v>0</v>
      </c>
    </row>
    <row r="42" spans="1:15" s="9" customFormat="1" ht="18">
      <c r="A42" s="36" t="s">
        <v>856</v>
      </c>
      <c r="B42" s="5" t="s">
        <v>552</v>
      </c>
      <c r="C42" s="12">
        <f aca="true" t="shared" si="7" ref="C42:L42">SUM(C43:C44)</f>
        <v>169411080</v>
      </c>
      <c r="D42" s="12">
        <f t="shared" si="7"/>
        <v>0</v>
      </c>
      <c r="E42" s="12">
        <f t="shared" si="7"/>
        <v>5443710</v>
      </c>
      <c r="F42" s="12">
        <f t="shared" si="7"/>
        <v>0</v>
      </c>
      <c r="G42" s="12">
        <f t="shared" si="7"/>
        <v>0</v>
      </c>
      <c r="H42" s="12">
        <f t="shared" si="7"/>
        <v>163967370</v>
      </c>
      <c r="I42" s="12">
        <f t="shared" si="7"/>
        <v>163967370</v>
      </c>
      <c r="J42" s="12">
        <f t="shared" si="7"/>
        <v>163967370</v>
      </c>
      <c r="K42" s="12">
        <f t="shared" si="7"/>
        <v>163967370</v>
      </c>
      <c r="L42" s="12">
        <f t="shared" si="7"/>
        <v>157529870</v>
      </c>
      <c r="M42" s="40">
        <f>SUM(M43:M44)</f>
        <v>0</v>
      </c>
      <c r="N42" s="12">
        <f t="shared" si="2"/>
        <v>0</v>
      </c>
      <c r="O42" s="16">
        <f t="shared" si="3"/>
        <v>6437500</v>
      </c>
    </row>
    <row r="43" spans="1:15" ht="18">
      <c r="A43" s="19" t="s">
        <v>857</v>
      </c>
      <c r="B43" s="6" t="s">
        <v>553</v>
      </c>
      <c r="C43" s="13">
        <v>90031776</v>
      </c>
      <c r="D43" s="13">
        <v>0</v>
      </c>
      <c r="E43" s="13">
        <v>3314406</v>
      </c>
      <c r="F43" s="13">
        <v>0</v>
      </c>
      <c r="G43" s="13">
        <v>0</v>
      </c>
      <c r="H43" s="13">
        <v>86717370</v>
      </c>
      <c r="I43" s="13">
        <v>86717370</v>
      </c>
      <c r="J43" s="13">
        <v>86717370</v>
      </c>
      <c r="K43" s="13">
        <v>86717370</v>
      </c>
      <c r="L43" s="13">
        <v>86717370</v>
      </c>
      <c r="M43" s="41"/>
      <c r="N43" s="13">
        <f t="shared" si="2"/>
        <v>0</v>
      </c>
      <c r="O43" s="17">
        <f t="shared" si="3"/>
        <v>0</v>
      </c>
    </row>
    <row r="44" spans="1:15" ht="18">
      <c r="A44" s="19" t="s">
        <v>858</v>
      </c>
      <c r="B44" s="6" t="s">
        <v>554</v>
      </c>
      <c r="C44" s="13">
        <v>79379304</v>
      </c>
      <c r="D44" s="13">
        <v>0</v>
      </c>
      <c r="E44" s="13">
        <v>2129304</v>
      </c>
      <c r="F44" s="13">
        <v>0</v>
      </c>
      <c r="G44" s="13">
        <v>0</v>
      </c>
      <c r="H44" s="13">
        <v>77250000</v>
      </c>
      <c r="I44" s="13">
        <v>77250000</v>
      </c>
      <c r="J44" s="13">
        <v>77250000</v>
      </c>
      <c r="K44" s="13">
        <v>77250000</v>
      </c>
      <c r="L44" s="13">
        <v>70812500</v>
      </c>
      <c r="M44" s="41"/>
      <c r="N44" s="13">
        <f t="shared" si="2"/>
        <v>0</v>
      </c>
      <c r="O44" s="17">
        <f t="shared" si="3"/>
        <v>6437500</v>
      </c>
    </row>
    <row r="45" spans="1:15" s="9" customFormat="1" ht="18">
      <c r="A45" s="36" t="s">
        <v>859</v>
      </c>
      <c r="B45" s="5" t="s">
        <v>555</v>
      </c>
      <c r="C45" s="12">
        <f aca="true" t="shared" si="8" ref="C45:L45">SUM(C46:C52)</f>
        <v>99536334</v>
      </c>
      <c r="D45" s="12">
        <f t="shared" si="8"/>
        <v>586005</v>
      </c>
      <c r="E45" s="12">
        <f t="shared" si="8"/>
        <v>1900000</v>
      </c>
      <c r="F45" s="12">
        <f t="shared" si="8"/>
        <v>0</v>
      </c>
      <c r="G45" s="12">
        <f t="shared" si="8"/>
        <v>0</v>
      </c>
      <c r="H45" s="12">
        <f t="shared" si="8"/>
        <v>98222339</v>
      </c>
      <c r="I45" s="12">
        <f t="shared" si="8"/>
        <v>90345407</v>
      </c>
      <c r="J45" s="12">
        <f t="shared" si="8"/>
        <v>90345407</v>
      </c>
      <c r="K45" s="12">
        <f t="shared" si="8"/>
        <v>90345407</v>
      </c>
      <c r="L45" s="12">
        <f t="shared" si="8"/>
        <v>67152753</v>
      </c>
      <c r="M45" s="40">
        <f>SUM(M46:M52)</f>
        <v>0</v>
      </c>
      <c r="N45" s="12">
        <f t="shared" si="2"/>
        <v>0</v>
      </c>
      <c r="O45" s="16">
        <f t="shared" si="3"/>
        <v>23192654</v>
      </c>
    </row>
    <row r="46" spans="1:15" ht="18">
      <c r="A46" s="19" t="s">
        <v>860</v>
      </c>
      <c r="B46" s="6" t="s">
        <v>556</v>
      </c>
      <c r="C46" s="13">
        <v>16879366</v>
      </c>
      <c r="D46" s="13">
        <v>0</v>
      </c>
      <c r="E46" s="13">
        <v>0</v>
      </c>
      <c r="F46" s="13">
        <v>0</v>
      </c>
      <c r="G46" s="13">
        <v>0</v>
      </c>
      <c r="H46" s="13">
        <v>16879366</v>
      </c>
      <c r="I46" s="13">
        <v>15555662</v>
      </c>
      <c r="J46" s="13">
        <v>15555662</v>
      </c>
      <c r="K46" s="13">
        <v>15555662</v>
      </c>
      <c r="L46" s="13">
        <v>14574395</v>
      </c>
      <c r="M46" s="41"/>
      <c r="N46" s="13">
        <f t="shared" si="2"/>
        <v>0</v>
      </c>
      <c r="O46" s="17">
        <f t="shared" si="3"/>
        <v>981267</v>
      </c>
    </row>
    <row r="47" spans="1:15" ht="18">
      <c r="A47" s="19" t="s">
        <v>861</v>
      </c>
      <c r="B47" s="6" t="s">
        <v>557</v>
      </c>
      <c r="C47" s="13">
        <v>23829693</v>
      </c>
      <c r="D47" s="13">
        <v>0</v>
      </c>
      <c r="E47" s="13">
        <v>0</v>
      </c>
      <c r="F47" s="13">
        <v>0</v>
      </c>
      <c r="G47" s="13">
        <v>0</v>
      </c>
      <c r="H47" s="13">
        <v>23829693</v>
      </c>
      <c r="I47" s="13">
        <v>23027900</v>
      </c>
      <c r="J47" s="13">
        <v>23027900</v>
      </c>
      <c r="K47" s="13">
        <v>23027900</v>
      </c>
      <c r="L47" s="13">
        <v>21076200</v>
      </c>
      <c r="M47" s="41"/>
      <c r="N47" s="13">
        <f t="shared" si="2"/>
        <v>0</v>
      </c>
      <c r="O47" s="17">
        <f t="shared" si="3"/>
        <v>1951700</v>
      </c>
    </row>
    <row r="48" spans="1:15" ht="18">
      <c r="A48" s="19" t="s">
        <v>862</v>
      </c>
      <c r="B48" s="6" t="s">
        <v>558</v>
      </c>
      <c r="C48" s="13">
        <v>1036591</v>
      </c>
      <c r="D48" s="13">
        <v>0</v>
      </c>
      <c r="E48" s="13">
        <v>0</v>
      </c>
      <c r="F48" s="13">
        <v>0</v>
      </c>
      <c r="G48" s="13">
        <v>0</v>
      </c>
      <c r="H48" s="13">
        <v>1036591</v>
      </c>
      <c r="I48" s="13">
        <v>966000</v>
      </c>
      <c r="J48" s="13">
        <v>966000</v>
      </c>
      <c r="K48" s="13">
        <v>966000</v>
      </c>
      <c r="L48" s="13">
        <v>882800</v>
      </c>
      <c r="M48" s="41"/>
      <c r="N48" s="13">
        <f t="shared" si="2"/>
        <v>0</v>
      </c>
      <c r="O48" s="17">
        <f t="shared" si="3"/>
        <v>83200</v>
      </c>
    </row>
    <row r="49" spans="1:15" ht="18">
      <c r="A49" s="19" t="s">
        <v>863</v>
      </c>
      <c r="B49" s="6" t="s">
        <v>559</v>
      </c>
      <c r="C49" s="13">
        <v>20143078</v>
      </c>
      <c r="D49" s="13">
        <v>66005</v>
      </c>
      <c r="E49" s="13">
        <v>0</v>
      </c>
      <c r="F49" s="13">
        <v>0</v>
      </c>
      <c r="G49" s="13">
        <v>0</v>
      </c>
      <c r="H49" s="13">
        <v>20209083</v>
      </c>
      <c r="I49" s="13">
        <v>20176487</v>
      </c>
      <c r="J49" s="13">
        <v>20176487</v>
      </c>
      <c r="K49" s="13">
        <v>20176487</v>
      </c>
      <c r="L49" s="13">
        <v>0</v>
      </c>
      <c r="M49" s="41"/>
      <c r="N49" s="13">
        <f t="shared" si="2"/>
        <v>0</v>
      </c>
      <c r="O49" s="17">
        <f t="shared" si="3"/>
        <v>20176487</v>
      </c>
    </row>
    <row r="50" spans="1:15" ht="18">
      <c r="A50" s="19" t="s">
        <v>864</v>
      </c>
      <c r="B50" s="6" t="s">
        <v>491</v>
      </c>
      <c r="C50" s="13">
        <v>17237915</v>
      </c>
      <c r="D50" s="13">
        <v>520000</v>
      </c>
      <c r="E50" s="13">
        <v>0</v>
      </c>
      <c r="F50" s="13">
        <v>0</v>
      </c>
      <c r="G50" s="13">
        <v>0</v>
      </c>
      <c r="H50" s="13">
        <v>17757915</v>
      </c>
      <c r="I50" s="13">
        <v>16641868</v>
      </c>
      <c r="J50" s="13">
        <v>16641868</v>
      </c>
      <c r="K50" s="13">
        <v>16641868</v>
      </c>
      <c r="L50" s="13">
        <v>16641868</v>
      </c>
      <c r="M50" s="41"/>
      <c r="N50" s="13">
        <f t="shared" si="2"/>
        <v>0</v>
      </c>
      <c r="O50" s="17">
        <f t="shared" si="3"/>
        <v>0</v>
      </c>
    </row>
    <row r="51" spans="1:15" ht="18">
      <c r="A51" s="19" t="s">
        <v>865</v>
      </c>
      <c r="B51" s="6" t="s">
        <v>492</v>
      </c>
      <c r="C51" s="13">
        <v>8274199</v>
      </c>
      <c r="D51" s="13">
        <v>0</v>
      </c>
      <c r="E51" s="13">
        <v>0</v>
      </c>
      <c r="F51" s="13">
        <v>0</v>
      </c>
      <c r="G51" s="13">
        <v>0</v>
      </c>
      <c r="H51" s="13">
        <v>8274199</v>
      </c>
      <c r="I51" s="13">
        <v>7827168</v>
      </c>
      <c r="J51" s="13">
        <v>7827168</v>
      </c>
      <c r="K51" s="13">
        <v>7827168</v>
      </c>
      <c r="L51" s="13">
        <v>7827168</v>
      </c>
      <c r="M51" s="41"/>
      <c r="N51" s="13">
        <f t="shared" si="2"/>
        <v>0</v>
      </c>
      <c r="O51" s="17">
        <f t="shared" si="3"/>
        <v>0</v>
      </c>
    </row>
    <row r="52" spans="1:15" ht="18">
      <c r="A52" s="19" t="s">
        <v>866</v>
      </c>
      <c r="B52" s="6" t="s">
        <v>560</v>
      </c>
      <c r="C52" s="13">
        <v>12135492</v>
      </c>
      <c r="D52" s="13">
        <v>0</v>
      </c>
      <c r="E52" s="13">
        <v>1900000</v>
      </c>
      <c r="F52" s="13">
        <v>0</v>
      </c>
      <c r="G52" s="13">
        <v>0</v>
      </c>
      <c r="H52" s="13">
        <v>10235492</v>
      </c>
      <c r="I52" s="13">
        <v>6150322</v>
      </c>
      <c r="J52" s="13">
        <v>6150322</v>
      </c>
      <c r="K52" s="13">
        <v>6150322</v>
      </c>
      <c r="L52" s="13">
        <v>6150322</v>
      </c>
      <c r="M52" s="41"/>
      <c r="N52" s="13">
        <f t="shared" si="2"/>
        <v>0</v>
      </c>
      <c r="O52" s="17">
        <f t="shared" si="3"/>
        <v>0</v>
      </c>
    </row>
    <row r="53" spans="1:15" s="9" customFormat="1" ht="18">
      <c r="A53" s="36" t="s">
        <v>867</v>
      </c>
      <c r="B53" s="5" t="s">
        <v>561</v>
      </c>
      <c r="C53" s="12">
        <f aca="true" t="shared" si="9" ref="C53:L53">SUM(C54:C56)</f>
        <v>16562782</v>
      </c>
      <c r="D53" s="12">
        <f t="shared" si="9"/>
        <v>0</v>
      </c>
      <c r="E53" s="12">
        <f t="shared" si="9"/>
        <v>50000</v>
      </c>
      <c r="F53" s="12">
        <f t="shared" si="9"/>
        <v>0</v>
      </c>
      <c r="G53" s="12">
        <f t="shared" si="9"/>
        <v>0</v>
      </c>
      <c r="H53" s="12">
        <f t="shared" si="9"/>
        <v>16512782</v>
      </c>
      <c r="I53" s="12">
        <f t="shared" si="9"/>
        <v>14604196</v>
      </c>
      <c r="J53" s="12">
        <f t="shared" si="9"/>
        <v>14604196</v>
      </c>
      <c r="K53" s="12">
        <f t="shared" si="9"/>
        <v>14604196</v>
      </c>
      <c r="L53" s="12">
        <f t="shared" si="9"/>
        <v>14474296</v>
      </c>
      <c r="M53" s="40">
        <f>SUM(M54:M56)</f>
        <v>0</v>
      </c>
      <c r="N53" s="12">
        <f t="shared" si="2"/>
        <v>0</v>
      </c>
      <c r="O53" s="16">
        <f t="shared" si="3"/>
        <v>129900</v>
      </c>
    </row>
    <row r="54" spans="1:15" ht="18">
      <c r="A54" s="19" t="s">
        <v>868</v>
      </c>
      <c r="B54" s="6" t="s">
        <v>562</v>
      </c>
      <c r="C54" s="13">
        <v>15062782</v>
      </c>
      <c r="D54" s="13">
        <v>0</v>
      </c>
      <c r="E54" s="13">
        <v>50000</v>
      </c>
      <c r="F54" s="13">
        <v>0</v>
      </c>
      <c r="G54" s="13">
        <v>0</v>
      </c>
      <c r="H54" s="13">
        <v>15012782</v>
      </c>
      <c r="I54" s="13">
        <v>14604196</v>
      </c>
      <c r="J54" s="13">
        <v>14604196</v>
      </c>
      <c r="K54" s="13">
        <v>14604196</v>
      </c>
      <c r="L54" s="13">
        <v>14474296</v>
      </c>
      <c r="M54" s="41"/>
      <c r="N54" s="13">
        <f t="shared" si="2"/>
        <v>0</v>
      </c>
      <c r="O54" s="17">
        <f t="shared" si="3"/>
        <v>129900</v>
      </c>
    </row>
    <row r="55" spans="1:15" ht="18">
      <c r="A55" s="19" t="s">
        <v>869</v>
      </c>
      <c r="B55" s="6" t="s">
        <v>563</v>
      </c>
      <c r="C55" s="13">
        <v>1000000</v>
      </c>
      <c r="D55" s="13">
        <v>0</v>
      </c>
      <c r="E55" s="13">
        <v>0</v>
      </c>
      <c r="F55" s="13">
        <v>0</v>
      </c>
      <c r="G55" s="13">
        <v>0</v>
      </c>
      <c r="H55" s="13">
        <v>1000000</v>
      </c>
      <c r="I55" s="13">
        <v>0</v>
      </c>
      <c r="J55" s="13">
        <v>0</v>
      </c>
      <c r="K55" s="13">
        <v>0</v>
      </c>
      <c r="L55" s="13">
        <v>0</v>
      </c>
      <c r="M55" s="41"/>
      <c r="N55" s="13">
        <f t="shared" si="2"/>
        <v>0</v>
      </c>
      <c r="O55" s="17">
        <f t="shared" si="3"/>
        <v>0</v>
      </c>
    </row>
    <row r="56" spans="1:15" ht="18">
      <c r="A56" s="19" t="s">
        <v>870</v>
      </c>
      <c r="B56" s="6" t="s">
        <v>564</v>
      </c>
      <c r="C56" s="13">
        <v>500000</v>
      </c>
      <c r="D56" s="13">
        <v>0</v>
      </c>
      <c r="E56" s="13">
        <v>0</v>
      </c>
      <c r="F56" s="13">
        <v>0</v>
      </c>
      <c r="G56" s="13">
        <v>0</v>
      </c>
      <c r="H56" s="13">
        <v>500000</v>
      </c>
      <c r="I56" s="13">
        <v>0</v>
      </c>
      <c r="J56" s="13">
        <v>0</v>
      </c>
      <c r="K56" s="13">
        <v>0</v>
      </c>
      <c r="L56" s="13">
        <v>0</v>
      </c>
      <c r="M56" s="41"/>
      <c r="N56" s="13">
        <f t="shared" si="2"/>
        <v>0</v>
      </c>
      <c r="O56" s="17">
        <f t="shared" si="3"/>
        <v>0</v>
      </c>
    </row>
    <row r="57" spans="1:15" s="9" customFormat="1" ht="18">
      <c r="A57" s="36" t="s">
        <v>871</v>
      </c>
      <c r="B57" s="5" t="s">
        <v>565</v>
      </c>
      <c r="C57" s="12">
        <f aca="true" t="shared" si="10" ref="C57:L57">SUM(C58:C62)</f>
        <v>17872269</v>
      </c>
      <c r="D57" s="12">
        <f t="shared" si="10"/>
        <v>50000</v>
      </c>
      <c r="E57" s="12">
        <f t="shared" si="10"/>
        <v>0</v>
      </c>
      <c r="F57" s="12">
        <f t="shared" si="10"/>
        <v>0</v>
      </c>
      <c r="G57" s="12">
        <f t="shared" si="10"/>
        <v>0</v>
      </c>
      <c r="H57" s="12">
        <f t="shared" si="10"/>
        <v>17922269</v>
      </c>
      <c r="I57" s="12">
        <f t="shared" si="10"/>
        <v>17207300</v>
      </c>
      <c r="J57" s="12">
        <f t="shared" si="10"/>
        <v>17207300</v>
      </c>
      <c r="K57" s="12">
        <f t="shared" si="10"/>
        <v>17207300</v>
      </c>
      <c r="L57" s="12">
        <f t="shared" si="10"/>
        <v>15773600</v>
      </c>
      <c r="M57" s="40">
        <f>SUM(M58:M62)</f>
        <v>0</v>
      </c>
      <c r="N57" s="12">
        <f t="shared" si="2"/>
        <v>0</v>
      </c>
      <c r="O57" s="16">
        <f t="shared" si="3"/>
        <v>1433700</v>
      </c>
    </row>
    <row r="58" spans="1:15" ht="18">
      <c r="A58" s="19" t="s">
        <v>872</v>
      </c>
      <c r="B58" s="6" t="s">
        <v>566</v>
      </c>
      <c r="C58" s="13">
        <v>7927403</v>
      </c>
      <c r="D58" s="13">
        <v>0</v>
      </c>
      <c r="E58" s="13">
        <v>0</v>
      </c>
      <c r="F58" s="13">
        <v>0</v>
      </c>
      <c r="G58" s="13">
        <v>0</v>
      </c>
      <c r="H58" s="13">
        <v>7927403</v>
      </c>
      <c r="I58" s="13">
        <v>7647100</v>
      </c>
      <c r="J58" s="13">
        <v>7647100</v>
      </c>
      <c r="K58" s="13">
        <v>7647100</v>
      </c>
      <c r="L58" s="13">
        <v>7010000</v>
      </c>
      <c r="M58" s="41"/>
      <c r="N58" s="13">
        <f t="shared" si="2"/>
        <v>0</v>
      </c>
      <c r="O58" s="17">
        <f t="shared" si="3"/>
        <v>637100</v>
      </c>
    </row>
    <row r="59" spans="1:15" ht="18">
      <c r="A59" s="19" t="s">
        <v>873</v>
      </c>
      <c r="B59" s="6" t="s">
        <v>567</v>
      </c>
      <c r="C59" s="13">
        <v>6081170</v>
      </c>
      <c r="D59" s="13">
        <v>0</v>
      </c>
      <c r="E59" s="13">
        <v>0</v>
      </c>
      <c r="F59" s="13">
        <v>0</v>
      </c>
      <c r="G59" s="13">
        <v>0</v>
      </c>
      <c r="H59" s="13">
        <v>6081170</v>
      </c>
      <c r="I59" s="13">
        <v>5734800</v>
      </c>
      <c r="J59" s="13">
        <v>5734800</v>
      </c>
      <c r="K59" s="13">
        <v>5734800</v>
      </c>
      <c r="L59" s="13">
        <v>5257100</v>
      </c>
      <c r="M59" s="41"/>
      <c r="N59" s="13">
        <f t="shared" si="2"/>
        <v>0</v>
      </c>
      <c r="O59" s="17">
        <f t="shared" si="3"/>
        <v>477700</v>
      </c>
    </row>
    <row r="60" spans="1:15" ht="18">
      <c r="A60" s="19" t="s">
        <v>874</v>
      </c>
      <c r="B60" s="6" t="s">
        <v>568</v>
      </c>
      <c r="C60" s="13">
        <v>974961</v>
      </c>
      <c r="D60" s="13">
        <v>0</v>
      </c>
      <c r="E60" s="13">
        <v>0</v>
      </c>
      <c r="F60" s="13">
        <v>0</v>
      </c>
      <c r="G60" s="13">
        <v>0</v>
      </c>
      <c r="H60" s="13">
        <v>974961</v>
      </c>
      <c r="I60" s="13">
        <v>956600</v>
      </c>
      <c r="J60" s="13">
        <v>956600</v>
      </c>
      <c r="K60" s="13">
        <v>956600</v>
      </c>
      <c r="L60" s="13">
        <v>876800</v>
      </c>
      <c r="M60" s="41"/>
      <c r="N60" s="13">
        <f t="shared" si="2"/>
        <v>0</v>
      </c>
      <c r="O60" s="17">
        <f t="shared" si="3"/>
        <v>79800</v>
      </c>
    </row>
    <row r="61" spans="1:15" ht="18">
      <c r="A61" s="19" t="s">
        <v>875</v>
      </c>
      <c r="B61" s="6" t="s">
        <v>569</v>
      </c>
      <c r="C61" s="13">
        <v>974961</v>
      </c>
      <c r="D61" s="13">
        <v>0</v>
      </c>
      <c r="E61" s="13">
        <v>0</v>
      </c>
      <c r="F61" s="13">
        <v>0</v>
      </c>
      <c r="G61" s="13">
        <v>0</v>
      </c>
      <c r="H61" s="13">
        <v>974961</v>
      </c>
      <c r="I61" s="13">
        <v>956600</v>
      </c>
      <c r="J61" s="13">
        <v>956600</v>
      </c>
      <c r="K61" s="13">
        <v>956600</v>
      </c>
      <c r="L61" s="13">
        <v>876800</v>
      </c>
      <c r="M61" s="41"/>
      <c r="N61" s="13">
        <f t="shared" si="2"/>
        <v>0</v>
      </c>
      <c r="O61" s="17">
        <f t="shared" si="3"/>
        <v>79800</v>
      </c>
    </row>
    <row r="62" spans="1:15" ht="18">
      <c r="A62" s="19" t="s">
        <v>876</v>
      </c>
      <c r="B62" s="6" t="s">
        <v>570</v>
      </c>
      <c r="C62" s="13">
        <v>1913774</v>
      </c>
      <c r="D62" s="13">
        <v>50000</v>
      </c>
      <c r="E62" s="13">
        <v>0</v>
      </c>
      <c r="F62" s="13">
        <v>0</v>
      </c>
      <c r="G62" s="13">
        <v>0</v>
      </c>
      <c r="H62" s="13">
        <v>1963774</v>
      </c>
      <c r="I62" s="13">
        <v>1912200</v>
      </c>
      <c r="J62" s="13">
        <v>1912200</v>
      </c>
      <c r="K62" s="13">
        <v>1912200</v>
      </c>
      <c r="L62" s="13">
        <v>1752900</v>
      </c>
      <c r="M62" s="41"/>
      <c r="N62" s="13">
        <f t="shared" si="2"/>
        <v>0</v>
      </c>
      <c r="O62" s="17">
        <f t="shared" si="3"/>
        <v>159300</v>
      </c>
    </row>
    <row r="63" spans="1:15" s="9" customFormat="1" ht="18">
      <c r="A63" s="36" t="s">
        <v>571</v>
      </c>
      <c r="B63" s="5" t="s">
        <v>572</v>
      </c>
      <c r="C63" s="12">
        <f aca="true" t="shared" si="11" ref="C63:L64">C64</f>
        <v>208926164</v>
      </c>
      <c r="D63" s="12">
        <f t="shared" si="11"/>
        <v>0</v>
      </c>
      <c r="E63" s="12">
        <f t="shared" si="11"/>
        <v>0</v>
      </c>
      <c r="F63" s="12">
        <f t="shared" si="11"/>
        <v>0</v>
      </c>
      <c r="G63" s="12">
        <f t="shared" si="11"/>
        <v>0</v>
      </c>
      <c r="H63" s="12">
        <f t="shared" si="11"/>
        <v>208926164</v>
      </c>
      <c r="I63" s="12">
        <f t="shared" si="11"/>
        <v>147362053</v>
      </c>
      <c r="J63" s="12">
        <f t="shared" si="11"/>
        <v>147362053</v>
      </c>
      <c r="K63" s="12">
        <f t="shared" si="11"/>
        <v>147362053</v>
      </c>
      <c r="L63" s="12">
        <f t="shared" si="11"/>
        <v>147362053</v>
      </c>
      <c r="M63" s="40">
        <f>M64</f>
        <v>0</v>
      </c>
      <c r="N63" s="12">
        <f t="shared" si="2"/>
        <v>0</v>
      </c>
      <c r="O63" s="16">
        <f t="shared" si="3"/>
        <v>0</v>
      </c>
    </row>
    <row r="64" spans="1:15" s="9" customFormat="1" ht="18">
      <c r="A64" s="36" t="s">
        <v>573</v>
      </c>
      <c r="B64" s="5" t="s">
        <v>577</v>
      </c>
      <c r="C64" s="12">
        <f t="shared" si="11"/>
        <v>208926164</v>
      </c>
      <c r="D64" s="12">
        <f t="shared" si="11"/>
        <v>0</v>
      </c>
      <c r="E64" s="12">
        <f t="shared" si="11"/>
        <v>0</v>
      </c>
      <c r="F64" s="12">
        <f t="shared" si="11"/>
        <v>0</v>
      </c>
      <c r="G64" s="12">
        <f t="shared" si="11"/>
        <v>0</v>
      </c>
      <c r="H64" s="12">
        <f t="shared" si="11"/>
        <v>208926164</v>
      </c>
      <c r="I64" s="12">
        <f t="shared" si="11"/>
        <v>147362053</v>
      </c>
      <c r="J64" s="12">
        <f t="shared" si="11"/>
        <v>147362053</v>
      </c>
      <c r="K64" s="12">
        <f t="shared" si="11"/>
        <v>147362053</v>
      </c>
      <c r="L64" s="12">
        <f t="shared" si="11"/>
        <v>147362053</v>
      </c>
      <c r="M64" s="40">
        <f>M65</f>
        <v>0</v>
      </c>
      <c r="N64" s="12">
        <f t="shared" si="2"/>
        <v>0</v>
      </c>
      <c r="O64" s="16">
        <f t="shared" si="3"/>
        <v>0</v>
      </c>
    </row>
    <row r="65" spans="1:15" s="9" customFormat="1" ht="18">
      <c r="A65" s="36" t="s">
        <v>574</v>
      </c>
      <c r="B65" s="5" t="s">
        <v>578</v>
      </c>
      <c r="C65" s="12">
        <f aca="true" t="shared" si="12" ref="C65:L65">C66+C70</f>
        <v>208926164</v>
      </c>
      <c r="D65" s="12">
        <f t="shared" si="12"/>
        <v>0</v>
      </c>
      <c r="E65" s="12">
        <f t="shared" si="12"/>
        <v>0</v>
      </c>
      <c r="F65" s="12">
        <f t="shared" si="12"/>
        <v>0</v>
      </c>
      <c r="G65" s="12">
        <f t="shared" si="12"/>
        <v>0</v>
      </c>
      <c r="H65" s="12">
        <f t="shared" si="12"/>
        <v>208926164</v>
      </c>
      <c r="I65" s="12">
        <f t="shared" si="12"/>
        <v>147362053</v>
      </c>
      <c r="J65" s="12">
        <f t="shared" si="12"/>
        <v>147362053</v>
      </c>
      <c r="K65" s="12">
        <f t="shared" si="12"/>
        <v>147362053</v>
      </c>
      <c r="L65" s="12">
        <f t="shared" si="12"/>
        <v>147362053</v>
      </c>
      <c r="M65" s="40">
        <f>M66+M70</f>
        <v>0</v>
      </c>
      <c r="N65" s="12">
        <f t="shared" si="2"/>
        <v>0</v>
      </c>
      <c r="O65" s="16">
        <f t="shared" si="3"/>
        <v>0</v>
      </c>
    </row>
    <row r="66" spans="1:15" s="9" customFormat="1" ht="18">
      <c r="A66" s="36" t="s">
        <v>877</v>
      </c>
      <c r="B66" s="5" t="s">
        <v>878</v>
      </c>
      <c r="C66" s="12">
        <f aca="true" t="shared" si="13" ref="C66:L66">C67</f>
        <v>198431688</v>
      </c>
      <c r="D66" s="12">
        <f t="shared" si="13"/>
        <v>0</v>
      </c>
      <c r="E66" s="12">
        <f t="shared" si="13"/>
        <v>0</v>
      </c>
      <c r="F66" s="12">
        <f t="shared" si="13"/>
        <v>0</v>
      </c>
      <c r="G66" s="12">
        <f t="shared" si="13"/>
        <v>0</v>
      </c>
      <c r="H66" s="12">
        <f t="shared" si="13"/>
        <v>198431688</v>
      </c>
      <c r="I66" s="12">
        <f t="shared" si="13"/>
        <v>140857639.1</v>
      </c>
      <c r="J66" s="12">
        <f t="shared" si="13"/>
        <v>140857639.1</v>
      </c>
      <c r="K66" s="12">
        <f t="shared" si="13"/>
        <v>140857639.1</v>
      </c>
      <c r="L66" s="12">
        <f t="shared" si="13"/>
        <v>140857639.1</v>
      </c>
      <c r="M66" s="40">
        <f>M67</f>
        <v>0</v>
      </c>
      <c r="N66" s="12">
        <f t="shared" si="2"/>
        <v>0</v>
      </c>
      <c r="O66" s="16">
        <f t="shared" si="3"/>
        <v>0</v>
      </c>
    </row>
    <row r="67" spans="1:15" s="9" customFormat="1" ht="18">
      <c r="A67" s="36" t="s">
        <v>879</v>
      </c>
      <c r="B67" s="5" t="s">
        <v>580</v>
      </c>
      <c r="C67" s="12">
        <f aca="true" t="shared" si="14" ref="C67:L67">SUM(C68:C69)</f>
        <v>198431688</v>
      </c>
      <c r="D67" s="12">
        <f t="shared" si="14"/>
        <v>0</v>
      </c>
      <c r="E67" s="12">
        <f t="shared" si="14"/>
        <v>0</v>
      </c>
      <c r="F67" s="12">
        <f t="shared" si="14"/>
        <v>0</v>
      </c>
      <c r="G67" s="12">
        <f t="shared" si="14"/>
        <v>0</v>
      </c>
      <c r="H67" s="12">
        <f t="shared" si="14"/>
        <v>198431688</v>
      </c>
      <c r="I67" s="12">
        <f t="shared" si="14"/>
        <v>140857639.1</v>
      </c>
      <c r="J67" s="12">
        <f t="shared" si="14"/>
        <v>140857639.1</v>
      </c>
      <c r="K67" s="12">
        <f t="shared" si="14"/>
        <v>140857639.1</v>
      </c>
      <c r="L67" s="12">
        <f t="shared" si="14"/>
        <v>140857639.1</v>
      </c>
      <c r="M67" s="40">
        <f>SUM(M68:M69)</f>
        <v>0</v>
      </c>
      <c r="N67" s="12">
        <f aca="true" t="shared" si="15" ref="N67:N130">J67-K67</f>
        <v>0</v>
      </c>
      <c r="O67" s="16">
        <f aca="true" t="shared" si="16" ref="O67:O130">K67-L67</f>
        <v>0</v>
      </c>
    </row>
    <row r="68" spans="1:15" ht="18">
      <c r="A68" s="19" t="s">
        <v>880</v>
      </c>
      <c r="B68" s="6" t="s">
        <v>575</v>
      </c>
      <c r="C68" s="13">
        <v>125746455</v>
      </c>
      <c r="D68" s="13">
        <v>0</v>
      </c>
      <c r="E68" s="13">
        <v>0</v>
      </c>
      <c r="F68" s="13">
        <v>0</v>
      </c>
      <c r="G68" s="13">
        <v>0</v>
      </c>
      <c r="H68" s="13">
        <v>125746455</v>
      </c>
      <c r="I68" s="13">
        <v>98209859.13</v>
      </c>
      <c r="J68" s="13">
        <v>98209859.13</v>
      </c>
      <c r="K68" s="13">
        <v>98209859.13</v>
      </c>
      <c r="L68" s="13">
        <v>98209859.13</v>
      </c>
      <c r="M68" s="41"/>
      <c r="N68" s="13">
        <f t="shared" si="15"/>
        <v>0</v>
      </c>
      <c r="O68" s="17">
        <f t="shared" si="16"/>
        <v>0</v>
      </c>
    </row>
    <row r="69" spans="1:15" ht="18">
      <c r="A69" s="19" t="s">
        <v>881</v>
      </c>
      <c r="B69" s="6" t="s">
        <v>576</v>
      </c>
      <c r="C69" s="13">
        <v>72685233</v>
      </c>
      <c r="D69" s="13">
        <v>0</v>
      </c>
      <c r="E69" s="13">
        <v>0</v>
      </c>
      <c r="F69" s="13">
        <v>0</v>
      </c>
      <c r="G69" s="13">
        <v>0</v>
      </c>
      <c r="H69" s="13">
        <v>72685233</v>
      </c>
      <c r="I69" s="13">
        <v>42647779.97</v>
      </c>
      <c r="J69" s="13">
        <v>42647779.97</v>
      </c>
      <c r="K69" s="13">
        <v>42647779.97</v>
      </c>
      <c r="L69" s="13">
        <v>42647779.97</v>
      </c>
      <c r="M69" s="41"/>
      <c r="N69" s="13">
        <f t="shared" si="15"/>
        <v>0</v>
      </c>
      <c r="O69" s="17">
        <f t="shared" si="16"/>
        <v>0</v>
      </c>
    </row>
    <row r="70" spans="1:15" s="9" customFormat="1" ht="18">
      <c r="A70" s="36" t="s">
        <v>882</v>
      </c>
      <c r="B70" s="5" t="s">
        <v>581</v>
      </c>
      <c r="C70" s="12">
        <f aca="true" t="shared" si="17" ref="C70:L70">SUM(C71:C72)</f>
        <v>10494476</v>
      </c>
      <c r="D70" s="12">
        <f t="shared" si="17"/>
        <v>0</v>
      </c>
      <c r="E70" s="12">
        <f t="shared" si="17"/>
        <v>0</v>
      </c>
      <c r="F70" s="12">
        <f t="shared" si="17"/>
        <v>0</v>
      </c>
      <c r="G70" s="12">
        <f t="shared" si="17"/>
        <v>0</v>
      </c>
      <c r="H70" s="12">
        <f t="shared" si="17"/>
        <v>10494476</v>
      </c>
      <c r="I70" s="12">
        <f t="shared" si="17"/>
        <v>6504413.9</v>
      </c>
      <c r="J70" s="12">
        <f t="shared" si="17"/>
        <v>6504413.9</v>
      </c>
      <c r="K70" s="12">
        <f t="shared" si="17"/>
        <v>6504413.9</v>
      </c>
      <c r="L70" s="12">
        <f t="shared" si="17"/>
        <v>6504413.9</v>
      </c>
      <c r="M70" s="40">
        <f>SUM(M71:M72)</f>
        <v>0</v>
      </c>
      <c r="N70" s="12">
        <f t="shared" si="15"/>
        <v>0</v>
      </c>
      <c r="O70" s="16">
        <f t="shared" si="16"/>
        <v>0</v>
      </c>
    </row>
    <row r="71" spans="1:15" ht="18">
      <c r="A71" s="19" t="s">
        <v>883</v>
      </c>
      <c r="B71" s="6" t="s">
        <v>575</v>
      </c>
      <c r="C71" s="13">
        <v>8731578</v>
      </c>
      <c r="D71" s="13">
        <v>0</v>
      </c>
      <c r="E71" s="13">
        <v>0</v>
      </c>
      <c r="F71" s="13">
        <v>0</v>
      </c>
      <c r="G71" s="13">
        <v>0</v>
      </c>
      <c r="H71" s="13">
        <v>8731578</v>
      </c>
      <c r="I71" s="13">
        <v>5660944.87</v>
      </c>
      <c r="J71" s="13">
        <v>5660944.87</v>
      </c>
      <c r="K71" s="13">
        <v>5660944.87</v>
      </c>
      <c r="L71" s="13">
        <v>5660944.87</v>
      </c>
      <c r="M71" s="41"/>
      <c r="N71" s="13">
        <f t="shared" si="15"/>
        <v>0</v>
      </c>
      <c r="O71" s="17">
        <f t="shared" si="16"/>
        <v>0</v>
      </c>
    </row>
    <row r="72" spans="1:15" ht="18">
      <c r="A72" s="19" t="s">
        <v>884</v>
      </c>
      <c r="B72" s="6" t="s">
        <v>576</v>
      </c>
      <c r="C72" s="13">
        <v>1762898</v>
      </c>
      <c r="D72" s="13">
        <v>0</v>
      </c>
      <c r="E72" s="13">
        <v>0</v>
      </c>
      <c r="F72" s="13">
        <v>0</v>
      </c>
      <c r="G72" s="13">
        <v>0</v>
      </c>
      <c r="H72" s="13">
        <v>1762898</v>
      </c>
      <c r="I72" s="13">
        <v>843469.03</v>
      </c>
      <c r="J72" s="13">
        <v>843469.03</v>
      </c>
      <c r="K72" s="13">
        <v>843469.03</v>
      </c>
      <c r="L72" s="13">
        <v>843469.03</v>
      </c>
      <c r="M72" s="41"/>
      <c r="N72" s="13">
        <f t="shared" si="15"/>
        <v>0</v>
      </c>
      <c r="O72" s="17">
        <f t="shared" si="16"/>
        <v>0</v>
      </c>
    </row>
    <row r="73" spans="1:15" s="9" customFormat="1" ht="18">
      <c r="A73" s="36" t="s">
        <v>582</v>
      </c>
      <c r="B73" s="5" t="s">
        <v>577</v>
      </c>
      <c r="C73" s="12">
        <f aca="true" t="shared" si="18" ref="C73:M73">C74+C112+C231+C305+C312+C358</f>
        <v>2876460096</v>
      </c>
      <c r="D73" s="12">
        <f t="shared" si="18"/>
        <v>641520773.85</v>
      </c>
      <c r="E73" s="12">
        <f t="shared" si="18"/>
        <v>570341121.85</v>
      </c>
      <c r="F73" s="12">
        <f t="shared" si="18"/>
        <v>3602633868.52</v>
      </c>
      <c r="G73" s="12">
        <f t="shared" si="18"/>
        <v>366349529.9</v>
      </c>
      <c r="H73" s="12">
        <f t="shared" si="18"/>
        <v>6183924086.62</v>
      </c>
      <c r="I73" s="12">
        <f t="shared" si="18"/>
        <v>4887185195.379999</v>
      </c>
      <c r="J73" s="12">
        <f t="shared" si="18"/>
        <v>4874482602.83</v>
      </c>
      <c r="K73" s="12">
        <f t="shared" si="18"/>
        <v>3849202158.0799994</v>
      </c>
      <c r="L73" s="12">
        <f t="shared" si="18"/>
        <v>3769236056.07</v>
      </c>
      <c r="M73" s="40">
        <f t="shared" si="18"/>
        <v>0</v>
      </c>
      <c r="N73" s="12">
        <f t="shared" si="15"/>
        <v>1025280444.7500005</v>
      </c>
      <c r="O73" s="16">
        <f t="shared" si="16"/>
        <v>79966102.00999928</v>
      </c>
    </row>
    <row r="74" spans="1:15" s="9" customFormat="1" ht="18">
      <c r="A74" s="36" t="s">
        <v>583</v>
      </c>
      <c r="B74" s="5" t="s">
        <v>584</v>
      </c>
      <c r="C74" s="12">
        <f aca="true" t="shared" si="19" ref="C74:L74">C75+C82+C84+C87</f>
        <v>131516977</v>
      </c>
      <c r="D74" s="12">
        <f t="shared" si="19"/>
        <v>164379652</v>
      </c>
      <c r="E74" s="12">
        <f t="shared" si="19"/>
        <v>93200000</v>
      </c>
      <c r="F74" s="12">
        <f t="shared" si="19"/>
        <v>19821490</v>
      </c>
      <c r="G74" s="12">
        <f t="shared" si="19"/>
        <v>121916</v>
      </c>
      <c r="H74" s="12">
        <f t="shared" si="19"/>
        <v>222396203</v>
      </c>
      <c r="I74" s="12">
        <f t="shared" si="19"/>
        <v>196604674.54000002</v>
      </c>
      <c r="J74" s="12">
        <f t="shared" si="19"/>
        <v>196604674.32000002</v>
      </c>
      <c r="K74" s="12">
        <f t="shared" si="19"/>
        <v>161384528.32000002</v>
      </c>
      <c r="L74" s="12">
        <f t="shared" si="19"/>
        <v>146708328.32</v>
      </c>
      <c r="M74" s="40">
        <f>M75+M82+M84+M87</f>
        <v>0</v>
      </c>
      <c r="N74" s="12">
        <f t="shared" si="15"/>
        <v>35220146</v>
      </c>
      <c r="O74" s="16">
        <f t="shared" si="16"/>
        <v>14676200.00000003</v>
      </c>
    </row>
    <row r="75" spans="1:15" s="9" customFormat="1" ht="18">
      <c r="A75" s="36" t="s">
        <v>585</v>
      </c>
      <c r="B75" s="5" t="s">
        <v>586</v>
      </c>
      <c r="C75" s="12">
        <f aca="true" t="shared" si="20" ref="C75:L75">SUM(C76:C81)</f>
        <v>18000000</v>
      </c>
      <c r="D75" s="12">
        <f t="shared" si="20"/>
        <v>8000000</v>
      </c>
      <c r="E75" s="12">
        <f t="shared" si="20"/>
        <v>14000000</v>
      </c>
      <c r="F75" s="12">
        <f t="shared" si="20"/>
        <v>6023695</v>
      </c>
      <c r="G75" s="12">
        <f t="shared" si="20"/>
        <v>0</v>
      </c>
      <c r="H75" s="12">
        <f t="shared" si="20"/>
        <v>18023695</v>
      </c>
      <c r="I75" s="12">
        <f t="shared" si="20"/>
        <v>17722630.560000002</v>
      </c>
      <c r="J75" s="12">
        <f t="shared" si="20"/>
        <v>17722630.34</v>
      </c>
      <c r="K75" s="12">
        <f t="shared" si="20"/>
        <v>17722630.34</v>
      </c>
      <c r="L75" s="12">
        <f t="shared" si="20"/>
        <v>17722630.34</v>
      </c>
      <c r="M75" s="40">
        <f>SUM(M76:M81)</f>
        <v>0</v>
      </c>
      <c r="N75" s="12">
        <f t="shared" si="15"/>
        <v>0</v>
      </c>
      <c r="O75" s="16">
        <f t="shared" si="16"/>
        <v>0</v>
      </c>
    </row>
    <row r="76" spans="1:15" ht="18">
      <c r="A76" s="19" t="s">
        <v>587</v>
      </c>
      <c r="B76" s="6" t="s">
        <v>393</v>
      </c>
      <c r="C76" s="13">
        <v>5000000</v>
      </c>
      <c r="D76" s="13">
        <v>0</v>
      </c>
      <c r="E76" s="13">
        <v>5000000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41"/>
      <c r="N76" s="13">
        <f t="shared" si="15"/>
        <v>0</v>
      </c>
      <c r="O76" s="17">
        <f t="shared" si="16"/>
        <v>0</v>
      </c>
    </row>
    <row r="77" spans="1:15" ht="18">
      <c r="A77" s="19" t="s">
        <v>588</v>
      </c>
      <c r="B77" s="6" t="s">
        <v>591</v>
      </c>
      <c r="C77" s="13">
        <v>2000000</v>
      </c>
      <c r="D77" s="13">
        <v>0</v>
      </c>
      <c r="E77" s="13">
        <v>2000000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41"/>
      <c r="N77" s="13">
        <f t="shared" si="15"/>
        <v>0</v>
      </c>
      <c r="O77" s="17">
        <f t="shared" si="16"/>
        <v>0</v>
      </c>
    </row>
    <row r="78" spans="1:15" ht="18">
      <c r="A78" s="19" t="s">
        <v>589</v>
      </c>
      <c r="B78" s="6" t="s">
        <v>593</v>
      </c>
      <c r="C78" s="13">
        <v>4000000</v>
      </c>
      <c r="D78" s="13">
        <v>8000000</v>
      </c>
      <c r="E78" s="13">
        <v>0</v>
      </c>
      <c r="F78" s="13">
        <v>0</v>
      </c>
      <c r="G78" s="13">
        <v>0</v>
      </c>
      <c r="H78" s="13">
        <v>12000000</v>
      </c>
      <c r="I78" s="13">
        <v>11722630.56</v>
      </c>
      <c r="J78" s="13">
        <v>11722630.34</v>
      </c>
      <c r="K78" s="13">
        <v>11722630.34</v>
      </c>
      <c r="L78" s="13">
        <v>11722630.34</v>
      </c>
      <c r="M78" s="41"/>
      <c r="N78" s="13">
        <f t="shared" si="15"/>
        <v>0</v>
      </c>
      <c r="O78" s="17">
        <f t="shared" si="16"/>
        <v>0</v>
      </c>
    </row>
    <row r="79" spans="1:15" ht="18">
      <c r="A79" s="19" t="s">
        <v>590</v>
      </c>
      <c r="B79" s="6" t="s">
        <v>885</v>
      </c>
      <c r="C79" s="13">
        <v>2000000</v>
      </c>
      <c r="D79" s="13">
        <v>0</v>
      </c>
      <c r="E79" s="13">
        <v>2000000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41"/>
      <c r="N79" s="13">
        <f t="shared" si="15"/>
        <v>0</v>
      </c>
      <c r="O79" s="17">
        <f t="shared" si="16"/>
        <v>0</v>
      </c>
    </row>
    <row r="80" spans="1:15" ht="18">
      <c r="A80" s="19" t="s">
        <v>592</v>
      </c>
      <c r="B80" s="6" t="s">
        <v>459</v>
      </c>
      <c r="C80" s="13">
        <v>5000000</v>
      </c>
      <c r="D80" s="13">
        <v>0</v>
      </c>
      <c r="E80" s="13">
        <v>5000000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41"/>
      <c r="N80" s="13">
        <f t="shared" si="15"/>
        <v>0</v>
      </c>
      <c r="O80" s="17">
        <f t="shared" si="16"/>
        <v>0</v>
      </c>
    </row>
    <row r="81" spans="1:15" ht="18">
      <c r="A81" s="19" t="s">
        <v>594</v>
      </c>
      <c r="B81" s="6" t="s">
        <v>886</v>
      </c>
      <c r="C81" s="13">
        <v>0</v>
      </c>
      <c r="D81" s="13">
        <v>0</v>
      </c>
      <c r="E81" s="13">
        <v>0</v>
      </c>
      <c r="F81" s="13">
        <v>6023695</v>
      </c>
      <c r="G81" s="13">
        <v>0</v>
      </c>
      <c r="H81" s="13">
        <v>6023695</v>
      </c>
      <c r="I81" s="13">
        <v>6000000</v>
      </c>
      <c r="J81" s="13">
        <v>6000000</v>
      </c>
      <c r="K81" s="13">
        <v>6000000</v>
      </c>
      <c r="L81" s="13">
        <v>6000000</v>
      </c>
      <c r="M81" s="41"/>
      <c r="N81" s="13">
        <f t="shared" si="15"/>
        <v>0</v>
      </c>
      <c r="O81" s="17">
        <f t="shared" si="16"/>
        <v>0</v>
      </c>
    </row>
    <row r="82" spans="1:15" s="9" customFormat="1" ht="18">
      <c r="A82" s="36" t="s">
        <v>596</v>
      </c>
      <c r="B82" s="5" t="s">
        <v>597</v>
      </c>
      <c r="C82" s="12">
        <f aca="true" t="shared" si="21" ref="C82:L82">C83</f>
        <v>1000</v>
      </c>
      <c r="D82" s="12">
        <f t="shared" si="21"/>
        <v>0</v>
      </c>
      <c r="E82" s="12">
        <f t="shared" si="21"/>
        <v>0</v>
      </c>
      <c r="F82" s="12">
        <f t="shared" si="21"/>
        <v>0</v>
      </c>
      <c r="G82" s="12">
        <f t="shared" si="21"/>
        <v>0</v>
      </c>
      <c r="H82" s="12">
        <f t="shared" si="21"/>
        <v>1000</v>
      </c>
      <c r="I82" s="12">
        <f t="shared" si="21"/>
        <v>0</v>
      </c>
      <c r="J82" s="12">
        <f t="shared" si="21"/>
        <v>0</v>
      </c>
      <c r="K82" s="12">
        <f t="shared" si="21"/>
        <v>0</v>
      </c>
      <c r="L82" s="12">
        <f t="shared" si="21"/>
        <v>0</v>
      </c>
      <c r="M82" s="40">
        <f>M83</f>
        <v>0</v>
      </c>
      <c r="N82" s="12">
        <f t="shared" si="15"/>
        <v>0</v>
      </c>
      <c r="O82" s="16">
        <f t="shared" si="16"/>
        <v>0</v>
      </c>
    </row>
    <row r="83" spans="1:15" ht="18">
      <c r="A83" s="19" t="s">
        <v>598</v>
      </c>
      <c r="B83" s="6" t="s">
        <v>599</v>
      </c>
      <c r="C83" s="13">
        <v>1000</v>
      </c>
      <c r="D83" s="13">
        <v>0</v>
      </c>
      <c r="E83" s="13">
        <v>0</v>
      </c>
      <c r="F83" s="13">
        <v>0</v>
      </c>
      <c r="G83" s="13">
        <v>0</v>
      </c>
      <c r="H83" s="13">
        <v>1000</v>
      </c>
      <c r="I83" s="13">
        <v>0</v>
      </c>
      <c r="J83" s="13">
        <v>0</v>
      </c>
      <c r="K83" s="13">
        <v>0</v>
      </c>
      <c r="L83" s="13">
        <v>0</v>
      </c>
      <c r="M83" s="41"/>
      <c r="N83" s="13">
        <f t="shared" si="15"/>
        <v>0</v>
      </c>
      <c r="O83" s="17">
        <f t="shared" si="16"/>
        <v>0</v>
      </c>
    </row>
    <row r="84" spans="1:15" s="9" customFormat="1" ht="18">
      <c r="A84" s="36" t="s">
        <v>600</v>
      </c>
      <c r="B84" s="5" t="s">
        <v>601</v>
      </c>
      <c r="C84" s="12">
        <f aca="true" t="shared" si="22" ref="C84:L84">SUM(C85:C86)</f>
        <v>39749000</v>
      </c>
      <c r="D84" s="12">
        <f t="shared" si="22"/>
        <v>0</v>
      </c>
      <c r="E84" s="12">
        <f t="shared" si="22"/>
        <v>39700000</v>
      </c>
      <c r="F84" s="12">
        <f t="shared" si="22"/>
        <v>0</v>
      </c>
      <c r="G84" s="12">
        <f t="shared" si="22"/>
        <v>0</v>
      </c>
      <c r="H84" s="12">
        <f t="shared" si="22"/>
        <v>49000</v>
      </c>
      <c r="I84" s="12">
        <f t="shared" si="22"/>
        <v>0</v>
      </c>
      <c r="J84" s="12">
        <f t="shared" si="22"/>
        <v>0</v>
      </c>
      <c r="K84" s="12">
        <f t="shared" si="22"/>
        <v>0</v>
      </c>
      <c r="L84" s="12">
        <f t="shared" si="22"/>
        <v>0</v>
      </c>
      <c r="M84" s="40">
        <f>SUM(M85:M86)</f>
        <v>0</v>
      </c>
      <c r="N84" s="12">
        <f t="shared" si="15"/>
        <v>0</v>
      </c>
      <c r="O84" s="16">
        <f t="shared" si="16"/>
        <v>0</v>
      </c>
    </row>
    <row r="85" spans="1:15" ht="18">
      <c r="A85" s="19" t="s">
        <v>602</v>
      </c>
      <c r="B85" s="6" t="s">
        <v>445</v>
      </c>
      <c r="C85" s="13">
        <v>39748000</v>
      </c>
      <c r="D85" s="13">
        <v>0</v>
      </c>
      <c r="E85" s="13">
        <v>39700000</v>
      </c>
      <c r="F85" s="13">
        <v>0</v>
      </c>
      <c r="G85" s="13">
        <v>0</v>
      </c>
      <c r="H85" s="13">
        <v>48000</v>
      </c>
      <c r="I85" s="13">
        <v>0</v>
      </c>
      <c r="J85" s="13">
        <v>0</v>
      </c>
      <c r="K85" s="13">
        <v>0</v>
      </c>
      <c r="L85" s="13">
        <v>0</v>
      </c>
      <c r="M85" s="41"/>
      <c r="N85" s="13">
        <f t="shared" si="15"/>
        <v>0</v>
      </c>
      <c r="O85" s="17">
        <f t="shared" si="16"/>
        <v>0</v>
      </c>
    </row>
    <row r="86" spans="1:15" ht="18">
      <c r="A86" s="19" t="s">
        <v>603</v>
      </c>
      <c r="B86" s="6" t="s">
        <v>604</v>
      </c>
      <c r="C86" s="13">
        <v>1000</v>
      </c>
      <c r="D86" s="13">
        <v>0</v>
      </c>
      <c r="E86" s="13">
        <v>0</v>
      </c>
      <c r="F86" s="13">
        <v>0</v>
      </c>
      <c r="G86" s="13">
        <v>0</v>
      </c>
      <c r="H86" s="13">
        <v>1000</v>
      </c>
      <c r="I86" s="13">
        <v>0</v>
      </c>
      <c r="J86" s="13">
        <v>0</v>
      </c>
      <c r="K86" s="13">
        <v>0</v>
      </c>
      <c r="L86" s="13">
        <v>0</v>
      </c>
      <c r="M86" s="41"/>
      <c r="N86" s="13">
        <f t="shared" si="15"/>
        <v>0</v>
      </c>
      <c r="O86" s="17">
        <f t="shared" si="16"/>
        <v>0</v>
      </c>
    </row>
    <row r="87" spans="1:15" s="9" customFormat="1" ht="18">
      <c r="A87" s="36" t="s">
        <v>605</v>
      </c>
      <c r="B87" s="5" t="s">
        <v>579</v>
      </c>
      <c r="C87" s="12">
        <f aca="true" t="shared" si="23" ref="C87:L87">C88+C90+C92+C94</f>
        <v>73766977</v>
      </c>
      <c r="D87" s="12">
        <f t="shared" si="23"/>
        <v>156379652</v>
      </c>
      <c r="E87" s="12">
        <f t="shared" si="23"/>
        <v>39500000</v>
      </c>
      <c r="F87" s="12">
        <f t="shared" si="23"/>
        <v>13797795</v>
      </c>
      <c r="G87" s="12">
        <f t="shared" si="23"/>
        <v>121916</v>
      </c>
      <c r="H87" s="12">
        <f t="shared" si="23"/>
        <v>204322508</v>
      </c>
      <c r="I87" s="12">
        <f t="shared" si="23"/>
        <v>178882043.98000002</v>
      </c>
      <c r="J87" s="12">
        <f t="shared" si="23"/>
        <v>178882043.98000002</v>
      </c>
      <c r="K87" s="12">
        <f t="shared" si="23"/>
        <v>143661897.98000002</v>
      </c>
      <c r="L87" s="12">
        <f t="shared" si="23"/>
        <v>128985697.98</v>
      </c>
      <c r="M87" s="40">
        <f>M88+M90+M92+M94</f>
        <v>0</v>
      </c>
      <c r="N87" s="12">
        <f t="shared" si="15"/>
        <v>35220146</v>
      </c>
      <c r="O87" s="16">
        <f t="shared" si="16"/>
        <v>14676200.000000015</v>
      </c>
    </row>
    <row r="88" spans="1:15" s="9" customFormat="1" ht="18">
      <c r="A88" s="36" t="s">
        <v>606</v>
      </c>
      <c r="B88" s="5" t="s">
        <v>887</v>
      </c>
      <c r="C88" s="12">
        <f aca="true" t="shared" si="24" ref="C88:L88">C89</f>
        <v>4000000</v>
      </c>
      <c r="D88" s="12">
        <f t="shared" si="24"/>
        <v>0</v>
      </c>
      <c r="E88" s="12">
        <f t="shared" si="24"/>
        <v>3920000</v>
      </c>
      <c r="F88" s="12">
        <f t="shared" si="24"/>
        <v>0</v>
      </c>
      <c r="G88" s="12">
        <f t="shared" si="24"/>
        <v>0</v>
      </c>
      <c r="H88" s="12">
        <f t="shared" si="24"/>
        <v>80000</v>
      </c>
      <c r="I88" s="12">
        <f t="shared" si="24"/>
        <v>0</v>
      </c>
      <c r="J88" s="12">
        <f t="shared" si="24"/>
        <v>0</v>
      </c>
      <c r="K88" s="12">
        <f t="shared" si="24"/>
        <v>0</v>
      </c>
      <c r="L88" s="12">
        <f t="shared" si="24"/>
        <v>0</v>
      </c>
      <c r="M88" s="40">
        <f>M89</f>
        <v>0</v>
      </c>
      <c r="N88" s="12">
        <f t="shared" si="15"/>
        <v>0</v>
      </c>
      <c r="O88" s="16">
        <f t="shared" si="16"/>
        <v>0</v>
      </c>
    </row>
    <row r="89" spans="1:15" ht="18">
      <c r="A89" s="19" t="s">
        <v>608</v>
      </c>
      <c r="B89" s="6" t="s">
        <v>609</v>
      </c>
      <c r="C89" s="13">
        <v>4000000</v>
      </c>
      <c r="D89" s="13">
        <v>0</v>
      </c>
      <c r="E89" s="13">
        <v>3920000</v>
      </c>
      <c r="F89" s="13">
        <v>0</v>
      </c>
      <c r="G89" s="13">
        <v>0</v>
      </c>
      <c r="H89" s="13">
        <v>80000</v>
      </c>
      <c r="I89" s="13">
        <v>0</v>
      </c>
      <c r="J89" s="13">
        <v>0</v>
      </c>
      <c r="K89" s="13">
        <v>0</v>
      </c>
      <c r="L89" s="13">
        <v>0</v>
      </c>
      <c r="M89" s="41"/>
      <c r="N89" s="13">
        <f t="shared" si="15"/>
        <v>0</v>
      </c>
      <c r="O89" s="17">
        <f t="shared" si="16"/>
        <v>0</v>
      </c>
    </row>
    <row r="90" spans="1:15" s="9" customFormat="1" ht="18">
      <c r="A90" s="36" t="s">
        <v>610</v>
      </c>
      <c r="B90" s="5" t="s">
        <v>611</v>
      </c>
      <c r="C90" s="12">
        <f aca="true" t="shared" si="25" ref="C90:L90">C91</f>
        <v>3000000</v>
      </c>
      <c r="D90" s="12">
        <f t="shared" si="25"/>
        <v>0</v>
      </c>
      <c r="E90" s="12">
        <f t="shared" si="25"/>
        <v>0</v>
      </c>
      <c r="F90" s="12">
        <f t="shared" si="25"/>
        <v>0</v>
      </c>
      <c r="G90" s="12">
        <f t="shared" si="25"/>
        <v>0</v>
      </c>
      <c r="H90" s="12">
        <f t="shared" si="25"/>
        <v>3000000</v>
      </c>
      <c r="I90" s="12">
        <f t="shared" si="25"/>
        <v>2988106</v>
      </c>
      <c r="J90" s="12">
        <f t="shared" si="25"/>
        <v>2988106</v>
      </c>
      <c r="K90" s="12">
        <f t="shared" si="25"/>
        <v>2988106</v>
      </c>
      <c r="L90" s="12">
        <f t="shared" si="25"/>
        <v>2988106</v>
      </c>
      <c r="M90" s="40">
        <f>M91</f>
        <v>0</v>
      </c>
      <c r="N90" s="12">
        <f t="shared" si="15"/>
        <v>0</v>
      </c>
      <c r="O90" s="16">
        <f t="shared" si="16"/>
        <v>0</v>
      </c>
    </row>
    <row r="91" spans="1:15" ht="18">
      <c r="A91" s="19" t="s">
        <v>612</v>
      </c>
      <c r="B91" s="6" t="s">
        <v>435</v>
      </c>
      <c r="C91" s="13">
        <v>3000000</v>
      </c>
      <c r="D91" s="13">
        <v>0</v>
      </c>
      <c r="E91" s="13">
        <v>0</v>
      </c>
      <c r="F91" s="13">
        <v>0</v>
      </c>
      <c r="G91" s="13">
        <v>0</v>
      </c>
      <c r="H91" s="13">
        <v>3000000</v>
      </c>
      <c r="I91" s="13">
        <v>2988106</v>
      </c>
      <c r="J91" s="13">
        <v>2988106</v>
      </c>
      <c r="K91" s="13">
        <v>2988106</v>
      </c>
      <c r="L91" s="13">
        <v>2988106</v>
      </c>
      <c r="M91" s="41"/>
      <c r="N91" s="13">
        <f t="shared" si="15"/>
        <v>0</v>
      </c>
      <c r="O91" s="17">
        <f t="shared" si="16"/>
        <v>0</v>
      </c>
    </row>
    <row r="92" spans="1:15" s="9" customFormat="1" ht="18">
      <c r="A92" s="36" t="s">
        <v>613</v>
      </c>
      <c r="B92" s="5" t="s">
        <v>614</v>
      </c>
      <c r="C92" s="12">
        <f aca="true" t="shared" si="26" ref="C92:L92">C93</f>
        <v>6500000</v>
      </c>
      <c r="D92" s="12">
        <f t="shared" si="26"/>
        <v>0</v>
      </c>
      <c r="E92" s="12">
        <f t="shared" si="26"/>
        <v>0</v>
      </c>
      <c r="F92" s="12">
        <f t="shared" si="26"/>
        <v>0</v>
      </c>
      <c r="G92" s="12">
        <f t="shared" si="26"/>
        <v>0</v>
      </c>
      <c r="H92" s="12">
        <f t="shared" si="26"/>
        <v>6500000</v>
      </c>
      <c r="I92" s="12">
        <f t="shared" si="26"/>
        <v>6500000</v>
      </c>
      <c r="J92" s="12">
        <f t="shared" si="26"/>
        <v>6500000</v>
      </c>
      <c r="K92" s="12">
        <f t="shared" si="26"/>
        <v>6500000</v>
      </c>
      <c r="L92" s="12">
        <f t="shared" si="26"/>
        <v>6500000</v>
      </c>
      <c r="M92" s="40">
        <f>M93</f>
        <v>0</v>
      </c>
      <c r="N92" s="12">
        <f t="shared" si="15"/>
        <v>0</v>
      </c>
      <c r="O92" s="16">
        <f t="shared" si="16"/>
        <v>0</v>
      </c>
    </row>
    <row r="93" spans="1:15" ht="18">
      <c r="A93" s="19" t="s">
        <v>615</v>
      </c>
      <c r="B93" s="6" t="s">
        <v>435</v>
      </c>
      <c r="C93" s="13">
        <v>6500000</v>
      </c>
      <c r="D93" s="13">
        <v>0</v>
      </c>
      <c r="E93" s="13">
        <v>0</v>
      </c>
      <c r="F93" s="13">
        <v>0</v>
      </c>
      <c r="G93" s="13">
        <v>0</v>
      </c>
      <c r="H93" s="13">
        <v>6500000</v>
      </c>
      <c r="I93" s="13">
        <v>6500000</v>
      </c>
      <c r="J93" s="13">
        <v>6500000</v>
      </c>
      <c r="K93" s="13">
        <v>6500000</v>
      </c>
      <c r="L93" s="13">
        <v>6500000</v>
      </c>
      <c r="M93" s="41"/>
      <c r="N93" s="13">
        <f t="shared" si="15"/>
        <v>0</v>
      </c>
      <c r="O93" s="17">
        <f t="shared" si="16"/>
        <v>0</v>
      </c>
    </row>
    <row r="94" spans="1:15" s="9" customFormat="1" ht="18">
      <c r="A94" s="36" t="s">
        <v>616</v>
      </c>
      <c r="B94" s="5" t="s">
        <v>617</v>
      </c>
      <c r="C94" s="12">
        <f aca="true" t="shared" si="27" ref="C94:L94">SUM(C95:C111)</f>
        <v>60266977</v>
      </c>
      <c r="D94" s="12">
        <f t="shared" si="27"/>
        <v>156379652</v>
      </c>
      <c r="E94" s="12">
        <f t="shared" si="27"/>
        <v>35580000</v>
      </c>
      <c r="F94" s="12">
        <f t="shared" si="27"/>
        <v>13797795</v>
      </c>
      <c r="G94" s="12">
        <f t="shared" si="27"/>
        <v>121916</v>
      </c>
      <c r="H94" s="12">
        <f t="shared" si="27"/>
        <v>194742508</v>
      </c>
      <c r="I94" s="12">
        <f t="shared" si="27"/>
        <v>169393937.98000002</v>
      </c>
      <c r="J94" s="12">
        <f t="shared" si="27"/>
        <v>169393937.98000002</v>
      </c>
      <c r="K94" s="12">
        <f t="shared" si="27"/>
        <v>134173791.98</v>
      </c>
      <c r="L94" s="12">
        <f t="shared" si="27"/>
        <v>119497591.98</v>
      </c>
      <c r="M94" s="40">
        <f>SUM(M95:M111)</f>
        <v>0</v>
      </c>
      <c r="N94" s="12">
        <f t="shared" si="15"/>
        <v>35220146.000000015</v>
      </c>
      <c r="O94" s="16">
        <f t="shared" si="16"/>
        <v>14676200</v>
      </c>
    </row>
    <row r="95" spans="1:15" ht="18">
      <c r="A95" s="19" t="s">
        <v>618</v>
      </c>
      <c r="B95" s="6" t="s">
        <v>430</v>
      </c>
      <c r="C95" s="13">
        <v>5000000</v>
      </c>
      <c r="D95" s="13">
        <v>0</v>
      </c>
      <c r="E95" s="13">
        <v>5000000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41"/>
      <c r="N95" s="13">
        <f t="shared" si="15"/>
        <v>0</v>
      </c>
      <c r="O95" s="17">
        <f t="shared" si="16"/>
        <v>0</v>
      </c>
    </row>
    <row r="96" spans="1:15" ht="18">
      <c r="A96" s="19" t="s">
        <v>619</v>
      </c>
      <c r="B96" s="6" t="s">
        <v>624</v>
      </c>
      <c r="C96" s="13">
        <v>5000000</v>
      </c>
      <c r="D96" s="13">
        <v>0</v>
      </c>
      <c r="E96" s="13">
        <v>1500000</v>
      </c>
      <c r="F96" s="13">
        <v>0</v>
      </c>
      <c r="G96" s="13">
        <v>0</v>
      </c>
      <c r="H96" s="13">
        <v>3500000</v>
      </c>
      <c r="I96" s="13">
        <v>3499203.3</v>
      </c>
      <c r="J96" s="13">
        <v>3499203.3</v>
      </c>
      <c r="K96" s="13">
        <v>3499203.3</v>
      </c>
      <c r="L96" s="13">
        <v>3499203.3</v>
      </c>
      <c r="M96" s="41"/>
      <c r="N96" s="13">
        <f t="shared" si="15"/>
        <v>0</v>
      </c>
      <c r="O96" s="17">
        <f t="shared" si="16"/>
        <v>0</v>
      </c>
    </row>
    <row r="97" spans="1:15" ht="18">
      <c r="A97" s="19" t="s">
        <v>620</v>
      </c>
      <c r="B97" s="6" t="s">
        <v>888</v>
      </c>
      <c r="C97" s="13">
        <v>5000000</v>
      </c>
      <c r="D97" s="13">
        <v>0</v>
      </c>
      <c r="E97" s="13">
        <v>1900000</v>
      </c>
      <c r="F97" s="13">
        <v>0</v>
      </c>
      <c r="G97" s="13">
        <v>0</v>
      </c>
      <c r="H97" s="13">
        <v>3100000</v>
      </c>
      <c r="I97" s="13">
        <v>3097084.68</v>
      </c>
      <c r="J97" s="13">
        <v>3097084.68</v>
      </c>
      <c r="K97" s="13">
        <v>3097084.68</v>
      </c>
      <c r="L97" s="13">
        <v>3097084.68</v>
      </c>
      <c r="M97" s="41"/>
      <c r="N97" s="13">
        <f t="shared" si="15"/>
        <v>0</v>
      </c>
      <c r="O97" s="17">
        <f t="shared" si="16"/>
        <v>0</v>
      </c>
    </row>
    <row r="98" spans="1:15" ht="18">
      <c r="A98" s="19" t="s">
        <v>621</v>
      </c>
      <c r="B98" s="6" t="s">
        <v>127</v>
      </c>
      <c r="C98" s="13">
        <v>20000000</v>
      </c>
      <c r="D98" s="13">
        <v>0</v>
      </c>
      <c r="E98" s="13">
        <v>14000000</v>
      </c>
      <c r="F98" s="13">
        <v>0</v>
      </c>
      <c r="G98" s="13">
        <v>0</v>
      </c>
      <c r="H98" s="13">
        <v>6000000</v>
      </c>
      <c r="I98" s="13">
        <v>0</v>
      </c>
      <c r="J98" s="13">
        <v>0</v>
      </c>
      <c r="K98" s="13">
        <v>0</v>
      </c>
      <c r="L98" s="13">
        <v>0</v>
      </c>
      <c r="M98" s="41"/>
      <c r="N98" s="13">
        <f t="shared" si="15"/>
        <v>0</v>
      </c>
      <c r="O98" s="17">
        <f t="shared" si="16"/>
        <v>0</v>
      </c>
    </row>
    <row r="99" spans="1:15" ht="18">
      <c r="A99" s="19" t="s">
        <v>622</v>
      </c>
      <c r="B99" s="6" t="s">
        <v>628</v>
      </c>
      <c r="C99" s="13">
        <v>8000000</v>
      </c>
      <c r="D99" s="13">
        <v>49700000</v>
      </c>
      <c r="E99" s="13">
        <v>680000</v>
      </c>
      <c r="F99" s="13">
        <v>9297795</v>
      </c>
      <c r="G99" s="13">
        <v>121916</v>
      </c>
      <c r="H99" s="13">
        <v>66195879</v>
      </c>
      <c r="I99" s="13">
        <v>66028118</v>
      </c>
      <c r="J99" s="13">
        <v>66028118</v>
      </c>
      <c r="K99" s="13">
        <v>66028118</v>
      </c>
      <c r="L99" s="13">
        <v>58951918</v>
      </c>
      <c r="M99" s="41"/>
      <c r="N99" s="13">
        <f t="shared" si="15"/>
        <v>0</v>
      </c>
      <c r="O99" s="17">
        <f t="shared" si="16"/>
        <v>7076200</v>
      </c>
    </row>
    <row r="100" spans="1:15" ht="18">
      <c r="A100" s="19" t="s">
        <v>623</v>
      </c>
      <c r="B100" s="6" t="s">
        <v>630</v>
      </c>
      <c r="C100" s="13">
        <v>1000</v>
      </c>
      <c r="D100" s="13">
        <v>0</v>
      </c>
      <c r="E100" s="13">
        <v>0</v>
      </c>
      <c r="F100" s="13">
        <v>0</v>
      </c>
      <c r="G100" s="13">
        <v>0</v>
      </c>
      <c r="H100" s="13">
        <v>1000</v>
      </c>
      <c r="I100" s="13">
        <v>0</v>
      </c>
      <c r="J100" s="13">
        <v>0</v>
      </c>
      <c r="K100" s="13">
        <v>0</v>
      </c>
      <c r="L100" s="13">
        <v>0</v>
      </c>
      <c r="M100" s="41"/>
      <c r="N100" s="13">
        <f t="shared" si="15"/>
        <v>0</v>
      </c>
      <c r="O100" s="17">
        <f t="shared" si="16"/>
        <v>0</v>
      </c>
    </row>
    <row r="101" spans="1:15" ht="18">
      <c r="A101" s="19" t="s">
        <v>625</v>
      </c>
      <c r="B101" s="6" t="s">
        <v>633</v>
      </c>
      <c r="C101" s="13">
        <v>1000</v>
      </c>
      <c r="D101" s="13">
        <v>11000000</v>
      </c>
      <c r="E101" s="13">
        <v>0</v>
      </c>
      <c r="F101" s="13">
        <v>0</v>
      </c>
      <c r="G101" s="13">
        <v>0</v>
      </c>
      <c r="H101" s="13">
        <v>11001000</v>
      </c>
      <c r="I101" s="13">
        <v>11000000</v>
      </c>
      <c r="J101" s="13">
        <v>11000000</v>
      </c>
      <c r="K101" s="13">
        <v>11000000</v>
      </c>
      <c r="L101" s="13">
        <v>5500000</v>
      </c>
      <c r="M101" s="41"/>
      <c r="N101" s="13">
        <f t="shared" si="15"/>
        <v>0</v>
      </c>
      <c r="O101" s="17">
        <f t="shared" si="16"/>
        <v>5500000</v>
      </c>
    </row>
    <row r="102" spans="1:15" ht="18">
      <c r="A102" s="19" t="s">
        <v>626</v>
      </c>
      <c r="B102" s="6" t="s">
        <v>635</v>
      </c>
      <c r="C102" s="13">
        <v>1000</v>
      </c>
      <c r="D102" s="13">
        <v>0</v>
      </c>
      <c r="E102" s="13">
        <v>0</v>
      </c>
      <c r="F102" s="13">
        <v>0</v>
      </c>
      <c r="G102" s="13">
        <v>0</v>
      </c>
      <c r="H102" s="13">
        <v>1000</v>
      </c>
      <c r="I102" s="13">
        <v>0</v>
      </c>
      <c r="J102" s="13">
        <v>0</v>
      </c>
      <c r="K102" s="13">
        <v>0</v>
      </c>
      <c r="L102" s="13">
        <v>0</v>
      </c>
      <c r="M102" s="41"/>
      <c r="N102" s="13">
        <f t="shared" si="15"/>
        <v>0</v>
      </c>
      <c r="O102" s="17">
        <f t="shared" si="16"/>
        <v>0</v>
      </c>
    </row>
    <row r="103" spans="1:15" ht="18">
      <c r="A103" s="19" t="s">
        <v>627</v>
      </c>
      <c r="B103" s="6" t="s">
        <v>889</v>
      </c>
      <c r="C103" s="13">
        <v>3761977</v>
      </c>
      <c r="D103" s="13">
        <v>0</v>
      </c>
      <c r="E103" s="13">
        <v>3500000</v>
      </c>
      <c r="F103" s="13">
        <v>0</v>
      </c>
      <c r="G103" s="13">
        <v>0</v>
      </c>
      <c r="H103" s="13">
        <v>261977</v>
      </c>
      <c r="I103" s="13">
        <v>0</v>
      </c>
      <c r="J103" s="13">
        <v>0</v>
      </c>
      <c r="K103" s="13">
        <v>0</v>
      </c>
      <c r="L103" s="13">
        <v>0</v>
      </c>
      <c r="M103" s="41"/>
      <c r="N103" s="13">
        <f t="shared" si="15"/>
        <v>0</v>
      </c>
      <c r="O103" s="17">
        <f t="shared" si="16"/>
        <v>0</v>
      </c>
    </row>
    <row r="104" spans="1:15" ht="18">
      <c r="A104" s="19" t="s">
        <v>629</v>
      </c>
      <c r="B104" s="6" t="s">
        <v>637</v>
      </c>
      <c r="C104" s="13">
        <v>3000000</v>
      </c>
      <c r="D104" s="13">
        <v>5000000</v>
      </c>
      <c r="E104" s="13">
        <v>1000000</v>
      </c>
      <c r="F104" s="13">
        <v>2000000</v>
      </c>
      <c r="G104" s="13">
        <v>0</v>
      </c>
      <c r="H104" s="13">
        <v>9000000</v>
      </c>
      <c r="I104" s="13">
        <v>5853140</v>
      </c>
      <c r="J104" s="13">
        <v>5853140</v>
      </c>
      <c r="K104" s="13">
        <v>5853140</v>
      </c>
      <c r="L104" s="13">
        <v>3753140</v>
      </c>
      <c r="M104" s="41"/>
      <c r="N104" s="13">
        <f t="shared" si="15"/>
        <v>0</v>
      </c>
      <c r="O104" s="17">
        <f t="shared" si="16"/>
        <v>2100000</v>
      </c>
    </row>
    <row r="105" spans="1:15" ht="18">
      <c r="A105" s="19" t="s">
        <v>631</v>
      </c>
      <c r="B105" s="6" t="s">
        <v>638</v>
      </c>
      <c r="C105" s="13">
        <v>1000</v>
      </c>
      <c r="D105" s="13">
        <v>0</v>
      </c>
      <c r="E105" s="13">
        <v>0</v>
      </c>
      <c r="F105" s="13">
        <v>0</v>
      </c>
      <c r="G105" s="13">
        <v>0</v>
      </c>
      <c r="H105" s="13">
        <v>1000</v>
      </c>
      <c r="I105" s="13">
        <v>0</v>
      </c>
      <c r="J105" s="13">
        <v>0</v>
      </c>
      <c r="K105" s="13">
        <v>0</v>
      </c>
      <c r="L105" s="13">
        <v>0</v>
      </c>
      <c r="M105" s="41"/>
      <c r="N105" s="13">
        <f t="shared" si="15"/>
        <v>0</v>
      </c>
      <c r="O105" s="17">
        <f t="shared" si="16"/>
        <v>0</v>
      </c>
    </row>
    <row r="106" spans="1:15" ht="18">
      <c r="A106" s="19" t="s">
        <v>632</v>
      </c>
      <c r="B106" s="6" t="s">
        <v>639</v>
      </c>
      <c r="C106" s="13">
        <v>1000</v>
      </c>
      <c r="D106" s="13">
        <v>0</v>
      </c>
      <c r="E106" s="13">
        <v>0</v>
      </c>
      <c r="F106" s="13">
        <v>0</v>
      </c>
      <c r="G106" s="13">
        <v>0</v>
      </c>
      <c r="H106" s="13">
        <v>1000</v>
      </c>
      <c r="I106" s="13">
        <v>0</v>
      </c>
      <c r="J106" s="13">
        <v>0</v>
      </c>
      <c r="K106" s="13">
        <v>0</v>
      </c>
      <c r="L106" s="13">
        <v>0</v>
      </c>
      <c r="M106" s="41"/>
      <c r="N106" s="13">
        <f t="shared" si="15"/>
        <v>0</v>
      </c>
      <c r="O106" s="17">
        <f t="shared" si="16"/>
        <v>0</v>
      </c>
    </row>
    <row r="107" spans="1:15" ht="18">
      <c r="A107" s="19" t="s">
        <v>634</v>
      </c>
      <c r="B107" s="6" t="s">
        <v>890</v>
      </c>
      <c r="C107" s="13">
        <v>5500000</v>
      </c>
      <c r="D107" s="13">
        <v>0</v>
      </c>
      <c r="E107" s="13">
        <v>8000000</v>
      </c>
      <c r="F107" s="13">
        <v>2500000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41"/>
      <c r="N107" s="13">
        <f t="shared" si="15"/>
        <v>0</v>
      </c>
      <c r="O107" s="17">
        <f t="shared" si="16"/>
        <v>0</v>
      </c>
    </row>
    <row r="108" spans="1:15" ht="18">
      <c r="A108" s="19" t="s">
        <v>636</v>
      </c>
      <c r="B108" s="6" t="s">
        <v>891</v>
      </c>
      <c r="C108" s="13">
        <v>5000000</v>
      </c>
      <c r="D108" s="13">
        <v>0</v>
      </c>
      <c r="E108" s="13">
        <v>0</v>
      </c>
      <c r="F108" s="13">
        <v>0</v>
      </c>
      <c r="G108" s="13">
        <v>0</v>
      </c>
      <c r="H108" s="13">
        <v>5000000</v>
      </c>
      <c r="I108" s="13">
        <v>5000000</v>
      </c>
      <c r="J108" s="13">
        <v>5000000</v>
      </c>
      <c r="K108" s="13">
        <v>5000000</v>
      </c>
      <c r="L108" s="13">
        <v>5000000</v>
      </c>
      <c r="M108" s="41"/>
      <c r="N108" s="13">
        <f t="shared" si="15"/>
        <v>0</v>
      </c>
      <c r="O108" s="17">
        <f t="shared" si="16"/>
        <v>0</v>
      </c>
    </row>
    <row r="109" spans="1:15" ht="18">
      <c r="A109" s="19" t="s">
        <v>1003</v>
      </c>
      <c r="B109" s="6" t="s">
        <v>1004</v>
      </c>
      <c r="C109" s="13">
        <v>0</v>
      </c>
      <c r="D109" s="13">
        <v>4500000</v>
      </c>
      <c r="E109" s="13">
        <v>0</v>
      </c>
      <c r="F109" s="13">
        <v>0</v>
      </c>
      <c r="G109" s="13">
        <v>0</v>
      </c>
      <c r="H109" s="13">
        <v>4500000</v>
      </c>
      <c r="I109" s="13">
        <v>4476100</v>
      </c>
      <c r="J109" s="13">
        <v>4476100</v>
      </c>
      <c r="K109" s="13">
        <v>4476100</v>
      </c>
      <c r="L109" s="13">
        <v>4476100</v>
      </c>
      <c r="M109" s="41"/>
      <c r="N109" s="13">
        <f t="shared" si="15"/>
        <v>0</v>
      </c>
      <c r="O109" s="17">
        <f t="shared" si="16"/>
        <v>0</v>
      </c>
    </row>
    <row r="110" spans="1:15" ht="18">
      <c r="A110" s="19" t="s">
        <v>1018</v>
      </c>
      <c r="B110" s="6" t="s">
        <v>1019</v>
      </c>
      <c r="C110" s="13">
        <v>0</v>
      </c>
      <c r="D110" s="13">
        <v>15000000</v>
      </c>
      <c r="E110" s="13">
        <v>0</v>
      </c>
      <c r="F110" s="13">
        <v>0</v>
      </c>
      <c r="G110" s="13">
        <v>0</v>
      </c>
      <c r="H110" s="13">
        <v>15000000</v>
      </c>
      <c r="I110" s="13">
        <v>0</v>
      </c>
      <c r="J110" s="13">
        <v>0</v>
      </c>
      <c r="K110" s="13">
        <v>0</v>
      </c>
      <c r="L110" s="13">
        <v>0</v>
      </c>
      <c r="M110" s="41"/>
      <c r="N110" s="13">
        <f t="shared" si="15"/>
        <v>0</v>
      </c>
      <c r="O110" s="17">
        <f t="shared" si="16"/>
        <v>0</v>
      </c>
    </row>
    <row r="111" spans="1:17" s="9" customFormat="1" ht="18">
      <c r="A111" s="19" t="s">
        <v>1037</v>
      </c>
      <c r="B111" s="6" t="s">
        <v>1038</v>
      </c>
      <c r="C111" s="13">
        <v>0</v>
      </c>
      <c r="D111" s="13">
        <v>71179652</v>
      </c>
      <c r="E111" s="13">
        <v>0</v>
      </c>
      <c r="F111" s="13">
        <v>0</v>
      </c>
      <c r="G111" s="13">
        <v>0</v>
      </c>
      <c r="H111" s="13">
        <v>71179652</v>
      </c>
      <c r="I111" s="13">
        <v>70440292</v>
      </c>
      <c r="J111" s="13">
        <v>70440292</v>
      </c>
      <c r="K111" s="13">
        <v>35220146</v>
      </c>
      <c r="L111" s="13">
        <v>35220146</v>
      </c>
      <c r="M111" s="41"/>
      <c r="N111" s="13">
        <f t="shared" si="15"/>
        <v>35220146</v>
      </c>
      <c r="O111" s="17">
        <f t="shared" si="16"/>
        <v>0</v>
      </c>
      <c r="Q111" s="34"/>
    </row>
    <row r="112" spans="1:15" s="9" customFormat="1" ht="18">
      <c r="A112" s="36" t="s">
        <v>641</v>
      </c>
      <c r="B112" s="5" t="s">
        <v>642</v>
      </c>
      <c r="C112" s="12">
        <f aca="true" t="shared" si="28" ref="C112:L112">C113+C123+C126+C208+C228</f>
        <v>1037723758</v>
      </c>
      <c r="D112" s="12">
        <f t="shared" si="28"/>
        <v>393748540</v>
      </c>
      <c r="E112" s="12">
        <f t="shared" si="28"/>
        <v>393748540</v>
      </c>
      <c r="F112" s="12">
        <f t="shared" si="28"/>
        <v>245227119.6</v>
      </c>
      <c r="G112" s="12">
        <f t="shared" si="28"/>
        <v>187769752</v>
      </c>
      <c r="H112" s="12">
        <f t="shared" si="28"/>
        <v>1095181125.6</v>
      </c>
      <c r="I112" s="12">
        <f t="shared" si="28"/>
        <v>1023493686.97</v>
      </c>
      <c r="J112" s="12">
        <f t="shared" si="28"/>
        <v>1010791261.55</v>
      </c>
      <c r="K112" s="12">
        <f t="shared" si="28"/>
        <v>916540095.8499999</v>
      </c>
      <c r="L112" s="12">
        <f t="shared" si="28"/>
        <v>904066212.01</v>
      </c>
      <c r="M112" s="40">
        <f>M113+M123+M126+M208+M228</f>
        <v>0</v>
      </c>
      <c r="N112" s="12">
        <f t="shared" si="15"/>
        <v>94251165.70000005</v>
      </c>
      <c r="O112" s="16">
        <f t="shared" si="16"/>
        <v>12473883.839999914</v>
      </c>
    </row>
    <row r="113" spans="1:15" s="9" customFormat="1" ht="18">
      <c r="A113" s="36" t="s">
        <v>643</v>
      </c>
      <c r="B113" s="5" t="s">
        <v>586</v>
      </c>
      <c r="C113" s="12">
        <f aca="true" t="shared" si="29" ref="C113:L113">C114</f>
        <v>168961189</v>
      </c>
      <c r="D113" s="12">
        <f t="shared" si="29"/>
        <v>33200000</v>
      </c>
      <c r="E113" s="12">
        <f t="shared" si="29"/>
        <v>33200000</v>
      </c>
      <c r="F113" s="12">
        <f t="shared" si="29"/>
        <v>57940303</v>
      </c>
      <c r="G113" s="12">
        <f t="shared" si="29"/>
        <v>53916599</v>
      </c>
      <c r="H113" s="12">
        <f t="shared" si="29"/>
        <v>172984893</v>
      </c>
      <c r="I113" s="12">
        <f t="shared" si="29"/>
        <v>161775737.12</v>
      </c>
      <c r="J113" s="12">
        <f t="shared" si="29"/>
        <v>161768220.94</v>
      </c>
      <c r="K113" s="12">
        <f t="shared" si="29"/>
        <v>161768220.94</v>
      </c>
      <c r="L113" s="12">
        <f t="shared" si="29"/>
        <v>161600220.97000003</v>
      </c>
      <c r="M113" s="40">
        <f>M114</f>
        <v>0</v>
      </c>
      <c r="N113" s="12">
        <f t="shared" si="15"/>
        <v>0</v>
      </c>
      <c r="O113" s="16">
        <f t="shared" si="16"/>
        <v>167999.969999969</v>
      </c>
    </row>
    <row r="114" spans="1:15" ht="18">
      <c r="A114" s="36" t="s">
        <v>644</v>
      </c>
      <c r="B114" s="5" t="s">
        <v>645</v>
      </c>
      <c r="C114" s="12">
        <f aca="true" t="shared" si="30" ref="C114:L114">SUM(C115:C122)</f>
        <v>168961189</v>
      </c>
      <c r="D114" s="12">
        <f t="shared" si="30"/>
        <v>33200000</v>
      </c>
      <c r="E114" s="12">
        <f t="shared" si="30"/>
        <v>33200000</v>
      </c>
      <c r="F114" s="12">
        <f t="shared" si="30"/>
        <v>57940303</v>
      </c>
      <c r="G114" s="12">
        <f t="shared" si="30"/>
        <v>53916599</v>
      </c>
      <c r="H114" s="12">
        <f t="shared" si="30"/>
        <v>172984893</v>
      </c>
      <c r="I114" s="12">
        <f t="shared" si="30"/>
        <v>161775737.12</v>
      </c>
      <c r="J114" s="12">
        <f t="shared" si="30"/>
        <v>161768220.94</v>
      </c>
      <c r="K114" s="12">
        <f t="shared" si="30"/>
        <v>161768220.94</v>
      </c>
      <c r="L114" s="12">
        <f t="shared" si="30"/>
        <v>161600220.97000003</v>
      </c>
      <c r="M114" s="40">
        <f>SUM(M115:M122)</f>
        <v>0</v>
      </c>
      <c r="N114" s="12">
        <f t="shared" si="15"/>
        <v>0</v>
      </c>
      <c r="O114" s="16">
        <f t="shared" si="16"/>
        <v>167999.969999969</v>
      </c>
    </row>
    <row r="115" spans="1:15" ht="18">
      <c r="A115" s="19" t="s">
        <v>646</v>
      </c>
      <c r="B115" s="6" t="s">
        <v>393</v>
      </c>
      <c r="C115" s="13">
        <v>53458000</v>
      </c>
      <c r="D115" s="13">
        <v>0</v>
      </c>
      <c r="E115" s="13">
        <v>0</v>
      </c>
      <c r="F115" s="13">
        <v>44063000</v>
      </c>
      <c r="G115" s="13">
        <v>53458000</v>
      </c>
      <c r="H115" s="13">
        <v>44063000</v>
      </c>
      <c r="I115" s="13">
        <v>44063000</v>
      </c>
      <c r="J115" s="13">
        <v>44063000</v>
      </c>
      <c r="K115" s="13">
        <v>44063000</v>
      </c>
      <c r="L115" s="13">
        <v>44063000</v>
      </c>
      <c r="M115" s="41"/>
      <c r="N115" s="13">
        <f t="shared" si="15"/>
        <v>0</v>
      </c>
      <c r="O115" s="17">
        <f t="shared" si="16"/>
        <v>0</v>
      </c>
    </row>
    <row r="116" spans="1:15" ht="18">
      <c r="A116" s="19" t="s">
        <v>647</v>
      </c>
      <c r="B116" s="6" t="s">
        <v>649</v>
      </c>
      <c r="C116" s="13">
        <v>30000000</v>
      </c>
      <c r="D116" s="13">
        <v>0</v>
      </c>
      <c r="E116" s="13">
        <v>0</v>
      </c>
      <c r="F116" s="13">
        <v>13877303</v>
      </c>
      <c r="G116" s="13">
        <v>458599</v>
      </c>
      <c r="H116" s="13">
        <v>43418704</v>
      </c>
      <c r="I116" s="13">
        <v>36284581.99</v>
      </c>
      <c r="J116" s="13">
        <v>36277066.39</v>
      </c>
      <c r="K116" s="13">
        <v>36277066.39</v>
      </c>
      <c r="L116" s="13">
        <v>36277066.39</v>
      </c>
      <c r="M116" s="41"/>
      <c r="N116" s="13">
        <f t="shared" si="15"/>
        <v>0</v>
      </c>
      <c r="O116" s="17">
        <f t="shared" si="16"/>
        <v>0</v>
      </c>
    </row>
    <row r="117" spans="1:15" ht="18">
      <c r="A117" s="19" t="s">
        <v>648</v>
      </c>
      <c r="B117" s="6" t="s">
        <v>1025</v>
      </c>
      <c r="C117" s="13">
        <v>30000000</v>
      </c>
      <c r="D117" s="13">
        <v>3000000</v>
      </c>
      <c r="E117" s="13">
        <v>7400000</v>
      </c>
      <c r="F117" s="13">
        <v>0</v>
      </c>
      <c r="G117" s="13">
        <v>0</v>
      </c>
      <c r="H117" s="13">
        <v>25600000</v>
      </c>
      <c r="I117" s="13">
        <v>25300000</v>
      </c>
      <c r="J117" s="13">
        <v>25300000</v>
      </c>
      <c r="K117" s="13">
        <v>25300000</v>
      </c>
      <c r="L117" s="13">
        <v>25300000</v>
      </c>
      <c r="M117" s="41"/>
      <c r="N117" s="13">
        <f t="shared" si="15"/>
        <v>0</v>
      </c>
      <c r="O117" s="17">
        <f t="shared" si="16"/>
        <v>0</v>
      </c>
    </row>
    <row r="118" spans="1:15" ht="18">
      <c r="A118" s="19" t="s">
        <v>650</v>
      </c>
      <c r="B118" s="6" t="s">
        <v>652</v>
      </c>
      <c r="C118" s="13">
        <v>9000000</v>
      </c>
      <c r="D118" s="13">
        <v>0</v>
      </c>
      <c r="E118" s="13">
        <v>9000000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41"/>
      <c r="N118" s="13">
        <f t="shared" si="15"/>
        <v>0</v>
      </c>
      <c r="O118" s="17">
        <f t="shared" si="16"/>
        <v>0</v>
      </c>
    </row>
    <row r="119" spans="1:15" ht="18">
      <c r="A119" s="19" t="s">
        <v>651</v>
      </c>
      <c r="B119" s="6" t="s">
        <v>654</v>
      </c>
      <c r="C119" s="13">
        <v>4000000</v>
      </c>
      <c r="D119" s="13">
        <v>0</v>
      </c>
      <c r="E119" s="13">
        <v>4000000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41"/>
      <c r="N119" s="13">
        <f t="shared" si="15"/>
        <v>0</v>
      </c>
      <c r="O119" s="17">
        <f t="shared" si="16"/>
        <v>0</v>
      </c>
    </row>
    <row r="120" spans="1:15" ht="18">
      <c r="A120" s="19" t="s">
        <v>653</v>
      </c>
      <c r="B120" s="6" t="s">
        <v>656</v>
      </c>
      <c r="C120" s="13">
        <v>13000000</v>
      </c>
      <c r="D120" s="13">
        <v>0</v>
      </c>
      <c r="E120" s="13">
        <v>12500000</v>
      </c>
      <c r="F120" s="13">
        <v>0</v>
      </c>
      <c r="G120" s="13">
        <v>0</v>
      </c>
      <c r="H120" s="13">
        <v>500000</v>
      </c>
      <c r="I120" s="13">
        <v>500000</v>
      </c>
      <c r="J120" s="13">
        <v>500000</v>
      </c>
      <c r="K120" s="13">
        <v>500000</v>
      </c>
      <c r="L120" s="13">
        <v>500000</v>
      </c>
      <c r="M120" s="41"/>
      <c r="N120" s="13">
        <f t="shared" si="15"/>
        <v>0</v>
      </c>
      <c r="O120" s="17">
        <f t="shared" si="16"/>
        <v>0</v>
      </c>
    </row>
    <row r="121" spans="1:15" ht="18">
      <c r="A121" s="19" t="s">
        <v>655</v>
      </c>
      <c r="B121" s="6" t="s">
        <v>658</v>
      </c>
      <c r="C121" s="13">
        <v>14000000</v>
      </c>
      <c r="D121" s="13">
        <v>22500000</v>
      </c>
      <c r="E121" s="13">
        <v>300000</v>
      </c>
      <c r="F121" s="13">
        <v>0</v>
      </c>
      <c r="G121" s="13">
        <v>0</v>
      </c>
      <c r="H121" s="13">
        <v>36200000</v>
      </c>
      <c r="I121" s="13">
        <v>32618415.24</v>
      </c>
      <c r="J121" s="13">
        <v>32618414.66</v>
      </c>
      <c r="K121" s="13">
        <v>32618414.66</v>
      </c>
      <c r="L121" s="13">
        <v>32618414.66</v>
      </c>
      <c r="M121" s="41"/>
      <c r="N121" s="13">
        <f t="shared" si="15"/>
        <v>0</v>
      </c>
      <c r="O121" s="17">
        <f t="shared" si="16"/>
        <v>0</v>
      </c>
    </row>
    <row r="122" spans="1:15" s="9" customFormat="1" ht="18">
      <c r="A122" s="19" t="s">
        <v>657</v>
      </c>
      <c r="B122" s="6" t="s">
        <v>595</v>
      </c>
      <c r="C122" s="13">
        <v>15503189</v>
      </c>
      <c r="D122" s="13">
        <v>7700000</v>
      </c>
      <c r="E122" s="13">
        <v>0</v>
      </c>
      <c r="F122" s="13">
        <v>0</v>
      </c>
      <c r="G122" s="13">
        <v>0</v>
      </c>
      <c r="H122" s="13">
        <v>23203189</v>
      </c>
      <c r="I122" s="13">
        <v>23009739.89</v>
      </c>
      <c r="J122" s="13">
        <v>23009739.89</v>
      </c>
      <c r="K122" s="13">
        <v>23009739.89</v>
      </c>
      <c r="L122" s="13">
        <v>22841739.92</v>
      </c>
      <c r="M122" s="41"/>
      <c r="N122" s="13">
        <f t="shared" si="15"/>
        <v>0</v>
      </c>
      <c r="O122" s="17">
        <f t="shared" si="16"/>
        <v>167999.9699999988</v>
      </c>
    </row>
    <row r="123" spans="1:15" ht="18">
      <c r="A123" s="36" t="s">
        <v>659</v>
      </c>
      <c r="B123" s="5" t="s">
        <v>597</v>
      </c>
      <c r="C123" s="12">
        <f aca="true" t="shared" si="31" ref="C123:L123">SUM(C124:C125)</f>
        <v>16031635</v>
      </c>
      <c r="D123" s="12">
        <f t="shared" si="31"/>
        <v>0</v>
      </c>
      <c r="E123" s="12">
        <f t="shared" si="31"/>
        <v>0</v>
      </c>
      <c r="F123" s="12">
        <f t="shared" si="31"/>
        <v>1890485.54</v>
      </c>
      <c r="G123" s="12">
        <f t="shared" si="31"/>
        <v>0</v>
      </c>
      <c r="H123" s="12">
        <f t="shared" si="31"/>
        <v>17922120.54</v>
      </c>
      <c r="I123" s="12">
        <f t="shared" si="31"/>
        <v>16454040</v>
      </c>
      <c r="J123" s="12">
        <f t="shared" si="31"/>
        <v>16454040</v>
      </c>
      <c r="K123" s="12">
        <f t="shared" si="31"/>
        <v>16448040</v>
      </c>
      <c r="L123" s="12">
        <f t="shared" si="31"/>
        <v>16448040</v>
      </c>
      <c r="M123" s="40">
        <f>SUM(M124:M125)</f>
        <v>0</v>
      </c>
      <c r="N123" s="12">
        <f t="shared" si="15"/>
        <v>6000</v>
      </c>
      <c r="O123" s="16">
        <f t="shared" si="16"/>
        <v>0</v>
      </c>
    </row>
    <row r="124" spans="1:15" ht="18">
      <c r="A124" s="19" t="s">
        <v>660</v>
      </c>
      <c r="B124" s="6" t="s">
        <v>661</v>
      </c>
      <c r="C124" s="13">
        <v>15000000</v>
      </c>
      <c r="D124" s="13">
        <v>0</v>
      </c>
      <c r="E124" s="13">
        <v>0</v>
      </c>
      <c r="F124" s="13">
        <v>1890485.54</v>
      </c>
      <c r="G124" s="13">
        <v>0</v>
      </c>
      <c r="H124" s="13">
        <v>16890485.54</v>
      </c>
      <c r="I124" s="13">
        <v>16454040</v>
      </c>
      <c r="J124" s="13">
        <v>16454040</v>
      </c>
      <c r="K124" s="13">
        <v>16448040</v>
      </c>
      <c r="L124" s="13">
        <v>16448040</v>
      </c>
      <c r="M124" s="41"/>
      <c r="N124" s="13">
        <f t="shared" si="15"/>
        <v>6000</v>
      </c>
      <c r="O124" s="17">
        <f t="shared" si="16"/>
        <v>0</v>
      </c>
    </row>
    <row r="125" spans="1:15" s="9" customFormat="1" ht="18">
      <c r="A125" s="19" t="s">
        <v>662</v>
      </c>
      <c r="B125" s="6" t="s">
        <v>663</v>
      </c>
      <c r="C125" s="13">
        <v>1031635</v>
      </c>
      <c r="D125" s="13">
        <v>0</v>
      </c>
      <c r="E125" s="13">
        <v>0</v>
      </c>
      <c r="F125" s="13">
        <v>0</v>
      </c>
      <c r="G125" s="13">
        <v>0</v>
      </c>
      <c r="H125" s="13">
        <v>1031635</v>
      </c>
      <c r="I125" s="13">
        <v>0</v>
      </c>
      <c r="J125" s="13">
        <v>0</v>
      </c>
      <c r="K125" s="13">
        <v>0</v>
      </c>
      <c r="L125" s="13">
        <v>0</v>
      </c>
      <c r="M125" s="41"/>
      <c r="N125" s="13">
        <f t="shared" si="15"/>
        <v>0</v>
      </c>
      <c r="O125" s="17">
        <f t="shared" si="16"/>
        <v>0</v>
      </c>
    </row>
    <row r="126" spans="1:15" s="9" customFormat="1" ht="18">
      <c r="A126" s="36" t="s">
        <v>664</v>
      </c>
      <c r="B126" s="5" t="s">
        <v>579</v>
      </c>
      <c r="C126" s="12">
        <f aca="true" t="shared" si="32" ref="C126:L126">C127+C129+C136+C141</f>
        <v>469544451</v>
      </c>
      <c r="D126" s="12">
        <f t="shared" si="32"/>
        <v>140880094</v>
      </c>
      <c r="E126" s="12">
        <f t="shared" si="32"/>
        <v>140880094</v>
      </c>
      <c r="F126" s="12">
        <f t="shared" si="32"/>
        <v>146646137.06</v>
      </c>
      <c r="G126" s="12">
        <f t="shared" si="32"/>
        <v>73773018</v>
      </c>
      <c r="H126" s="12">
        <f t="shared" si="32"/>
        <v>542417570.0600001</v>
      </c>
      <c r="I126" s="12">
        <f t="shared" si="32"/>
        <v>507516794.84999996</v>
      </c>
      <c r="J126" s="12">
        <f t="shared" si="32"/>
        <v>494821885.61</v>
      </c>
      <c r="K126" s="12">
        <f t="shared" si="32"/>
        <v>489703209.61</v>
      </c>
      <c r="L126" s="12">
        <f t="shared" si="32"/>
        <v>478144729.61</v>
      </c>
      <c r="M126" s="40">
        <f>M127+M129+M136+M141</f>
        <v>0</v>
      </c>
      <c r="N126" s="12">
        <f t="shared" si="15"/>
        <v>5118676</v>
      </c>
      <c r="O126" s="16">
        <f t="shared" si="16"/>
        <v>11558480</v>
      </c>
    </row>
    <row r="127" spans="1:15" ht="18">
      <c r="A127" s="36" t="s">
        <v>665</v>
      </c>
      <c r="B127" s="5" t="s">
        <v>666</v>
      </c>
      <c r="C127" s="12">
        <f aca="true" t="shared" si="33" ref="C127:L127">C128</f>
        <v>28127509</v>
      </c>
      <c r="D127" s="12">
        <f t="shared" si="33"/>
        <v>0</v>
      </c>
      <c r="E127" s="12">
        <f t="shared" si="33"/>
        <v>0</v>
      </c>
      <c r="F127" s="12">
        <f t="shared" si="33"/>
        <v>38934135</v>
      </c>
      <c r="G127" s="12">
        <f t="shared" si="33"/>
        <v>67061644</v>
      </c>
      <c r="H127" s="12">
        <f t="shared" si="33"/>
        <v>0</v>
      </c>
      <c r="I127" s="12">
        <f t="shared" si="33"/>
        <v>0</v>
      </c>
      <c r="J127" s="12">
        <f t="shared" si="33"/>
        <v>0</v>
      </c>
      <c r="K127" s="12">
        <f t="shared" si="33"/>
        <v>0</v>
      </c>
      <c r="L127" s="12">
        <f t="shared" si="33"/>
        <v>0</v>
      </c>
      <c r="M127" s="40">
        <f>M128</f>
        <v>0</v>
      </c>
      <c r="N127" s="12">
        <f t="shared" si="15"/>
        <v>0</v>
      </c>
      <c r="O127" s="16">
        <f t="shared" si="16"/>
        <v>0</v>
      </c>
    </row>
    <row r="128" spans="1:15" s="9" customFormat="1" ht="18">
      <c r="A128" s="19" t="s">
        <v>667</v>
      </c>
      <c r="B128" s="6" t="s">
        <v>668</v>
      </c>
      <c r="C128" s="13">
        <v>28127509</v>
      </c>
      <c r="D128" s="13">
        <v>0</v>
      </c>
      <c r="E128" s="13">
        <v>0</v>
      </c>
      <c r="F128" s="13">
        <v>38934135</v>
      </c>
      <c r="G128" s="13">
        <v>67061644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41"/>
      <c r="N128" s="13">
        <f t="shared" si="15"/>
        <v>0</v>
      </c>
      <c r="O128" s="17">
        <f t="shared" si="16"/>
        <v>0</v>
      </c>
    </row>
    <row r="129" spans="1:15" ht="18">
      <c r="A129" s="36" t="s">
        <v>669</v>
      </c>
      <c r="B129" s="5" t="s">
        <v>611</v>
      </c>
      <c r="C129" s="12">
        <f aca="true" t="shared" si="34" ref="C129:L129">SUM(C130:C135)</f>
        <v>54900974</v>
      </c>
      <c r="D129" s="12">
        <f t="shared" si="34"/>
        <v>8900000</v>
      </c>
      <c r="E129" s="12">
        <f t="shared" si="34"/>
        <v>8900000</v>
      </c>
      <c r="F129" s="12">
        <f t="shared" si="34"/>
        <v>4558445.01</v>
      </c>
      <c r="G129" s="12">
        <f t="shared" si="34"/>
        <v>3755221</v>
      </c>
      <c r="H129" s="12">
        <f t="shared" si="34"/>
        <v>55704198.010000005</v>
      </c>
      <c r="I129" s="12">
        <f t="shared" si="34"/>
        <v>53862942.01</v>
      </c>
      <c r="J129" s="12">
        <f t="shared" si="34"/>
        <v>53862942.01</v>
      </c>
      <c r="K129" s="12">
        <f t="shared" si="34"/>
        <v>53862942.01</v>
      </c>
      <c r="L129" s="12">
        <f t="shared" si="34"/>
        <v>53862942.01</v>
      </c>
      <c r="M129" s="40">
        <f>SUM(M130:M135)</f>
        <v>0</v>
      </c>
      <c r="N129" s="12">
        <f t="shared" si="15"/>
        <v>0</v>
      </c>
      <c r="O129" s="16">
        <f t="shared" si="16"/>
        <v>0</v>
      </c>
    </row>
    <row r="130" spans="1:15" ht="18">
      <c r="A130" s="19" t="s">
        <v>670</v>
      </c>
      <c r="B130" s="6" t="s">
        <v>435</v>
      </c>
      <c r="C130" s="13">
        <v>19399974</v>
      </c>
      <c r="D130" s="13">
        <v>2500000</v>
      </c>
      <c r="E130" s="13">
        <v>0</v>
      </c>
      <c r="F130" s="13">
        <v>4558445.01</v>
      </c>
      <c r="G130" s="13">
        <v>0</v>
      </c>
      <c r="H130" s="13">
        <v>26458419.01</v>
      </c>
      <c r="I130" s="13">
        <v>26458419</v>
      </c>
      <c r="J130" s="13">
        <v>26458419</v>
      </c>
      <c r="K130" s="13">
        <v>26458419</v>
      </c>
      <c r="L130" s="13">
        <v>26458419</v>
      </c>
      <c r="M130" s="41"/>
      <c r="N130" s="13">
        <f t="shared" si="15"/>
        <v>0</v>
      </c>
      <c r="O130" s="17">
        <f t="shared" si="16"/>
        <v>0</v>
      </c>
    </row>
    <row r="131" spans="1:15" ht="18">
      <c r="A131" s="19" t="s">
        <v>671</v>
      </c>
      <c r="B131" s="6" t="s">
        <v>672</v>
      </c>
      <c r="C131" s="13">
        <v>7000000</v>
      </c>
      <c r="D131" s="13">
        <v>6400000</v>
      </c>
      <c r="E131" s="13">
        <v>0</v>
      </c>
      <c r="F131" s="13">
        <v>0</v>
      </c>
      <c r="G131" s="13">
        <v>0</v>
      </c>
      <c r="H131" s="13">
        <v>13400000</v>
      </c>
      <c r="I131" s="13">
        <v>13034744.01</v>
      </c>
      <c r="J131" s="13">
        <v>13034744.01</v>
      </c>
      <c r="K131" s="13">
        <v>13034744.01</v>
      </c>
      <c r="L131" s="13">
        <v>13034744.01</v>
      </c>
      <c r="M131" s="41"/>
      <c r="N131" s="13">
        <f aca="true" t="shared" si="35" ref="N131:N194">J131-K131</f>
        <v>0</v>
      </c>
      <c r="O131" s="17">
        <f aca="true" t="shared" si="36" ref="O131:O194">K131-L131</f>
        <v>0</v>
      </c>
    </row>
    <row r="132" spans="1:15" ht="18">
      <c r="A132" s="19" t="s">
        <v>673</v>
      </c>
      <c r="B132" s="6" t="s">
        <v>674</v>
      </c>
      <c r="C132" s="13">
        <v>4000000</v>
      </c>
      <c r="D132" s="13">
        <v>0</v>
      </c>
      <c r="E132" s="13">
        <v>0</v>
      </c>
      <c r="F132" s="13">
        <v>0</v>
      </c>
      <c r="G132" s="13">
        <v>0</v>
      </c>
      <c r="H132" s="13">
        <v>4000000</v>
      </c>
      <c r="I132" s="13">
        <v>2983883</v>
      </c>
      <c r="J132" s="13">
        <v>2983883</v>
      </c>
      <c r="K132" s="13">
        <v>2983883</v>
      </c>
      <c r="L132" s="13">
        <v>2983883</v>
      </c>
      <c r="M132" s="41"/>
      <c r="N132" s="13">
        <f t="shared" si="35"/>
        <v>0</v>
      </c>
      <c r="O132" s="17">
        <f t="shared" si="36"/>
        <v>0</v>
      </c>
    </row>
    <row r="133" spans="1:15" ht="18">
      <c r="A133" s="19" t="s">
        <v>675</v>
      </c>
      <c r="B133" s="6" t="s">
        <v>676</v>
      </c>
      <c r="C133" s="13">
        <v>22000000</v>
      </c>
      <c r="D133" s="13">
        <v>0</v>
      </c>
      <c r="E133" s="13">
        <v>6400000</v>
      </c>
      <c r="F133" s="13">
        <v>0</v>
      </c>
      <c r="G133" s="13">
        <v>3755221</v>
      </c>
      <c r="H133" s="13">
        <v>11844779</v>
      </c>
      <c r="I133" s="13">
        <v>11385896</v>
      </c>
      <c r="J133" s="13">
        <v>11385896</v>
      </c>
      <c r="K133" s="13">
        <v>11385896</v>
      </c>
      <c r="L133" s="13">
        <v>11385896</v>
      </c>
      <c r="M133" s="41"/>
      <c r="N133" s="13">
        <f t="shared" si="35"/>
        <v>0</v>
      </c>
      <c r="O133" s="17">
        <f t="shared" si="36"/>
        <v>0</v>
      </c>
    </row>
    <row r="134" spans="1:15" ht="18">
      <c r="A134" s="19" t="s">
        <v>677</v>
      </c>
      <c r="B134" s="6" t="s">
        <v>678</v>
      </c>
      <c r="C134" s="13">
        <v>2500000</v>
      </c>
      <c r="D134" s="13">
        <v>0</v>
      </c>
      <c r="E134" s="13">
        <v>2500000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41"/>
      <c r="N134" s="13">
        <f t="shared" si="35"/>
        <v>0</v>
      </c>
      <c r="O134" s="17">
        <f t="shared" si="36"/>
        <v>0</v>
      </c>
    </row>
    <row r="135" spans="1:15" s="9" customFormat="1" ht="18">
      <c r="A135" s="19" t="s">
        <v>679</v>
      </c>
      <c r="B135" s="6" t="s">
        <v>680</v>
      </c>
      <c r="C135" s="13">
        <v>1000</v>
      </c>
      <c r="D135" s="13">
        <v>0</v>
      </c>
      <c r="E135" s="13">
        <v>0</v>
      </c>
      <c r="F135" s="13">
        <v>0</v>
      </c>
      <c r="G135" s="13">
        <v>0</v>
      </c>
      <c r="H135" s="13">
        <v>1000</v>
      </c>
      <c r="I135" s="13">
        <v>0</v>
      </c>
      <c r="J135" s="13">
        <v>0</v>
      </c>
      <c r="K135" s="13">
        <v>0</v>
      </c>
      <c r="L135" s="13">
        <v>0</v>
      </c>
      <c r="M135" s="41"/>
      <c r="N135" s="13">
        <f t="shared" si="35"/>
        <v>0</v>
      </c>
      <c r="O135" s="17">
        <f t="shared" si="36"/>
        <v>0</v>
      </c>
    </row>
    <row r="136" spans="1:15" ht="18">
      <c r="A136" s="36" t="s">
        <v>681</v>
      </c>
      <c r="B136" s="5" t="s">
        <v>614</v>
      </c>
      <c r="C136" s="12">
        <f aca="true" t="shared" si="37" ref="C136:L136">SUM(C137:C140)</f>
        <v>41175728</v>
      </c>
      <c r="D136" s="12">
        <f t="shared" si="37"/>
        <v>0</v>
      </c>
      <c r="E136" s="12">
        <f t="shared" si="37"/>
        <v>0</v>
      </c>
      <c r="F136" s="12">
        <f t="shared" si="37"/>
        <v>3418834</v>
      </c>
      <c r="G136" s="12">
        <f t="shared" si="37"/>
        <v>2816414</v>
      </c>
      <c r="H136" s="12">
        <f t="shared" si="37"/>
        <v>41778148</v>
      </c>
      <c r="I136" s="12">
        <f t="shared" si="37"/>
        <v>41223593.51</v>
      </c>
      <c r="J136" s="12">
        <f t="shared" si="37"/>
        <v>41222225</v>
      </c>
      <c r="K136" s="12">
        <f t="shared" si="37"/>
        <v>41222225</v>
      </c>
      <c r="L136" s="12">
        <f t="shared" si="37"/>
        <v>40227281</v>
      </c>
      <c r="M136" s="40">
        <f>SUM(M137:M140)</f>
        <v>0</v>
      </c>
      <c r="N136" s="12">
        <f t="shared" si="35"/>
        <v>0</v>
      </c>
      <c r="O136" s="16">
        <f t="shared" si="36"/>
        <v>994944</v>
      </c>
    </row>
    <row r="137" spans="1:15" ht="18">
      <c r="A137" s="19" t="s">
        <v>682</v>
      </c>
      <c r="B137" s="6" t="s">
        <v>435</v>
      </c>
      <c r="C137" s="13">
        <v>18000000</v>
      </c>
      <c r="D137" s="13">
        <v>0</v>
      </c>
      <c r="E137" s="13">
        <v>0</v>
      </c>
      <c r="F137" s="13">
        <v>3418834</v>
      </c>
      <c r="G137" s="13">
        <v>0</v>
      </c>
      <c r="H137" s="13">
        <v>21418834</v>
      </c>
      <c r="I137" s="13">
        <v>21025925</v>
      </c>
      <c r="J137" s="13">
        <v>21025925</v>
      </c>
      <c r="K137" s="13">
        <v>21025925</v>
      </c>
      <c r="L137" s="13">
        <v>20030981</v>
      </c>
      <c r="M137" s="41"/>
      <c r="N137" s="13">
        <f t="shared" si="35"/>
        <v>0</v>
      </c>
      <c r="O137" s="17">
        <f t="shared" si="36"/>
        <v>994944</v>
      </c>
    </row>
    <row r="138" spans="1:15" ht="18">
      <c r="A138" s="19" t="s">
        <v>683</v>
      </c>
      <c r="B138" s="6" t="s">
        <v>684</v>
      </c>
      <c r="C138" s="13">
        <v>10500000</v>
      </c>
      <c r="D138" s="13">
        <v>0</v>
      </c>
      <c r="E138" s="13">
        <v>0</v>
      </c>
      <c r="F138" s="13">
        <v>0</v>
      </c>
      <c r="G138" s="13">
        <v>2816414</v>
      </c>
      <c r="H138" s="13">
        <v>7683586</v>
      </c>
      <c r="I138" s="13">
        <v>7683586</v>
      </c>
      <c r="J138" s="13">
        <v>7683586</v>
      </c>
      <c r="K138" s="13">
        <v>7683586</v>
      </c>
      <c r="L138" s="13">
        <v>7683586</v>
      </c>
      <c r="M138" s="41"/>
      <c r="N138" s="13">
        <f t="shared" si="35"/>
        <v>0</v>
      </c>
      <c r="O138" s="17">
        <f t="shared" si="36"/>
        <v>0</v>
      </c>
    </row>
    <row r="139" spans="1:15" ht="18">
      <c r="A139" s="19" t="s">
        <v>685</v>
      </c>
      <c r="B139" s="6" t="s">
        <v>686</v>
      </c>
      <c r="C139" s="13">
        <v>7675728</v>
      </c>
      <c r="D139" s="13">
        <v>0</v>
      </c>
      <c r="E139" s="13">
        <v>0</v>
      </c>
      <c r="F139" s="13">
        <v>0</v>
      </c>
      <c r="G139" s="13">
        <v>0</v>
      </c>
      <c r="H139" s="13">
        <v>7675728</v>
      </c>
      <c r="I139" s="13">
        <v>7514082.51</v>
      </c>
      <c r="J139" s="13">
        <v>7512714</v>
      </c>
      <c r="K139" s="13">
        <v>7512714</v>
      </c>
      <c r="L139" s="13">
        <v>7512714</v>
      </c>
      <c r="M139" s="41"/>
      <c r="N139" s="13">
        <f t="shared" si="35"/>
        <v>0</v>
      </c>
      <c r="O139" s="17">
        <f t="shared" si="36"/>
        <v>0</v>
      </c>
    </row>
    <row r="140" spans="1:15" s="9" customFormat="1" ht="18">
      <c r="A140" s="19" t="s">
        <v>687</v>
      </c>
      <c r="B140" s="6" t="s">
        <v>678</v>
      </c>
      <c r="C140" s="13">
        <v>5000000</v>
      </c>
      <c r="D140" s="13">
        <v>0</v>
      </c>
      <c r="E140" s="13">
        <v>0</v>
      </c>
      <c r="F140" s="13">
        <v>0</v>
      </c>
      <c r="G140" s="13">
        <v>0</v>
      </c>
      <c r="H140" s="13">
        <v>5000000</v>
      </c>
      <c r="I140" s="13">
        <v>5000000</v>
      </c>
      <c r="J140" s="13">
        <v>5000000</v>
      </c>
      <c r="K140" s="13">
        <v>5000000</v>
      </c>
      <c r="L140" s="13">
        <v>5000000</v>
      </c>
      <c r="M140" s="41"/>
      <c r="N140" s="13">
        <f t="shared" si="35"/>
        <v>0</v>
      </c>
      <c r="O140" s="17">
        <f t="shared" si="36"/>
        <v>0</v>
      </c>
    </row>
    <row r="141" spans="1:15" s="9" customFormat="1" ht="18">
      <c r="A141" s="36" t="s">
        <v>688</v>
      </c>
      <c r="B141" s="5" t="s">
        <v>617</v>
      </c>
      <c r="C141" s="12">
        <f aca="true" t="shared" si="38" ref="C141:L141">C142+C145+C147+C149+C155+C160+C169+C172+C176+C178+C181+C187+C190+C192+C195+C198+C202+C205</f>
        <v>345340240</v>
      </c>
      <c r="D141" s="12">
        <f t="shared" si="38"/>
        <v>131980094</v>
      </c>
      <c r="E141" s="12">
        <f t="shared" si="38"/>
        <v>131980094</v>
      </c>
      <c r="F141" s="12">
        <f t="shared" si="38"/>
        <v>99734723.05</v>
      </c>
      <c r="G141" s="12">
        <f t="shared" si="38"/>
        <v>139739</v>
      </c>
      <c r="H141" s="12">
        <f t="shared" si="38"/>
        <v>444935224.05</v>
      </c>
      <c r="I141" s="12">
        <f t="shared" si="38"/>
        <v>412430259.33</v>
      </c>
      <c r="J141" s="12">
        <f t="shared" si="38"/>
        <v>399736718.6</v>
      </c>
      <c r="K141" s="12">
        <f t="shared" si="38"/>
        <v>394618042.6</v>
      </c>
      <c r="L141" s="12">
        <f t="shared" si="38"/>
        <v>384054506.6</v>
      </c>
      <c r="M141" s="40">
        <f>M142+M145+M147+M149+M155+M160+M169+M172+M176+M178+M181+M187+M190+M192+M195+M198+M202+M205</f>
        <v>0</v>
      </c>
      <c r="N141" s="12">
        <f t="shared" si="35"/>
        <v>5118676</v>
      </c>
      <c r="O141" s="16">
        <f t="shared" si="36"/>
        <v>10563536</v>
      </c>
    </row>
    <row r="142" spans="1:15" ht="18">
      <c r="A142" s="36" t="s">
        <v>689</v>
      </c>
      <c r="B142" s="5" t="s">
        <v>690</v>
      </c>
      <c r="C142" s="12">
        <f aca="true" t="shared" si="39" ref="C142:L142">SUM(C143:C144)</f>
        <v>10000000</v>
      </c>
      <c r="D142" s="12">
        <f t="shared" si="39"/>
        <v>4000000</v>
      </c>
      <c r="E142" s="12">
        <f t="shared" si="39"/>
        <v>3000000</v>
      </c>
      <c r="F142" s="12">
        <f t="shared" si="39"/>
        <v>0</v>
      </c>
      <c r="G142" s="12">
        <f t="shared" si="39"/>
        <v>0</v>
      </c>
      <c r="H142" s="12">
        <f t="shared" si="39"/>
        <v>11000000</v>
      </c>
      <c r="I142" s="12">
        <f t="shared" si="39"/>
        <v>11000000</v>
      </c>
      <c r="J142" s="12">
        <f t="shared" si="39"/>
        <v>11000000</v>
      </c>
      <c r="K142" s="12">
        <f t="shared" si="39"/>
        <v>11000000</v>
      </c>
      <c r="L142" s="12">
        <f t="shared" si="39"/>
        <v>11000000</v>
      </c>
      <c r="M142" s="40">
        <f>SUM(M143:M144)</f>
        <v>0</v>
      </c>
      <c r="N142" s="12">
        <f t="shared" si="35"/>
        <v>0</v>
      </c>
      <c r="O142" s="16">
        <f t="shared" si="36"/>
        <v>0</v>
      </c>
    </row>
    <row r="143" spans="1:15" ht="18">
      <c r="A143" s="19" t="s">
        <v>691</v>
      </c>
      <c r="B143" s="6" t="s">
        <v>692</v>
      </c>
      <c r="C143" s="13">
        <v>5000000</v>
      </c>
      <c r="D143" s="13">
        <v>2000000</v>
      </c>
      <c r="E143" s="13">
        <v>3000000</v>
      </c>
      <c r="F143" s="13">
        <v>0</v>
      </c>
      <c r="G143" s="13">
        <v>0</v>
      </c>
      <c r="H143" s="13">
        <v>4000000</v>
      </c>
      <c r="I143" s="13">
        <v>4000000</v>
      </c>
      <c r="J143" s="13">
        <v>4000000</v>
      </c>
      <c r="K143" s="13">
        <v>4000000</v>
      </c>
      <c r="L143" s="13">
        <v>4000000</v>
      </c>
      <c r="M143" s="41"/>
      <c r="N143" s="13">
        <f t="shared" si="35"/>
        <v>0</v>
      </c>
      <c r="O143" s="17">
        <f t="shared" si="36"/>
        <v>0</v>
      </c>
    </row>
    <row r="144" spans="1:15" s="9" customFormat="1" ht="18">
      <c r="A144" s="19" t="s">
        <v>693</v>
      </c>
      <c r="B144" s="6" t="s">
        <v>694</v>
      </c>
      <c r="C144" s="13">
        <v>5000000</v>
      </c>
      <c r="D144" s="13">
        <v>2000000</v>
      </c>
      <c r="E144" s="13">
        <v>0</v>
      </c>
      <c r="F144" s="13">
        <v>0</v>
      </c>
      <c r="G144" s="13">
        <v>0</v>
      </c>
      <c r="H144" s="13">
        <v>7000000</v>
      </c>
      <c r="I144" s="13">
        <v>7000000</v>
      </c>
      <c r="J144" s="13">
        <v>7000000</v>
      </c>
      <c r="K144" s="13">
        <v>7000000</v>
      </c>
      <c r="L144" s="13">
        <v>7000000</v>
      </c>
      <c r="M144" s="41"/>
      <c r="N144" s="13">
        <f t="shared" si="35"/>
        <v>0</v>
      </c>
      <c r="O144" s="17">
        <f t="shared" si="36"/>
        <v>0</v>
      </c>
    </row>
    <row r="145" spans="1:15" ht="18">
      <c r="A145" s="36" t="s">
        <v>695</v>
      </c>
      <c r="B145" s="5" t="s">
        <v>696</v>
      </c>
      <c r="C145" s="12">
        <f aca="true" t="shared" si="40" ref="C145:L145">C146</f>
        <v>7000000</v>
      </c>
      <c r="D145" s="12">
        <f t="shared" si="40"/>
        <v>0</v>
      </c>
      <c r="E145" s="12">
        <f t="shared" si="40"/>
        <v>3000000</v>
      </c>
      <c r="F145" s="12">
        <f t="shared" si="40"/>
        <v>0</v>
      </c>
      <c r="G145" s="12">
        <f t="shared" si="40"/>
        <v>0</v>
      </c>
      <c r="H145" s="12">
        <f t="shared" si="40"/>
        <v>4000000</v>
      </c>
      <c r="I145" s="12">
        <f t="shared" si="40"/>
        <v>4000000</v>
      </c>
      <c r="J145" s="12">
        <f t="shared" si="40"/>
        <v>4000000</v>
      </c>
      <c r="K145" s="12">
        <f t="shared" si="40"/>
        <v>4000000</v>
      </c>
      <c r="L145" s="12">
        <f t="shared" si="40"/>
        <v>4000000</v>
      </c>
      <c r="M145" s="40">
        <f>M146</f>
        <v>0</v>
      </c>
      <c r="N145" s="12">
        <f t="shared" si="35"/>
        <v>0</v>
      </c>
      <c r="O145" s="16">
        <f t="shared" si="36"/>
        <v>0</v>
      </c>
    </row>
    <row r="146" spans="1:15" s="9" customFormat="1" ht="18">
      <c r="A146" s="19" t="s">
        <v>697</v>
      </c>
      <c r="B146" s="6" t="s">
        <v>698</v>
      </c>
      <c r="C146" s="13">
        <v>7000000</v>
      </c>
      <c r="D146" s="13">
        <v>0</v>
      </c>
      <c r="E146" s="13">
        <v>3000000</v>
      </c>
      <c r="F146" s="13">
        <v>0</v>
      </c>
      <c r="G146" s="13">
        <v>0</v>
      </c>
      <c r="H146" s="13">
        <v>4000000</v>
      </c>
      <c r="I146" s="13">
        <v>4000000</v>
      </c>
      <c r="J146" s="13">
        <v>4000000</v>
      </c>
      <c r="K146" s="13">
        <v>4000000</v>
      </c>
      <c r="L146" s="13">
        <v>4000000</v>
      </c>
      <c r="M146" s="41"/>
      <c r="N146" s="13">
        <f t="shared" si="35"/>
        <v>0</v>
      </c>
      <c r="O146" s="17">
        <f t="shared" si="36"/>
        <v>0</v>
      </c>
    </row>
    <row r="147" spans="1:15" ht="18">
      <c r="A147" s="36" t="s">
        <v>699</v>
      </c>
      <c r="B147" s="5" t="s">
        <v>700</v>
      </c>
      <c r="C147" s="12">
        <f aca="true" t="shared" si="41" ref="C147:L147">C148</f>
        <v>1000</v>
      </c>
      <c r="D147" s="12">
        <f t="shared" si="41"/>
        <v>13000000</v>
      </c>
      <c r="E147" s="12">
        <f t="shared" si="41"/>
        <v>0</v>
      </c>
      <c r="F147" s="12">
        <f t="shared" si="41"/>
        <v>0</v>
      </c>
      <c r="G147" s="12">
        <f t="shared" si="41"/>
        <v>0</v>
      </c>
      <c r="H147" s="12">
        <f t="shared" si="41"/>
        <v>13001000</v>
      </c>
      <c r="I147" s="12">
        <f t="shared" si="41"/>
        <v>13000000</v>
      </c>
      <c r="J147" s="12">
        <f t="shared" si="41"/>
        <v>13000000</v>
      </c>
      <c r="K147" s="12">
        <f t="shared" si="41"/>
        <v>13000000</v>
      </c>
      <c r="L147" s="12">
        <f t="shared" si="41"/>
        <v>13000000</v>
      </c>
      <c r="M147" s="40">
        <f>M148</f>
        <v>0</v>
      </c>
      <c r="N147" s="12">
        <f t="shared" si="35"/>
        <v>0</v>
      </c>
      <c r="O147" s="16">
        <f t="shared" si="36"/>
        <v>0</v>
      </c>
    </row>
    <row r="148" spans="1:15" s="9" customFormat="1" ht="18">
      <c r="A148" s="19" t="s">
        <v>701</v>
      </c>
      <c r="B148" s="6" t="s">
        <v>702</v>
      </c>
      <c r="C148" s="13">
        <v>1000</v>
      </c>
      <c r="D148" s="13">
        <v>13000000</v>
      </c>
      <c r="E148" s="13">
        <v>0</v>
      </c>
      <c r="F148" s="13">
        <v>0</v>
      </c>
      <c r="G148" s="13">
        <v>0</v>
      </c>
      <c r="H148" s="13">
        <v>13001000</v>
      </c>
      <c r="I148" s="13">
        <v>13000000</v>
      </c>
      <c r="J148" s="13">
        <v>13000000</v>
      </c>
      <c r="K148" s="13">
        <v>13000000</v>
      </c>
      <c r="L148" s="13">
        <v>13000000</v>
      </c>
      <c r="M148" s="41"/>
      <c r="N148" s="13">
        <f t="shared" si="35"/>
        <v>0</v>
      </c>
      <c r="O148" s="17">
        <f t="shared" si="36"/>
        <v>0</v>
      </c>
    </row>
    <row r="149" spans="1:15" ht="18">
      <c r="A149" s="36" t="s">
        <v>703</v>
      </c>
      <c r="B149" s="5" t="s">
        <v>704</v>
      </c>
      <c r="C149" s="12">
        <f aca="true" t="shared" si="42" ref="C149:L149">SUM(C150:C154)</f>
        <v>7001000</v>
      </c>
      <c r="D149" s="12">
        <f t="shared" si="42"/>
        <v>0</v>
      </c>
      <c r="E149" s="12">
        <f t="shared" si="42"/>
        <v>1000000</v>
      </c>
      <c r="F149" s="12">
        <f t="shared" si="42"/>
        <v>0</v>
      </c>
      <c r="G149" s="12">
        <f t="shared" si="42"/>
        <v>0</v>
      </c>
      <c r="H149" s="12">
        <f t="shared" si="42"/>
        <v>6001000</v>
      </c>
      <c r="I149" s="12">
        <f t="shared" si="42"/>
        <v>5038000</v>
      </c>
      <c r="J149" s="12">
        <f t="shared" si="42"/>
        <v>5038000</v>
      </c>
      <c r="K149" s="12">
        <f t="shared" si="42"/>
        <v>2038000</v>
      </c>
      <c r="L149" s="12">
        <f t="shared" si="42"/>
        <v>2038000</v>
      </c>
      <c r="M149" s="40">
        <f>SUM(M150:M154)</f>
        <v>0</v>
      </c>
      <c r="N149" s="12">
        <f t="shared" si="35"/>
        <v>3000000</v>
      </c>
      <c r="O149" s="16">
        <f t="shared" si="36"/>
        <v>0</v>
      </c>
    </row>
    <row r="150" spans="1:15" ht="18">
      <c r="A150" s="19" t="s">
        <v>705</v>
      </c>
      <c r="B150" s="6" t="s">
        <v>706</v>
      </c>
      <c r="C150" s="13">
        <v>1000000</v>
      </c>
      <c r="D150" s="13">
        <v>0</v>
      </c>
      <c r="E150" s="13">
        <v>1000000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41"/>
      <c r="N150" s="13">
        <f t="shared" si="35"/>
        <v>0</v>
      </c>
      <c r="O150" s="17">
        <f t="shared" si="36"/>
        <v>0</v>
      </c>
    </row>
    <row r="151" spans="1:15" ht="18">
      <c r="A151" s="19" t="s">
        <v>707</v>
      </c>
      <c r="B151" s="6" t="s">
        <v>709</v>
      </c>
      <c r="C151" s="13">
        <v>1000</v>
      </c>
      <c r="D151" s="13">
        <v>0</v>
      </c>
      <c r="E151" s="13">
        <v>0</v>
      </c>
      <c r="F151" s="13">
        <v>0</v>
      </c>
      <c r="G151" s="13">
        <v>0</v>
      </c>
      <c r="H151" s="13">
        <v>1000</v>
      </c>
      <c r="I151" s="13">
        <v>0</v>
      </c>
      <c r="J151" s="13">
        <v>0</v>
      </c>
      <c r="K151" s="13">
        <v>0</v>
      </c>
      <c r="L151" s="13">
        <v>0</v>
      </c>
      <c r="M151" s="41"/>
      <c r="N151" s="13">
        <f t="shared" si="35"/>
        <v>0</v>
      </c>
      <c r="O151" s="17">
        <f t="shared" si="36"/>
        <v>0</v>
      </c>
    </row>
    <row r="152" spans="1:15" ht="18">
      <c r="A152" s="19" t="s">
        <v>708</v>
      </c>
      <c r="B152" s="6" t="s">
        <v>711</v>
      </c>
      <c r="C152" s="13">
        <v>3000000</v>
      </c>
      <c r="D152" s="13">
        <v>0</v>
      </c>
      <c r="E152" s="13">
        <v>0</v>
      </c>
      <c r="F152" s="13">
        <v>0</v>
      </c>
      <c r="G152" s="13">
        <v>0</v>
      </c>
      <c r="H152" s="13">
        <v>3000000</v>
      </c>
      <c r="I152" s="13">
        <v>3000000</v>
      </c>
      <c r="J152" s="13">
        <v>3000000</v>
      </c>
      <c r="K152" s="13">
        <v>0</v>
      </c>
      <c r="L152" s="13">
        <v>0</v>
      </c>
      <c r="M152" s="41"/>
      <c r="N152" s="13">
        <f t="shared" si="35"/>
        <v>3000000</v>
      </c>
      <c r="O152" s="17">
        <f t="shared" si="36"/>
        <v>0</v>
      </c>
    </row>
    <row r="153" spans="1:15" ht="18">
      <c r="A153" s="19" t="s">
        <v>710</v>
      </c>
      <c r="B153" s="6" t="s">
        <v>892</v>
      </c>
      <c r="C153" s="13">
        <v>1000000</v>
      </c>
      <c r="D153" s="13">
        <v>0</v>
      </c>
      <c r="E153" s="13">
        <v>0</v>
      </c>
      <c r="F153" s="13">
        <v>0</v>
      </c>
      <c r="G153" s="13">
        <v>0</v>
      </c>
      <c r="H153" s="13">
        <v>1000000</v>
      </c>
      <c r="I153" s="13">
        <v>1000000</v>
      </c>
      <c r="J153" s="13">
        <v>1000000</v>
      </c>
      <c r="K153" s="13">
        <v>1000000</v>
      </c>
      <c r="L153" s="13">
        <v>1000000</v>
      </c>
      <c r="M153" s="41"/>
      <c r="N153" s="13">
        <f t="shared" si="35"/>
        <v>0</v>
      </c>
      <c r="O153" s="17">
        <f t="shared" si="36"/>
        <v>0</v>
      </c>
    </row>
    <row r="154" spans="1:15" s="9" customFormat="1" ht="18">
      <c r="A154" s="19" t="s">
        <v>712</v>
      </c>
      <c r="B154" s="6" t="s">
        <v>633</v>
      </c>
      <c r="C154" s="13">
        <v>2000000</v>
      </c>
      <c r="D154" s="13">
        <v>0</v>
      </c>
      <c r="E154" s="13">
        <v>0</v>
      </c>
      <c r="F154" s="13">
        <v>0</v>
      </c>
      <c r="G154" s="13">
        <v>0</v>
      </c>
      <c r="H154" s="13">
        <v>2000000</v>
      </c>
      <c r="I154" s="13">
        <v>1038000</v>
      </c>
      <c r="J154" s="13">
        <v>1038000</v>
      </c>
      <c r="K154" s="13">
        <v>1038000</v>
      </c>
      <c r="L154" s="13">
        <v>1038000</v>
      </c>
      <c r="M154" s="41"/>
      <c r="N154" s="13">
        <f t="shared" si="35"/>
        <v>0</v>
      </c>
      <c r="O154" s="17">
        <f t="shared" si="36"/>
        <v>0</v>
      </c>
    </row>
    <row r="155" spans="1:15" ht="18">
      <c r="A155" s="36" t="s">
        <v>713</v>
      </c>
      <c r="B155" s="5" t="s">
        <v>714</v>
      </c>
      <c r="C155" s="12">
        <f aca="true" t="shared" si="43" ref="C155:L155">SUM(C156:C159)</f>
        <v>46000000</v>
      </c>
      <c r="D155" s="12">
        <f t="shared" si="43"/>
        <v>2600000</v>
      </c>
      <c r="E155" s="12">
        <f t="shared" si="43"/>
        <v>30373754</v>
      </c>
      <c r="F155" s="12">
        <f t="shared" si="43"/>
        <v>0</v>
      </c>
      <c r="G155" s="12">
        <f t="shared" si="43"/>
        <v>0</v>
      </c>
      <c r="H155" s="12">
        <f t="shared" si="43"/>
        <v>18226246</v>
      </c>
      <c r="I155" s="12">
        <f t="shared" si="43"/>
        <v>2600000</v>
      </c>
      <c r="J155" s="12">
        <f t="shared" si="43"/>
        <v>2600000</v>
      </c>
      <c r="K155" s="12">
        <f t="shared" si="43"/>
        <v>2600000</v>
      </c>
      <c r="L155" s="12">
        <f t="shared" si="43"/>
        <v>2600000</v>
      </c>
      <c r="M155" s="40">
        <f>SUM(M156:M159)</f>
        <v>0</v>
      </c>
      <c r="N155" s="12">
        <f t="shared" si="35"/>
        <v>0</v>
      </c>
      <c r="O155" s="16">
        <f t="shared" si="36"/>
        <v>0</v>
      </c>
    </row>
    <row r="156" spans="1:15" ht="18">
      <c r="A156" s="19" t="s">
        <v>715</v>
      </c>
      <c r="B156" s="6" t="s">
        <v>893</v>
      </c>
      <c r="C156" s="13">
        <v>25999000</v>
      </c>
      <c r="D156" s="13">
        <v>0</v>
      </c>
      <c r="E156" s="13">
        <v>13999000</v>
      </c>
      <c r="F156" s="13">
        <v>0</v>
      </c>
      <c r="G156" s="13">
        <v>0</v>
      </c>
      <c r="H156" s="13">
        <v>12000000</v>
      </c>
      <c r="I156" s="13">
        <v>0</v>
      </c>
      <c r="J156" s="13">
        <v>0</v>
      </c>
      <c r="K156" s="13">
        <v>0</v>
      </c>
      <c r="L156" s="13">
        <v>0</v>
      </c>
      <c r="M156" s="41"/>
      <c r="N156" s="13">
        <f t="shared" si="35"/>
        <v>0</v>
      </c>
      <c r="O156" s="17">
        <f t="shared" si="36"/>
        <v>0</v>
      </c>
    </row>
    <row r="157" spans="1:15" ht="18">
      <c r="A157" s="19" t="s">
        <v>716</v>
      </c>
      <c r="B157" s="6" t="s">
        <v>894</v>
      </c>
      <c r="C157" s="13">
        <v>20000000</v>
      </c>
      <c r="D157" s="13">
        <v>0</v>
      </c>
      <c r="E157" s="13">
        <v>16374754</v>
      </c>
      <c r="F157" s="13">
        <v>0</v>
      </c>
      <c r="G157" s="13">
        <v>0</v>
      </c>
      <c r="H157" s="13">
        <v>3625246</v>
      </c>
      <c r="I157" s="13">
        <v>0</v>
      </c>
      <c r="J157" s="13">
        <v>0</v>
      </c>
      <c r="K157" s="13">
        <v>0</v>
      </c>
      <c r="L157" s="13">
        <v>0</v>
      </c>
      <c r="M157" s="41"/>
      <c r="N157" s="13">
        <f t="shared" si="35"/>
        <v>0</v>
      </c>
      <c r="O157" s="17">
        <f t="shared" si="36"/>
        <v>0</v>
      </c>
    </row>
    <row r="158" spans="1:15" ht="18">
      <c r="A158" s="19" t="s">
        <v>895</v>
      </c>
      <c r="B158" s="6" t="s">
        <v>437</v>
      </c>
      <c r="C158" s="13">
        <v>1000</v>
      </c>
      <c r="D158" s="13">
        <v>0</v>
      </c>
      <c r="E158" s="13">
        <v>0</v>
      </c>
      <c r="F158" s="13">
        <v>0</v>
      </c>
      <c r="G158" s="13">
        <v>0</v>
      </c>
      <c r="H158" s="13">
        <v>1000</v>
      </c>
      <c r="I158" s="13">
        <v>0</v>
      </c>
      <c r="J158" s="13">
        <v>0</v>
      </c>
      <c r="K158" s="13">
        <v>0</v>
      </c>
      <c r="L158" s="13">
        <v>0</v>
      </c>
      <c r="M158" s="41"/>
      <c r="N158" s="13">
        <f t="shared" si="35"/>
        <v>0</v>
      </c>
      <c r="O158" s="17">
        <f t="shared" si="36"/>
        <v>0</v>
      </c>
    </row>
    <row r="159" spans="1:15" s="9" customFormat="1" ht="18">
      <c r="A159" s="19" t="s">
        <v>896</v>
      </c>
      <c r="B159" s="6" t="s">
        <v>680</v>
      </c>
      <c r="C159" s="13">
        <v>0</v>
      </c>
      <c r="D159" s="13">
        <v>2600000</v>
      </c>
      <c r="E159" s="13">
        <v>0</v>
      </c>
      <c r="F159" s="13">
        <v>0</v>
      </c>
      <c r="G159" s="13">
        <v>0</v>
      </c>
      <c r="H159" s="13">
        <v>2600000</v>
      </c>
      <c r="I159" s="13">
        <v>2600000</v>
      </c>
      <c r="J159" s="13">
        <v>2600000</v>
      </c>
      <c r="K159" s="13">
        <v>2600000</v>
      </c>
      <c r="L159" s="13">
        <v>2600000</v>
      </c>
      <c r="M159" s="41"/>
      <c r="N159" s="13">
        <f t="shared" si="35"/>
        <v>0</v>
      </c>
      <c r="O159" s="17">
        <f t="shared" si="36"/>
        <v>0</v>
      </c>
    </row>
    <row r="160" spans="1:15" ht="18">
      <c r="A160" s="36" t="s">
        <v>717</v>
      </c>
      <c r="B160" s="5" t="s">
        <v>718</v>
      </c>
      <c r="C160" s="12">
        <f aca="true" t="shared" si="44" ref="C160:L160">SUM(C161:C168)</f>
        <v>39501000</v>
      </c>
      <c r="D160" s="12">
        <f t="shared" si="44"/>
        <v>25300000</v>
      </c>
      <c r="E160" s="12">
        <f t="shared" si="44"/>
        <v>17826538</v>
      </c>
      <c r="F160" s="12">
        <f t="shared" si="44"/>
        <v>34206018.05</v>
      </c>
      <c r="G160" s="12">
        <f t="shared" si="44"/>
        <v>139739</v>
      </c>
      <c r="H160" s="12">
        <f t="shared" si="44"/>
        <v>81040741.05</v>
      </c>
      <c r="I160" s="12">
        <f t="shared" si="44"/>
        <v>77710667</v>
      </c>
      <c r="J160" s="12">
        <f t="shared" si="44"/>
        <v>77710667</v>
      </c>
      <c r="K160" s="12">
        <f t="shared" si="44"/>
        <v>77710667</v>
      </c>
      <c r="L160" s="12">
        <f t="shared" si="44"/>
        <v>77710667</v>
      </c>
      <c r="M160" s="40">
        <f>SUM(M161:M168)</f>
        <v>0</v>
      </c>
      <c r="N160" s="12">
        <f t="shared" si="35"/>
        <v>0</v>
      </c>
      <c r="O160" s="16">
        <f t="shared" si="36"/>
        <v>0</v>
      </c>
    </row>
    <row r="161" spans="1:15" ht="18">
      <c r="A161" s="19" t="s">
        <v>719</v>
      </c>
      <c r="B161" s="6" t="s">
        <v>720</v>
      </c>
      <c r="C161" s="13">
        <v>12000000</v>
      </c>
      <c r="D161" s="13">
        <v>3000000</v>
      </c>
      <c r="E161" s="13">
        <v>5000000</v>
      </c>
      <c r="F161" s="13">
        <v>24206018</v>
      </c>
      <c r="G161" s="13">
        <v>139739</v>
      </c>
      <c r="H161" s="13">
        <v>34066279</v>
      </c>
      <c r="I161" s="13">
        <v>34066279</v>
      </c>
      <c r="J161" s="13">
        <v>34066279</v>
      </c>
      <c r="K161" s="13">
        <v>34066279</v>
      </c>
      <c r="L161" s="13">
        <v>34066279</v>
      </c>
      <c r="M161" s="41"/>
      <c r="N161" s="13">
        <f t="shared" si="35"/>
        <v>0</v>
      </c>
      <c r="O161" s="17">
        <f t="shared" si="36"/>
        <v>0</v>
      </c>
    </row>
    <row r="162" spans="1:15" ht="18">
      <c r="A162" s="19" t="s">
        <v>721</v>
      </c>
      <c r="B162" s="6" t="s">
        <v>722</v>
      </c>
      <c r="C162" s="13">
        <v>1500000</v>
      </c>
      <c r="D162" s="13">
        <v>0</v>
      </c>
      <c r="E162" s="13">
        <v>0</v>
      </c>
      <c r="F162" s="13">
        <v>0</v>
      </c>
      <c r="G162" s="13">
        <v>0</v>
      </c>
      <c r="H162" s="13">
        <v>1500000</v>
      </c>
      <c r="I162" s="13">
        <v>212259</v>
      </c>
      <c r="J162" s="13">
        <v>212259</v>
      </c>
      <c r="K162" s="13">
        <v>212259</v>
      </c>
      <c r="L162" s="13">
        <v>212259</v>
      </c>
      <c r="M162" s="41"/>
      <c r="N162" s="13">
        <f t="shared" si="35"/>
        <v>0</v>
      </c>
      <c r="O162" s="17">
        <f t="shared" si="36"/>
        <v>0</v>
      </c>
    </row>
    <row r="163" spans="1:15" ht="18">
      <c r="A163" s="19" t="s">
        <v>723</v>
      </c>
      <c r="B163" s="6" t="s">
        <v>724</v>
      </c>
      <c r="C163" s="13">
        <v>8000000</v>
      </c>
      <c r="D163" s="13">
        <v>19500000</v>
      </c>
      <c r="E163" s="13">
        <v>0</v>
      </c>
      <c r="F163" s="13">
        <v>0.05</v>
      </c>
      <c r="G163" s="13">
        <v>0</v>
      </c>
      <c r="H163" s="13">
        <v>27500000.05</v>
      </c>
      <c r="I163" s="13">
        <v>27066667</v>
      </c>
      <c r="J163" s="13">
        <v>27066667</v>
      </c>
      <c r="K163" s="13">
        <v>27066667</v>
      </c>
      <c r="L163" s="13">
        <v>27066667</v>
      </c>
      <c r="M163" s="41"/>
      <c r="N163" s="13">
        <f t="shared" si="35"/>
        <v>0</v>
      </c>
      <c r="O163" s="17">
        <f t="shared" si="36"/>
        <v>0</v>
      </c>
    </row>
    <row r="164" spans="1:15" ht="18">
      <c r="A164" s="19" t="s">
        <v>725</v>
      </c>
      <c r="B164" s="6" t="s">
        <v>726</v>
      </c>
      <c r="C164" s="13">
        <v>1000</v>
      </c>
      <c r="D164" s="13">
        <v>0</v>
      </c>
      <c r="E164" s="13">
        <v>0</v>
      </c>
      <c r="F164" s="13">
        <v>0</v>
      </c>
      <c r="G164" s="13">
        <v>0</v>
      </c>
      <c r="H164" s="13">
        <v>1000</v>
      </c>
      <c r="I164" s="13">
        <v>0</v>
      </c>
      <c r="J164" s="13">
        <v>0</v>
      </c>
      <c r="K164" s="13">
        <v>0</v>
      </c>
      <c r="L164" s="13">
        <v>0</v>
      </c>
      <c r="M164" s="41"/>
      <c r="N164" s="13">
        <f t="shared" si="35"/>
        <v>0</v>
      </c>
      <c r="O164" s="17">
        <f t="shared" si="36"/>
        <v>0</v>
      </c>
    </row>
    <row r="165" spans="1:15" ht="18">
      <c r="A165" s="19" t="s">
        <v>83</v>
      </c>
      <c r="B165" s="6" t="s">
        <v>897</v>
      </c>
      <c r="C165" s="13">
        <v>12000000</v>
      </c>
      <c r="D165" s="13">
        <v>0</v>
      </c>
      <c r="E165" s="13">
        <v>7826538</v>
      </c>
      <c r="F165" s="13">
        <v>0</v>
      </c>
      <c r="G165" s="13">
        <v>0</v>
      </c>
      <c r="H165" s="13">
        <v>4173462</v>
      </c>
      <c r="I165" s="13">
        <v>4165462</v>
      </c>
      <c r="J165" s="13">
        <v>4165462</v>
      </c>
      <c r="K165" s="13">
        <v>4165462</v>
      </c>
      <c r="L165" s="13">
        <v>4165462</v>
      </c>
      <c r="M165" s="41"/>
      <c r="N165" s="13">
        <f t="shared" si="35"/>
        <v>0</v>
      </c>
      <c r="O165" s="17">
        <f t="shared" si="36"/>
        <v>0</v>
      </c>
    </row>
    <row r="166" spans="1:15" ht="18">
      <c r="A166" s="19" t="s">
        <v>898</v>
      </c>
      <c r="B166" s="6" t="s">
        <v>899</v>
      </c>
      <c r="C166" s="13">
        <v>5000000</v>
      </c>
      <c r="D166" s="13">
        <v>0</v>
      </c>
      <c r="E166" s="13">
        <v>5000000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41"/>
      <c r="N166" s="13">
        <f t="shared" si="35"/>
        <v>0</v>
      </c>
      <c r="O166" s="17">
        <f t="shared" si="36"/>
        <v>0</v>
      </c>
    </row>
    <row r="167" spans="1:15" ht="18">
      <c r="A167" s="19" t="s">
        <v>900</v>
      </c>
      <c r="B167" s="6" t="s">
        <v>84</v>
      </c>
      <c r="C167" s="13">
        <v>1000000</v>
      </c>
      <c r="D167" s="13">
        <v>0</v>
      </c>
      <c r="E167" s="13">
        <v>0</v>
      </c>
      <c r="F167" s="13">
        <v>0</v>
      </c>
      <c r="G167" s="13">
        <v>0</v>
      </c>
      <c r="H167" s="13">
        <v>1000000</v>
      </c>
      <c r="I167" s="13">
        <v>0</v>
      </c>
      <c r="J167" s="13">
        <v>0</v>
      </c>
      <c r="K167" s="13">
        <v>0</v>
      </c>
      <c r="L167" s="13">
        <v>0</v>
      </c>
      <c r="M167" s="41"/>
      <c r="N167" s="13">
        <f t="shared" si="35"/>
        <v>0</v>
      </c>
      <c r="O167" s="17">
        <f t="shared" si="36"/>
        <v>0</v>
      </c>
    </row>
    <row r="168" spans="1:15" s="9" customFormat="1" ht="18">
      <c r="A168" s="19" t="s">
        <v>901</v>
      </c>
      <c r="B168" s="6" t="s">
        <v>638</v>
      </c>
      <c r="C168" s="13">
        <v>0</v>
      </c>
      <c r="D168" s="13">
        <v>2800000</v>
      </c>
      <c r="E168" s="13">
        <v>0</v>
      </c>
      <c r="F168" s="13">
        <v>10000000</v>
      </c>
      <c r="G168" s="13">
        <v>0</v>
      </c>
      <c r="H168" s="13">
        <v>12800000</v>
      </c>
      <c r="I168" s="13">
        <v>12200000</v>
      </c>
      <c r="J168" s="13">
        <v>12200000</v>
      </c>
      <c r="K168" s="13">
        <v>12200000</v>
      </c>
      <c r="L168" s="13">
        <v>12200000</v>
      </c>
      <c r="M168" s="41"/>
      <c r="N168" s="13">
        <f t="shared" si="35"/>
        <v>0</v>
      </c>
      <c r="O168" s="17">
        <f t="shared" si="36"/>
        <v>0</v>
      </c>
    </row>
    <row r="169" spans="1:15" ht="18">
      <c r="A169" s="36" t="s">
        <v>727</v>
      </c>
      <c r="B169" s="5" t="s">
        <v>728</v>
      </c>
      <c r="C169" s="12">
        <f aca="true" t="shared" si="45" ref="C169:L169">SUM(C170:C171)</f>
        <v>36500000</v>
      </c>
      <c r="D169" s="12">
        <f t="shared" si="45"/>
        <v>6999000</v>
      </c>
      <c r="E169" s="12">
        <f t="shared" si="45"/>
        <v>29102562</v>
      </c>
      <c r="F169" s="12">
        <f t="shared" si="45"/>
        <v>14000000</v>
      </c>
      <c r="G169" s="12">
        <f t="shared" si="45"/>
        <v>0</v>
      </c>
      <c r="H169" s="12">
        <f t="shared" si="45"/>
        <v>28396438</v>
      </c>
      <c r="I169" s="12">
        <f t="shared" si="45"/>
        <v>28396438</v>
      </c>
      <c r="J169" s="12">
        <f t="shared" si="45"/>
        <v>28396438</v>
      </c>
      <c r="K169" s="12">
        <f t="shared" si="45"/>
        <v>28396438</v>
      </c>
      <c r="L169" s="12">
        <f t="shared" si="45"/>
        <v>28396438</v>
      </c>
      <c r="M169" s="40">
        <f>SUM(M170:M171)</f>
        <v>0</v>
      </c>
      <c r="N169" s="12">
        <f t="shared" si="35"/>
        <v>0</v>
      </c>
      <c r="O169" s="16">
        <f t="shared" si="36"/>
        <v>0</v>
      </c>
    </row>
    <row r="170" spans="1:15" ht="18">
      <c r="A170" s="19" t="s">
        <v>729</v>
      </c>
      <c r="B170" s="6" t="s">
        <v>730</v>
      </c>
      <c r="C170" s="13">
        <v>29500000</v>
      </c>
      <c r="D170" s="13">
        <v>6999000</v>
      </c>
      <c r="E170" s="13">
        <v>22102562</v>
      </c>
      <c r="F170" s="13">
        <v>14000000</v>
      </c>
      <c r="G170" s="13">
        <v>0</v>
      </c>
      <c r="H170" s="13">
        <v>28396438</v>
      </c>
      <c r="I170" s="13">
        <v>28396438</v>
      </c>
      <c r="J170" s="13">
        <v>28396438</v>
      </c>
      <c r="K170" s="13">
        <v>28396438</v>
      </c>
      <c r="L170" s="13">
        <v>28396438</v>
      </c>
      <c r="M170" s="41"/>
      <c r="N170" s="13">
        <f t="shared" si="35"/>
        <v>0</v>
      </c>
      <c r="O170" s="17">
        <f t="shared" si="36"/>
        <v>0</v>
      </c>
    </row>
    <row r="171" spans="1:15" s="9" customFormat="1" ht="18">
      <c r="A171" s="19" t="s">
        <v>731</v>
      </c>
      <c r="B171" s="6" t="s">
        <v>902</v>
      </c>
      <c r="C171" s="13">
        <v>7000000</v>
      </c>
      <c r="D171" s="13">
        <v>0</v>
      </c>
      <c r="E171" s="13">
        <v>7000000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41"/>
      <c r="N171" s="13">
        <f t="shared" si="35"/>
        <v>0</v>
      </c>
      <c r="O171" s="17">
        <f t="shared" si="36"/>
        <v>0</v>
      </c>
    </row>
    <row r="172" spans="1:15" ht="18">
      <c r="A172" s="36" t="s">
        <v>732</v>
      </c>
      <c r="B172" s="5" t="s">
        <v>733</v>
      </c>
      <c r="C172" s="12">
        <f aca="true" t="shared" si="46" ref="C172:L172">SUM(C173:C175)</f>
        <v>64000000</v>
      </c>
      <c r="D172" s="12">
        <f t="shared" si="46"/>
        <v>13500000</v>
      </c>
      <c r="E172" s="12">
        <f t="shared" si="46"/>
        <v>15500000</v>
      </c>
      <c r="F172" s="12">
        <f t="shared" si="46"/>
        <v>0</v>
      </c>
      <c r="G172" s="12">
        <f t="shared" si="46"/>
        <v>0</v>
      </c>
      <c r="H172" s="12">
        <f t="shared" si="46"/>
        <v>62000000</v>
      </c>
      <c r="I172" s="12">
        <f t="shared" si="46"/>
        <v>50945512</v>
      </c>
      <c r="J172" s="12">
        <f t="shared" si="46"/>
        <v>49945512</v>
      </c>
      <c r="K172" s="12">
        <f t="shared" si="46"/>
        <v>47826836</v>
      </c>
      <c r="L172" s="12">
        <f t="shared" si="46"/>
        <v>44945512</v>
      </c>
      <c r="M172" s="40">
        <f>SUM(M173:M175)</f>
        <v>0</v>
      </c>
      <c r="N172" s="12">
        <f t="shared" si="35"/>
        <v>2118676</v>
      </c>
      <c r="O172" s="16">
        <f t="shared" si="36"/>
        <v>2881324</v>
      </c>
    </row>
    <row r="173" spans="1:15" ht="18">
      <c r="A173" s="19" t="s">
        <v>734</v>
      </c>
      <c r="B173" s="6" t="s">
        <v>735</v>
      </c>
      <c r="C173" s="13">
        <v>45000000</v>
      </c>
      <c r="D173" s="13">
        <v>13500000</v>
      </c>
      <c r="E173" s="13">
        <v>0</v>
      </c>
      <c r="F173" s="13">
        <v>0</v>
      </c>
      <c r="G173" s="13">
        <v>0</v>
      </c>
      <c r="H173" s="13">
        <v>58500000</v>
      </c>
      <c r="I173" s="13">
        <v>49945512</v>
      </c>
      <c r="J173" s="13">
        <v>49945512</v>
      </c>
      <c r="K173" s="13">
        <v>47826836</v>
      </c>
      <c r="L173" s="13">
        <v>44945512</v>
      </c>
      <c r="M173" s="41"/>
      <c r="N173" s="13">
        <f t="shared" si="35"/>
        <v>2118676</v>
      </c>
      <c r="O173" s="17">
        <f t="shared" si="36"/>
        <v>2881324</v>
      </c>
    </row>
    <row r="174" spans="1:15" ht="18">
      <c r="A174" s="19" t="s">
        <v>736</v>
      </c>
      <c r="B174" s="6" t="s">
        <v>903</v>
      </c>
      <c r="C174" s="13">
        <v>7000000</v>
      </c>
      <c r="D174" s="13">
        <v>0</v>
      </c>
      <c r="E174" s="13">
        <v>4500000</v>
      </c>
      <c r="F174" s="13">
        <v>0</v>
      </c>
      <c r="G174" s="13">
        <v>0</v>
      </c>
      <c r="H174" s="13">
        <v>2500000</v>
      </c>
      <c r="I174" s="13">
        <v>0</v>
      </c>
      <c r="J174" s="13">
        <v>0</v>
      </c>
      <c r="K174" s="13">
        <v>0</v>
      </c>
      <c r="L174" s="13">
        <v>0</v>
      </c>
      <c r="M174" s="41"/>
      <c r="N174" s="13">
        <f t="shared" si="35"/>
        <v>0</v>
      </c>
      <c r="O174" s="17">
        <f t="shared" si="36"/>
        <v>0</v>
      </c>
    </row>
    <row r="175" spans="1:15" s="9" customFormat="1" ht="18">
      <c r="A175" s="19" t="s">
        <v>737</v>
      </c>
      <c r="B175" s="6" t="s">
        <v>738</v>
      </c>
      <c r="C175" s="13">
        <v>12000000</v>
      </c>
      <c r="D175" s="13">
        <v>0</v>
      </c>
      <c r="E175" s="13">
        <v>11000000</v>
      </c>
      <c r="F175" s="13">
        <v>0</v>
      </c>
      <c r="G175" s="13">
        <v>0</v>
      </c>
      <c r="H175" s="13">
        <v>1000000</v>
      </c>
      <c r="I175" s="13">
        <v>1000000</v>
      </c>
      <c r="J175" s="13">
        <v>0</v>
      </c>
      <c r="K175" s="13">
        <v>0</v>
      </c>
      <c r="L175" s="13">
        <v>0</v>
      </c>
      <c r="M175" s="41"/>
      <c r="N175" s="13">
        <f t="shared" si="35"/>
        <v>0</v>
      </c>
      <c r="O175" s="17">
        <f t="shared" si="36"/>
        <v>0</v>
      </c>
    </row>
    <row r="176" spans="1:15" ht="18">
      <c r="A176" s="36" t="s">
        <v>739</v>
      </c>
      <c r="B176" s="5" t="s">
        <v>740</v>
      </c>
      <c r="C176" s="12">
        <f aca="true" t="shared" si="47" ref="C176:L176">C177</f>
        <v>40000000</v>
      </c>
      <c r="D176" s="12">
        <f t="shared" si="47"/>
        <v>36629100</v>
      </c>
      <c r="E176" s="12">
        <f t="shared" si="47"/>
        <v>0</v>
      </c>
      <c r="F176" s="12">
        <f t="shared" si="47"/>
        <v>24528705</v>
      </c>
      <c r="G176" s="12">
        <f t="shared" si="47"/>
        <v>0</v>
      </c>
      <c r="H176" s="12">
        <f t="shared" si="47"/>
        <v>101157805</v>
      </c>
      <c r="I176" s="12">
        <f t="shared" si="47"/>
        <v>101150064.03</v>
      </c>
      <c r="J176" s="12">
        <f t="shared" si="47"/>
        <v>101149323.3</v>
      </c>
      <c r="K176" s="12">
        <f t="shared" si="47"/>
        <v>101149323.3</v>
      </c>
      <c r="L176" s="12">
        <f t="shared" si="47"/>
        <v>94979203.3</v>
      </c>
      <c r="M176" s="40">
        <f>M177</f>
        <v>0</v>
      </c>
      <c r="N176" s="12">
        <f t="shared" si="35"/>
        <v>0</v>
      </c>
      <c r="O176" s="16">
        <f t="shared" si="36"/>
        <v>6170120</v>
      </c>
    </row>
    <row r="177" spans="1:15" s="9" customFormat="1" ht="18">
      <c r="A177" s="19" t="s">
        <v>741</v>
      </c>
      <c r="B177" s="6" t="s">
        <v>742</v>
      </c>
      <c r="C177" s="13">
        <v>40000000</v>
      </c>
      <c r="D177" s="13">
        <v>36629100</v>
      </c>
      <c r="E177" s="13">
        <v>0</v>
      </c>
      <c r="F177" s="13">
        <v>24528705</v>
      </c>
      <c r="G177" s="13">
        <v>0</v>
      </c>
      <c r="H177" s="13">
        <v>101157805</v>
      </c>
      <c r="I177" s="13">
        <v>101150064.03</v>
      </c>
      <c r="J177" s="13">
        <v>101149323.3</v>
      </c>
      <c r="K177" s="13">
        <v>101149323.3</v>
      </c>
      <c r="L177" s="13">
        <v>94979203.3</v>
      </c>
      <c r="M177" s="41"/>
      <c r="N177" s="13">
        <f t="shared" si="35"/>
        <v>0</v>
      </c>
      <c r="O177" s="17">
        <f t="shared" si="36"/>
        <v>6170120</v>
      </c>
    </row>
    <row r="178" spans="1:15" ht="18">
      <c r="A178" s="36" t="s">
        <v>743</v>
      </c>
      <c r="B178" s="5" t="s">
        <v>744</v>
      </c>
      <c r="C178" s="12">
        <f aca="true" t="shared" si="48" ref="C178:L178">SUM(C179:C180)</f>
        <v>30000000</v>
      </c>
      <c r="D178" s="12">
        <f t="shared" si="48"/>
        <v>9774754</v>
      </c>
      <c r="E178" s="12">
        <f t="shared" si="48"/>
        <v>0</v>
      </c>
      <c r="F178" s="12">
        <f t="shared" si="48"/>
        <v>20000000</v>
      </c>
      <c r="G178" s="12">
        <f t="shared" si="48"/>
        <v>0</v>
      </c>
      <c r="H178" s="12">
        <f t="shared" si="48"/>
        <v>59774754</v>
      </c>
      <c r="I178" s="12">
        <f t="shared" si="48"/>
        <v>59466554</v>
      </c>
      <c r="J178" s="12">
        <f t="shared" si="48"/>
        <v>47773754</v>
      </c>
      <c r="K178" s="12">
        <f t="shared" si="48"/>
        <v>47773754</v>
      </c>
      <c r="L178" s="12">
        <f t="shared" si="48"/>
        <v>47773754</v>
      </c>
      <c r="M178" s="40">
        <f>SUM(M179:M180)</f>
        <v>0</v>
      </c>
      <c r="N178" s="12">
        <f t="shared" si="35"/>
        <v>0</v>
      </c>
      <c r="O178" s="16">
        <f t="shared" si="36"/>
        <v>0</v>
      </c>
    </row>
    <row r="179" spans="1:15" ht="18">
      <c r="A179" s="19" t="s">
        <v>745</v>
      </c>
      <c r="B179" s="6" t="s">
        <v>746</v>
      </c>
      <c r="C179" s="13">
        <v>29999000</v>
      </c>
      <c r="D179" s="13">
        <v>9774754</v>
      </c>
      <c r="E179" s="13">
        <v>0</v>
      </c>
      <c r="F179" s="13">
        <v>20000000</v>
      </c>
      <c r="G179" s="13">
        <v>0</v>
      </c>
      <c r="H179" s="13">
        <v>59773754</v>
      </c>
      <c r="I179" s="13">
        <v>59466554</v>
      </c>
      <c r="J179" s="13">
        <v>47773754</v>
      </c>
      <c r="K179" s="13">
        <v>47773754</v>
      </c>
      <c r="L179" s="13">
        <v>47773754</v>
      </c>
      <c r="M179" s="41"/>
      <c r="N179" s="13">
        <f t="shared" si="35"/>
        <v>0</v>
      </c>
      <c r="O179" s="17">
        <f t="shared" si="36"/>
        <v>0</v>
      </c>
    </row>
    <row r="180" spans="1:15" s="9" customFormat="1" ht="18">
      <c r="A180" s="19" t="s">
        <v>747</v>
      </c>
      <c r="B180" s="6" t="s">
        <v>748</v>
      </c>
      <c r="C180" s="13">
        <v>1000</v>
      </c>
      <c r="D180" s="13">
        <v>0</v>
      </c>
      <c r="E180" s="13">
        <v>0</v>
      </c>
      <c r="F180" s="13">
        <v>0</v>
      </c>
      <c r="G180" s="13">
        <v>0</v>
      </c>
      <c r="H180" s="13">
        <v>1000</v>
      </c>
      <c r="I180" s="13">
        <v>0</v>
      </c>
      <c r="J180" s="13">
        <v>0</v>
      </c>
      <c r="K180" s="13">
        <v>0</v>
      </c>
      <c r="L180" s="13">
        <v>0</v>
      </c>
      <c r="M180" s="41"/>
      <c r="N180" s="13">
        <f t="shared" si="35"/>
        <v>0</v>
      </c>
      <c r="O180" s="17">
        <f t="shared" si="36"/>
        <v>0</v>
      </c>
    </row>
    <row r="181" spans="1:15" ht="18">
      <c r="A181" s="36" t="s">
        <v>749</v>
      </c>
      <c r="B181" s="5" t="s">
        <v>750</v>
      </c>
      <c r="C181" s="12">
        <f aca="true" t="shared" si="49" ref="C181:L181">SUM(C182:C186)</f>
        <v>34001000</v>
      </c>
      <c r="D181" s="12">
        <f t="shared" si="49"/>
        <v>8000000</v>
      </c>
      <c r="E181" s="12">
        <f t="shared" si="49"/>
        <v>25000000</v>
      </c>
      <c r="F181" s="12">
        <f t="shared" si="49"/>
        <v>0</v>
      </c>
      <c r="G181" s="12">
        <f t="shared" si="49"/>
        <v>0</v>
      </c>
      <c r="H181" s="12">
        <f t="shared" si="49"/>
        <v>17001000</v>
      </c>
      <c r="I181" s="12">
        <f t="shared" si="49"/>
        <v>16579362.3</v>
      </c>
      <c r="J181" s="12">
        <f t="shared" si="49"/>
        <v>16579362.3</v>
      </c>
      <c r="K181" s="12">
        <f t="shared" si="49"/>
        <v>16579362.3</v>
      </c>
      <c r="L181" s="12">
        <f t="shared" si="49"/>
        <v>16579362.3</v>
      </c>
      <c r="M181" s="40">
        <f>SUM(M182:M186)</f>
        <v>0</v>
      </c>
      <c r="N181" s="12">
        <f t="shared" si="35"/>
        <v>0</v>
      </c>
      <c r="O181" s="16">
        <f t="shared" si="36"/>
        <v>0</v>
      </c>
    </row>
    <row r="182" spans="1:15" ht="18">
      <c r="A182" s="19" t="s">
        <v>751</v>
      </c>
      <c r="B182" s="6" t="s">
        <v>752</v>
      </c>
      <c r="C182" s="13">
        <v>7000000</v>
      </c>
      <c r="D182" s="13">
        <v>1000000</v>
      </c>
      <c r="E182" s="13">
        <v>4000000</v>
      </c>
      <c r="F182" s="13">
        <v>0</v>
      </c>
      <c r="G182" s="13">
        <v>0</v>
      </c>
      <c r="H182" s="13">
        <v>4000000</v>
      </c>
      <c r="I182" s="13">
        <v>3581337.5</v>
      </c>
      <c r="J182" s="13">
        <v>3581337.5</v>
      </c>
      <c r="K182" s="13">
        <v>3581337.5</v>
      </c>
      <c r="L182" s="13">
        <v>3581337.5</v>
      </c>
      <c r="M182" s="41"/>
      <c r="N182" s="13">
        <f t="shared" si="35"/>
        <v>0</v>
      </c>
      <c r="O182" s="17">
        <f t="shared" si="36"/>
        <v>0</v>
      </c>
    </row>
    <row r="183" spans="1:15" ht="18">
      <c r="A183" s="19" t="s">
        <v>753</v>
      </c>
      <c r="B183" s="6" t="s">
        <v>888</v>
      </c>
      <c r="C183" s="13">
        <v>15000000</v>
      </c>
      <c r="D183" s="13">
        <v>2000000</v>
      </c>
      <c r="E183" s="13">
        <v>10000000</v>
      </c>
      <c r="F183" s="13">
        <v>0</v>
      </c>
      <c r="G183" s="13">
        <v>0</v>
      </c>
      <c r="H183" s="13">
        <v>7000000</v>
      </c>
      <c r="I183" s="13">
        <v>6998024.8</v>
      </c>
      <c r="J183" s="13">
        <v>6998024.8</v>
      </c>
      <c r="K183" s="13">
        <v>6998024.8</v>
      </c>
      <c r="L183" s="13">
        <v>6998024.8</v>
      </c>
      <c r="M183" s="41"/>
      <c r="N183" s="13">
        <f t="shared" si="35"/>
        <v>0</v>
      </c>
      <c r="O183" s="17">
        <f t="shared" si="36"/>
        <v>0</v>
      </c>
    </row>
    <row r="184" spans="1:15" ht="18">
      <c r="A184" s="19" t="s">
        <v>754</v>
      </c>
      <c r="B184" s="6" t="s">
        <v>640</v>
      </c>
      <c r="C184" s="13">
        <v>1000</v>
      </c>
      <c r="D184" s="13">
        <v>0</v>
      </c>
      <c r="E184" s="13">
        <v>0</v>
      </c>
      <c r="F184" s="13">
        <v>0</v>
      </c>
      <c r="G184" s="13">
        <v>0</v>
      </c>
      <c r="H184" s="13">
        <v>1000</v>
      </c>
      <c r="I184" s="13">
        <v>0</v>
      </c>
      <c r="J184" s="13">
        <v>0</v>
      </c>
      <c r="K184" s="13">
        <v>0</v>
      </c>
      <c r="L184" s="13">
        <v>0</v>
      </c>
      <c r="M184" s="41"/>
      <c r="N184" s="13">
        <f t="shared" si="35"/>
        <v>0</v>
      </c>
      <c r="O184" s="17">
        <f t="shared" si="36"/>
        <v>0</v>
      </c>
    </row>
    <row r="185" spans="1:15" ht="18">
      <c r="A185" s="19" t="s">
        <v>904</v>
      </c>
      <c r="B185" s="6" t="s">
        <v>905</v>
      </c>
      <c r="C185" s="13">
        <v>12000000</v>
      </c>
      <c r="D185" s="13">
        <v>0</v>
      </c>
      <c r="E185" s="13">
        <v>11000000</v>
      </c>
      <c r="F185" s="13">
        <v>0</v>
      </c>
      <c r="G185" s="13">
        <v>0</v>
      </c>
      <c r="H185" s="13">
        <v>1000000</v>
      </c>
      <c r="I185" s="13">
        <v>1000000</v>
      </c>
      <c r="J185" s="13">
        <v>1000000</v>
      </c>
      <c r="K185" s="13">
        <v>1000000</v>
      </c>
      <c r="L185" s="13">
        <v>1000000</v>
      </c>
      <c r="M185" s="41"/>
      <c r="N185" s="13">
        <f t="shared" si="35"/>
        <v>0</v>
      </c>
      <c r="O185" s="17">
        <f t="shared" si="36"/>
        <v>0</v>
      </c>
    </row>
    <row r="186" spans="1:15" s="9" customFormat="1" ht="18">
      <c r="A186" s="19" t="s">
        <v>906</v>
      </c>
      <c r="B186" s="6" t="s">
        <v>680</v>
      </c>
      <c r="C186" s="13">
        <v>0</v>
      </c>
      <c r="D186" s="13">
        <v>5000000</v>
      </c>
      <c r="E186" s="13">
        <v>0</v>
      </c>
      <c r="F186" s="13">
        <v>0</v>
      </c>
      <c r="G186" s="13">
        <v>0</v>
      </c>
      <c r="H186" s="13">
        <v>5000000</v>
      </c>
      <c r="I186" s="13">
        <v>5000000</v>
      </c>
      <c r="J186" s="13">
        <v>5000000</v>
      </c>
      <c r="K186" s="13">
        <v>5000000</v>
      </c>
      <c r="L186" s="13">
        <v>5000000</v>
      </c>
      <c r="M186" s="41"/>
      <c r="N186" s="13">
        <f t="shared" si="35"/>
        <v>0</v>
      </c>
      <c r="O186" s="17">
        <f t="shared" si="36"/>
        <v>0</v>
      </c>
    </row>
    <row r="187" spans="1:15" ht="18">
      <c r="A187" s="36" t="s">
        <v>755</v>
      </c>
      <c r="B187" s="5" t="s">
        <v>756</v>
      </c>
      <c r="C187" s="12">
        <f aca="true" t="shared" si="50" ref="C187:L187">SUM(C188:C189)</f>
        <v>13327240</v>
      </c>
      <c r="D187" s="12">
        <f t="shared" si="50"/>
        <v>0</v>
      </c>
      <c r="E187" s="12">
        <f t="shared" si="50"/>
        <v>0</v>
      </c>
      <c r="F187" s="12">
        <f t="shared" si="50"/>
        <v>0</v>
      </c>
      <c r="G187" s="12">
        <f t="shared" si="50"/>
        <v>0</v>
      </c>
      <c r="H187" s="12">
        <f t="shared" si="50"/>
        <v>13327240</v>
      </c>
      <c r="I187" s="12">
        <f t="shared" si="50"/>
        <v>12559525</v>
      </c>
      <c r="J187" s="12">
        <f t="shared" si="50"/>
        <v>12559525</v>
      </c>
      <c r="K187" s="12">
        <f t="shared" si="50"/>
        <v>12559525</v>
      </c>
      <c r="L187" s="12">
        <f t="shared" si="50"/>
        <v>11047433</v>
      </c>
      <c r="M187" s="40">
        <f>SUM(M188:M189)</f>
        <v>0</v>
      </c>
      <c r="N187" s="12">
        <f t="shared" si="35"/>
        <v>0</v>
      </c>
      <c r="O187" s="16">
        <f t="shared" si="36"/>
        <v>1512092</v>
      </c>
    </row>
    <row r="188" spans="1:15" ht="18">
      <c r="A188" s="19" t="s">
        <v>757</v>
      </c>
      <c r="B188" s="6" t="s">
        <v>758</v>
      </c>
      <c r="C188" s="13">
        <v>13326240</v>
      </c>
      <c r="D188" s="13">
        <v>0</v>
      </c>
      <c r="E188" s="13">
        <v>0</v>
      </c>
      <c r="F188" s="13">
        <v>0</v>
      </c>
      <c r="G188" s="13">
        <v>0</v>
      </c>
      <c r="H188" s="13">
        <v>13326240</v>
      </c>
      <c r="I188" s="13">
        <v>12559525</v>
      </c>
      <c r="J188" s="13">
        <v>12559525</v>
      </c>
      <c r="K188" s="13">
        <v>12559525</v>
      </c>
      <c r="L188" s="13">
        <v>11047433</v>
      </c>
      <c r="M188" s="41"/>
      <c r="N188" s="13">
        <f t="shared" si="35"/>
        <v>0</v>
      </c>
      <c r="O188" s="17">
        <f t="shared" si="36"/>
        <v>1512092</v>
      </c>
    </row>
    <row r="189" spans="1:15" s="9" customFormat="1" ht="18">
      <c r="A189" s="19" t="s">
        <v>759</v>
      </c>
      <c r="B189" s="6" t="s">
        <v>760</v>
      </c>
      <c r="C189" s="13">
        <v>1000</v>
      </c>
      <c r="D189" s="13">
        <v>0</v>
      </c>
      <c r="E189" s="13">
        <v>0</v>
      </c>
      <c r="F189" s="13">
        <v>0</v>
      </c>
      <c r="G189" s="13">
        <v>0</v>
      </c>
      <c r="H189" s="13">
        <v>1000</v>
      </c>
      <c r="I189" s="13">
        <v>0</v>
      </c>
      <c r="J189" s="13">
        <v>0</v>
      </c>
      <c r="K189" s="13">
        <v>0</v>
      </c>
      <c r="L189" s="13">
        <v>0</v>
      </c>
      <c r="M189" s="41"/>
      <c r="N189" s="13">
        <f t="shared" si="35"/>
        <v>0</v>
      </c>
      <c r="O189" s="17">
        <f t="shared" si="36"/>
        <v>0</v>
      </c>
    </row>
    <row r="190" spans="1:15" ht="18">
      <c r="A190" s="36" t="s">
        <v>761</v>
      </c>
      <c r="B190" s="5" t="s">
        <v>762</v>
      </c>
      <c r="C190" s="12">
        <f aca="true" t="shared" si="51" ref="C190:L190">C191</f>
        <v>5000000</v>
      </c>
      <c r="D190" s="12">
        <f t="shared" si="51"/>
        <v>8177240</v>
      </c>
      <c r="E190" s="12">
        <f t="shared" si="51"/>
        <v>2000000</v>
      </c>
      <c r="F190" s="12">
        <f t="shared" si="51"/>
        <v>0</v>
      </c>
      <c r="G190" s="12">
        <f t="shared" si="51"/>
        <v>0</v>
      </c>
      <c r="H190" s="12">
        <f t="shared" si="51"/>
        <v>11177240</v>
      </c>
      <c r="I190" s="12">
        <f t="shared" si="51"/>
        <v>11177240</v>
      </c>
      <c r="J190" s="12">
        <f t="shared" si="51"/>
        <v>11177240</v>
      </c>
      <c r="K190" s="12">
        <f t="shared" si="51"/>
        <v>11177240</v>
      </c>
      <c r="L190" s="12">
        <f t="shared" si="51"/>
        <v>11177240</v>
      </c>
      <c r="M190" s="40">
        <f>M191</f>
        <v>0</v>
      </c>
      <c r="N190" s="12">
        <f t="shared" si="35"/>
        <v>0</v>
      </c>
      <c r="O190" s="16">
        <f t="shared" si="36"/>
        <v>0</v>
      </c>
    </row>
    <row r="191" spans="1:15" s="9" customFormat="1" ht="18">
      <c r="A191" s="19" t="s">
        <v>763</v>
      </c>
      <c r="B191" s="6" t="s">
        <v>440</v>
      </c>
      <c r="C191" s="13">
        <v>5000000</v>
      </c>
      <c r="D191" s="13">
        <v>8177240</v>
      </c>
      <c r="E191" s="13">
        <v>2000000</v>
      </c>
      <c r="F191" s="13">
        <v>0</v>
      </c>
      <c r="G191" s="13">
        <v>0</v>
      </c>
      <c r="H191" s="13">
        <v>11177240</v>
      </c>
      <c r="I191" s="13">
        <v>11177240</v>
      </c>
      <c r="J191" s="13">
        <v>11177240</v>
      </c>
      <c r="K191" s="13">
        <v>11177240</v>
      </c>
      <c r="L191" s="13">
        <v>11177240</v>
      </c>
      <c r="M191" s="41"/>
      <c r="N191" s="13">
        <f t="shared" si="35"/>
        <v>0</v>
      </c>
      <c r="O191" s="17">
        <f t="shared" si="36"/>
        <v>0</v>
      </c>
    </row>
    <row r="192" spans="1:15" ht="18">
      <c r="A192" s="36" t="s">
        <v>764</v>
      </c>
      <c r="B192" s="5" t="s">
        <v>293</v>
      </c>
      <c r="C192" s="12">
        <f aca="true" t="shared" si="52" ref="C192:L192">SUM(C193:C194)</f>
        <v>2000</v>
      </c>
      <c r="D192" s="12">
        <f t="shared" si="52"/>
        <v>0</v>
      </c>
      <c r="E192" s="12">
        <f t="shared" si="52"/>
        <v>0</v>
      </c>
      <c r="F192" s="12">
        <f t="shared" si="52"/>
        <v>0</v>
      </c>
      <c r="G192" s="12">
        <f t="shared" si="52"/>
        <v>0</v>
      </c>
      <c r="H192" s="12">
        <f t="shared" si="52"/>
        <v>2000</v>
      </c>
      <c r="I192" s="12">
        <f t="shared" si="52"/>
        <v>0</v>
      </c>
      <c r="J192" s="12">
        <f t="shared" si="52"/>
        <v>0</v>
      </c>
      <c r="K192" s="12">
        <f t="shared" si="52"/>
        <v>0</v>
      </c>
      <c r="L192" s="12">
        <f t="shared" si="52"/>
        <v>0</v>
      </c>
      <c r="M192" s="40">
        <f>SUM(M193:M194)</f>
        <v>0</v>
      </c>
      <c r="N192" s="12">
        <f t="shared" si="35"/>
        <v>0</v>
      </c>
      <c r="O192" s="16">
        <f t="shared" si="36"/>
        <v>0</v>
      </c>
    </row>
    <row r="193" spans="1:15" ht="18">
      <c r="A193" s="19" t="s">
        <v>765</v>
      </c>
      <c r="B193" s="6" t="s">
        <v>767</v>
      </c>
      <c r="C193" s="13">
        <v>1000</v>
      </c>
      <c r="D193" s="13">
        <v>0</v>
      </c>
      <c r="E193" s="13">
        <v>0</v>
      </c>
      <c r="F193" s="13">
        <v>0</v>
      </c>
      <c r="G193" s="13">
        <v>0</v>
      </c>
      <c r="H193" s="13">
        <v>1000</v>
      </c>
      <c r="I193" s="13">
        <v>0</v>
      </c>
      <c r="J193" s="13">
        <v>0</v>
      </c>
      <c r="K193" s="13">
        <v>0</v>
      </c>
      <c r="L193" s="13">
        <v>0</v>
      </c>
      <c r="M193" s="41"/>
      <c r="N193" s="13">
        <f t="shared" si="35"/>
        <v>0</v>
      </c>
      <c r="O193" s="17">
        <f t="shared" si="36"/>
        <v>0</v>
      </c>
    </row>
    <row r="194" spans="1:15" s="9" customFormat="1" ht="18">
      <c r="A194" s="19" t="s">
        <v>766</v>
      </c>
      <c r="B194" s="6" t="s">
        <v>768</v>
      </c>
      <c r="C194" s="13">
        <v>1000</v>
      </c>
      <c r="D194" s="13">
        <v>0</v>
      </c>
      <c r="E194" s="13">
        <v>0</v>
      </c>
      <c r="F194" s="13">
        <v>0</v>
      </c>
      <c r="G194" s="13">
        <v>0</v>
      </c>
      <c r="H194" s="13">
        <v>1000</v>
      </c>
      <c r="I194" s="13">
        <v>0</v>
      </c>
      <c r="J194" s="13">
        <v>0</v>
      </c>
      <c r="K194" s="13">
        <v>0</v>
      </c>
      <c r="L194" s="13">
        <v>0</v>
      </c>
      <c r="M194" s="41"/>
      <c r="N194" s="13">
        <f t="shared" si="35"/>
        <v>0</v>
      </c>
      <c r="O194" s="17">
        <f t="shared" si="36"/>
        <v>0</v>
      </c>
    </row>
    <row r="195" spans="1:15" ht="18">
      <c r="A195" s="36" t="s">
        <v>769</v>
      </c>
      <c r="B195" s="5" t="s">
        <v>614</v>
      </c>
      <c r="C195" s="12">
        <f aca="true" t="shared" si="53" ref="C195:L195">SUM(C196:C197)</f>
        <v>2000</v>
      </c>
      <c r="D195" s="12">
        <f t="shared" si="53"/>
        <v>0</v>
      </c>
      <c r="E195" s="12">
        <f t="shared" si="53"/>
        <v>0</v>
      </c>
      <c r="F195" s="12">
        <f t="shared" si="53"/>
        <v>0</v>
      </c>
      <c r="G195" s="12">
        <f t="shared" si="53"/>
        <v>0</v>
      </c>
      <c r="H195" s="12">
        <f t="shared" si="53"/>
        <v>2000</v>
      </c>
      <c r="I195" s="12">
        <f t="shared" si="53"/>
        <v>0</v>
      </c>
      <c r="J195" s="12">
        <f t="shared" si="53"/>
        <v>0</v>
      </c>
      <c r="K195" s="12">
        <f t="shared" si="53"/>
        <v>0</v>
      </c>
      <c r="L195" s="12">
        <f t="shared" si="53"/>
        <v>0</v>
      </c>
      <c r="M195" s="40">
        <f>SUM(M196:M197)</f>
        <v>0</v>
      </c>
      <c r="N195" s="12">
        <f aca="true" t="shared" si="54" ref="N195:N258">J195-K195</f>
        <v>0</v>
      </c>
      <c r="O195" s="16">
        <f aca="true" t="shared" si="55" ref="O195:O258">K195-L195</f>
        <v>0</v>
      </c>
    </row>
    <row r="196" spans="1:15" ht="18">
      <c r="A196" s="19" t="s">
        <v>770</v>
      </c>
      <c r="B196" s="6" t="s">
        <v>771</v>
      </c>
      <c r="C196" s="13">
        <v>1000</v>
      </c>
      <c r="D196" s="13">
        <v>0</v>
      </c>
      <c r="E196" s="13">
        <v>0</v>
      </c>
      <c r="F196" s="13">
        <v>0</v>
      </c>
      <c r="G196" s="13">
        <v>0</v>
      </c>
      <c r="H196" s="13">
        <v>1000</v>
      </c>
      <c r="I196" s="13">
        <v>0</v>
      </c>
      <c r="J196" s="13">
        <v>0</v>
      </c>
      <c r="K196" s="13">
        <v>0</v>
      </c>
      <c r="L196" s="13">
        <v>0</v>
      </c>
      <c r="M196" s="41"/>
      <c r="N196" s="13">
        <f t="shared" si="54"/>
        <v>0</v>
      </c>
      <c r="O196" s="17">
        <f t="shared" si="55"/>
        <v>0</v>
      </c>
    </row>
    <row r="197" spans="1:15" s="9" customFormat="1" ht="18">
      <c r="A197" s="19" t="s">
        <v>772</v>
      </c>
      <c r="B197" s="6" t="s">
        <v>680</v>
      </c>
      <c r="C197" s="13">
        <v>1000</v>
      </c>
      <c r="D197" s="13">
        <v>0</v>
      </c>
      <c r="E197" s="13">
        <v>0</v>
      </c>
      <c r="F197" s="13">
        <v>0</v>
      </c>
      <c r="G197" s="13">
        <v>0</v>
      </c>
      <c r="H197" s="13">
        <v>1000</v>
      </c>
      <c r="I197" s="13">
        <v>0</v>
      </c>
      <c r="J197" s="13">
        <v>0</v>
      </c>
      <c r="K197" s="13">
        <v>0</v>
      </c>
      <c r="L197" s="13">
        <v>0</v>
      </c>
      <c r="M197" s="41"/>
      <c r="N197" s="13">
        <f t="shared" si="54"/>
        <v>0</v>
      </c>
      <c r="O197" s="17">
        <f t="shared" si="55"/>
        <v>0</v>
      </c>
    </row>
    <row r="198" spans="1:15" ht="18">
      <c r="A198" s="36" t="s">
        <v>773</v>
      </c>
      <c r="B198" s="5" t="s">
        <v>774</v>
      </c>
      <c r="C198" s="12">
        <f aca="true" t="shared" si="56" ref="C198:L198">SUM(C199:C201)</f>
        <v>3000</v>
      </c>
      <c r="D198" s="12">
        <f t="shared" si="56"/>
        <v>0</v>
      </c>
      <c r="E198" s="12">
        <f t="shared" si="56"/>
        <v>0</v>
      </c>
      <c r="F198" s="12">
        <f t="shared" si="56"/>
        <v>0</v>
      </c>
      <c r="G198" s="12">
        <f t="shared" si="56"/>
        <v>0</v>
      </c>
      <c r="H198" s="12">
        <f t="shared" si="56"/>
        <v>3000</v>
      </c>
      <c r="I198" s="12">
        <f t="shared" si="56"/>
        <v>0</v>
      </c>
      <c r="J198" s="12">
        <f t="shared" si="56"/>
        <v>0</v>
      </c>
      <c r="K198" s="12">
        <f t="shared" si="56"/>
        <v>0</v>
      </c>
      <c r="L198" s="12">
        <f t="shared" si="56"/>
        <v>0</v>
      </c>
      <c r="M198" s="40">
        <f>SUM(M199:M201)</f>
        <v>0</v>
      </c>
      <c r="N198" s="12">
        <f t="shared" si="54"/>
        <v>0</v>
      </c>
      <c r="O198" s="16">
        <f t="shared" si="55"/>
        <v>0</v>
      </c>
    </row>
    <row r="199" spans="1:15" ht="18">
      <c r="A199" s="19" t="s">
        <v>775</v>
      </c>
      <c r="B199" s="6" t="s">
        <v>776</v>
      </c>
      <c r="C199" s="13">
        <v>1000</v>
      </c>
      <c r="D199" s="13">
        <v>0</v>
      </c>
      <c r="E199" s="13">
        <v>0</v>
      </c>
      <c r="F199" s="13">
        <v>0</v>
      </c>
      <c r="G199" s="13">
        <v>0</v>
      </c>
      <c r="H199" s="13">
        <v>1000</v>
      </c>
      <c r="I199" s="13">
        <v>0</v>
      </c>
      <c r="J199" s="13">
        <v>0</v>
      </c>
      <c r="K199" s="13">
        <v>0</v>
      </c>
      <c r="L199" s="13">
        <v>0</v>
      </c>
      <c r="M199" s="41"/>
      <c r="N199" s="13">
        <f t="shared" si="54"/>
        <v>0</v>
      </c>
      <c r="O199" s="17">
        <f t="shared" si="55"/>
        <v>0</v>
      </c>
    </row>
    <row r="200" spans="1:15" ht="18">
      <c r="A200" s="19" t="s">
        <v>777</v>
      </c>
      <c r="B200" s="6" t="s">
        <v>778</v>
      </c>
      <c r="C200" s="13">
        <v>1000</v>
      </c>
      <c r="D200" s="13">
        <v>0</v>
      </c>
      <c r="E200" s="13">
        <v>0</v>
      </c>
      <c r="F200" s="13">
        <v>0</v>
      </c>
      <c r="G200" s="13">
        <v>0</v>
      </c>
      <c r="H200" s="13">
        <v>1000</v>
      </c>
      <c r="I200" s="13">
        <v>0</v>
      </c>
      <c r="J200" s="13">
        <v>0</v>
      </c>
      <c r="K200" s="13">
        <v>0</v>
      </c>
      <c r="L200" s="13">
        <v>0</v>
      </c>
      <c r="M200" s="41"/>
      <c r="N200" s="13">
        <f t="shared" si="54"/>
        <v>0</v>
      </c>
      <c r="O200" s="17">
        <f t="shared" si="55"/>
        <v>0</v>
      </c>
    </row>
    <row r="201" spans="1:15" s="9" customFormat="1" ht="18">
      <c r="A201" s="19" t="s">
        <v>779</v>
      </c>
      <c r="B201" s="6" t="s">
        <v>678</v>
      </c>
      <c r="C201" s="13">
        <v>1000</v>
      </c>
      <c r="D201" s="13">
        <v>0</v>
      </c>
      <c r="E201" s="13">
        <v>0</v>
      </c>
      <c r="F201" s="13">
        <v>0</v>
      </c>
      <c r="G201" s="13">
        <v>0</v>
      </c>
      <c r="H201" s="13">
        <v>1000</v>
      </c>
      <c r="I201" s="13">
        <v>0</v>
      </c>
      <c r="J201" s="13">
        <v>0</v>
      </c>
      <c r="K201" s="13">
        <v>0</v>
      </c>
      <c r="L201" s="13">
        <v>0</v>
      </c>
      <c r="M201" s="41"/>
      <c r="N201" s="13">
        <f t="shared" si="54"/>
        <v>0</v>
      </c>
      <c r="O201" s="17">
        <f t="shared" si="55"/>
        <v>0</v>
      </c>
    </row>
    <row r="202" spans="1:15" ht="18">
      <c r="A202" s="36" t="s">
        <v>780</v>
      </c>
      <c r="B202" s="5" t="s">
        <v>601</v>
      </c>
      <c r="C202" s="12">
        <f aca="true" t="shared" si="57" ref="C202:L202">SUM(C203:C204)</f>
        <v>2000</v>
      </c>
      <c r="D202" s="12">
        <f t="shared" si="57"/>
        <v>0</v>
      </c>
      <c r="E202" s="12">
        <f t="shared" si="57"/>
        <v>0</v>
      </c>
      <c r="F202" s="12">
        <f t="shared" si="57"/>
        <v>0</v>
      </c>
      <c r="G202" s="12">
        <f t="shared" si="57"/>
        <v>0</v>
      </c>
      <c r="H202" s="12">
        <f t="shared" si="57"/>
        <v>2000</v>
      </c>
      <c r="I202" s="12">
        <f t="shared" si="57"/>
        <v>0</v>
      </c>
      <c r="J202" s="12">
        <f t="shared" si="57"/>
        <v>0</v>
      </c>
      <c r="K202" s="12">
        <f t="shared" si="57"/>
        <v>0</v>
      </c>
      <c r="L202" s="12">
        <f t="shared" si="57"/>
        <v>0</v>
      </c>
      <c r="M202" s="40">
        <f>SUM(M203:M204)</f>
        <v>0</v>
      </c>
      <c r="N202" s="12">
        <f t="shared" si="54"/>
        <v>0</v>
      </c>
      <c r="O202" s="16">
        <f t="shared" si="55"/>
        <v>0</v>
      </c>
    </row>
    <row r="203" spans="1:15" ht="18">
      <c r="A203" s="19" t="s">
        <v>781</v>
      </c>
      <c r="B203" s="6" t="s">
        <v>783</v>
      </c>
      <c r="C203" s="13">
        <v>1000</v>
      </c>
      <c r="D203" s="13">
        <v>0</v>
      </c>
      <c r="E203" s="13">
        <v>0</v>
      </c>
      <c r="F203" s="13">
        <v>0</v>
      </c>
      <c r="G203" s="13">
        <v>0</v>
      </c>
      <c r="H203" s="13">
        <v>1000</v>
      </c>
      <c r="I203" s="13">
        <v>0</v>
      </c>
      <c r="J203" s="13">
        <v>0</v>
      </c>
      <c r="K203" s="13">
        <v>0</v>
      </c>
      <c r="L203" s="13">
        <v>0</v>
      </c>
      <c r="M203" s="41"/>
      <c r="N203" s="13">
        <f t="shared" si="54"/>
        <v>0</v>
      </c>
      <c r="O203" s="17">
        <f t="shared" si="55"/>
        <v>0</v>
      </c>
    </row>
    <row r="204" spans="1:15" s="9" customFormat="1" ht="18">
      <c r="A204" s="19" t="s">
        <v>782</v>
      </c>
      <c r="B204" s="6" t="s">
        <v>784</v>
      </c>
      <c r="C204" s="13">
        <v>1000</v>
      </c>
      <c r="D204" s="13">
        <v>0</v>
      </c>
      <c r="E204" s="13">
        <v>0</v>
      </c>
      <c r="F204" s="13">
        <v>0</v>
      </c>
      <c r="G204" s="13">
        <v>0</v>
      </c>
      <c r="H204" s="13">
        <v>1000</v>
      </c>
      <c r="I204" s="13">
        <v>0</v>
      </c>
      <c r="J204" s="13">
        <v>0</v>
      </c>
      <c r="K204" s="13">
        <v>0</v>
      </c>
      <c r="L204" s="13">
        <v>0</v>
      </c>
      <c r="M204" s="41"/>
      <c r="N204" s="13">
        <f t="shared" si="54"/>
        <v>0</v>
      </c>
      <c r="O204" s="17">
        <f t="shared" si="55"/>
        <v>0</v>
      </c>
    </row>
    <row r="205" spans="1:15" ht="18">
      <c r="A205" s="36" t="s">
        <v>785</v>
      </c>
      <c r="B205" s="5" t="s">
        <v>786</v>
      </c>
      <c r="C205" s="12">
        <f aca="true" t="shared" si="58" ref="C205:L205">SUM(C206:C207)</f>
        <v>13000000</v>
      </c>
      <c r="D205" s="12">
        <f t="shared" si="58"/>
        <v>4000000</v>
      </c>
      <c r="E205" s="12">
        <f t="shared" si="58"/>
        <v>5177240</v>
      </c>
      <c r="F205" s="12">
        <f t="shared" si="58"/>
        <v>7000000</v>
      </c>
      <c r="G205" s="12">
        <f t="shared" si="58"/>
        <v>0</v>
      </c>
      <c r="H205" s="12">
        <f t="shared" si="58"/>
        <v>18822760</v>
      </c>
      <c r="I205" s="12">
        <f t="shared" si="58"/>
        <v>18806897</v>
      </c>
      <c r="J205" s="12">
        <f t="shared" si="58"/>
        <v>18806897</v>
      </c>
      <c r="K205" s="12">
        <f t="shared" si="58"/>
        <v>18806897</v>
      </c>
      <c r="L205" s="12">
        <f t="shared" si="58"/>
        <v>18806897</v>
      </c>
      <c r="M205" s="40">
        <f>SUM(M206:M207)</f>
        <v>0</v>
      </c>
      <c r="N205" s="12">
        <f t="shared" si="54"/>
        <v>0</v>
      </c>
      <c r="O205" s="16">
        <f t="shared" si="55"/>
        <v>0</v>
      </c>
    </row>
    <row r="206" spans="1:15" ht="18">
      <c r="A206" s="19" t="s">
        <v>787</v>
      </c>
      <c r="B206" s="6" t="s">
        <v>788</v>
      </c>
      <c r="C206" s="13">
        <v>8000000</v>
      </c>
      <c r="D206" s="13">
        <v>4000000</v>
      </c>
      <c r="E206" s="13">
        <v>177240</v>
      </c>
      <c r="F206" s="13">
        <v>7000000</v>
      </c>
      <c r="G206" s="13">
        <v>0</v>
      </c>
      <c r="H206" s="13">
        <v>18822760</v>
      </c>
      <c r="I206" s="13">
        <v>18806897</v>
      </c>
      <c r="J206" s="13">
        <v>18806897</v>
      </c>
      <c r="K206" s="13">
        <v>18806897</v>
      </c>
      <c r="L206" s="13">
        <v>18806897</v>
      </c>
      <c r="M206" s="41"/>
      <c r="N206" s="13">
        <f t="shared" si="54"/>
        <v>0</v>
      </c>
      <c r="O206" s="17">
        <f t="shared" si="55"/>
        <v>0</v>
      </c>
    </row>
    <row r="207" spans="1:15" s="9" customFormat="1" ht="18">
      <c r="A207" s="19" t="s">
        <v>789</v>
      </c>
      <c r="B207" s="6" t="s">
        <v>790</v>
      </c>
      <c r="C207" s="13">
        <v>5000000</v>
      </c>
      <c r="D207" s="13">
        <v>0</v>
      </c>
      <c r="E207" s="13">
        <v>5000000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41"/>
      <c r="N207" s="13">
        <f t="shared" si="54"/>
        <v>0</v>
      </c>
      <c r="O207" s="17">
        <f t="shared" si="55"/>
        <v>0</v>
      </c>
    </row>
    <row r="208" spans="1:15" ht="18">
      <c r="A208" s="36" t="s">
        <v>791</v>
      </c>
      <c r="B208" s="5" t="s">
        <v>607</v>
      </c>
      <c r="C208" s="12">
        <f aca="true" t="shared" si="59" ref="C208:L208">SUM(C209:C227)</f>
        <v>330673654</v>
      </c>
      <c r="D208" s="12">
        <f t="shared" si="59"/>
        <v>219668446</v>
      </c>
      <c r="E208" s="12">
        <f t="shared" si="59"/>
        <v>219668446</v>
      </c>
      <c r="F208" s="12">
        <f t="shared" si="59"/>
        <v>38750194</v>
      </c>
      <c r="G208" s="12">
        <f t="shared" si="59"/>
        <v>7568306</v>
      </c>
      <c r="H208" s="12">
        <f t="shared" si="59"/>
        <v>361855542</v>
      </c>
      <c r="I208" s="12">
        <f t="shared" si="59"/>
        <v>337747115</v>
      </c>
      <c r="J208" s="12">
        <f t="shared" si="59"/>
        <v>337747115</v>
      </c>
      <c r="K208" s="12">
        <f t="shared" si="59"/>
        <v>248620625.3</v>
      </c>
      <c r="L208" s="12">
        <f t="shared" si="59"/>
        <v>247873221.43</v>
      </c>
      <c r="M208" s="40">
        <f>SUM(M209:M227)</f>
        <v>0</v>
      </c>
      <c r="N208" s="12">
        <f t="shared" si="54"/>
        <v>89126489.69999999</v>
      </c>
      <c r="O208" s="16">
        <f t="shared" si="55"/>
        <v>747403.8700000048</v>
      </c>
    </row>
    <row r="209" spans="1:15" ht="18">
      <c r="A209" s="19" t="s">
        <v>792</v>
      </c>
      <c r="B209" s="6" t="s">
        <v>1041</v>
      </c>
      <c r="C209" s="13">
        <v>1000</v>
      </c>
      <c r="D209" s="13">
        <v>33867257</v>
      </c>
      <c r="E209" s="13">
        <v>0</v>
      </c>
      <c r="F209" s="13">
        <v>0</v>
      </c>
      <c r="G209" s="13">
        <v>0</v>
      </c>
      <c r="H209" s="13">
        <v>33868257</v>
      </c>
      <c r="I209" s="13">
        <v>33868257</v>
      </c>
      <c r="J209" s="13">
        <v>33868257</v>
      </c>
      <c r="K209" s="13">
        <v>16934128.5</v>
      </c>
      <c r="L209" s="13">
        <v>16934128.5</v>
      </c>
      <c r="M209" s="41"/>
      <c r="N209" s="13">
        <f t="shared" si="54"/>
        <v>16934128.5</v>
      </c>
      <c r="O209" s="17">
        <f t="shared" si="55"/>
        <v>0</v>
      </c>
    </row>
    <row r="210" spans="1:15" ht="18">
      <c r="A210" s="19" t="s">
        <v>793</v>
      </c>
      <c r="B210" s="6" t="s">
        <v>794</v>
      </c>
      <c r="C210" s="13">
        <v>1000</v>
      </c>
      <c r="D210" s="13">
        <v>130301189</v>
      </c>
      <c r="E210" s="13">
        <v>0</v>
      </c>
      <c r="F210" s="13">
        <v>0</v>
      </c>
      <c r="G210" s="13">
        <v>0</v>
      </c>
      <c r="H210" s="13">
        <v>130302189</v>
      </c>
      <c r="I210" s="13">
        <v>130302189</v>
      </c>
      <c r="J210" s="13">
        <v>130302189</v>
      </c>
      <c r="K210" s="13">
        <v>65151094.5</v>
      </c>
      <c r="L210" s="13">
        <v>65151094.5</v>
      </c>
      <c r="M210" s="41"/>
      <c r="N210" s="13">
        <f t="shared" si="54"/>
        <v>65151094.5</v>
      </c>
      <c r="O210" s="17">
        <f t="shared" si="55"/>
        <v>0</v>
      </c>
    </row>
    <row r="211" spans="1:15" ht="18">
      <c r="A211" s="19" t="s">
        <v>795</v>
      </c>
      <c r="B211" s="6" t="s">
        <v>796</v>
      </c>
      <c r="C211" s="13">
        <v>1000</v>
      </c>
      <c r="D211" s="13">
        <v>40500000</v>
      </c>
      <c r="E211" s="13">
        <v>1000</v>
      </c>
      <c r="F211" s="13">
        <v>0</v>
      </c>
      <c r="G211" s="13">
        <v>0</v>
      </c>
      <c r="H211" s="13">
        <v>40500000</v>
      </c>
      <c r="I211" s="13">
        <v>40500000</v>
      </c>
      <c r="J211" s="13">
        <v>40500000</v>
      </c>
      <c r="K211" s="13">
        <v>40500000</v>
      </c>
      <c r="L211" s="13">
        <v>40500000</v>
      </c>
      <c r="M211" s="41"/>
      <c r="N211" s="13">
        <f t="shared" si="54"/>
        <v>0</v>
      </c>
      <c r="O211" s="17">
        <f t="shared" si="55"/>
        <v>0</v>
      </c>
    </row>
    <row r="212" spans="1:15" ht="18">
      <c r="A212" s="19" t="s">
        <v>797</v>
      </c>
      <c r="B212" s="6" t="s">
        <v>798</v>
      </c>
      <c r="C212" s="13">
        <v>1000</v>
      </c>
      <c r="D212" s="13">
        <v>0</v>
      </c>
      <c r="E212" s="13">
        <v>1000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41"/>
      <c r="N212" s="13">
        <f t="shared" si="54"/>
        <v>0</v>
      </c>
      <c r="O212" s="17">
        <f t="shared" si="55"/>
        <v>0</v>
      </c>
    </row>
    <row r="213" spans="1:15" ht="18">
      <c r="A213" s="19" t="s">
        <v>799</v>
      </c>
      <c r="B213" s="6" t="s">
        <v>800</v>
      </c>
      <c r="C213" s="13">
        <v>65232216</v>
      </c>
      <c r="D213" s="13">
        <v>0</v>
      </c>
      <c r="E213" s="13">
        <v>0</v>
      </c>
      <c r="F213" s="13">
        <v>0</v>
      </c>
      <c r="G213" s="13">
        <v>0</v>
      </c>
      <c r="H213" s="13">
        <v>65232216</v>
      </c>
      <c r="I213" s="13">
        <v>41123789</v>
      </c>
      <c r="J213" s="13">
        <v>41123789</v>
      </c>
      <c r="K213" s="13">
        <v>41123789</v>
      </c>
      <c r="L213" s="13">
        <v>41123789</v>
      </c>
      <c r="M213" s="41"/>
      <c r="N213" s="13">
        <f t="shared" si="54"/>
        <v>0</v>
      </c>
      <c r="O213" s="17">
        <f t="shared" si="55"/>
        <v>0</v>
      </c>
    </row>
    <row r="214" spans="1:15" ht="18">
      <c r="A214" s="19" t="s">
        <v>801</v>
      </c>
      <c r="B214" s="6" t="s">
        <v>439</v>
      </c>
      <c r="C214" s="13">
        <v>10000000</v>
      </c>
      <c r="D214" s="13">
        <v>0</v>
      </c>
      <c r="E214" s="13">
        <v>24750194</v>
      </c>
      <c r="F214" s="13">
        <v>14750194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41"/>
      <c r="N214" s="13">
        <f t="shared" si="54"/>
        <v>0</v>
      </c>
      <c r="O214" s="17">
        <f t="shared" si="55"/>
        <v>0</v>
      </c>
    </row>
    <row r="215" spans="1:15" ht="18">
      <c r="A215" s="19" t="s">
        <v>802</v>
      </c>
      <c r="B215" s="6" t="s">
        <v>803</v>
      </c>
      <c r="C215" s="13">
        <v>1000</v>
      </c>
      <c r="D215" s="13">
        <v>6000000</v>
      </c>
      <c r="E215" s="13">
        <v>229000</v>
      </c>
      <c r="F215" s="13">
        <v>0</v>
      </c>
      <c r="G215" s="13">
        <v>0</v>
      </c>
      <c r="H215" s="13">
        <v>5772000</v>
      </c>
      <c r="I215" s="13">
        <v>5772000</v>
      </c>
      <c r="J215" s="13">
        <v>5772000</v>
      </c>
      <c r="K215" s="13">
        <v>5772000</v>
      </c>
      <c r="L215" s="13">
        <v>5772000</v>
      </c>
      <c r="M215" s="41"/>
      <c r="N215" s="13">
        <f t="shared" si="54"/>
        <v>0</v>
      </c>
      <c r="O215" s="17">
        <f t="shared" si="55"/>
        <v>0</v>
      </c>
    </row>
    <row r="216" spans="1:15" ht="18">
      <c r="A216" s="19" t="s">
        <v>804</v>
      </c>
      <c r="B216" s="6" t="s">
        <v>680</v>
      </c>
      <c r="C216" s="13">
        <v>71000000</v>
      </c>
      <c r="D216" s="13">
        <v>0</v>
      </c>
      <c r="E216" s="13">
        <v>32172000</v>
      </c>
      <c r="F216" s="13">
        <v>10000000</v>
      </c>
      <c r="G216" s="13">
        <v>0</v>
      </c>
      <c r="H216" s="13">
        <v>48828000</v>
      </c>
      <c r="I216" s="13">
        <v>48828000</v>
      </c>
      <c r="J216" s="13">
        <v>48828000</v>
      </c>
      <c r="K216" s="13">
        <v>41928000</v>
      </c>
      <c r="L216" s="13">
        <v>41928000</v>
      </c>
      <c r="M216" s="41"/>
      <c r="N216" s="13">
        <f t="shared" si="54"/>
        <v>6900000</v>
      </c>
      <c r="O216" s="17">
        <f t="shared" si="55"/>
        <v>0</v>
      </c>
    </row>
    <row r="217" spans="1:15" ht="18">
      <c r="A217" s="19" t="s">
        <v>805</v>
      </c>
      <c r="B217" s="6" t="s">
        <v>806</v>
      </c>
      <c r="C217" s="13">
        <v>15000000</v>
      </c>
      <c r="D217" s="13">
        <v>0</v>
      </c>
      <c r="E217" s="13">
        <v>9647120</v>
      </c>
      <c r="F217" s="13">
        <v>0</v>
      </c>
      <c r="G217" s="13">
        <v>0</v>
      </c>
      <c r="H217" s="13">
        <v>5352880</v>
      </c>
      <c r="I217" s="13">
        <v>5352880</v>
      </c>
      <c r="J217" s="13">
        <v>5352880</v>
      </c>
      <c r="K217" s="13">
        <v>5211613.3</v>
      </c>
      <c r="L217" s="13">
        <v>4464209.43</v>
      </c>
      <c r="M217" s="41"/>
      <c r="N217" s="13">
        <f t="shared" si="54"/>
        <v>141266.7000000002</v>
      </c>
      <c r="O217" s="17">
        <f t="shared" si="55"/>
        <v>747403.8700000001</v>
      </c>
    </row>
    <row r="218" spans="1:15" ht="18">
      <c r="A218" s="19" t="s">
        <v>807</v>
      </c>
      <c r="B218" s="6" t="s">
        <v>808</v>
      </c>
      <c r="C218" s="13">
        <v>25000000</v>
      </c>
      <c r="D218" s="13">
        <v>0</v>
      </c>
      <c r="E218" s="13">
        <v>16000000</v>
      </c>
      <c r="F218" s="13">
        <v>0</v>
      </c>
      <c r="G218" s="13">
        <v>0</v>
      </c>
      <c r="H218" s="13">
        <v>9000000</v>
      </c>
      <c r="I218" s="13">
        <v>9000000</v>
      </c>
      <c r="J218" s="13">
        <v>9000000</v>
      </c>
      <c r="K218" s="13">
        <v>9000000</v>
      </c>
      <c r="L218" s="13">
        <v>9000000</v>
      </c>
      <c r="M218" s="41"/>
      <c r="N218" s="13">
        <f t="shared" si="54"/>
        <v>0</v>
      </c>
      <c r="O218" s="17">
        <f t="shared" si="55"/>
        <v>0</v>
      </c>
    </row>
    <row r="219" spans="1:15" ht="18">
      <c r="A219" s="19" t="s">
        <v>809</v>
      </c>
      <c r="B219" s="6" t="s">
        <v>810</v>
      </c>
      <c r="C219" s="13">
        <v>1000</v>
      </c>
      <c r="D219" s="13">
        <v>0</v>
      </c>
      <c r="E219" s="13">
        <v>1000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41"/>
      <c r="N219" s="13">
        <f t="shared" si="54"/>
        <v>0</v>
      </c>
      <c r="O219" s="17">
        <f t="shared" si="55"/>
        <v>0</v>
      </c>
    </row>
    <row r="220" spans="1:15" ht="18">
      <c r="A220" s="19" t="s">
        <v>811</v>
      </c>
      <c r="B220" s="6" t="s">
        <v>812</v>
      </c>
      <c r="C220" s="13">
        <v>1000</v>
      </c>
      <c r="D220" s="13">
        <v>0</v>
      </c>
      <c r="E220" s="13">
        <v>1000</v>
      </c>
      <c r="F220" s="13">
        <v>14000000</v>
      </c>
      <c r="G220" s="13">
        <v>0</v>
      </c>
      <c r="H220" s="13">
        <v>14000000</v>
      </c>
      <c r="I220" s="13">
        <v>14000000</v>
      </c>
      <c r="J220" s="13">
        <v>14000000</v>
      </c>
      <c r="K220" s="13">
        <v>14000000</v>
      </c>
      <c r="L220" s="13">
        <v>14000000</v>
      </c>
      <c r="M220" s="41"/>
      <c r="N220" s="13">
        <f t="shared" si="54"/>
        <v>0</v>
      </c>
      <c r="O220" s="17">
        <f t="shared" si="55"/>
        <v>0</v>
      </c>
    </row>
    <row r="221" spans="1:15" ht="18">
      <c r="A221" s="19" t="s">
        <v>813</v>
      </c>
      <c r="B221" s="6" t="s">
        <v>440</v>
      </c>
      <c r="C221" s="13">
        <v>30000000</v>
      </c>
      <c r="D221" s="13">
        <v>0</v>
      </c>
      <c r="E221" s="13">
        <v>22431694</v>
      </c>
      <c r="F221" s="13">
        <v>0</v>
      </c>
      <c r="G221" s="13">
        <v>7568306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41"/>
      <c r="N221" s="13">
        <f t="shared" si="54"/>
        <v>0</v>
      </c>
      <c r="O221" s="17">
        <f t="shared" si="55"/>
        <v>0</v>
      </c>
    </row>
    <row r="222" spans="1:15" ht="18">
      <c r="A222" s="19" t="s">
        <v>814</v>
      </c>
      <c r="B222" s="6" t="s">
        <v>0</v>
      </c>
      <c r="C222" s="13">
        <v>1000</v>
      </c>
      <c r="D222" s="13">
        <v>0</v>
      </c>
      <c r="E222" s="13">
        <v>1000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41"/>
      <c r="N222" s="13">
        <f t="shared" si="54"/>
        <v>0</v>
      </c>
      <c r="O222" s="17">
        <f t="shared" si="55"/>
        <v>0</v>
      </c>
    </row>
    <row r="223" spans="1:15" ht="18">
      <c r="A223" s="19" t="s">
        <v>1</v>
      </c>
      <c r="B223" s="6" t="s">
        <v>2</v>
      </c>
      <c r="C223" s="13">
        <v>1000</v>
      </c>
      <c r="D223" s="13">
        <v>0</v>
      </c>
      <c r="E223" s="13">
        <v>1000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41"/>
      <c r="N223" s="13">
        <f t="shared" si="54"/>
        <v>0</v>
      </c>
      <c r="O223" s="17">
        <f t="shared" si="55"/>
        <v>0</v>
      </c>
    </row>
    <row r="224" spans="1:15" ht="18">
      <c r="A224" s="19" t="s">
        <v>3</v>
      </c>
      <c r="B224" s="6" t="s">
        <v>907</v>
      </c>
      <c r="C224" s="13">
        <v>100000000</v>
      </c>
      <c r="D224" s="13">
        <v>0</v>
      </c>
      <c r="E224" s="13">
        <v>100000000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41"/>
      <c r="N224" s="13">
        <f t="shared" si="54"/>
        <v>0</v>
      </c>
      <c r="O224" s="17">
        <f t="shared" si="55"/>
        <v>0</v>
      </c>
    </row>
    <row r="225" spans="1:15" ht="18">
      <c r="A225" s="19" t="s">
        <v>4</v>
      </c>
      <c r="B225" s="6" t="s">
        <v>5</v>
      </c>
      <c r="C225" s="13">
        <v>432438</v>
      </c>
      <c r="D225" s="13">
        <v>0</v>
      </c>
      <c r="E225" s="13">
        <v>432438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41"/>
      <c r="N225" s="13">
        <f t="shared" si="54"/>
        <v>0</v>
      </c>
      <c r="O225" s="17">
        <f t="shared" si="55"/>
        <v>0</v>
      </c>
    </row>
    <row r="226" spans="1:15" s="9" customFormat="1" ht="18">
      <c r="A226" s="19" t="s">
        <v>135</v>
      </c>
      <c r="B226" s="6" t="s">
        <v>136</v>
      </c>
      <c r="C226" s="13">
        <v>14000000</v>
      </c>
      <c r="D226" s="13">
        <v>0</v>
      </c>
      <c r="E226" s="13">
        <v>14000000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41"/>
      <c r="N226" s="13">
        <f t="shared" si="54"/>
        <v>0</v>
      </c>
      <c r="O226" s="17">
        <f t="shared" si="55"/>
        <v>0</v>
      </c>
    </row>
    <row r="227" spans="1:15" ht="18">
      <c r="A227" s="19" t="s">
        <v>1039</v>
      </c>
      <c r="B227" s="6" t="s">
        <v>1040</v>
      </c>
      <c r="C227" s="13">
        <v>0</v>
      </c>
      <c r="D227" s="13">
        <v>9000000</v>
      </c>
      <c r="E227" s="13">
        <v>0</v>
      </c>
      <c r="F227" s="13">
        <v>0</v>
      </c>
      <c r="G227" s="13">
        <v>0</v>
      </c>
      <c r="H227" s="13">
        <v>9000000</v>
      </c>
      <c r="I227" s="13">
        <v>9000000</v>
      </c>
      <c r="J227" s="13">
        <v>9000000</v>
      </c>
      <c r="K227" s="13">
        <v>9000000</v>
      </c>
      <c r="L227" s="13">
        <v>9000000</v>
      </c>
      <c r="M227" s="41"/>
      <c r="N227" s="13">
        <f t="shared" si="54"/>
        <v>0</v>
      </c>
      <c r="O227" s="17">
        <f t="shared" si="55"/>
        <v>0</v>
      </c>
    </row>
    <row r="228" spans="1:15" ht="18">
      <c r="A228" s="36" t="s">
        <v>203</v>
      </c>
      <c r="B228" s="5" t="s">
        <v>204</v>
      </c>
      <c r="C228" s="12">
        <f aca="true" t="shared" si="60" ref="C228:L228">SUM(C229:C230)</f>
        <v>52512829</v>
      </c>
      <c r="D228" s="12">
        <f t="shared" si="60"/>
        <v>0</v>
      </c>
      <c r="E228" s="12">
        <f t="shared" si="60"/>
        <v>0</v>
      </c>
      <c r="F228" s="12">
        <f t="shared" si="60"/>
        <v>0</v>
      </c>
      <c r="G228" s="12">
        <f t="shared" si="60"/>
        <v>52511829</v>
      </c>
      <c r="H228" s="12">
        <f t="shared" si="60"/>
        <v>1000</v>
      </c>
      <c r="I228" s="12">
        <f t="shared" si="60"/>
        <v>0</v>
      </c>
      <c r="J228" s="12">
        <f t="shared" si="60"/>
        <v>0</v>
      </c>
      <c r="K228" s="12">
        <f t="shared" si="60"/>
        <v>0</v>
      </c>
      <c r="L228" s="12">
        <f t="shared" si="60"/>
        <v>0</v>
      </c>
      <c r="M228" s="40">
        <f>SUM(M229:M230)</f>
        <v>0</v>
      </c>
      <c r="N228" s="12">
        <f t="shared" si="54"/>
        <v>0</v>
      </c>
      <c r="O228" s="16">
        <f t="shared" si="55"/>
        <v>0</v>
      </c>
    </row>
    <row r="229" spans="1:15" s="9" customFormat="1" ht="18">
      <c r="A229" s="19" t="s">
        <v>205</v>
      </c>
      <c r="B229" s="6" t="s">
        <v>206</v>
      </c>
      <c r="C229" s="13">
        <v>32032216</v>
      </c>
      <c r="D229" s="13">
        <v>0</v>
      </c>
      <c r="E229" s="13">
        <v>0</v>
      </c>
      <c r="F229" s="13">
        <v>0</v>
      </c>
      <c r="G229" s="13">
        <v>32031216</v>
      </c>
      <c r="H229" s="13">
        <v>1000</v>
      </c>
      <c r="I229" s="13">
        <v>0</v>
      </c>
      <c r="J229" s="13">
        <v>0</v>
      </c>
      <c r="K229" s="13">
        <v>0</v>
      </c>
      <c r="L229" s="13">
        <v>0</v>
      </c>
      <c r="M229" s="41"/>
      <c r="N229" s="13">
        <f t="shared" si="54"/>
        <v>0</v>
      </c>
      <c r="O229" s="17">
        <f t="shared" si="55"/>
        <v>0</v>
      </c>
    </row>
    <row r="230" spans="1:15" s="9" customFormat="1" ht="18">
      <c r="A230" s="19" t="s">
        <v>207</v>
      </c>
      <c r="B230" s="6" t="s">
        <v>208</v>
      </c>
      <c r="C230" s="13">
        <v>20480613</v>
      </c>
      <c r="D230" s="13">
        <v>0</v>
      </c>
      <c r="E230" s="13">
        <v>0</v>
      </c>
      <c r="F230" s="13">
        <v>0</v>
      </c>
      <c r="G230" s="13">
        <v>20480613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41"/>
      <c r="N230" s="13">
        <f t="shared" si="54"/>
        <v>0</v>
      </c>
      <c r="O230" s="17">
        <f t="shared" si="55"/>
        <v>0</v>
      </c>
    </row>
    <row r="231" spans="1:15" s="9" customFormat="1" ht="18">
      <c r="A231" s="36" t="s">
        <v>6</v>
      </c>
      <c r="B231" s="5" t="s">
        <v>308</v>
      </c>
      <c r="C231" s="12">
        <f aca="true" t="shared" si="61" ref="C231:M231">C232+C272+C273+C274+C275+C276+C277+C281+C285+C289+C296+C298+C300+C301+C302</f>
        <v>1707198361</v>
      </c>
      <c r="D231" s="12">
        <f t="shared" si="61"/>
        <v>875329</v>
      </c>
      <c r="E231" s="12">
        <f t="shared" si="61"/>
        <v>875329</v>
      </c>
      <c r="F231" s="12">
        <f t="shared" si="61"/>
        <v>1180770504.08</v>
      </c>
      <c r="G231" s="12">
        <f t="shared" si="61"/>
        <v>178457861.9</v>
      </c>
      <c r="H231" s="12">
        <f t="shared" si="61"/>
        <v>2709511003.1800003</v>
      </c>
      <c r="I231" s="12">
        <f t="shared" si="61"/>
        <v>1825902046.4999995</v>
      </c>
      <c r="J231" s="12">
        <f t="shared" si="61"/>
        <v>1825901879.5899997</v>
      </c>
      <c r="K231" s="12">
        <f t="shared" si="61"/>
        <v>1812775077.59</v>
      </c>
      <c r="L231" s="12">
        <f t="shared" si="61"/>
        <v>1770990041.55</v>
      </c>
      <c r="M231" s="12">
        <f t="shared" si="61"/>
        <v>0</v>
      </c>
      <c r="N231" s="12">
        <f t="shared" si="54"/>
        <v>13126801.999999762</v>
      </c>
      <c r="O231" s="12">
        <f t="shared" si="55"/>
        <v>41785036.03999996</v>
      </c>
    </row>
    <row r="232" spans="1:15" s="9" customFormat="1" ht="18">
      <c r="A232" s="36" t="s">
        <v>7</v>
      </c>
      <c r="B232" s="5" t="s">
        <v>310</v>
      </c>
      <c r="C232" s="12">
        <f aca="true" t="shared" si="62" ref="C232:L232">C233+C240</f>
        <v>1558379592</v>
      </c>
      <c r="D232" s="12">
        <f t="shared" si="62"/>
        <v>875329</v>
      </c>
      <c r="E232" s="12">
        <f t="shared" si="62"/>
        <v>875329</v>
      </c>
      <c r="F232" s="12">
        <f t="shared" si="62"/>
        <v>1101543226.08</v>
      </c>
      <c r="G232" s="12">
        <f t="shared" si="62"/>
        <v>144447122.43</v>
      </c>
      <c r="H232" s="12">
        <f t="shared" si="62"/>
        <v>2515475695.65</v>
      </c>
      <c r="I232" s="12">
        <f t="shared" si="62"/>
        <v>1683535316.2899997</v>
      </c>
      <c r="J232" s="12">
        <f t="shared" si="62"/>
        <v>1683535316.2899997</v>
      </c>
      <c r="K232" s="12">
        <f t="shared" si="62"/>
        <v>1670408514.29</v>
      </c>
      <c r="L232" s="12">
        <f t="shared" si="62"/>
        <v>1665390514.29</v>
      </c>
      <c r="M232" s="40">
        <f>M233+M240</f>
        <v>0</v>
      </c>
      <c r="N232" s="12">
        <f t="shared" si="54"/>
        <v>13126801.999999762</v>
      </c>
      <c r="O232" s="16">
        <f t="shared" si="55"/>
        <v>5018000</v>
      </c>
    </row>
    <row r="233" spans="1:15" ht="18">
      <c r="A233" s="36" t="s">
        <v>8</v>
      </c>
      <c r="B233" s="5" t="s">
        <v>483</v>
      </c>
      <c r="C233" s="12">
        <f aca="true" t="shared" si="63" ref="C233:L233">C234+C236+C239</f>
        <v>3000</v>
      </c>
      <c r="D233" s="12">
        <f t="shared" si="63"/>
        <v>0</v>
      </c>
      <c r="E233" s="12">
        <f t="shared" si="63"/>
        <v>0</v>
      </c>
      <c r="F233" s="12">
        <f t="shared" si="63"/>
        <v>3012578</v>
      </c>
      <c r="G233" s="12">
        <f t="shared" si="63"/>
        <v>0</v>
      </c>
      <c r="H233" s="12">
        <f t="shared" si="63"/>
        <v>3015578</v>
      </c>
      <c r="I233" s="12">
        <f t="shared" si="63"/>
        <v>633688</v>
      </c>
      <c r="J233" s="12">
        <f t="shared" si="63"/>
        <v>633688</v>
      </c>
      <c r="K233" s="12">
        <f t="shared" si="63"/>
        <v>633688</v>
      </c>
      <c r="L233" s="12">
        <f t="shared" si="63"/>
        <v>633688</v>
      </c>
      <c r="M233" s="40">
        <f>M234+M236+M239</f>
        <v>0</v>
      </c>
      <c r="N233" s="12">
        <f t="shared" si="54"/>
        <v>0</v>
      </c>
      <c r="O233" s="16">
        <f t="shared" si="55"/>
        <v>0</v>
      </c>
    </row>
    <row r="234" spans="1:15" s="9" customFormat="1" ht="18">
      <c r="A234" s="36" t="s">
        <v>9</v>
      </c>
      <c r="B234" s="5" t="s">
        <v>10</v>
      </c>
      <c r="C234" s="12">
        <f aca="true" t="shared" si="64" ref="C234:L234">C235</f>
        <v>1000</v>
      </c>
      <c r="D234" s="12">
        <f t="shared" si="64"/>
        <v>0</v>
      </c>
      <c r="E234" s="12">
        <f t="shared" si="64"/>
        <v>0</v>
      </c>
      <c r="F234" s="12">
        <f t="shared" si="64"/>
        <v>0</v>
      </c>
      <c r="G234" s="12">
        <f t="shared" si="64"/>
        <v>0</v>
      </c>
      <c r="H234" s="12">
        <f t="shared" si="64"/>
        <v>1000</v>
      </c>
      <c r="I234" s="12">
        <f t="shared" si="64"/>
        <v>0</v>
      </c>
      <c r="J234" s="12">
        <f t="shared" si="64"/>
        <v>0</v>
      </c>
      <c r="K234" s="12">
        <f t="shared" si="64"/>
        <v>0</v>
      </c>
      <c r="L234" s="12">
        <f t="shared" si="64"/>
        <v>0</v>
      </c>
      <c r="M234" s="40">
        <f>M235</f>
        <v>0</v>
      </c>
      <c r="N234" s="12">
        <f t="shared" si="54"/>
        <v>0</v>
      </c>
      <c r="O234" s="16">
        <f t="shared" si="55"/>
        <v>0</v>
      </c>
    </row>
    <row r="235" spans="1:15" ht="18">
      <c r="A235" s="19" t="s">
        <v>11</v>
      </c>
      <c r="B235" s="6" t="s">
        <v>12</v>
      </c>
      <c r="C235" s="13">
        <v>1000</v>
      </c>
      <c r="D235" s="13">
        <v>0</v>
      </c>
      <c r="E235" s="13">
        <v>0</v>
      </c>
      <c r="F235" s="13">
        <v>0</v>
      </c>
      <c r="G235" s="13">
        <v>0</v>
      </c>
      <c r="H235" s="13">
        <v>1000</v>
      </c>
      <c r="I235" s="13">
        <v>0</v>
      </c>
      <c r="J235" s="13">
        <v>0</v>
      </c>
      <c r="K235" s="13">
        <v>0</v>
      </c>
      <c r="L235" s="13">
        <v>0</v>
      </c>
      <c r="M235" s="41"/>
      <c r="N235" s="13">
        <f t="shared" si="54"/>
        <v>0</v>
      </c>
      <c r="O235" s="17">
        <f t="shared" si="55"/>
        <v>0</v>
      </c>
    </row>
    <row r="236" spans="1:15" ht="18">
      <c r="A236" s="36" t="s">
        <v>13</v>
      </c>
      <c r="B236" s="5" t="s">
        <v>504</v>
      </c>
      <c r="C236" s="12">
        <f aca="true" t="shared" si="65" ref="C236:L236">SUM(C237:C238)</f>
        <v>1000</v>
      </c>
      <c r="D236" s="12">
        <f t="shared" si="65"/>
        <v>0</v>
      </c>
      <c r="E236" s="12">
        <f t="shared" si="65"/>
        <v>0</v>
      </c>
      <c r="F236" s="12">
        <f t="shared" si="65"/>
        <v>3012578</v>
      </c>
      <c r="G236" s="12">
        <f t="shared" si="65"/>
        <v>0</v>
      </c>
      <c r="H236" s="12">
        <f t="shared" si="65"/>
        <v>3013578</v>
      </c>
      <c r="I236" s="12">
        <f t="shared" si="65"/>
        <v>633688</v>
      </c>
      <c r="J236" s="12">
        <f t="shared" si="65"/>
        <v>633688</v>
      </c>
      <c r="K236" s="12">
        <f t="shared" si="65"/>
        <v>633688</v>
      </c>
      <c r="L236" s="12">
        <f t="shared" si="65"/>
        <v>633688</v>
      </c>
      <c r="M236" s="40">
        <f>SUM(M237:M238)</f>
        <v>0</v>
      </c>
      <c r="N236" s="12">
        <f t="shared" si="54"/>
        <v>0</v>
      </c>
      <c r="O236" s="16">
        <f t="shared" si="55"/>
        <v>0</v>
      </c>
    </row>
    <row r="237" spans="1:15" ht="18">
      <c r="A237" s="19" t="s">
        <v>14</v>
      </c>
      <c r="B237" s="6" t="s">
        <v>15</v>
      </c>
      <c r="C237" s="13">
        <v>1000</v>
      </c>
      <c r="D237" s="13">
        <v>0</v>
      </c>
      <c r="E237" s="13">
        <v>0</v>
      </c>
      <c r="F237" s="13">
        <v>0</v>
      </c>
      <c r="G237" s="13">
        <v>0</v>
      </c>
      <c r="H237" s="13">
        <v>1000</v>
      </c>
      <c r="I237" s="13">
        <v>0</v>
      </c>
      <c r="J237" s="13">
        <v>0</v>
      </c>
      <c r="K237" s="13">
        <v>0</v>
      </c>
      <c r="L237" s="13">
        <v>0</v>
      </c>
      <c r="M237" s="41"/>
      <c r="N237" s="13">
        <f t="shared" si="54"/>
        <v>0</v>
      </c>
      <c r="O237" s="17">
        <f t="shared" si="55"/>
        <v>0</v>
      </c>
    </row>
    <row r="238" spans="1:15" s="9" customFormat="1" ht="18">
      <c r="A238" s="19" t="s">
        <v>16</v>
      </c>
      <c r="B238" s="6" t="s">
        <v>908</v>
      </c>
      <c r="C238" s="13">
        <v>0</v>
      </c>
      <c r="D238" s="13">
        <v>0</v>
      </c>
      <c r="E238" s="13">
        <v>0</v>
      </c>
      <c r="F238" s="13">
        <v>3012578</v>
      </c>
      <c r="G238" s="13">
        <v>0</v>
      </c>
      <c r="H238" s="13">
        <v>3012578</v>
      </c>
      <c r="I238" s="13">
        <v>633688</v>
      </c>
      <c r="J238" s="13">
        <v>633688</v>
      </c>
      <c r="K238" s="13">
        <v>633688</v>
      </c>
      <c r="L238" s="13">
        <v>633688</v>
      </c>
      <c r="M238" s="41"/>
      <c r="N238" s="13">
        <f t="shared" si="54"/>
        <v>0</v>
      </c>
      <c r="O238" s="17">
        <f t="shared" si="55"/>
        <v>0</v>
      </c>
    </row>
    <row r="239" spans="1:15" s="9" customFormat="1" ht="18">
      <c r="A239" s="19" t="s">
        <v>17</v>
      </c>
      <c r="B239" s="6" t="s">
        <v>909</v>
      </c>
      <c r="C239" s="13">
        <v>1000</v>
      </c>
      <c r="D239" s="13">
        <v>0</v>
      </c>
      <c r="E239" s="13">
        <v>0</v>
      </c>
      <c r="F239" s="13">
        <v>0</v>
      </c>
      <c r="G239" s="13">
        <v>0</v>
      </c>
      <c r="H239" s="13">
        <v>1000</v>
      </c>
      <c r="I239" s="13">
        <v>0</v>
      </c>
      <c r="J239" s="13">
        <v>0</v>
      </c>
      <c r="K239" s="13">
        <v>0</v>
      </c>
      <c r="L239" s="13">
        <v>0</v>
      </c>
      <c r="M239" s="41"/>
      <c r="N239" s="13">
        <f t="shared" si="54"/>
        <v>0</v>
      </c>
      <c r="O239" s="17">
        <f t="shared" si="55"/>
        <v>0</v>
      </c>
    </row>
    <row r="240" spans="1:16" ht="18">
      <c r="A240" s="36" t="s">
        <v>18</v>
      </c>
      <c r="B240" s="5" t="s">
        <v>19</v>
      </c>
      <c r="C240" s="12">
        <f aca="true" t="shared" si="66" ref="C240:M240">SUM(C241+C262+C268)</f>
        <v>1558376592</v>
      </c>
      <c r="D240" s="12">
        <f t="shared" si="66"/>
        <v>875329</v>
      </c>
      <c r="E240" s="12">
        <f t="shared" si="66"/>
        <v>875329</v>
      </c>
      <c r="F240" s="12">
        <f t="shared" si="66"/>
        <v>1098530648.08</v>
      </c>
      <c r="G240" s="12">
        <f t="shared" si="66"/>
        <v>144447122.43</v>
      </c>
      <c r="H240" s="12">
        <f t="shared" si="66"/>
        <v>2512460117.65</v>
      </c>
      <c r="I240" s="12">
        <f t="shared" si="66"/>
        <v>1682901628.2899997</v>
      </c>
      <c r="J240" s="12">
        <f t="shared" si="66"/>
        <v>1682901628.2899997</v>
      </c>
      <c r="K240" s="12">
        <f t="shared" si="66"/>
        <v>1669774826.29</v>
      </c>
      <c r="L240" s="12">
        <f t="shared" si="66"/>
        <v>1664756826.29</v>
      </c>
      <c r="M240" s="12">
        <f t="shared" si="66"/>
        <v>0</v>
      </c>
      <c r="N240" s="12">
        <f t="shared" si="54"/>
        <v>13126801.999999762</v>
      </c>
      <c r="O240" s="12">
        <f t="shared" si="55"/>
        <v>5018000</v>
      </c>
      <c r="P240" s="10"/>
    </row>
    <row r="241" spans="1:16" ht="18">
      <c r="A241" s="36" t="s">
        <v>20</v>
      </c>
      <c r="B241" s="5" t="s">
        <v>21</v>
      </c>
      <c r="C241" s="12">
        <f aca="true" t="shared" si="67" ref="C241:M241">SUM(C242:C247)+SUM(C259:C261)</f>
        <v>1472189421</v>
      </c>
      <c r="D241" s="12">
        <f t="shared" si="67"/>
        <v>875329</v>
      </c>
      <c r="E241" s="12">
        <f t="shared" si="67"/>
        <v>875329</v>
      </c>
      <c r="F241" s="12">
        <f t="shared" si="67"/>
        <v>1093685382.08</v>
      </c>
      <c r="G241" s="12">
        <f t="shared" si="67"/>
        <v>138386538.43</v>
      </c>
      <c r="H241" s="12">
        <f t="shared" si="67"/>
        <v>2427488264.65</v>
      </c>
      <c r="I241" s="12">
        <f t="shared" si="67"/>
        <v>1611073917.2099998</v>
      </c>
      <c r="J241" s="12">
        <f t="shared" si="67"/>
        <v>1611073917.2099998</v>
      </c>
      <c r="K241" s="12">
        <f t="shared" si="67"/>
        <v>1598095481.11</v>
      </c>
      <c r="L241" s="12">
        <f t="shared" si="67"/>
        <v>1593077481.11</v>
      </c>
      <c r="M241" s="12">
        <f t="shared" si="67"/>
        <v>0</v>
      </c>
      <c r="N241" s="12">
        <f t="shared" si="54"/>
        <v>12978436.099999905</v>
      </c>
      <c r="O241" s="12">
        <f t="shared" si="55"/>
        <v>5018000</v>
      </c>
      <c r="P241" s="10"/>
    </row>
    <row r="242" spans="1:16" ht="18">
      <c r="A242" s="19" t="s">
        <v>22</v>
      </c>
      <c r="B242" s="6" t="s">
        <v>23</v>
      </c>
      <c r="C242" s="13">
        <v>892924305</v>
      </c>
      <c r="D242" s="13">
        <v>0</v>
      </c>
      <c r="E242" s="13">
        <v>875329</v>
      </c>
      <c r="F242" s="13">
        <v>86578786</v>
      </c>
      <c r="G242" s="13">
        <f>22102646</f>
        <v>22102646</v>
      </c>
      <c r="H242" s="13">
        <f>C242+D242-E242+F242-G242</f>
        <v>956525116</v>
      </c>
      <c r="I242" s="13">
        <v>904458199.79</v>
      </c>
      <c r="J242" s="13">
        <v>904458199.79</v>
      </c>
      <c r="K242" s="13">
        <v>899406562.97</v>
      </c>
      <c r="L242" s="13">
        <v>899406562.97</v>
      </c>
      <c r="M242" s="41"/>
      <c r="N242" s="13">
        <f t="shared" si="54"/>
        <v>5051636.819999933</v>
      </c>
      <c r="O242" s="17">
        <f t="shared" si="55"/>
        <v>0</v>
      </c>
      <c r="P242" s="10"/>
    </row>
    <row r="243" spans="1:16" ht="18">
      <c r="A243" s="19" t="s">
        <v>24</v>
      </c>
      <c r="B243" s="6" t="s">
        <v>25</v>
      </c>
      <c r="C243" s="13">
        <v>5000000</v>
      </c>
      <c r="D243" s="13">
        <v>0</v>
      </c>
      <c r="E243" s="13">
        <v>0</v>
      </c>
      <c r="F243" s="13">
        <v>259827</v>
      </c>
      <c r="G243" s="13">
        <v>5259827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41"/>
      <c r="N243" s="13">
        <f t="shared" si="54"/>
        <v>0</v>
      </c>
      <c r="O243" s="17">
        <f t="shared" si="55"/>
        <v>0</v>
      </c>
      <c r="P243" s="10"/>
    </row>
    <row r="244" spans="1:16" ht="18">
      <c r="A244" s="19" t="s">
        <v>26</v>
      </c>
      <c r="B244" s="6" t="s">
        <v>27</v>
      </c>
      <c r="C244" s="13">
        <v>565421979</v>
      </c>
      <c r="D244" s="13">
        <v>0</v>
      </c>
      <c r="E244" s="13">
        <v>0</v>
      </c>
      <c r="F244" s="13">
        <v>225436721.85</v>
      </c>
      <c r="G244" s="13">
        <v>111024065.43</v>
      </c>
      <c r="H244" s="13">
        <v>679834635.42</v>
      </c>
      <c r="I244" s="13">
        <v>532215959.79</v>
      </c>
      <c r="J244" s="13">
        <v>532215959.79</v>
      </c>
      <c r="K244" s="13">
        <v>525581185.59</v>
      </c>
      <c r="L244" s="13">
        <v>525581185.59</v>
      </c>
      <c r="M244" s="41"/>
      <c r="N244" s="13">
        <f t="shared" si="54"/>
        <v>6634774.200000048</v>
      </c>
      <c r="O244" s="17">
        <f t="shared" si="55"/>
        <v>0</v>
      </c>
      <c r="P244" s="10"/>
    </row>
    <row r="245" spans="1:16" s="9" customFormat="1" ht="18">
      <c r="A245" s="19" t="s">
        <v>28</v>
      </c>
      <c r="B245" s="6" t="s">
        <v>332</v>
      </c>
      <c r="C245" s="13">
        <v>1000</v>
      </c>
      <c r="D245" s="13">
        <v>0</v>
      </c>
      <c r="E245" s="13">
        <v>0</v>
      </c>
      <c r="F245" s="13">
        <v>0</v>
      </c>
      <c r="G245" s="13">
        <v>0</v>
      </c>
      <c r="H245" s="13">
        <v>1000</v>
      </c>
      <c r="I245" s="13">
        <v>0</v>
      </c>
      <c r="J245" s="13">
        <v>0</v>
      </c>
      <c r="K245" s="13">
        <v>0</v>
      </c>
      <c r="L245" s="13">
        <v>0</v>
      </c>
      <c r="M245" s="41"/>
      <c r="N245" s="13">
        <f t="shared" si="54"/>
        <v>0</v>
      </c>
      <c r="O245" s="17">
        <f t="shared" si="55"/>
        <v>0</v>
      </c>
      <c r="P245" s="10"/>
    </row>
    <row r="246" spans="1:16" s="9" customFormat="1" ht="18">
      <c r="A246" s="19" t="s">
        <v>29</v>
      </c>
      <c r="B246" s="6" t="s">
        <v>324</v>
      </c>
      <c r="C246" s="13">
        <v>1000</v>
      </c>
      <c r="D246" s="13">
        <v>0</v>
      </c>
      <c r="E246" s="13">
        <v>0</v>
      </c>
      <c r="F246" s="13">
        <v>127188005.25</v>
      </c>
      <c r="G246" s="13">
        <v>0</v>
      </c>
      <c r="H246" s="13">
        <v>127189005.25</v>
      </c>
      <c r="I246" s="13">
        <v>79053237.04</v>
      </c>
      <c r="J246" s="13">
        <v>79053237.04</v>
      </c>
      <c r="K246" s="13">
        <v>78206309.74</v>
      </c>
      <c r="L246" s="13">
        <v>78206309.74</v>
      </c>
      <c r="M246" s="41"/>
      <c r="N246" s="13">
        <f t="shared" si="54"/>
        <v>846927.3000000119</v>
      </c>
      <c r="O246" s="17">
        <f t="shared" si="55"/>
        <v>0</v>
      </c>
      <c r="P246" s="10"/>
    </row>
    <row r="247" spans="1:16" ht="18">
      <c r="A247" s="36" t="s">
        <v>30</v>
      </c>
      <c r="B247" s="5" t="s">
        <v>36</v>
      </c>
      <c r="C247" s="12">
        <f aca="true" t="shared" si="68" ref="C247:L247">C248+C258</f>
        <v>8000</v>
      </c>
      <c r="D247" s="12">
        <f t="shared" si="68"/>
        <v>0</v>
      </c>
      <c r="E247" s="12">
        <f t="shared" si="68"/>
        <v>0</v>
      </c>
      <c r="F247" s="12">
        <f t="shared" si="68"/>
        <v>600660952.29</v>
      </c>
      <c r="G247" s="12">
        <f t="shared" si="68"/>
        <v>0</v>
      </c>
      <c r="H247" s="12">
        <f t="shared" si="68"/>
        <v>600668952.29</v>
      </c>
      <c r="I247" s="12">
        <f t="shared" si="68"/>
        <v>77897911.03</v>
      </c>
      <c r="J247" s="12">
        <f t="shared" si="68"/>
        <v>77897911.03</v>
      </c>
      <c r="K247" s="12">
        <f t="shared" si="68"/>
        <v>77452813.25</v>
      </c>
      <c r="L247" s="12">
        <f t="shared" si="68"/>
        <v>77452813.25</v>
      </c>
      <c r="M247" s="40">
        <f>M248+M258</f>
        <v>0</v>
      </c>
      <c r="N247" s="12">
        <f t="shared" si="54"/>
        <v>445097.7800000012</v>
      </c>
      <c r="O247" s="16">
        <f t="shared" si="55"/>
        <v>0</v>
      </c>
      <c r="P247" s="10"/>
    </row>
    <row r="248" spans="1:16" ht="18">
      <c r="A248" s="36" t="s">
        <v>910</v>
      </c>
      <c r="B248" s="5" t="s">
        <v>37</v>
      </c>
      <c r="C248" s="12">
        <f aca="true" t="shared" si="69" ref="C248:L248">SUM(C249:C257)</f>
        <v>8000</v>
      </c>
      <c r="D248" s="12">
        <f t="shared" si="69"/>
        <v>0</v>
      </c>
      <c r="E248" s="12">
        <f t="shared" si="69"/>
        <v>0</v>
      </c>
      <c r="F248" s="12">
        <f t="shared" si="69"/>
        <v>584825011.29</v>
      </c>
      <c r="G248" s="12">
        <f t="shared" si="69"/>
        <v>0</v>
      </c>
      <c r="H248" s="12">
        <f t="shared" si="69"/>
        <v>584833011.29</v>
      </c>
      <c r="I248" s="12">
        <f t="shared" si="69"/>
        <v>77897911.03</v>
      </c>
      <c r="J248" s="12">
        <f t="shared" si="69"/>
        <v>77897911.03</v>
      </c>
      <c r="K248" s="12">
        <f t="shared" si="69"/>
        <v>77452813.25</v>
      </c>
      <c r="L248" s="12">
        <f t="shared" si="69"/>
        <v>77452813.25</v>
      </c>
      <c r="M248" s="40">
        <f>SUM(M249:M257)</f>
        <v>0</v>
      </c>
      <c r="N248" s="12">
        <f t="shared" si="54"/>
        <v>445097.7800000012</v>
      </c>
      <c r="O248" s="16">
        <f t="shared" si="55"/>
        <v>0</v>
      </c>
      <c r="P248" s="10"/>
    </row>
    <row r="249" spans="1:16" ht="18">
      <c r="A249" s="19" t="s">
        <v>911</v>
      </c>
      <c r="B249" s="6" t="s">
        <v>328</v>
      </c>
      <c r="C249" s="13">
        <v>1000</v>
      </c>
      <c r="D249" s="13">
        <v>0</v>
      </c>
      <c r="E249" s="13">
        <v>0</v>
      </c>
      <c r="F249" s="13">
        <v>209312364.49</v>
      </c>
      <c r="G249" s="13">
        <v>0</v>
      </c>
      <c r="H249" s="13">
        <v>209313364.49</v>
      </c>
      <c r="I249" s="13">
        <v>13341895.18</v>
      </c>
      <c r="J249" s="13">
        <v>13341895.18</v>
      </c>
      <c r="K249" s="13">
        <v>13341895.18</v>
      </c>
      <c r="L249" s="13">
        <v>13341895.18</v>
      </c>
      <c r="M249" s="41"/>
      <c r="N249" s="13">
        <f t="shared" si="54"/>
        <v>0</v>
      </c>
      <c r="O249" s="17">
        <f t="shared" si="55"/>
        <v>0</v>
      </c>
      <c r="P249" s="10"/>
    </row>
    <row r="250" spans="1:16" ht="18">
      <c r="A250" s="19" t="s">
        <v>912</v>
      </c>
      <c r="B250" s="6" t="s">
        <v>329</v>
      </c>
      <c r="C250" s="13">
        <v>1000</v>
      </c>
      <c r="D250" s="13">
        <v>0</v>
      </c>
      <c r="E250" s="13">
        <v>0</v>
      </c>
      <c r="F250" s="13">
        <v>0</v>
      </c>
      <c r="G250" s="13">
        <v>0</v>
      </c>
      <c r="H250" s="13">
        <v>1000</v>
      </c>
      <c r="I250" s="13">
        <v>0</v>
      </c>
      <c r="J250" s="13">
        <v>0</v>
      </c>
      <c r="K250" s="13">
        <v>0</v>
      </c>
      <c r="L250" s="13">
        <v>0</v>
      </c>
      <c r="M250" s="41"/>
      <c r="N250" s="13">
        <f t="shared" si="54"/>
        <v>0</v>
      </c>
      <c r="O250" s="17">
        <f t="shared" si="55"/>
        <v>0</v>
      </c>
      <c r="P250" s="10"/>
    </row>
    <row r="251" spans="1:16" ht="18">
      <c r="A251" s="19" t="s">
        <v>913</v>
      </c>
      <c r="B251" s="6" t="s">
        <v>34</v>
      </c>
      <c r="C251" s="13">
        <v>1000</v>
      </c>
      <c r="D251" s="13">
        <v>0</v>
      </c>
      <c r="E251" s="13">
        <v>0</v>
      </c>
      <c r="F251" s="13">
        <v>0</v>
      </c>
      <c r="G251" s="13">
        <v>0</v>
      </c>
      <c r="H251" s="13">
        <v>1000</v>
      </c>
      <c r="I251" s="13">
        <v>0</v>
      </c>
      <c r="J251" s="13">
        <v>0</v>
      </c>
      <c r="K251" s="13">
        <v>0</v>
      </c>
      <c r="L251" s="13">
        <v>0</v>
      </c>
      <c r="M251" s="41"/>
      <c r="N251" s="13">
        <f t="shared" si="54"/>
        <v>0</v>
      </c>
      <c r="O251" s="17">
        <f t="shared" si="55"/>
        <v>0</v>
      </c>
      <c r="P251" s="10"/>
    </row>
    <row r="252" spans="1:16" ht="18">
      <c r="A252" s="19" t="s">
        <v>914</v>
      </c>
      <c r="B252" s="6" t="s">
        <v>38</v>
      </c>
      <c r="C252" s="13">
        <v>1000</v>
      </c>
      <c r="D252" s="13">
        <v>0</v>
      </c>
      <c r="E252" s="13">
        <v>0</v>
      </c>
      <c r="F252" s="13">
        <v>19811713.61</v>
      </c>
      <c r="G252" s="13">
        <v>0</v>
      </c>
      <c r="H252" s="13">
        <v>19812713.61</v>
      </c>
      <c r="I252" s="13">
        <v>10989053</v>
      </c>
      <c r="J252" s="13">
        <v>10989053</v>
      </c>
      <c r="K252" s="13">
        <v>10989053</v>
      </c>
      <c r="L252" s="13">
        <v>10989053</v>
      </c>
      <c r="M252" s="41"/>
      <c r="N252" s="13">
        <f t="shared" si="54"/>
        <v>0</v>
      </c>
      <c r="O252" s="17">
        <f t="shared" si="55"/>
        <v>0</v>
      </c>
      <c r="P252" s="10"/>
    </row>
    <row r="253" spans="1:16" ht="18">
      <c r="A253" s="19" t="s">
        <v>915</v>
      </c>
      <c r="B253" s="6" t="s">
        <v>39</v>
      </c>
      <c r="C253" s="13">
        <v>1000</v>
      </c>
      <c r="D253" s="13">
        <v>0</v>
      </c>
      <c r="E253" s="13">
        <v>0</v>
      </c>
      <c r="F253" s="13">
        <v>0</v>
      </c>
      <c r="G253" s="13">
        <v>0</v>
      </c>
      <c r="H253" s="13">
        <v>1000</v>
      </c>
      <c r="I253" s="13">
        <v>0</v>
      </c>
      <c r="J253" s="13">
        <v>0</v>
      </c>
      <c r="K253" s="13">
        <v>0</v>
      </c>
      <c r="L253" s="13">
        <v>0</v>
      </c>
      <c r="M253" s="41"/>
      <c r="N253" s="13">
        <f t="shared" si="54"/>
        <v>0</v>
      </c>
      <c r="O253" s="17">
        <f t="shared" si="55"/>
        <v>0</v>
      </c>
      <c r="P253" s="10"/>
    </row>
    <row r="254" spans="1:16" ht="18">
      <c r="A254" s="19" t="s">
        <v>916</v>
      </c>
      <c r="B254" s="6" t="s">
        <v>40</v>
      </c>
      <c r="C254" s="13">
        <v>1000</v>
      </c>
      <c r="D254" s="13">
        <v>0</v>
      </c>
      <c r="E254" s="13">
        <v>0</v>
      </c>
      <c r="F254" s="13">
        <v>0</v>
      </c>
      <c r="G254" s="13">
        <v>0</v>
      </c>
      <c r="H254" s="13">
        <v>1000</v>
      </c>
      <c r="I254" s="13">
        <v>0</v>
      </c>
      <c r="J254" s="13">
        <v>0</v>
      </c>
      <c r="K254" s="13">
        <v>0</v>
      </c>
      <c r="L254" s="13">
        <v>0</v>
      </c>
      <c r="M254" s="41"/>
      <c r="N254" s="13">
        <f t="shared" si="54"/>
        <v>0</v>
      </c>
      <c r="O254" s="17">
        <f t="shared" si="55"/>
        <v>0</v>
      </c>
      <c r="P254" s="10"/>
    </row>
    <row r="255" spans="1:16" ht="18">
      <c r="A255" s="19" t="s">
        <v>917</v>
      </c>
      <c r="B255" s="6" t="s">
        <v>334</v>
      </c>
      <c r="C255" s="13">
        <v>1000</v>
      </c>
      <c r="D255" s="13">
        <v>0</v>
      </c>
      <c r="E255" s="13">
        <v>0</v>
      </c>
      <c r="F255" s="13">
        <v>311659683.26</v>
      </c>
      <c r="G255" s="13">
        <v>0</v>
      </c>
      <c r="H255" s="13">
        <v>311660683.26</v>
      </c>
      <c r="I255" s="13">
        <v>49242377.85</v>
      </c>
      <c r="J255" s="13">
        <v>49242377.85</v>
      </c>
      <c r="K255" s="13">
        <v>48797280.07</v>
      </c>
      <c r="L255" s="13">
        <v>48797280.07</v>
      </c>
      <c r="M255" s="41"/>
      <c r="N255" s="13">
        <f t="shared" si="54"/>
        <v>445097.7800000012</v>
      </c>
      <c r="O255" s="17">
        <f t="shared" si="55"/>
        <v>0</v>
      </c>
      <c r="P255" s="10"/>
    </row>
    <row r="256" spans="1:16" ht="18">
      <c r="A256" s="19" t="s">
        <v>918</v>
      </c>
      <c r="B256" s="6" t="s">
        <v>335</v>
      </c>
      <c r="C256" s="13">
        <v>1000</v>
      </c>
      <c r="D256" s="13">
        <v>0</v>
      </c>
      <c r="E256" s="13">
        <v>0</v>
      </c>
      <c r="F256" s="13">
        <v>28209831.93</v>
      </c>
      <c r="G256" s="13">
        <v>0</v>
      </c>
      <c r="H256" s="13">
        <v>28210831.93</v>
      </c>
      <c r="I256" s="13">
        <v>0</v>
      </c>
      <c r="J256" s="13">
        <v>0</v>
      </c>
      <c r="K256" s="13">
        <v>0</v>
      </c>
      <c r="L256" s="13">
        <v>0</v>
      </c>
      <c r="M256" s="41"/>
      <c r="N256" s="13">
        <f t="shared" si="54"/>
        <v>0</v>
      </c>
      <c r="O256" s="17">
        <f t="shared" si="55"/>
        <v>0</v>
      </c>
      <c r="P256" s="10"/>
    </row>
    <row r="257" spans="1:16" ht="18">
      <c r="A257" s="19" t="s">
        <v>919</v>
      </c>
      <c r="B257" s="6" t="s">
        <v>31</v>
      </c>
      <c r="C257" s="13">
        <v>0</v>
      </c>
      <c r="D257" s="13">
        <v>0</v>
      </c>
      <c r="E257" s="13">
        <v>0</v>
      </c>
      <c r="F257" s="13">
        <v>15831418</v>
      </c>
      <c r="G257" s="13">
        <v>0</v>
      </c>
      <c r="H257" s="13">
        <v>15831418</v>
      </c>
      <c r="I257" s="13">
        <v>4324585</v>
      </c>
      <c r="J257" s="13">
        <v>4324585</v>
      </c>
      <c r="K257" s="13">
        <v>4324585</v>
      </c>
      <c r="L257" s="13">
        <v>4324585</v>
      </c>
      <c r="M257" s="41"/>
      <c r="N257" s="13">
        <f t="shared" si="54"/>
        <v>0</v>
      </c>
      <c r="O257" s="17">
        <f t="shared" si="55"/>
        <v>0</v>
      </c>
      <c r="P257" s="10"/>
    </row>
    <row r="258" spans="1:16" ht="18">
      <c r="A258" s="19" t="s">
        <v>1046</v>
      </c>
      <c r="B258" s="6" t="s">
        <v>1043</v>
      </c>
      <c r="C258" s="13">
        <v>0</v>
      </c>
      <c r="D258" s="13">
        <v>0</v>
      </c>
      <c r="E258" s="13">
        <v>0</v>
      </c>
      <c r="F258" s="13">
        <v>15835941</v>
      </c>
      <c r="G258" s="13">
        <v>0</v>
      </c>
      <c r="H258" s="13">
        <v>15835941</v>
      </c>
      <c r="I258" s="13">
        <v>0</v>
      </c>
      <c r="J258" s="13">
        <v>0</v>
      </c>
      <c r="K258" s="13">
        <v>0</v>
      </c>
      <c r="L258" s="13">
        <v>0</v>
      </c>
      <c r="M258" s="41"/>
      <c r="N258" s="13">
        <f t="shared" si="54"/>
        <v>0</v>
      </c>
      <c r="O258" s="17">
        <f t="shared" si="55"/>
        <v>0</v>
      </c>
      <c r="P258" s="10"/>
    </row>
    <row r="259" spans="1:16" ht="18">
      <c r="A259" s="19" t="s">
        <v>32</v>
      </c>
      <c r="B259" s="6" t="s">
        <v>920</v>
      </c>
      <c r="C259" s="13">
        <v>2944379</v>
      </c>
      <c r="D259" s="13">
        <v>875329</v>
      </c>
      <c r="E259" s="13">
        <v>0</v>
      </c>
      <c r="F259" s="13">
        <v>0</v>
      </c>
      <c r="G259" s="13">
        <v>0</v>
      </c>
      <c r="H259" s="13">
        <v>3819708</v>
      </c>
      <c r="I259" s="13">
        <v>3819707.62</v>
      </c>
      <c r="J259" s="13">
        <v>3819707.62</v>
      </c>
      <c r="K259" s="13">
        <v>3819707.62</v>
      </c>
      <c r="L259" s="13">
        <v>3819707.62</v>
      </c>
      <c r="M259" s="41"/>
      <c r="N259" s="13">
        <f aca="true" t="shared" si="70" ref="N259:N322">J259-K259</f>
        <v>0</v>
      </c>
      <c r="O259" s="17">
        <f aca="true" t="shared" si="71" ref="O259:O322">K259-L259</f>
        <v>0</v>
      </c>
      <c r="P259" s="10"/>
    </row>
    <row r="260" spans="1:16" s="9" customFormat="1" ht="18">
      <c r="A260" s="19" t="s">
        <v>33</v>
      </c>
      <c r="B260" s="6" t="s">
        <v>41</v>
      </c>
      <c r="C260" s="13">
        <v>5888758</v>
      </c>
      <c r="D260" s="13">
        <v>0</v>
      </c>
      <c r="E260" s="13">
        <v>0</v>
      </c>
      <c r="F260" s="13">
        <v>3062298</v>
      </c>
      <c r="G260" s="13">
        <v>0</v>
      </c>
      <c r="H260" s="13">
        <v>8951056</v>
      </c>
      <c r="I260" s="13">
        <v>5018000</v>
      </c>
      <c r="J260" s="13">
        <v>5018000</v>
      </c>
      <c r="K260" s="13">
        <v>5018000</v>
      </c>
      <c r="L260" s="13">
        <v>0</v>
      </c>
      <c r="M260" s="41"/>
      <c r="N260" s="13">
        <f t="shared" si="70"/>
        <v>0</v>
      </c>
      <c r="O260" s="17">
        <f t="shared" si="71"/>
        <v>5018000</v>
      </c>
      <c r="P260" s="10"/>
    </row>
    <row r="261" spans="1:16" ht="18">
      <c r="A261" s="19" t="s">
        <v>35</v>
      </c>
      <c r="B261" s="6" t="s">
        <v>42</v>
      </c>
      <c r="C261" s="13">
        <v>0</v>
      </c>
      <c r="D261" s="13">
        <v>0</v>
      </c>
      <c r="E261" s="13">
        <v>0</v>
      </c>
      <c r="F261" s="13">
        <v>50498791.69</v>
      </c>
      <c r="G261" s="13">
        <v>0</v>
      </c>
      <c r="H261" s="13">
        <v>50498791.69</v>
      </c>
      <c r="I261" s="13">
        <v>8610901.94</v>
      </c>
      <c r="J261" s="13">
        <v>8610901.94</v>
      </c>
      <c r="K261" s="13">
        <v>8610901.94</v>
      </c>
      <c r="L261" s="13">
        <v>8610901.94</v>
      </c>
      <c r="M261" s="41"/>
      <c r="N261" s="13">
        <f t="shared" si="70"/>
        <v>0</v>
      </c>
      <c r="O261" s="17">
        <f t="shared" si="71"/>
        <v>0</v>
      </c>
      <c r="P261" s="10"/>
    </row>
    <row r="262" spans="1:16" ht="18">
      <c r="A262" s="36" t="s">
        <v>43</v>
      </c>
      <c r="B262" s="5" t="s">
        <v>48</v>
      </c>
      <c r="C262" s="12">
        <f aca="true" t="shared" si="72" ref="C262:L262">SUM(C263:C265)+C267</f>
        <v>54624895</v>
      </c>
      <c r="D262" s="12">
        <f t="shared" si="72"/>
        <v>0</v>
      </c>
      <c r="E262" s="12">
        <f t="shared" si="72"/>
        <v>0</v>
      </c>
      <c r="F262" s="12">
        <f t="shared" si="72"/>
        <v>4727905</v>
      </c>
      <c r="G262" s="12">
        <f t="shared" si="72"/>
        <v>6060584</v>
      </c>
      <c r="H262" s="12">
        <f t="shared" si="72"/>
        <v>53292216</v>
      </c>
      <c r="I262" s="12">
        <f t="shared" si="72"/>
        <v>53149369</v>
      </c>
      <c r="J262" s="12">
        <f t="shared" si="72"/>
        <v>53149369</v>
      </c>
      <c r="K262" s="12">
        <f t="shared" si="72"/>
        <v>53149369</v>
      </c>
      <c r="L262" s="12">
        <f t="shared" si="72"/>
        <v>53149369</v>
      </c>
      <c r="M262" s="40">
        <f>SUM(M263:M265)+M267</f>
        <v>0</v>
      </c>
      <c r="N262" s="12">
        <f t="shared" si="70"/>
        <v>0</v>
      </c>
      <c r="O262" s="16">
        <f t="shared" si="71"/>
        <v>0</v>
      </c>
      <c r="P262" s="10"/>
    </row>
    <row r="263" spans="1:16" s="9" customFormat="1" ht="18">
      <c r="A263" s="19" t="s">
        <v>44</v>
      </c>
      <c r="B263" s="6" t="s">
        <v>50</v>
      </c>
      <c r="C263" s="13">
        <v>54622895</v>
      </c>
      <c r="D263" s="13">
        <v>0</v>
      </c>
      <c r="E263" s="13">
        <v>0</v>
      </c>
      <c r="F263" s="13">
        <v>4341164</v>
      </c>
      <c r="G263" s="13">
        <v>6060584</v>
      </c>
      <c r="H263" s="13">
        <v>52903475</v>
      </c>
      <c r="I263" s="13">
        <v>52903475</v>
      </c>
      <c r="J263" s="13">
        <v>52903475</v>
      </c>
      <c r="K263" s="13">
        <v>52903475</v>
      </c>
      <c r="L263" s="13">
        <v>52903475</v>
      </c>
      <c r="M263" s="41"/>
      <c r="N263" s="13">
        <f t="shared" si="70"/>
        <v>0</v>
      </c>
      <c r="O263" s="17">
        <f t="shared" si="71"/>
        <v>0</v>
      </c>
      <c r="P263" s="10"/>
    </row>
    <row r="264" spans="1:16" ht="18">
      <c r="A264" s="19" t="s">
        <v>45</v>
      </c>
      <c r="B264" s="6" t="s">
        <v>39</v>
      </c>
      <c r="C264" s="13">
        <v>1000</v>
      </c>
      <c r="D264" s="13">
        <v>0</v>
      </c>
      <c r="E264" s="13">
        <v>0</v>
      </c>
      <c r="F264" s="13">
        <v>0</v>
      </c>
      <c r="G264" s="13">
        <v>0</v>
      </c>
      <c r="H264" s="13">
        <v>1000</v>
      </c>
      <c r="I264" s="13">
        <v>0</v>
      </c>
      <c r="J264" s="13">
        <v>0</v>
      </c>
      <c r="K264" s="13">
        <v>0</v>
      </c>
      <c r="L264" s="13">
        <v>0</v>
      </c>
      <c r="M264" s="41"/>
      <c r="N264" s="13">
        <f t="shared" si="70"/>
        <v>0</v>
      </c>
      <c r="O264" s="17">
        <f t="shared" si="71"/>
        <v>0</v>
      </c>
      <c r="P264" s="10"/>
    </row>
    <row r="265" spans="1:16" s="9" customFormat="1" ht="18">
      <c r="A265" s="36" t="s">
        <v>46</v>
      </c>
      <c r="B265" s="5" t="s">
        <v>52</v>
      </c>
      <c r="C265" s="12">
        <f aca="true" t="shared" si="73" ref="C265:L265">C266</f>
        <v>1000</v>
      </c>
      <c r="D265" s="12">
        <f t="shared" si="73"/>
        <v>0</v>
      </c>
      <c r="E265" s="12">
        <f t="shared" si="73"/>
        <v>0</v>
      </c>
      <c r="F265" s="12">
        <f t="shared" si="73"/>
        <v>244894</v>
      </c>
      <c r="G265" s="12">
        <f t="shared" si="73"/>
        <v>0</v>
      </c>
      <c r="H265" s="12">
        <f t="shared" si="73"/>
        <v>245894</v>
      </c>
      <c r="I265" s="12">
        <f t="shared" si="73"/>
        <v>245894</v>
      </c>
      <c r="J265" s="12">
        <f t="shared" si="73"/>
        <v>245894</v>
      </c>
      <c r="K265" s="12">
        <f t="shared" si="73"/>
        <v>245894</v>
      </c>
      <c r="L265" s="12">
        <f t="shared" si="73"/>
        <v>245894</v>
      </c>
      <c r="M265" s="40">
        <f>M266</f>
        <v>0</v>
      </c>
      <c r="N265" s="12">
        <f t="shared" si="70"/>
        <v>0</v>
      </c>
      <c r="O265" s="16">
        <f t="shared" si="71"/>
        <v>0</v>
      </c>
      <c r="P265" s="10"/>
    </row>
    <row r="266" spans="1:16" ht="18">
      <c r="A266" s="19" t="s">
        <v>921</v>
      </c>
      <c r="B266" s="6" t="s">
        <v>53</v>
      </c>
      <c r="C266" s="13">
        <v>1000</v>
      </c>
      <c r="D266" s="13">
        <v>0</v>
      </c>
      <c r="E266" s="13">
        <v>0</v>
      </c>
      <c r="F266" s="13">
        <v>244894</v>
      </c>
      <c r="G266" s="13">
        <v>0</v>
      </c>
      <c r="H266" s="13">
        <v>245894</v>
      </c>
      <c r="I266" s="13">
        <v>245894</v>
      </c>
      <c r="J266" s="13">
        <v>245894</v>
      </c>
      <c r="K266" s="13">
        <v>245894</v>
      </c>
      <c r="L266" s="13">
        <v>245894</v>
      </c>
      <c r="M266" s="41"/>
      <c r="N266" s="13">
        <f t="shared" si="70"/>
        <v>0</v>
      </c>
      <c r="O266" s="17">
        <f t="shared" si="71"/>
        <v>0</v>
      </c>
      <c r="P266" s="10"/>
    </row>
    <row r="267" spans="1:16" ht="18">
      <c r="A267" s="19" t="s">
        <v>1047</v>
      </c>
      <c r="B267" s="6" t="s">
        <v>1044</v>
      </c>
      <c r="C267" s="13">
        <v>0</v>
      </c>
      <c r="D267" s="13">
        <v>0</v>
      </c>
      <c r="E267" s="13">
        <v>0</v>
      </c>
      <c r="F267" s="13">
        <v>141847</v>
      </c>
      <c r="G267" s="13">
        <v>0</v>
      </c>
      <c r="H267" s="13">
        <v>141847</v>
      </c>
      <c r="I267" s="13">
        <v>0</v>
      </c>
      <c r="J267" s="13">
        <v>0</v>
      </c>
      <c r="K267" s="13">
        <v>0</v>
      </c>
      <c r="L267" s="13">
        <v>0</v>
      </c>
      <c r="M267" s="42"/>
      <c r="N267" s="13">
        <f t="shared" si="70"/>
        <v>0</v>
      </c>
      <c r="O267" s="17">
        <f t="shared" si="71"/>
        <v>0</v>
      </c>
      <c r="P267" s="10"/>
    </row>
    <row r="268" spans="1:16" ht="18">
      <c r="A268" s="36" t="s">
        <v>47</v>
      </c>
      <c r="B268" s="5" t="s">
        <v>54</v>
      </c>
      <c r="C268" s="12">
        <f aca="true" t="shared" si="74" ref="C268:L268">SUM(C269:C270)+C271</f>
        <v>31562276</v>
      </c>
      <c r="D268" s="12">
        <f t="shared" si="74"/>
        <v>0</v>
      </c>
      <c r="E268" s="12">
        <f t="shared" si="74"/>
        <v>0</v>
      </c>
      <c r="F268" s="12">
        <f t="shared" si="74"/>
        <v>117361</v>
      </c>
      <c r="G268" s="12">
        <f t="shared" si="74"/>
        <v>0</v>
      </c>
      <c r="H268" s="12">
        <f t="shared" si="74"/>
        <v>31679637</v>
      </c>
      <c r="I268" s="12">
        <f t="shared" si="74"/>
        <v>18678342.08</v>
      </c>
      <c r="J268" s="12">
        <f t="shared" si="74"/>
        <v>18678342.08</v>
      </c>
      <c r="K268" s="12">
        <f t="shared" si="74"/>
        <v>18529976.18</v>
      </c>
      <c r="L268" s="12">
        <f t="shared" si="74"/>
        <v>18529976.18</v>
      </c>
      <c r="M268" s="40">
        <f>SUM(M269:M270)+M271</f>
        <v>0</v>
      </c>
      <c r="N268" s="12">
        <f t="shared" si="70"/>
        <v>148365.8999999985</v>
      </c>
      <c r="O268" s="16">
        <f t="shared" si="71"/>
        <v>0</v>
      </c>
      <c r="P268" s="10"/>
    </row>
    <row r="269" spans="1:16" ht="18">
      <c r="A269" s="19" t="s">
        <v>49</v>
      </c>
      <c r="B269" s="6" t="s">
        <v>55</v>
      </c>
      <c r="C269" s="13">
        <v>31561276</v>
      </c>
      <c r="D269" s="13">
        <v>0</v>
      </c>
      <c r="E269" s="13">
        <v>0</v>
      </c>
      <c r="F269" s="13">
        <v>0</v>
      </c>
      <c r="G269" s="13">
        <v>0</v>
      </c>
      <c r="H269" s="13">
        <v>31561276</v>
      </c>
      <c r="I269" s="13">
        <v>18678342.08</v>
      </c>
      <c r="J269" s="13">
        <v>18678342.08</v>
      </c>
      <c r="K269" s="13">
        <v>18529976.18</v>
      </c>
      <c r="L269" s="13">
        <v>18529976.18</v>
      </c>
      <c r="M269" s="41"/>
      <c r="N269" s="13">
        <f t="shared" si="70"/>
        <v>148365.8999999985</v>
      </c>
      <c r="O269" s="17">
        <f t="shared" si="71"/>
        <v>0</v>
      </c>
      <c r="P269" s="10"/>
    </row>
    <row r="270" spans="1:16" ht="18">
      <c r="A270" s="19" t="s">
        <v>51</v>
      </c>
      <c r="B270" s="6" t="s">
        <v>56</v>
      </c>
      <c r="C270" s="13">
        <v>1000</v>
      </c>
      <c r="D270" s="13">
        <v>0</v>
      </c>
      <c r="E270" s="13">
        <v>0</v>
      </c>
      <c r="F270" s="13">
        <v>0</v>
      </c>
      <c r="G270" s="13">
        <v>0</v>
      </c>
      <c r="H270" s="13">
        <v>1000</v>
      </c>
      <c r="I270" s="13">
        <v>0</v>
      </c>
      <c r="J270" s="13">
        <v>0</v>
      </c>
      <c r="K270" s="13">
        <v>0</v>
      </c>
      <c r="L270" s="13">
        <v>0</v>
      </c>
      <c r="M270" s="41"/>
      <c r="N270" s="13">
        <f t="shared" si="70"/>
        <v>0</v>
      </c>
      <c r="O270" s="17">
        <f t="shared" si="71"/>
        <v>0</v>
      </c>
      <c r="P270" s="10"/>
    </row>
    <row r="271" spans="1:16" ht="18">
      <c r="A271" s="19" t="s">
        <v>1048</v>
      </c>
      <c r="B271" s="6" t="s">
        <v>1045</v>
      </c>
      <c r="C271" s="13">
        <v>0</v>
      </c>
      <c r="D271" s="13">
        <v>0</v>
      </c>
      <c r="E271" s="13">
        <v>0</v>
      </c>
      <c r="F271" s="13">
        <v>117361</v>
      </c>
      <c r="G271" s="13">
        <v>0</v>
      </c>
      <c r="H271" s="13">
        <v>117361</v>
      </c>
      <c r="I271" s="13">
        <v>0</v>
      </c>
      <c r="J271" s="13">
        <v>0</v>
      </c>
      <c r="K271" s="13">
        <v>0</v>
      </c>
      <c r="L271" s="13">
        <v>0</v>
      </c>
      <c r="M271" s="41"/>
      <c r="N271" s="13">
        <f t="shared" si="70"/>
        <v>0</v>
      </c>
      <c r="O271" s="17">
        <f t="shared" si="71"/>
        <v>0</v>
      </c>
      <c r="P271" s="10"/>
    </row>
    <row r="272" spans="1:15" ht="18">
      <c r="A272" s="19" t="s">
        <v>57</v>
      </c>
      <c r="B272" s="6" t="s">
        <v>353</v>
      </c>
      <c r="C272" s="13">
        <v>1000</v>
      </c>
      <c r="D272" s="13">
        <v>0</v>
      </c>
      <c r="E272" s="13">
        <v>0</v>
      </c>
      <c r="F272" s="13">
        <v>0</v>
      </c>
      <c r="G272" s="13">
        <v>0</v>
      </c>
      <c r="H272" s="13">
        <v>1000</v>
      </c>
      <c r="I272" s="13">
        <v>0</v>
      </c>
      <c r="J272" s="13">
        <v>0</v>
      </c>
      <c r="K272" s="13">
        <v>0</v>
      </c>
      <c r="L272" s="13">
        <v>0</v>
      </c>
      <c r="M272" s="41"/>
      <c r="N272" s="13">
        <f t="shared" si="70"/>
        <v>0</v>
      </c>
      <c r="O272" s="17">
        <f t="shared" si="71"/>
        <v>0</v>
      </c>
    </row>
    <row r="273" spans="1:15" ht="18">
      <c r="A273" s="19" t="s">
        <v>58</v>
      </c>
      <c r="B273" s="6" t="s">
        <v>922</v>
      </c>
      <c r="C273" s="13">
        <v>1000</v>
      </c>
      <c r="D273" s="13">
        <v>0</v>
      </c>
      <c r="E273" s="13">
        <v>0</v>
      </c>
      <c r="F273" s="13">
        <v>0</v>
      </c>
      <c r="G273" s="13">
        <v>0</v>
      </c>
      <c r="H273" s="13">
        <v>1000</v>
      </c>
      <c r="I273" s="13">
        <v>0</v>
      </c>
      <c r="J273" s="13">
        <v>0</v>
      </c>
      <c r="K273" s="13">
        <v>0</v>
      </c>
      <c r="L273" s="13">
        <v>0</v>
      </c>
      <c r="M273" s="41"/>
      <c r="N273" s="13">
        <f t="shared" si="70"/>
        <v>0</v>
      </c>
      <c r="O273" s="17">
        <f t="shared" si="71"/>
        <v>0</v>
      </c>
    </row>
    <row r="274" spans="1:15" s="9" customFormat="1" ht="18">
      <c r="A274" s="19" t="s">
        <v>59</v>
      </c>
      <c r="B274" s="6" t="s">
        <v>923</v>
      </c>
      <c r="C274" s="13">
        <v>4988292</v>
      </c>
      <c r="D274" s="13">
        <v>0</v>
      </c>
      <c r="E274" s="13">
        <v>0</v>
      </c>
      <c r="F274" s="13">
        <v>0</v>
      </c>
      <c r="G274" s="13">
        <v>0</v>
      </c>
      <c r="H274" s="13">
        <v>4988292</v>
      </c>
      <c r="I274" s="13">
        <v>0</v>
      </c>
      <c r="J274" s="13">
        <v>0</v>
      </c>
      <c r="K274" s="13">
        <v>0</v>
      </c>
      <c r="L274" s="13">
        <v>0</v>
      </c>
      <c r="M274" s="41"/>
      <c r="N274" s="13">
        <f t="shared" si="70"/>
        <v>0</v>
      </c>
      <c r="O274" s="17">
        <f t="shared" si="71"/>
        <v>0</v>
      </c>
    </row>
    <row r="275" spans="1:15" ht="18">
      <c r="A275" s="19" t="s">
        <v>60</v>
      </c>
      <c r="B275" s="6" t="s">
        <v>924</v>
      </c>
      <c r="C275" s="13">
        <v>1000</v>
      </c>
      <c r="D275" s="13">
        <v>0</v>
      </c>
      <c r="E275" s="13">
        <v>0</v>
      </c>
      <c r="F275" s="13">
        <v>0</v>
      </c>
      <c r="G275" s="13">
        <v>0</v>
      </c>
      <c r="H275" s="13">
        <v>1000</v>
      </c>
      <c r="I275" s="13">
        <v>0</v>
      </c>
      <c r="J275" s="13">
        <v>0</v>
      </c>
      <c r="K275" s="13">
        <v>0</v>
      </c>
      <c r="L275" s="13">
        <v>0</v>
      </c>
      <c r="M275" s="41"/>
      <c r="N275" s="13">
        <f t="shared" si="70"/>
        <v>0</v>
      </c>
      <c r="O275" s="17">
        <f t="shared" si="71"/>
        <v>0</v>
      </c>
    </row>
    <row r="276" spans="1:15" ht="18">
      <c r="A276" s="19" t="s">
        <v>61</v>
      </c>
      <c r="B276" s="6" t="s">
        <v>446</v>
      </c>
      <c r="C276" s="13">
        <v>713506</v>
      </c>
      <c r="D276" s="13">
        <v>0</v>
      </c>
      <c r="E276" s="13">
        <v>0</v>
      </c>
      <c r="F276" s="13">
        <v>0</v>
      </c>
      <c r="G276" s="13">
        <v>0</v>
      </c>
      <c r="H276" s="13">
        <v>713506</v>
      </c>
      <c r="I276" s="13">
        <v>0</v>
      </c>
      <c r="J276" s="13">
        <v>0</v>
      </c>
      <c r="K276" s="13">
        <v>0</v>
      </c>
      <c r="L276" s="13">
        <v>0</v>
      </c>
      <c r="M276" s="41"/>
      <c r="N276" s="13">
        <f t="shared" si="70"/>
        <v>0</v>
      </c>
      <c r="O276" s="17">
        <f t="shared" si="71"/>
        <v>0</v>
      </c>
    </row>
    <row r="277" spans="1:15" ht="18">
      <c r="A277" s="36" t="s">
        <v>62</v>
      </c>
      <c r="B277" s="5" t="s">
        <v>63</v>
      </c>
      <c r="C277" s="12">
        <f aca="true" t="shared" si="75" ref="C277:L277">SUM(C278:C280)</f>
        <v>58434411</v>
      </c>
      <c r="D277" s="12">
        <f t="shared" si="75"/>
        <v>0</v>
      </c>
      <c r="E277" s="12">
        <f t="shared" si="75"/>
        <v>0</v>
      </c>
      <c r="F277" s="12">
        <f t="shared" si="75"/>
        <v>0</v>
      </c>
      <c r="G277" s="12">
        <f t="shared" si="75"/>
        <v>18604596</v>
      </c>
      <c r="H277" s="12">
        <f t="shared" si="75"/>
        <v>39829815</v>
      </c>
      <c r="I277" s="12">
        <f t="shared" si="75"/>
        <v>35752189</v>
      </c>
      <c r="J277" s="12">
        <f t="shared" si="75"/>
        <v>35752189</v>
      </c>
      <c r="K277" s="12">
        <f t="shared" si="75"/>
        <v>35752189</v>
      </c>
      <c r="L277" s="12">
        <f t="shared" si="75"/>
        <v>23873206</v>
      </c>
      <c r="M277" s="40">
        <f>SUM(M278:M280)</f>
        <v>0</v>
      </c>
      <c r="N277" s="12">
        <f t="shared" si="70"/>
        <v>0</v>
      </c>
      <c r="O277" s="16">
        <f t="shared" si="71"/>
        <v>11878983</v>
      </c>
    </row>
    <row r="278" spans="1:15" s="9" customFormat="1" ht="18">
      <c r="A278" s="19" t="s">
        <v>64</v>
      </c>
      <c r="B278" s="6" t="s">
        <v>65</v>
      </c>
      <c r="C278" s="13">
        <v>39829815</v>
      </c>
      <c r="D278" s="13">
        <v>0</v>
      </c>
      <c r="E278" s="13">
        <v>0</v>
      </c>
      <c r="F278" s="13">
        <v>0</v>
      </c>
      <c r="G278" s="13">
        <v>0</v>
      </c>
      <c r="H278" s="13">
        <v>39829815</v>
      </c>
      <c r="I278" s="13">
        <v>35752189</v>
      </c>
      <c r="J278" s="13">
        <v>35752189</v>
      </c>
      <c r="K278" s="13">
        <v>35752189</v>
      </c>
      <c r="L278" s="13">
        <v>23873206</v>
      </c>
      <c r="M278" s="41"/>
      <c r="N278" s="13">
        <f t="shared" si="70"/>
        <v>0</v>
      </c>
      <c r="O278" s="17">
        <f t="shared" si="71"/>
        <v>11878983</v>
      </c>
    </row>
    <row r="279" spans="1:15" s="9" customFormat="1" ht="18">
      <c r="A279" s="19" t="s">
        <v>66</v>
      </c>
      <c r="B279" s="6" t="s">
        <v>67</v>
      </c>
      <c r="C279" s="13">
        <v>17250214</v>
      </c>
      <c r="D279" s="13">
        <v>0</v>
      </c>
      <c r="E279" s="13">
        <v>0</v>
      </c>
      <c r="F279" s="13">
        <v>0</v>
      </c>
      <c r="G279" s="13">
        <v>17250214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41"/>
      <c r="N279" s="13">
        <f t="shared" si="70"/>
        <v>0</v>
      </c>
      <c r="O279" s="17">
        <f t="shared" si="71"/>
        <v>0</v>
      </c>
    </row>
    <row r="280" spans="1:15" ht="18">
      <c r="A280" s="19" t="s">
        <v>68</v>
      </c>
      <c r="B280" s="6" t="s">
        <v>69</v>
      </c>
      <c r="C280" s="13">
        <v>1354382</v>
      </c>
      <c r="D280" s="13">
        <v>0</v>
      </c>
      <c r="E280" s="13">
        <v>0</v>
      </c>
      <c r="F280" s="13">
        <v>0</v>
      </c>
      <c r="G280" s="13">
        <v>1354382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41"/>
      <c r="N280" s="13">
        <f t="shared" si="70"/>
        <v>0</v>
      </c>
      <c r="O280" s="17">
        <f t="shared" si="71"/>
        <v>0</v>
      </c>
    </row>
    <row r="281" spans="1:15" ht="18">
      <c r="A281" s="36" t="s">
        <v>70</v>
      </c>
      <c r="B281" s="5" t="s">
        <v>71</v>
      </c>
      <c r="C281" s="12">
        <f aca="true" t="shared" si="76" ref="C281:L281">C282</f>
        <v>21869157</v>
      </c>
      <c r="D281" s="12">
        <f t="shared" si="76"/>
        <v>0</v>
      </c>
      <c r="E281" s="12">
        <f t="shared" si="76"/>
        <v>0</v>
      </c>
      <c r="F281" s="12">
        <f t="shared" si="76"/>
        <v>33157190</v>
      </c>
      <c r="G281" s="12">
        <f t="shared" si="76"/>
        <v>0</v>
      </c>
      <c r="H281" s="12">
        <f t="shared" si="76"/>
        <v>55026347</v>
      </c>
      <c r="I281" s="12">
        <f t="shared" si="76"/>
        <v>46007176.09</v>
      </c>
      <c r="J281" s="12">
        <f t="shared" si="76"/>
        <v>46007009.18</v>
      </c>
      <c r="K281" s="12">
        <f t="shared" si="76"/>
        <v>46007009.18</v>
      </c>
      <c r="L281" s="12">
        <f t="shared" si="76"/>
        <v>28331177.14</v>
      </c>
      <c r="M281" s="40">
        <f>M282</f>
        <v>0</v>
      </c>
      <c r="N281" s="12">
        <f t="shared" si="70"/>
        <v>0</v>
      </c>
      <c r="O281" s="16">
        <f t="shared" si="71"/>
        <v>17675832.04</v>
      </c>
    </row>
    <row r="282" spans="1:15" s="9" customFormat="1" ht="18">
      <c r="A282" s="36" t="s">
        <v>72</v>
      </c>
      <c r="B282" s="5" t="s">
        <v>73</v>
      </c>
      <c r="C282" s="12">
        <f aca="true" t="shared" si="77" ref="C282:L282">SUM(C283:C284)</f>
        <v>21869157</v>
      </c>
      <c r="D282" s="12">
        <f t="shared" si="77"/>
        <v>0</v>
      </c>
      <c r="E282" s="12">
        <f t="shared" si="77"/>
        <v>0</v>
      </c>
      <c r="F282" s="12">
        <f t="shared" si="77"/>
        <v>33157190</v>
      </c>
      <c r="G282" s="12">
        <f t="shared" si="77"/>
        <v>0</v>
      </c>
      <c r="H282" s="12">
        <f t="shared" si="77"/>
        <v>55026347</v>
      </c>
      <c r="I282" s="12">
        <f t="shared" si="77"/>
        <v>46007176.09</v>
      </c>
      <c r="J282" s="12">
        <f t="shared" si="77"/>
        <v>46007009.18</v>
      </c>
      <c r="K282" s="12">
        <f t="shared" si="77"/>
        <v>46007009.18</v>
      </c>
      <c r="L282" s="12">
        <f t="shared" si="77"/>
        <v>28331177.14</v>
      </c>
      <c r="M282" s="40">
        <f>SUM(M283:M284)</f>
        <v>0</v>
      </c>
      <c r="N282" s="12">
        <f t="shared" si="70"/>
        <v>0</v>
      </c>
      <c r="O282" s="16">
        <f t="shared" si="71"/>
        <v>17675832.04</v>
      </c>
    </row>
    <row r="283" spans="1:15" ht="18">
      <c r="A283" s="19" t="s">
        <v>74</v>
      </c>
      <c r="B283" s="6" t="s">
        <v>75</v>
      </c>
      <c r="C283" s="13">
        <v>21868157</v>
      </c>
      <c r="D283" s="13">
        <v>0</v>
      </c>
      <c r="E283" s="13">
        <v>0</v>
      </c>
      <c r="F283" s="13">
        <v>33157190</v>
      </c>
      <c r="G283" s="13">
        <v>0</v>
      </c>
      <c r="H283" s="13">
        <v>55025347</v>
      </c>
      <c r="I283" s="13">
        <v>46007176.09</v>
      </c>
      <c r="J283" s="13">
        <v>46007009.18</v>
      </c>
      <c r="K283" s="13">
        <v>46007009.18</v>
      </c>
      <c r="L283" s="13">
        <v>28331177.14</v>
      </c>
      <c r="M283" s="41"/>
      <c r="N283" s="13">
        <f t="shared" si="70"/>
        <v>0</v>
      </c>
      <c r="O283" s="17">
        <f t="shared" si="71"/>
        <v>17675832.04</v>
      </c>
    </row>
    <row r="284" spans="1:15" ht="18">
      <c r="A284" s="19" t="s">
        <v>76</v>
      </c>
      <c r="B284" s="6" t="s">
        <v>77</v>
      </c>
      <c r="C284" s="13">
        <v>1000</v>
      </c>
      <c r="D284" s="13">
        <v>0</v>
      </c>
      <c r="E284" s="13">
        <v>0</v>
      </c>
      <c r="F284" s="13">
        <v>0</v>
      </c>
      <c r="G284" s="13">
        <v>0</v>
      </c>
      <c r="H284" s="13">
        <v>1000</v>
      </c>
      <c r="I284" s="13">
        <v>0</v>
      </c>
      <c r="J284" s="13">
        <v>0</v>
      </c>
      <c r="K284" s="13">
        <v>0</v>
      </c>
      <c r="L284" s="13">
        <v>0</v>
      </c>
      <c r="M284" s="41"/>
      <c r="N284" s="13">
        <f t="shared" si="70"/>
        <v>0</v>
      </c>
      <c r="O284" s="17">
        <f t="shared" si="71"/>
        <v>0</v>
      </c>
    </row>
    <row r="285" spans="1:15" ht="18">
      <c r="A285" s="36" t="s">
        <v>78</v>
      </c>
      <c r="B285" s="5" t="s">
        <v>79</v>
      </c>
      <c r="C285" s="12">
        <f aca="true" t="shared" si="78" ref="C285:L285">SUM(C286:C288)</f>
        <v>3000</v>
      </c>
      <c r="D285" s="12">
        <f t="shared" si="78"/>
        <v>0</v>
      </c>
      <c r="E285" s="12">
        <f t="shared" si="78"/>
        <v>0</v>
      </c>
      <c r="F285" s="12">
        <f t="shared" si="78"/>
        <v>0</v>
      </c>
      <c r="G285" s="12">
        <f t="shared" si="78"/>
        <v>0</v>
      </c>
      <c r="H285" s="12">
        <f t="shared" si="78"/>
        <v>3000</v>
      </c>
      <c r="I285" s="12">
        <f t="shared" si="78"/>
        <v>0</v>
      </c>
      <c r="J285" s="12">
        <f t="shared" si="78"/>
        <v>0</v>
      </c>
      <c r="K285" s="12">
        <f t="shared" si="78"/>
        <v>0</v>
      </c>
      <c r="L285" s="12">
        <f t="shared" si="78"/>
        <v>0</v>
      </c>
      <c r="M285" s="40">
        <f>SUM(M286:M288)</f>
        <v>0</v>
      </c>
      <c r="N285" s="12">
        <f t="shared" si="70"/>
        <v>0</v>
      </c>
      <c r="O285" s="16">
        <f t="shared" si="71"/>
        <v>0</v>
      </c>
    </row>
    <row r="286" spans="1:15" s="9" customFormat="1" ht="18">
      <c r="A286" s="19" t="s">
        <v>80</v>
      </c>
      <c r="B286" s="6" t="s">
        <v>81</v>
      </c>
      <c r="C286" s="13">
        <v>1000</v>
      </c>
      <c r="D286" s="13">
        <v>0</v>
      </c>
      <c r="E286" s="13">
        <v>0</v>
      </c>
      <c r="F286" s="13">
        <v>0</v>
      </c>
      <c r="G286" s="13">
        <v>0</v>
      </c>
      <c r="H286" s="13">
        <v>1000</v>
      </c>
      <c r="I286" s="13">
        <v>0</v>
      </c>
      <c r="J286" s="13">
        <v>0</v>
      </c>
      <c r="K286" s="13">
        <v>0</v>
      </c>
      <c r="L286" s="13">
        <v>0</v>
      </c>
      <c r="M286" s="41"/>
      <c r="N286" s="13">
        <f t="shared" si="70"/>
        <v>0</v>
      </c>
      <c r="O286" s="17">
        <f t="shared" si="71"/>
        <v>0</v>
      </c>
    </row>
    <row r="287" spans="1:15" ht="18">
      <c r="A287" s="19" t="s">
        <v>82</v>
      </c>
      <c r="B287" s="6" t="s">
        <v>85</v>
      </c>
      <c r="C287" s="13">
        <v>1000</v>
      </c>
      <c r="D287" s="13">
        <v>0</v>
      </c>
      <c r="E287" s="13">
        <v>0</v>
      </c>
      <c r="F287" s="13">
        <v>0</v>
      </c>
      <c r="G287" s="13">
        <v>0</v>
      </c>
      <c r="H287" s="13">
        <v>1000</v>
      </c>
      <c r="I287" s="13">
        <v>0</v>
      </c>
      <c r="J287" s="13">
        <v>0</v>
      </c>
      <c r="K287" s="13">
        <v>0</v>
      </c>
      <c r="L287" s="13">
        <v>0</v>
      </c>
      <c r="M287" s="41"/>
      <c r="N287" s="13">
        <f t="shared" si="70"/>
        <v>0</v>
      </c>
      <c r="O287" s="17">
        <f t="shared" si="71"/>
        <v>0</v>
      </c>
    </row>
    <row r="288" spans="1:15" ht="18">
      <c r="A288" s="19" t="s">
        <v>86</v>
      </c>
      <c r="B288" s="6" t="s">
        <v>87</v>
      </c>
      <c r="C288" s="13">
        <v>1000</v>
      </c>
      <c r="D288" s="13">
        <v>0</v>
      </c>
      <c r="E288" s="13">
        <v>0</v>
      </c>
      <c r="F288" s="13">
        <v>0</v>
      </c>
      <c r="G288" s="13">
        <v>0</v>
      </c>
      <c r="H288" s="13">
        <v>1000</v>
      </c>
      <c r="I288" s="13">
        <v>0</v>
      </c>
      <c r="J288" s="13">
        <v>0</v>
      </c>
      <c r="K288" s="13">
        <v>0</v>
      </c>
      <c r="L288" s="13">
        <v>0</v>
      </c>
      <c r="M288" s="41"/>
      <c r="N288" s="13">
        <f t="shared" si="70"/>
        <v>0</v>
      </c>
      <c r="O288" s="17">
        <f t="shared" si="71"/>
        <v>0</v>
      </c>
    </row>
    <row r="289" spans="1:15" ht="18">
      <c r="A289" s="36" t="s">
        <v>88</v>
      </c>
      <c r="B289" s="5" t="s">
        <v>89</v>
      </c>
      <c r="C289" s="12">
        <f aca="true" t="shared" si="79" ref="C289:L289">SUM(C290:C295)</f>
        <v>23075944</v>
      </c>
      <c r="D289" s="12">
        <f t="shared" si="79"/>
        <v>0</v>
      </c>
      <c r="E289" s="12">
        <f t="shared" si="79"/>
        <v>0</v>
      </c>
      <c r="F289" s="12">
        <f t="shared" si="79"/>
        <v>0</v>
      </c>
      <c r="G289" s="12">
        <f t="shared" si="79"/>
        <v>0</v>
      </c>
      <c r="H289" s="12">
        <f t="shared" si="79"/>
        <v>23075944</v>
      </c>
      <c r="I289" s="12">
        <f t="shared" si="79"/>
        <v>3101962</v>
      </c>
      <c r="J289" s="12">
        <f t="shared" si="79"/>
        <v>3101962</v>
      </c>
      <c r="K289" s="12">
        <f t="shared" si="79"/>
        <v>3101962</v>
      </c>
      <c r="L289" s="12">
        <f t="shared" si="79"/>
        <v>3101962</v>
      </c>
      <c r="M289" s="40">
        <f>SUM(M290:M295)</f>
        <v>0</v>
      </c>
      <c r="N289" s="12">
        <f t="shared" si="70"/>
        <v>0</v>
      </c>
      <c r="O289" s="16">
        <f t="shared" si="71"/>
        <v>0</v>
      </c>
    </row>
    <row r="290" spans="1:15" ht="18">
      <c r="A290" s="19" t="s">
        <v>90</v>
      </c>
      <c r="B290" s="6" t="s">
        <v>435</v>
      </c>
      <c r="C290" s="13">
        <v>9555509</v>
      </c>
      <c r="D290" s="13">
        <v>0</v>
      </c>
      <c r="E290" s="13">
        <v>0</v>
      </c>
      <c r="F290" s="13">
        <v>0</v>
      </c>
      <c r="G290" s="13">
        <v>0</v>
      </c>
      <c r="H290" s="13">
        <v>9555509</v>
      </c>
      <c r="I290" s="13">
        <v>2658366</v>
      </c>
      <c r="J290" s="13">
        <v>2658366</v>
      </c>
      <c r="K290" s="13">
        <v>2658366</v>
      </c>
      <c r="L290" s="13">
        <v>2658366</v>
      </c>
      <c r="M290" s="41"/>
      <c r="N290" s="13">
        <f t="shared" si="70"/>
        <v>0</v>
      </c>
      <c r="O290" s="17">
        <f t="shared" si="71"/>
        <v>0</v>
      </c>
    </row>
    <row r="291" spans="1:15" ht="18">
      <c r="A291" s="19" t="s">
        <v>91</v>
      </c>
      <c r="B291" s="6" t="s">
        <v>92</v>
      </c>
      <c r="C291" s="13">
        <v>2254644</v>
      </c>
      <c r="D291" s="13">
        <v>0</v>
      </c>
      <c r="E291" s="13">
        <v>0</v>
      </c>
      <c r="F291" s="13">
        <v>0</v>
      </c>
      <c r="G291" s="13">
        <v>0</v>
      </c>
      <c r="H291" s="13">
        <v>2254644</v>
      </c>
      <c r="I291" s="13">
        <v>0</v>
      </c>
      <c r="J291" s="13">
        <v>0</v>
      </c>
      <c r="K291" s="13">
        <v>0</v>
      </c>
      <c r="L291" s="13">
        <v>0</v>
      </c>
      <c r="M291" s="41"/>
      <c r="N291" s="13">
        <f t="shared" si="70"/>
        <v>0</v>
      </c>
      <c r="O291" s="17">
        <f t="shared" si="71"/>
        <v>0</v>
      </c>
    </row>
    <row r="292" spans="1:15" ht="18">
      <c r="A292" s="19" t="s">
        <v>93</v>
      </c>
      <c r="B292" s="6" t="s">
        <v>94</v>
      </c>
      <c r="C292" s="13">
        <v>2254644</v>
      </c>
      <c r="D292" s="13">
        <v>0</v>
      </c>
      <c r="E292" s="13">
        <v>0</v>
      </c>
      <c r="F292" s="13">
        <v>0</v>
      </c>
      <c r="G292" s="13">
        <v>0</v>
      </c>
      <c r="H292" s="13">
        <v>2254644</v>
      </c>
      <c r="I292" s="13">
        <v>0</v>
      </c>
      <c r="J292" s="13">
        <v>0</v>
      </c>
      <c r="K292" s="13">
        <v>0</v>
      </c>
      <c r="L292" s="13">
        <v>0</v>
      </c>
      <c r="M292" s="41"/>
      <c r="N292" s="13">
        <f t="shared" si="70"/>
        <v>0</v>
      </c>
      <c r="O292" s="17">
        <f t="shared" si="71"/>
        <v>0</v>
      </c>
    </row>
    <row r="293" spans="1:15" s="9" customFormat="1" ht="18">
      <c r="A293" s="19" t="s">
        <v>95</v>
      </c>
      <c r="B293" s="6" t="s">
        <v>96</v>
      </c>
      <c r="C293" s="13">
        <v>2296780</v>
      </c>
      <c r="D293" s="13">
        <v>0</v>
      </c>
      <c r="E293" s="13">
        <v>0</v>
      </c>
      <c r="F293" s="13">
        <v>0</v>
      </c>
      <c r="G293" s="13">
        <v>0</v>
      </c>
      <c r="H293" s="13">
        <v>2296780</v>
      </c>
      <c r="I293" s="13">
        <v>0</v>
      </c>
      <c r="J293" s="13">
        <v>0</v>
      </c>
      <c r="K293" s="13">
        <v>0</v>
      </c>
      <c r="L293" s="13">
        <v>0</v>
      </c>
      <c r="M293" s="41"/>
      <c r="N293" s="13">
        <f t="shared" si="70"/>
        <v>0</v>
      </c>
      <c r="O293" s="17">
        <f t="shared" si="71"/>
        <v>0</v>
      </c>
    </row>
    <row r="294" spans="1:15" ht="18">
      <c r="A294" s="19" t="s">
        <v>97</v>
      </c>
      <c r="B294" s="6" t="s">
        <v>98</v>
      </c>
      <c r="C294" s="13">
        <v>4609873</v>
      </c>
      <c r="D294" s="13">
        <v>0</v>
      </c>
      <c r="E294" s="13">
        <v>0</v>
      </c>
      <c r="F294" s="13">
        <v>0</v>
      </c>
      <c r="G294" s="13">
        <v>0</v>
      </c>
      <c r="H294" s="13">
        <v>4609873</v>
      </c>
      <c r="I294" s="13">
        <v>0</v>
      </c>
      <c r="J294" s="13">
        <v>0</v>
      </c>
      <c r="K294" s="13">
        <v>0</v>
      </c>
      <c r="L294" s="13">
        <v>0</v>
      </c>
      <c r="M294" s="41"/>
      <c r="N294" s="13">
        <f t="shared" si="70"/>
        <v>0</v>
      </c>
      <c r="O294" s="17">
        <f t="shared" si="71"/>
        <v>0</v>
      </c>
    </row>
    <row r="295" spans="1:15" s="9" customFormat="1" ht="18">
      <c r="A295" s="19" t="s">
        <v>99</v>
      </c>
      <c r="B295" s="6" t="s">
        <v>100</v>
      </c>
      <c r="C295" s="13">
        <v>2104494</v>
      </c>
      <c r="D295" s="13">
        <v>0</v>
      </c>
      <c r="E295" s="13">
        <v>0</v>
      </c>
      <c r="F295" s="13">
        <v>0</v>
      </c>
      <c r="G295" s="13">
        <v>0</v>
      </c>
      <c r="H295" s="13">
        <v>2104494</v>
      </c>
      <c r="I295" s="13">
        <v>443596</v>
      </c>
      <c r="J295" s="13">
        <v>443596</v>
      </c>
      <c r="K295" s="13">
        <v>443596</v>
      </c>
      <c r="L295" s="13">
        <v>443596</v>
      </c>
      <c r="M295" s="41"/>
      <c r="N295" s="13">
        <f t="shared" si="70"/>
        <v>0</v>
      </c>
      <c r="O295" s="17">
        <f t="shared" si="71"/>
        <v>0</v>
      </c>
    </row>
    <row r="296" spans="1:15" ht="18">
      <c r="A296" s="36" t="s">
        <v>101</v>
      </c>
      <c r="B296" s="5" t="s">
        <v>102</v>
      </c>
      <c r="C296" s="12">
        <f aca="true" t="shared" si="80" ref="C296:L296">C297</f>
        <v>20009268</v>
      </c>
      <c r="D296" s="12">
        <f t="shared" si="80"/>
        <v>0</v>
      </c>
      <c r="E296" s="12">
        <f t="shared" si="80"/>
        <v>0</v>
      </c>
      <c r="F296" s="12">
        <f t="shared" si="80"/>
        <v>0</v>
      </c>
      <c r="G296" s="12">
        <f t="shared" si="80"/>
        <v>15406143.47</v>
      </c>
      <c r="H296" s="12">
        <f t="shared" si="80"/>
        <v>4603124.53</v>
      </c>
      <c r="I296" s="12">
        <f t="shared" si="80"/>
        <v>3823340.53</v>
      </c>
      <c r="J296" s="12">
        <f t="shared" si="80"/>
        <v>3823340.53</v>
      </c>
      <c r="K296" s="12">
        <f t="shared" si="80"/>
        <v>3823340.53</v>
      </c>
      <c r="L296" s="12">
        <f t="shared" si="80"/>
        <v>3823340.53</v>
      </c>
      <c r="M296" s="40">
        <f>M297</f>
        <v>0</v>
      </c>
      <c r="N296" s="12">
        <f t="shared" si="70"/>
        <v>0</v>
      </c>
      <c r="O296" s="16">
        <f t="shared" si="71"/>
        <v>0</v>
      </c>
    </row>
    <row r="297" spans="1:15" ht="18">
      <c r="A297" s="19" t="s">
        <v>103</v>
      </c>
      <c r="B297" s="6" t="s">
        <v>435</v>
      </c>
      <c r="C297" s="13">
        <v>20009268</v>
      </c>
      <c r="D297" s="13">
        <v>0</v>
      </c>
      <c r="E297" s="13">
        <v>0</v>
      </c>
      <c r="F297" s="13">
        <v>0</v>
      </c>
      <c r="G297" s="13">
        <v>15406143.47</v>
      </c>
      <c r="H297" s="13">
        <v>4603124.53</v>
      </c>
      <c r="I297" s="13">
        <v>3823340.53</v>
      </c>
      <c r="J297" s="13">
        <v>3823340.53</v>
      </c>
      <c r="K297" s="13">
        <v>3823340.53</v>
      </c>
      <c r="L297" s="13">
        <v>3823340.53</v>
      </c>
      <c r="M297" s="41"/>
      <c r="N297" s="13">
        <f t="shared" si="70"/>
        <v>0</v>
      </c>
      <c r="O297" s="17">
        <f t="shared" si="71"/>
        <v>0</v>
      </c>
    </row>
    <row r="298" spans="1:15" ht="18">
      <c r="A298" s="36" t="s">
        <v>104</v>
      </c>
      <c r="B298" s="5" t="s">
        <v>105</v>
      </c>
      <c r="C298" s="12">
        <f aca="true" t="shared" si="81" ref="C298:L298">C299</f>
        <v>2662287</v>
      </c>
      <c r="D298" s="12">
        <f t="shared" si="81"/>
        <v>0</v>
      </c>
      <c r="E298" s="12">
        <f t="shared" si="81"/>
        <v>0</v>
      </c>
      <c r="F298" s="12">
        <f t="shared" si="81"/>
        <v>0</v>
      </c>
      <c r="G298" s="12">
        <f t="shared" si="81"/>
        <v>0</v>
      </c>
      <c r="H298" s="12">
        <f t="shared" si="81"/>
        <v>2662287</v>
      </c>
      <c r="I298" s="12">
        <f t="shared" si="81"/>
        <v>0</v>
      </c>
      <c r="J298" s="12">
        <f t="shared" si="81"/>
        <v>0</v>
      </c>
      <c r="K298" s="12">
        <f t="shared" si="81"/>
        <v>0</v>
      </c>
      <c r="L298" s="12">
        <f t="shared" si="81"/>
        <v>0</v>
      </c>
      <c r="M298" s="40">
        <f>M299</f>
        <v>0</v>
      </c>
      <c r="N298" s="12">
        <f t="shared" si="70"/>
        <v>0</v>
      </c>
      <c r="O298" s="16">
        <f t="shared" si="71"/>
        <v>0</v>
      </c>
    </row>
    <row r="299" spans="1:15" s="9" customFormat="1" ht="18">
      <c r="A299" s="19" t="s">
        <v>106</v>
      </c>
      <c r="B299" s="6" t="s">
        <v>107</v>
      </c>
      <c r="C299" s="13">
        <v>2662287</v>
      </c>
      <c r="D299" s="13">
        <v>0</v>
      </c>
      <c r="E299" s="13">
        <v>0</v>
      </c>
      <c r="F299" s="13">
        <v>0</v>
      </c>
      <c r="G299" s="13">
        <v>0</v>
      </c>
      <c r="H299" s="13">
        <v>2662287</v>
      </c>
      <c r="I299" s="13">
        <v>0</v>
      </c>
      <c r="J299" s="13">
        <v>0</v>
      </c>
      <c r="K299" s="13">
        <v>0</v>
      </c>
      <c r="L299" s="13">
        <v>0</v>
      </c>
      <c r="M299" s="41"/>
      <c r="N299" s="13">
        <f t="shared" si="70"/>
        <v>0</v>
      </c>
      <c r="O299" s="17">
        <f t="shared" si="71"/>
        <v>0</v>
      </c>
    </row>
    <row r="300" spans="1:15" ht="18">
      <c r="A300" s="19" t="s">
        <v>108</v>
      </c>
      <c r="B300" s="6" t="s">
        <v>925</v>
      </c>
      <c r="C300" s="13">
        <v>3077016</v>
      </c>
      <c r="D300" s="13">
        <v>0</v>
      </c>
      <c r="E300" s="13">
        <v>0</v>
      </c>
      <c r="F300" s="13">
        <v>0</v>
      </c>
      <c r="G300" s="13">
        <v>0</v>
      </c>
      <c r="H300" s="13">
        <v>3077016</v>
      </c>
      <c r="I300" s="13">
        <v>0</v>
      </c>
      <c r="J300" s="13">
        <v>0</v>
      </c>
      <c r="K300" s="13">
        <v>0</v>
      </c>
      <c r="L300" s="13">
        <v>0</v>
      </c>
      <c r="M300" s="41"/>
      <c r="N300" s="13">
        <f t="shared" si="70"/>
        <v>0</v>
      </c>
      <c r="O300" s="17">
        <f t="shared" si="71"/>
        <v>0</v>
      </c>
    </row>
    <row r="301" spans="1:15" ht="18">
      <c r="A301" s="19" t="s">
        <v>137</v>
      </c>
      <c r="B301" s="6" t="s">
        <v>845</v>
      </c>
      <c r="C301" s="13">
        <v>13982888</v>
      </c>
      <c r="D301" s="13">
        <v>0</v>
      </c>
      <c r="E301" s="13">
        <v>0</v>
      </c>
      <c r="F301" s="13">
        <v>23268476</v>
      </c>
      <c r="G301" s="13">
        <v>0</v>
      </c>
      <c r="H301" s="13">
        <v>37251364</v>
      </c>
      <c r="I301" s="13">
        <v>36510372</v>
      </c>
      <c r="J301" s="13">
        <v>36510372</v>
      </c>
      <c r="K301" s="13">
        <v>36510372</v>
      </c>
      <c r="L301" s="13">
        <v>29298151</v>
      </c>
      <c r="M301" s="41"/>
      <c r="N301" s="13">
        <f t="shared" si="70"/>
        <v>0</v>
      </c>
      <c r="O301" s="17">
        <f t="shared" si="71"/>
        <v>7212221</v>
      </c>
    </row>
    <row r="302" spans="1:15" s="9" customFormat="1" ht="18">
      <c r="A302" s="36" t="s">
        <v>1005</v>
      </c>
      <c r="B302" s="5" t="s">
        <v>1006</v>
      </c>
      <c r="C302" s="12">
        <f aca="true" t="shared" si="82" ref="C302:L302">SUM(C303:C304)</f>
        <v>0</v>
      </c>
      <c r="D302" s="12">
        <f t="shared" si="82"/>
        <v>0</v>
      </c>
      <c r="E302" s="12">
        <f t="shared" si="82"/>
        <v>0</v>
      </c>
      <c r="F302" s="12">
        <f t="shared" si="82"/>
        <v>22801612</v>
      </c>
      <c r="G302" s="12">
        <f t="shared" si="82"/>
        <v>0</v>
      </c>
      <c r="H302" s="12">
        <f t="shared" si="82"/>
        <v>22801612</v>
      </c>
      <c r="I302" s="12">
        <f t="shared" si="82"/>
        <v>17171690.59</v>
      </c>
      <c r="J302" s="12">
        <f t="shared" si="82"/>
        <v>17171690.59</v>
      </c>
      <c r="K302" s="12">
        <f t="shared" si="82"/>
        <v>17171690.59</v>
      </c>
      <c r="L302" s="12">
        <f t="shared" si="82"/>
        <v>17171690.59</v>
      </c>
      <c r="M302" s="40">
        <f>SUM(M303:M304)</f>
        <v>0</v>
      </c>
      <c r="N302" s="12">
        <f t="shared" si="70"/>
        <v>0</v>
      </c>
      <c r="O302" s="16">
        <f t="shared" si="71"/>
        <v>0</v>
      </c>
    </row>
    <row r="303" spans="1:15" s="9" customFormat="1" ht="18">
      <c r="A303" s="19" t="s">
        <v>1007</v>
      </c>
      <c r="B303" s="6" t="s">
        <v>1008</v>
      </c>
      <c r="C303" s="13">
        <v>0</v>
      </c>
      <c r="D303" s="13">
        <v>0</v>
      </c>
      <c r="E303" s="13">
        <v>0</v>
      </c>
      <c r="F303" s="13">
        <v>14801612</v>
      </c>
      <c r="G303" s="13">
        <v>0</v>
      </c>
      <c r="H303" s="13">
        <v>14801612</v>
      </c>
      <c r="I303" s="13">
        <v>9172024</v>
      </c>
      <c r="J303" s="13">
        <v>9172024</v>
      </c>
      <c r="K303" s="13">
        <v>9172024</v>
      </c>
      <c r="L303" s="13">
        <v>9172024</v>
      </c>
      <c r="M303" s="41"/>
      <c r="N303" s="13">
        <f t="shared" si="70"/>
        <v>0</v>
      </c>
      <c r="O303" s="17">
        <f t="shared" si="71"/>
        <v>0</v>
      </c>
    </row>
    <row r="304" spans="1:15" ht="18">
      <c r="A304" s="19" t="s">
        <v>1009</v>
      </c>
      <c r="B304" s="6" t="s">
        <v>1010</v>
      </c>
      <c r="C304" s="13">
        <v>0</v>
      </c>
      <c r="D304" s="13">
        <v>0</v>
      </c>
      <c r="E304" s="13">
        <v>0</v>
      </c>
      <c r="F304" s="13">
        <v>8000000</v>
      </c>
      <c r="G304" s="13">
        <v>0</v>
      </c>
      <c r="H304" s="13">
        <v>8000000</v>
      </c>
      <c r="I304" s="13">
        <v>7999666.59</v>
      </c>
      <c r="J304" s="13">
        <v>7999666.59</v>
      </c>
      <c r="K304" s="13">
        <v>7999666.59</v>
      </c>
      <c r="L304" s="13">
        <v>7999666.59</v>
      </c>
      <c r="M304" s="41"/>
      <c r="N304" s="13">
        <f t="shared" si="70"/>
        <v>0</v>
      </c>
      <c r="O304" s="17">
        <f t="shared" si="71"/>
        <v>0</v>
      </c>
    </row>
    <row r="305" spans="1:15" s="9" customFormat="1" ht="18">
      <c r="A305" s="36" t="s">
        <v>110</v>
      </c>
      <c r="B305" s="5" t="s">
        <v>383</v>
      </c>
      <c r="C305" s="12">
        <f aca="true" t="shared" si="83" ref="C305:L305">C306+C308</f>
        <v>3000</v>
      </c>
      <c r="D305" s="12">
        <f t="shared" si="83"/>
        <v>0</v>
      </c>
      <c r="E305" s="12">
        <f t="shared" si="83"/>
        <v>0</v>
      </c>
      <c r="F305" s="12">
        <f t="shared" si="83"/>
        <v>188452000</v>
      </c>
      <c r="G305" s="12">
        <f t="shared" si="83"/>
        <v>0</v>
      </c>
      <c r="H305" s="12">
        <f t="shared" si="83"/>
        <v>188455000</v>
      </c>
      <c r="I305" s="12">
        <f t="shared" si="83"/>
        <v>188452000</v>
      </c>
      <c r="J305" s="12">
        <f t="shared" si="83"/>
        <v>188452000</v>
      </c>
      <c r="K305" s="12">
        <f t="shared" si="83"/>
        <v>23605229.7</v>
      </c>
      <c r="L305" s="12">
        <f t="shared" si="83"/>
        <v>12574247.57</v>
      </c>
      <c r="M305" s="40">
        <f>M306+M308</f>
        <v>0</v>
      </c>
      <c r="N305" s="12">
        <f t="shared" si="70"/>
        <v>164846770.3</v>
      </c>
      <c r="O305" s="16">
        <f t="shared" si="71"/>
        <v>11030982.129999999</v>
      </c>
    </row>
    <row r="306" spans="1:15" ht="18">
      <c r="A306" s="36" t="s">
        <v>111</v>
      </c>
      <c r="B306" s="5" t="s">
        <v>112</v>
      </c>
      <c r="C306" s="12">
        <f aca="true" t="shared" si="84" ref="C306:L306">C307</f>
        <v>1000</v>
      </c>
      <c r="D306" s="12">
        <f t="shared" si="84"/>
        <v>0</v>
      </c>
      <c r="E306" s="12">
        <f t="shared" si="84"/>
        <v>0</v>
      </c>
      <c r="F306" s="12">
        <f t="shared" si="84"/>
        <v>0</v>
      </c>
      <c r="G306" s="12">
        <f t="shared" si="84"/>
        <v>0</v>
      </c>
      <c r="H306" s="12">
        <f t="shared" si="84"/>
        <v>1000</v>
      </c>
      <c r="I306" s="12">
        <f t="shared" si="84"/>
        <v>0</v>
      </c>
      <c r="J306" s="12">
        <f t="shared" si="84"/>
        <v>0</v>
      </c>
      <c r="K306" s="12">
        <f t="shared" si="84"/>
        <v>0</v>
      </c>
      <c r="L306" s="12">
        <f t="shared" si="84"/>
        <v>0</v>
      </c>
      <c r="M306" s="40">
        <f>M307</f>
        <v>0</v>
      </c>
      <c r="N306" s="12">
        <f t="shared" si="70"/>
        <v>0</v>
      </c>
      <c r="O306" s="16">
        <f t="shared" si="71"/>
        <v>0</v>
      </c>
    </row>
    <row r="307" spans="1:15" ht="18">
      <c r="A307" s="19" t="s">
        <v>113</v>
      </c>
      <c r="B307" s="6" t="s">
        <v>450</v>
      </c>
      <c r="C307" s="13">
        <v>1000</v>
      </c>
      <c r="D307" s="13">
        <v>0</v>
      </c>
      <c r="E307" s="13">
        <v>0</v>
      </c>
      <c r="F307" s="13">
        <v>0</v>
      </c>
      <c r="G307" s="13">
        <v>0</v>
      </c>
      <c r="H307" s="13">
        <v>1000</v>
      </c>
      <c r="I307" s="13">
        <v>0</v>
      </c>
      <c r="J307" s="13">
        <v>0</v>
      </c>
      <c r="K307" s="13">
        <v>0</v>
      </c>
      <c r="L307" s="13">
        <v>0</v>
      </c>
      <c r="M307" s="41"/>
      <c r="N307" s="13">
        <f t="shared" si="70"/>
        <v>0</v>
      </c>
      <c r="O307" s="17">
        <f t="shared" si="71"/>
        <v>0</v>
      </c>
    </row>
    <row r="308" spans="1:15" ht="18">
      <c r="A308" s="36" t="s">
        <v>114</v>
      </c>
      <c r="B308" s="5" t="s">
        <v>115</v>
      </c>
      <c r="C308" s="12">
        <f aca="true" t="shared" si="85" ref="C308:L308">SUM(C309:C311)</f>
        <v>2000</v>
      </c>
      <c r="D308" s="12">
        <f t="shared" si="85"/>
        <v>0</v>
      </c>
      <c r="E308" s="12">
        <f t="shared" si="85"/>
        <v>0</v>
      </c>
      <c r="F308" s="12">
        <f t="shared" si="85"/>
        <v>188452000</v>
      </c>
      <c r="G308" s="12">
        <f t="shared" si="85"/>
        <v>0</v>
      </c>
      <c r="H308" s="12">
        <f t="shared" si="85"/>
        <v>188454000</v>
      </c>
      <c r="I308" s="12">
        <f t="shared" si="85"/>
        <v>188452000</v>
      </c>
      <c r="J308" s="12">
        <f t="shared" si="85"/>
        <v>188452000</v>
      </c>
      <c r="K308" s="12">
        <f t="shared" si="85"/>
        <v>23605229.7</v>
      </c>
      <c r="L308" s="12">
        <f t="shared" si="85"/>
        <v>12574247.57</v>
      </c>
      <c r="M308" s="40">
        <f>SUM(M309:M311)</f>
        <v>0</v>
      </c>
      <c r="N308" s="12">
        <f t="shared" si="70"/>
        <v>164846770.3</v>
      </c>
      <c r="O308" s="16">
        <f t="shared" si="71"/>
        <v>11030982.129999999</v>
      </c>
    </row>
    <row r="309" spans="1:15" s="9" customFormat="1" ht="18">
      <c r="A309" s="19" t="s">
        <v>116</v>
      </c>
      <c r="B309" s="6" t="s">
        <v>1049</v>
      </c>
      <c r="C309" s="13">
        <v>1000</v>
      </c>
      <c r="D309" s="13">
        <v>0</v>
      </c>
      <c r="E309" s="13">
        <v>0</v>
      </c>
      <c r="F309" s="13">
        <v>140000000</v>
      </c>
      <c r="G309" s="13">
        <v>0</v>
      </c>
      <c r="H309" s="13">
        <v>140001000</v>
      </c>
      <c r="I309" s="13">
        <v>140000000</v>
      </c>
      <c r="J309" s="13">
        <v>140000000</v>
      </c>
      <c r="K309" s="13">
        <v>0</v>
      </c>
      <c r="L309" s="13">
        <v>0</v>
      </c>
      <c r="M309" s="41"/>
      <c r="N309" s="13">
        <f t="shared" si="70"/>
        <v>140000000</v>
      </c>
      <c r="O309" s="17">
        <f t="shared" si="71"/>
        <v>0</v>
      </c>
    </row>
    <row r="310" spans="1:15" s="9" customFormat="1" ht="18">
      <c r="A310" s="19" t="s">
        <v>117</v>
      </c>
      <c r="B310" s="6" t="s">
        <v>392</v>
      </c>
      <c r="C310" s="13">
        <v>1000</v>
      </c>
      <c r="D310" s="13">
        <v>0</v>
      </c>
      <c r="E310" s="13">
        <v>0</v>
      </c>
      <c r="F310" s="13">
        <v>40752000</v>
      </c>
      <c r="G310" s="13">
        <v>0</v>
      </c>
      <c r="H310" s="13">
        <v>40753000</v>
      </c>
      <c r="I310" s="13">
        <v>40752000</v>
      </c>
      <c r="J310" s="13">
        <v>40752000</v>
      </c>
      <c r="K310" s="13">
        <v>22905229.7</v>
      </c>
      <c r="L310" s="13">
        <v>11874247.57</v>
      </c>
      <c r="M310" s="41"/>
      <c r="N310" s="13">
        <f t="shared" si="70"/>
        <v>17846770.3</v>
      </c>
      <c r="O310" s="17">
        <f t="shared" si="71"/>
        <v>11030982.129999999</v>
      </c>
    </row>
    <row r="311" spans="1:15" ht="18">
      <c r="A311" s="19" t="s">
        <v>1013</v>
      </c>
      <c r="B311" s="6" t="s">
        <v>1014</v>
      </c>
      <c r="C311" s="13">
        <v>0</v>
      </c>
      <c r="D311" s="13">
        <v>0</v>
      </c>
      <c r="E311" s="13">
        <v>0</v>
      </c>
      <c r="F311" s="13">
        <v>7700000</v>
      </c>
      <c r="G311" s="13">
        <v>0</v>
      </c>
      <c r="H311" s="13">
        <v>7700000</v>
      </c>
      <c r="I311" s="13">
        <v>7700000</v>
      </c>
      <c r="J311" s="13">
        <v>7700000</v>
      </c>
      <c r="K311" s="13">
        <v>700000</v>
      </c>
      <c r="L311" s="13">
        <v>700000</v>
      </c>
      <c r="M311" s="41"/>
      <c r="N311" s="13">
        <f t="shared" si="70"/>
        <v>7000000</v>
      </c>
      <c r="O311" s="17">
        <f t="shared" si="71"/>
        <v>0</v>
      </c>
    </row>
    <row r="312" spans="1:15" s="9" customFormat="1" ht="18">
      <c r="A312" s="36" t="s">
        <v>118</v>
      </c>
      <c r="B312" s="5" t="s">
        <v>926</v>
      </c>
      <c r="C312" s="12">
        <f aca="true" t="shared" si="86" ref="C312:L312">C313+C315+C320+C332+C336+C344</f>
        <v>1000</v>
      </c>
      <c r="D312" s="12">
        <f t="shared" si="86"/>
        <v>0</v>
      </c>
      <c r="E312" s="12">
        <f t="shared" si="86"/>
        <v>0</v>
      </c>
      <c r="F312" s="12">
        <f t="shared" si="86"/>
        <v>623629447.84</v>
      </c>
      <c r="G312" s="12">
        <f t="shared" si="86"/>
        <v>0</v>
      </c>
      <c r="H312" s="12">
        <f t="shared" si="86"/>
        <v>623630447.84</v>
      </c>
      <c r="I312" s="12">
        <f t="shared" si="86"/>
        <v>614137793.13</v>
      </c>
      <c r="J312" s="12">
        <f t="shared" si="86"/>
        <v>614137793.13</v>
      </c>
      <c r="K312" s="12">
        <f t="shared" si="86"/>
        <v>410718715.5</v>
      </c>
      <c r="L312" s="12">
        <f t="shared" si="86"/>
        <v>410718715.5</v>
      </c>
      <c r="M312" s="40">
        <f>M313+M315+M320+M332+M336+M344</f>
        <v>0</v>
      </c>
      <c r="N312" s="12">
        <f t="shared" si="70"/>
        <v>203419077.63</v>
      </c>
      <c r="O312" s="16">
        <f t="shared" si="71"/>
        <v>0</v>
      </c>
    </row>
    <row r="313" spans="1:15" s="9" customFormat="1" ht="18">
      <c r="A313" s="36" t="s">
        <v>119</v>
      </c>
      <c r="B313" s="5" t="s">
        <v>483</v>
      </c>
      <c r="C313" s="12">
        <f aca="true" t="shared" si="87" ref="C313:L313">C314</f>
        <v>1000</v>
      </c>
      <c r="D313" s="12">
        <f t="shared" si="87"/>
        <v>0</v>
      </c>
      <c r="E313" s="12">
        <f t="shared" si="87"/>
        <v>0</v>
      </c>
      <c r="F313" s="12">
        <f t="shared" si="87"/>
        <v>2367400</v>
      </c>
      <c r="G313" s="12">
        <f t="shared" si="87"/>
        <v>0</v>
      </c>
      <c r="H313" s="12">
        <f t="shared" si="87"/>
        <v>2368400</v>
      </c>
      <c r="I313" s="12">
        <f t="shared" si="87"/>
        <v>405840</v>
      </c>
      <c r="J313" s="12">
        <f t="shared" si="87"/>
        <v>405840</v>
      </c>
      <c r="K313" s="12">
        <f t="shared" si="87"/>
        <v>405840</v>
      </c>
      <c r="L313" s="12">
        <f t="shared" si="87"/>
        <v>405840</v>
      </c>
      <c r="M313" s="40">
        <f>M314</f>
        <v>0</v>
      </c>
      <c r="N313" s="12">
        <f t="shared" si="70"/>
        <v>0</v>
      </c>
      <c r="O313" s="16">
        <f t="shared" si="71"/>
        <v>0</v>
      </c>
    </row>
    <row r="314" spans="1:15" ht="18">
      <c r="A314" s="19" t="s">
        <v>120</v>
      </c>
      <c r="B314" s="6" t="s">
        <v>510</v>
      </c>
      <c r="C314" s="13">
        <v>1000</v>
      </c>
      <c r="D314" s="13">
        <v>0</v>
      </c>
      <c r="E314" s="13">
        <v>0</v>
      </c>
      <c r="F314" s="13">
        <v>2367400</v>
      </c>
      <c r="G314" s="13">
        <v>0</v>
      </c>
      <c r="H314" s="13">
        <v>2368400</v>
      </c>
      <c r="I314" s="13">
        <v>405840</v>
      </c>
      <c r="J314" s="13">
        <v>405840</v>
      </c>
      <c r="K314" s="13">
        <v>405840</v>
      </c>
      <c r="L314" s="13">
        <v>405840</v>
      </c>
      <c r="M314" s="41"/>
      <c r="N314" s="13">
        <f t="shared" si="70"/>
        <v>0</v>
      </c>
      <c r="O314" s="17">
        <f t="shared" si="71"/>
        <v>0</v>
      </c>
    </row>
    <row r="315" spans="1:15" s="9" customFormat="1" ht="18">
      <c r="A315" s="36" t="s">
        <v>122</v>
      </c>
      <c r="B315" s="5" t="s">
        <v>429</v>
      </c>
      <c r="C315" s="12">
        <f aca="true" t="shared" si="88" ref="C315:L315">C316+C318</f>
        <v>0</v>
      </c>
      <c r="D315" s="12">
        <f t="shared" si="88"/>
        <v>0</v>
      </c>
      <c r="E315" s="12">
        <f t="shared" si="88"/>
        <v>0</v>
      </c>
      <c r="F315" s="12">
        <f t="shared" si="88"/>
        <v>9081834</v>
      </c>
      <c r="G315" s="12">
        <f t="shared" si="88"/>
        <v>0</v>
      </c>
      <c r="H315" s="12">
        <f t="shared" si="88"/>
        <v>9081834</v>
      </c>
      <c r="I315" s="12">
        <f t="shared" si="88"/>
        <v>9081834</v>
      </c>
      <c r="J315" s="12">
        <f t="shared" si="88"/>
        <v>9081834</v>
      </c>
      <c r="K315" s="12">
        <f t="shared" si="88"/>
        <v>0</v>
      </c>
      <c r="L315" s="12">
        <f t="shared" si="88"/>
        <v>0</v>
      </c>
      <c r="M315" s="40">
        <f>M316+M318</f>
        <v>0</v>
      </c>
      <c r="N315" s="12">
        <f t="shared" si="70"/>
        <v>9081834</v>
      </c>
      <c r="O315" s="16">
        <f t="shared" si="71"/>
        <v>0</v>
      </c>
    </row>
    <row r="316" spans="1:15" ht="18">
      <c r="A316" s="36" t="s">
        <v>123</v>
      </c>
      <c r="B316" s="5" t="s">
        <v>438</v>
      </c>
      <c r="C316" s="12">
        <f aca="true" t="shared" si="89" ref="C316:L316">C317</f>
        <v>0</v>
      </c>
      <c r="D316" s="12">
        <f t="shared" si="89"/>
        <v>0</v>
      </c>
      <c r="E316" s="12">
        <f t="shared" si="89"/>
        <v>0</v>
      </c>
      <c r="F316" s="12">
        <f t="shared" si="89"/>
        <v>8239501</v>
      </c>
      <c r="G316" s="12">
        <f t="shared" si="89"/>
        <v>0</v>
      </c>
      <c r="H316" s="12">
        <f t="shared" si="89"/>
        <v>8239501</v>
      </c>
      <c r="I316" s="12">
        <f t="shared" si="89"/>
        <v>8239501</v>
      </c>
      <c r="J316" s="12">
        <f t="shared" si="89"/>
        <v>8239501</v>
      </c>
      <c r="K316" s="12">
        <f t="shared" si="89"/>
        <v>0</v>
      </c>
      <c r="L316" s="12">
        <f t="shared" si="89"/>
        <v>0</v>
      </c>
      <c r="M316" s="40">
        <f>M317</f>
        <v>0</v>
      </c>
      <c r="N316" s="12">
        <f t="shared" si="70"/>
        <v>8239501</v>
      </c>
      <c r="O316" s="16">
        <f t="shared" si="71"/>
        <v>0</v>
      </c>
    </row>
    <row r="317" spans="1:15" s="9" customFormat="1" ht="18">
      <c r="A317" s="19" t="s">
        <v>124</v>
      </c>
      <c r="B317" s="6" t="s">
        <v>422</v>
      </c>
      <c r="C317" s="13">
        <v>0</v>
      </c>
      <c r="D317" s="13">
        <v>0</v>
      </c>
      <c r="E317" s="13">
        <v>0</v>
      </c>
      <c r="F317" s="13">
        <v>8239501</v>
      </c>
      <c r="G317" s="13">
        <v>0</v>
      </c>
      <c r="H317" s="13">
        <v>8239501</v>
      </c>
      <c r="I317" s="13">
        <v>8239501</v>
      </c>
      <c r="J317" s="13">
        <v>8239501</v>
      </c>
      <c r="K317" s="13">
        <v>0</v>
      </c>
      <c r="L317" s="13">
        <v>0</v>
      </c>
      <c r="M317" s="41"/>
      <c r="N317" s="13">
        <f t="shared" si="70"/>
        <v>8239501</v>
      </c>
      <c r="O317" s="17">
        <f t="shared" si="71"/>
        <v>0</v>
      </c>
    </row>
    <row r="318" spans="1:15" s="9" customFormat="1" ht="18">
      <c r="A318" s="36" t="s">
        <v>125</v>
      </c>
      <c r="B318" s="5" t="s">
        <v>121</v>
      </c>
      <c r="C318" s="12">
        <f aca="true" t="shared" si="90" ref="C318:L318">C319</f>
        <v>0</v>
      </c>
      <c r="D318" s="12">
        <f t="shared" si="90"/>
        <v>0</v>
      </c>
      <c r="E318" s="12">
        <f t="shared" si="90"/>
        <v>0</v>
      </c>
      <c r="F318" s="12">
        <f t="shared" si="90"/>
        <v>842333</v>
      </c>
      <c r="G318" s="12">
        <f t="shared" si="90"/>
        <v>0</v>
      </c>
      <c r="H318" s="12">
        <f t="shared" si="90"/>
        <v>842333</v>
      </c>
      <c r="I318" s="12">
        <f t="shared" si="90"/>
        <v>842333</v>
      </c>
      <c r="J318" s="12">
        <f t="shared" si="90"/>
        <v>842333</v>
      </c>
      <c r="K318" s="12">
        <f t="shared" si="90"/>
        <v>0</v>
      </c>
      <c r="L318" s="12">
        <f t="shared" si="90"/>
        <v>0</v>
      </c>
      <c r="M318" s="40">
        <f>M319</f>
        <v>0</v>
      </c>
      <c r="N318" s="12">
        <f t="shared" si="70"/>
        <v>842333</v>
      </c>
      <c r="O318" s="16">
        <f t="shared" si="71"/>
        <v>0</v>
      </c>
    </row>
    <row r="319" spans="1:15" s="9" customFormat="1" ht="18">
      <c r="A319" s="19" t="s">
        <v>126</v>
      </c>
      <c r="B319" s="6" t="s">
        <v>172</v>
      </c>
      <c r="C319" s="13">
        <v>0</v>
      </c>
      <c r="D319" s="13">
        <v>0</v>
      </c>
      <c r="E319" s="13">
        <v>0</v>
      </c>
      <c r="F319" s="13">
        <v>842333</v>
      </c>
      <c r="G319" s="13">
        <v>0</v>
      </c>
      <c r="H319" s="13">
        <v>842333</v>
      </c>
      <c r="I319" s="13">
        <v>842333</v>
      </c>
      <c r="J319" s="13">
        <v>842333</v>
      </c>
      <c r="K319" s="13">
        <v>0</v>
      </c>
      <c r="L319" s="13">
        <v>0</v>
      </c>
      <c r="M319" s="41"/>
      <c r="N319" s="13">
        <f t="shared" si="70"/>
        <v>842333</v>
      </c>
      <c r="O319" s="17">
        <f t="shared" si="71"/>
        <v>0</v>
      </c>
    </row>
    <row r="320" spans="1:15" ht="18">
      <c r="A320" s="36" t="s">
        <v>128</v>
      </c>
      <c r="B320" s="5" t="s">
        <v>432</v>
      </c>
      <c r="C320" s="12">
        <f aca="true" t="shared" si="91" ref="C320:L320">C321+C329</f>
        <v>0</v>
      </c>
      <c r="D320" s="12">
        <f t="shared" si="91"/>
        <v>0</v>
      </c>
      <c r="E320" s="12">
        <f t="shared" si="91"/>
        <v>0</v>
      </c>
      <c r="F320" s="12">
        <f t="shared" si="91"/>
        <v>28122050</v>
      </c>
      <c r="G320" s="12">
        <f t="shared" si="91"/>
        <v>0</v>
      </c>
      <c r="H320" s="12">
        <f t="shared" si="91"/>
        <v>28122050</v>
      </c>
      <c r="I320" s="12">
        <f t="shared" si="91"/>
        <v>28121950.1</v>
      </c>
      <c r="J320" s="12">
        <f t="shared" si="91"/>
        <v>28121950.1</v>
      </c>
      <c r="K320" s="12">
        <f t="shared" si="91"/>
        <v>27310925.1</v>
      </c>
      <c r="L320" s="12">
        <f t="shared" si="91"/>
        <v>27310925.1</v>
      </c>
      <c r="M320" s="40">
        <f>M321+M329</f>
        <v>0</v>
      </c>
      <c r="N320" s="12">
        <f t="shared" si="70"/>
        <v>811025</v>
      </c>
      <c r="O320" s="16">
        <f t="shared" si="71"/>
        <v>0</v>
      </c>
    </row>
    <row r="321" spans="1:15" s="9" customFormat="1" ht="18">
      <c r="A321" s="36" t="s">
        <v>130</v>
      </c>
      <c r="B321" s="5" t="s">
        <v>927</v>
      </c>
      <c r="C321" s="12">
        <f aca="true" t="shared" si="92" ref="C321:L321">C322+C324</f>
        <v>0</v>
      </c>
      <c r="D321" s="12">
        <f t="shared" si="92"/>
        <v>0</v>
      </c>
      <c r="E321" s="12">
        <f t="shared" si="92"/>
        <v>0</v>
      </c>
      <c r="F321" s="12">
        <f t="shared" si="92"/>
        <v>21500000</v>
      </c>
      <c r="G321" s="12">
        <f t="shared" si="92"/>
        <v>0</v>
      </c>
      <c r="H321" s="12">
        <f t="shared" si="92"/>
        <v>21500000</v>
      </c>
      <c r="I321" s="12">
        <f t="shared" si="92"/>
        <v>21499900.1</v>
      </c>
      <c r="J321" s="12">
        <f t="shared" si="92"/>
        <v>21499900.1</v>
      </c>
      <c r="K321" s="12">
        <f t="shared" si="92"/>
        <v>21499900.1</v>
      </c>
      <c r="L321" s="12">
        <f t="shared" si="92"/>
        <v>21499900.1</v>
      </c>
      <c r="M321" s="40">
        <f>M322+M324</f>
        <v>0</v>
      </c>
      <c r="N321" s="12">
        <f t="shared" si="70"/>
        <v>0</v>
      </c>
      <c r="O321" s="16">
        <f t="shared" si="71"/>
        <v>0</v>
      </c>
    </row>
    <row r="322" spans="1:15" s="9" customFormat="1" ht="18">
      <c r="A322" s="36" t="s">
        <v>131</v>
      </c>
      <c r="B322" s="5" t="s">
        <v>304</v>
      </c>
      <c r="C322" s="12">
        <f aca="true" t="shared" si="93" ref="C322:L322">C323</f>
        <v>0</v>
      </c>
      <c r="D322" s="12">
        <f t="shared" si="93"/>
        <v>0</v>
      </c>
      <c r="E322" s="12">
        <f t="shared" si="93"/>
        <v>0</v>
      </c>
      <c r="F322" s="12">
        <f t="shared" si="93"/>
        <v>10000000</v>
      </c>
      <c r="G322" s="12">
        <f t="shared" si="93"/>
        <v>0</v>
      </c>
      <c r="H322" s="12">
        <f t="shared" si="93"/>
        <v>10000000</v>
      </c>
      <c r="I322" s="12">
        <f t="shared" si="93"/>
        <v>9999900.1</v>
      </c>
      <c r="J322" s="12">
        <f t="shared" si="93"/>
        <v>9999900.1</v>
      </c>
      <c r="K322" s="12">
        <f t="shared" si="93"/>
        <v>9999900.1</v>
      </c>
      <c r="L322" s="12">
        <f t="shared" si="93"/>
        <v>9999900.1</v>
      </c>
      <c r="M322" s="40">
        <f>M323</f>
        <v>0</v>
      </c>
      <c r="N322" s="12">
        <f t="shared" si="70"/>
        <v>0</v>
      </c>
      <c r="O322" s="16">
        <f t="shared" si="71"/>
        <v>0</v>
      </c>
    </row>
    <row r="323" spans="1:15" ht="18">
      <c r="A323" s="19" t="s">
        <v>139</v>
      </c>
      <c r="B323" s="6" t="s">
        <v>686</v>
      </c>
      <c r="C323" s="13">
        <v>0</v>
      </c>
      <c r="D323" s="13">
        <v>0</v>
      </c>
      <c r="E323" s="13">
        <v>0</v>
      </c>
      <c r="F323" s="13">
        <v>10000000</v>
      </c>
      <c r="G323" s="13">
        <v>0</v>
      </c>
      <c r="H323" s="13">
        <v>10000000</v>
      </c>
      <c r="I323" s="13">
        <v>9999900.1</v>
      </c>
      <c r="J323" s="13">
        <v>9999900.1</v>
      </c>
      <c r="K323" s="13">
        <v>9999900.1</v>
      </c>
      <c r="L323" s="13">
        <v>9999900.1</v>
      </c>
      <c r="M323" s="41"/>
      <c r="N323" s="13">
        <f aca="true" t="shared" si="94" ref="N323:N386">J323-K323</f>
        <v>0</v>
      </c>
      <c r="O323" s="17">
        <f aca="true" t="shared" si="95" ref="O323:O386">K323-L323</f>
        <v>0</v>
      </c>
    </row>
    <row r="324" spans="1:15" s="9" customFormat="1" ht="18">
      <c r="A324" s="36" t="s">
        <v>140</v>
      </c>
      <c r="B324" s="5" t="s">
        <v>436</v>
      </c>
      <c r="C324" s="12">
        <f aca="true" t="shared" si="96" ref="C324:L324">C325+C327</f>
        <v>0</v>
      </c>
      <c r="D324" s="12">
        <f t="shared" si="96"/>
        <v>0</v>
      </c>
      <c r="E324" s="12">
        <f t="shared" si="96"/>
        <v>0</v>
      </c>
      <c r="F324" s="12">
        <f t="shared" si="96"/>
        <v>11500000</v>
      </c>
      <c r="G324" s="12">
        <f t="shared" si="96"/>
        <v>0</v>
      </c>
      <c r="H324" s="12">
        <f t="shared" si="96"/>
        <v>11500000</v>
      </c>
      <c r="I324" s="12">
        <f t="shared" si="96"/>
        <v>11500000</v>
      </c>
      <c r="J324" s="12">
        <f t="shared" si="96"/>
        <v>11500000</v>
      </c>
      <c r="K324" s="12">
        <f t="shared" si="96"/>
        <v>11500000</v>
      </c>
      <c r="L324" s="12">
        <f t="shared" si="96"/>
        <v>11500000</v>
      </c>
      <c r="M324" s="40">
        <f>M325+M327</f>
        <v>0</v>
      </c>
      <c r="N324" s="12">
        <f t="shared" si="94"/>
        <v>0</v>
      </c>
      <c r="O324" s="16">
        <f t="shared" si="95"/>
        <v>0</v>
      </c>
    </row>
    <row r="325" spans="1:15" ht="18">
      <c r="A325" s="36" t="s">
        <v>141</v>
      </c>
      <c r="B325" s="5" t="s">
        <v>928</v>
      </c>
      <c r="C325" s="12">
        <f aca="true" t="shared" si="97" ref="C325:L325">C326</f>
        <v>0</v>
      </c>
      <c r="D325" s="12">
        <f t="shared" si="97"/>
        <v>0</v>
      </c>
      <c r="E325" s="12">
        <f t="shared" si="97"/>
        <v>0</v>
      </c>
      <c r="F325" s="12">
        <f t="shared" si="97"/>
        <v>5000000</v>
      </c>
      <c r="G325" s="12">
        <f t="shared" si="97"/>
        <v>0</v>
      </c>
      <c r="H325" s="12">
        <f t="shared" si="97"/>
        <v>5000000</v>
      </c>
      <c r="I325" s="12">
        <f t="shared" si="97"/>
        <v>5000000</v>
      </c>
      <c r="J325" s="12">
        <f t="shared" si="97"/>
        <v>5000000</v>
      </c>
      <c r="K325" s="12">
        <f t="shared" si="97"/>
        <v>5000000</v>
      </c>
      <c r="L325" s="12">
        <f t="shared" si="97"/>
        <v>5000000</v>
      </c>
      <c r="M325" s="40">
        <f>M326</f>
        <v>0</v>
      </c>
      <c r="N325" s="12">
        <f t="shared" si="94"/>
        <v>0</v>
      </c>
      <c r="O325" s="16">
        <f t="shared" si="95"/>
        <v>0</v>
      </c>
    </row>
    <row r="326" spans="1:15" s="9" customFormat="1" ht="18">
      <c r="A326" s="19" t="s">
        <v>929</v>
      </c>
      <c r="B326" s="6" t="s">
        <v>711</v>
      </c>
      <c r="C326" s="13">
        <v>0</v>
      </c>
      <c r="D326" s="13">
        <v>0</v>
      </c>
      <c r="E326" s="13">
        <v>0</v>
      </c>
      <c r="F326" s="13">
        <v>5000000</v>
      </c>
      <c r="G326" s="13">
        <v>0</v>
      </c>
      <c r="H326" s="13">
        <v>5000000</v>
      </c>
      <c r="I326" s="13">
        <v>5000000</v>
      </c>
      <c r="J326" s="13">
        <v>5000000</v>
      </c>
      <c r="K326" s="13">
        <v>5000000</v>
      </c>
      <c r="L326" s="13">
        <v>5000000</v>
      </c>
      <c r="M326" s="41"/>
      <c r="N326" s="13">
        <f t="shared" si="94"/>
        <v>0</v>
      </c>
      <c r="O326" s="17">
        <f t="shared" si="95"/>
        <v>0</v>
      </c>
    </row>
    <row r="327" spans="1:15" ht="18">
      <c r="A327" s="36" t="s">
        <v>930</v>
      </c>
      <c r="B327" s="5" t="s">
        <v>540</v>
      </c>
      <c r="C327" s="12">
        <f aca="true" t="shared" si="98" ref="C327:L327">C328</f>
        <v>0</v>
      </c>
      <c r="D327" s="12">
        <f t="shared" si="98"/>
        <v>0</v>
      </c>
      <c r="E327" s="12">
        <f t="shared" si="98"/>
        <v>0</v>
      </c>
      <c r="F327" s="12">
        <f t="shared" si="98"/>
        <v>6500000</v>
      </c>
      <c r="G327" s="12">
        <f t="shared" si="98"/>
        <v>0</v>
      </c>
      <c r="H327" s="12">
        <f t="shared" si="98"/>
        <v>6500000</v>
      </c>
      <c r="I327" s="12">
        <f t="shared" si="98"/>
        <v>6500000</v>
      </c>
      <c r="J327" s="12">
        <f t="shared" si="98"/>
        <v>6500000</v>
      </c>
      <c r="K327" s="12">
        <f t="shared" si="98"/>
        <v>6500000</v>
      </c>
      <c r="L327" s="12">
        <f t="shared" si="98"/>
        <v>6500000</v>
      </c>
      <c r="M327" s="40">
        <f>M328</f>
        <v>0</v>
      </c>
      <c r="N327" s="12">
        <f t="shared" si="94"/>
        <v>0</v>
      </c>
      <c r="O327" s="16">
        <f t="shared" si="95"/>
        <v>0</v>
      </c>
    </row>
    <row r="328" spans="1:15" ht="18">
      <c r="A328" s="19" t="s">
        <v>931</v>
      </c>
      <c r="B328" s="6" t="s">
        <v>182</v>
      </c>
      <c r="C328" s="13">
        <v>0</v>
      </c>
      <c r="D328" s="13">
        <v>0</v>
      </c>
      <c r="E328" s="13">
        <v>0</v>
      </c>
      <c r="F328" s="13">
        <v>6500000</v>
      </c>
      <c r="G328" s="13">
        <v>0</v>
      </c>
      <c r="H328" s="13">
        <v>6500000</v>
      </c>
      <c r="I328" s="13">
        <v>6500000</v>
      </c>
      <c r="J328" s="13">
        <v>6500000</v>
      </c>
      <c r="K328" s="13">
        <v>6500000</v>
      </c>
      <c r="L328" s="13">
        <v>6500000</v>
      </c>
      <c r="M328" s="41"/>
      <c r="N328" s="13">
        <f t="shared" si="94"/>
        <v>0</v>
      </c>
      <c r="O328" s="17">
        <f t="shared" si="95"/>
        <v>0</v>
      </c>
    </row>
    <row r="329" spans="1:15" s="9" customFormat="1" ht="18">
      <c r="A329" s="36" t="s">
        <v>142</v>
      </c>
      <c r="B329" s="5" t="s">
        <v>438</v>
      </c>
      <c r="C329" s="12">
        <f aca="true" t="shared" si="99" ref="C329:L329">SUM(C330:C331)</f>
        <v>0</v>
      </c>
      <c r="D329" s="12">
        <f t="shared" si="99"/>
        <v>0</v>
      </c>
      <c r="E329" s="12">
        <f t="shared" si="99"/>
        <v>0</v>
      </c>
      <c r="F329" s="12">
        <f t="shared" si="99"/>
        <v>6622050</v>
      </c>
      <c r="G329" s="12">
        <f t="shared" si="99"/>
        <v>0</v>
      </c>
      <c r="H329" s="12">
        <f t="shared" si="99"/>
        <v>6622050</v>
      </c>
      <c r="I329" s="12">
        <f t="shared" si="99"/>
        <v>6622050</v>
      </c>
      <c r="J329" s="12">
        <f t="shared" si="99"/>
        <v>6622050</v>
      </c>
      <c r="K329" s="12">
        <f t="shared" si="99"/>
        <v>5811025</v>
      </c>
      <c r="L329" s="12">
        <f t="shared" si="99"/>
        <v>5811025</v>
      </c>
      <c r="M329" s="40">
        <f>SUM(M330:M331)</f>
        <v>0</v>
      </c>
      <c r="N329" s="12">
        <f t="shared" si="94"/>
        <v>811025</v>
      </c>
      <c r="O329" s="16">
        <f t="shared" si="95"/>
        <v>0</v>
      </c>
    </row>
    <row r="330" spans="1:15" s="9" customFormat="1" ht="18">
      <c r="A330" s="19" t="s">
        <v>143</v>
      </c>
      <c r="B330" s="6" t="s">
        <v>806</v>
      </c>
      <c r="C330" s="13">
        <v>0</v>
      </c>
      <c r="D330" s="13">
        <v>0</v>
      </c>
      <c r="E330" s="13">
        <v>0</v>
      </c>
      <c r="F330" s="13">
        <v>5000000</v>
      </c>
      <c r="G330" s="13">
        <v>0</v>
      </c>
      <c r="H330" s="13">
        <v>5000000</v>
      </c>
      <c r="I330" s="13">
        <v>5000000</v>
      </c>
      <c r="J330" s="13">
        <v>5000000</v>
      </c>
      <c r="K330" s="13">
        <v>5000000</v>
      </c>
      <c r="L330" s="13">
        <v>5000000</v>
      </c>
      <c r="M330" s="41"/>
      <c r="N330" s="13">
        <f t="shared" si="94"/>
        <v>0</v>
      </c>
      <c r="O330" s="17">
        <f t="shared" si="95"/>
        <v>0</v>
      </c>
    </row>
    <row r="331" spans="1:15" s="9" customFormat="1" ht="18">
      <c r="A331" s="19" t="s">
        <v>932</v>
      </c>
      <c r="B331" s="6" t="s">
        <v>440</v>
      </c>
      <c r="C331" s="13">
        <v>0</v>
      </c>
      <c r="D331" s="13">
        <v>0</v>
      </c>
      <c r="E331" s="13">
        <v>0</v>
      </c>
      <c r="F331" s="13">
        <v>1622050</v>
      </c>
      <c r="G331" s="13">
        <v>0</v>
      </c>
      <c r="H331" s="13">
        <v>1622050</v>
      </c>
      <c r="I331" s="13">
        <v>1622050</v>
      </c>
      <c r="J331" s="13">
        <v>1622050</v>
      </c>
      <c r="K331" s="13">
        <v>811025</v>
      </c>
      <c r="L331" s="13">
        <v>811025</v>
      </c>
      <c r="M331" s="41"/>
      <c r="N331" s="13">
        <f t="shared" si="94"/>
        <v>811025</v>
      </c>
      <c r="O331" s="17">
        <f t="shared" si="95"/>
        <v>0</v>
      </c>
    </row>
    <row r="332" spans="1:15" ht="18">
      <c r="A332" s="36" t="s">
        <v>144</v>
      </c>
      <c r="B332" s="5" t="s">
        <v>129</v>
      </c>
      <c r="C332" s="12">
        <f aca="true" t="shared" si="100" ref="C332:L334">C333</f>
        <v>0</v>
      </c>
      <c r="D332" s="12">
        <f t="shared" si="100"/>
        <v>0</v>
      </c>
      <c r="E332" s="12">
        <f t="shared" si="100"/>
        <v>0</v>
      </c>
      <c r="F332" s="12">
        <f t="shared" si="100"/>
        <v>5224074.81</v>
      </c>
      <c r="G332" s="12">
        <f t="shared" si="100"/>
        <v>0</v>
      </c>
      <c r="H332" s="12">
        <f t="shared" si="100"/>
        <v>5224074.81</v>
      </c>
      <c r="I332" s="12">
        <f t="shared" si="100"/>
        <v>94080</v>
      </c>
      <c r="J332" s="12">
        <f t="shared" si="100"/>
        <v>94080</v>
      </c>
      <c r="K332" s="12">
        <f t="shared" si="100"/>
        <v>94080</v>
      </c>
      <c r="L332" s="12">
        <f t="shared" si="100"/>
        <v>94080</v>
      </c>
      <c r="M332" s="40">
        <f>M333</f>
        <v>0</v>
      </c>
      <c r="N332" s="12">
        <f t="shared" si="94"/>
        <v>0</v>
      </c>
      <c r="O332" s="16">
        <f t="shared" si="95"/>
        <v>0</v>
      </c>
    </row>
    <row r="333" spans="1:15" s="9" customFormat="1" ht="18">
      <c r="A333" s="36" t="s">
        <v>145</v>
      </c>
      <c r="B333" s="5" t="s">
        <v>443</v>
      </c>
      <c r="C333" s="12">
        <f t="shared" si="100"/>
        <v>0</v>
      </c>
      <c r="D333" s="12">
        <f t="shared" si="100"/>
        <v>0</v>
      </c>
      <c r="E333" s="12">
        <f t="shared" si="100"/>
        <v>0</v>
      </c>
      <c r="F333" s="12">
        <f t="shared" si="100"/>
        <v>5224074.81</v>
      </c>
      <c r="G333" s="12">
        <f t="shared" si="100"/>
        <v>0</v>
      </c>
      <c r="H333" s="12">
        <f t="shared" si="100"/>
        <v>5224074.81</v>
      </c>
      <c r="I333" s="12">
        <f t="shared" si="100"/>
        <v>94080</v>
      </c>
      <c r="J333" s="12">
        <f t="shared" si="100"/>
        <v>94080</v>
      </c>
      <c r="K333" s="12">
        <f t="shared" si="100"/>
        <v>94080</v>
      </c>
      <c r="L333" s="12">
        <f t="shared" si="100"/>
        <v>94080</v>
      </c>
      <c r="M333" s="40">
        <f>M334</f>
        <v>0</v>
      </c>
      <c r="N333" s="12">
        <f t="shared" si="94"/>
        <v>0</v>
      </c>
      <c r="O333" s="16">
        <f t="shared" si="95"/>
        <v>0</v>
      </c>
    </row>
    <row r="334" spans="1:15" s="9" customFormat="1" ht="18">
      <c r="A334" s="36" t="s">
        <v>146</v>
      </c>
      <c r="B334" s="5" t="s">
        <v>444</v>
      </c>
      <c r="C334" s="12">
        <f t="shared" si="100"/>
        <v>0</v>
      </c>
      <c r="D334" s="12">
        <f t="shared" si="100"/>
        <v>0</v>
      </c>
      <c r="E334" s="12">
        <f t="shared" si="100"/>
        <v>0</v>
      </c>
      <c r="F334" s="12">
        <f t="shared" si="100"/>
        <v>5224074.81</v>
      </c>
      <c r="G334" s="12">
        <f t="shared" si="100"/>
        <v>0</v>
      </c>
      <c r="H334" s="12">
        <f t="shared" si="100"/>
        <v>5224074.81</v>
      </c>
      <c r="I334" s="12">
        <f t="shared" si="100"/>
        <v>94080</v>
      </c>
      <c r="J334" s="12">
        <f t="shared" si="100"/>
        <v>94080</v>
      </c>
      <c r="K334" s="12">
        <f t="shared" si="100"/>
        <v>94080</v>
      </c>
      <c r="L334" s="12">
        <f t="shared" si="100"/>
        <v>94080</v>
      </c>
      <c r="M334" s="40">
        <f>M335</f>
        <v>0</v>
      </c>
      <c r="N334" s="12">
        <f t="shared" si="94"/>
        <v>0</v>
      </c>
      <c r="O334" s="16">
        <f t="shared" si="95"/>
        <v>0</v>
      </c>
    </row>
    <row r="335" spans="1:15" ht="18">
      <c r="A335" s="19" t="s">
        <v>933</v>
      </c>
      <c r="B335" s="6" t="s">
        <v>27</v>
      </c>
      <c r="C335" s="13">
        <v>0</v>
      </c>
      <c r="D335" s="13">
        <v>0</v>
      </c>
      <c r="E335" s="13">
        <v>0</v>
      </c>
      <c r="F335" s="13">
        <v>5224074.81</v>
      </c>
      <c r="G335" s="13">
        <v>0</v>
      </c>
      <c r="H335" s="13">
        <v>5224074.81</v>
      </c>
      <c r="I335" s="13">
        <v>94080</v>
      </c>
      <c r="J335" s="13">
        <v>94080</v>
      </c>
      <c r="K335" s="13">
        <v>94080</v>
      </c>
      <c r="L335" s="13">
        <v>94080</v>
      </c>
      <c r="M335" s="41"/>
      <c r="N335" s="13">
        <f t="shared" si="94"/>
        <v>0</v>
      </c>
      <c r="O335" s="17">
        <f t="shared" si="95"/>
        <v>0</v>
      </c>
    </row>
    <row r="336" spans="1:15" ht="18">
      <c r="A336" s="36" t="s">
        <v>148</v>
      </c>
      <c r="B336" s="5" t="s">
        <v>448</v>
      </c>
      <c r="C336" s="12">
        <f aca="true" t="shared" si="101" ref="C336:L336">C337+C341</f>
        <v>0</v>
      </c>
      <c r="D336" s="12">
        <f t="shared" si="101"/>
        <v>0</v>
      </c>
      <c r="E336" s="12">
        <f t="shared" si="101"/>
        <v>0</v>
      </c>
      <c r="F336" s="12">
        <f t="shared" si="101"/>
        <v>501965087.13</v>
      </c>
      <c r="G336" s="12">
        <f t="shared" si="101"/>
        <v>0</v>
      </c>
      <c r="H336" s="12">
        <f t="shared" si="101"/>
        <v>501965087.13</v>
      </c>
      <c r="I336" s="12">
        <f t="shared" si="101"/>
        <v>501965087.13</v>
      </c>
      <c r="J336" s="12">
        <f t="shared" si="101"/>
        <v>501965087.13</v>
      </c>
      <c r="K336" s="12">
        <f t="shared" si="101"/>
        <v>348998072.5</v>
      </c>
      <c r="L336" s="12">
        <f t="shared" si="101"/>
        <v>348998072.5</v>
      </c>
      <c r="M336" s="40">
        <f>M337+M341</f>
        <v>0</v>
      </c>
      <c r="N336" s="12">
        <f t="shared" si="94"/>
        <v>152967014.63</v>
      </c>
      <c r="O336" s="16">
        <f t="shared" si="95"/>
        <v>0</v>
      </c>
    </row>
    <row r="337" spans="1:15" ht="18">
      <c r="A337" s="36" t="s">
        <v>149</v>
      </c>
      <c r="B337" s="5" t="s">
        <v>449</v>
      </c>
      <c r="C337" s="12">
        <f aca="true" t="shared" si="102" ref="C337:L337">SUM(C338:C340)</f>
        <v>0</v>
      </c>
      <c r="D337" s="12">
        <f t="shared" si="102"/>
        <v>0</v>
      </c>
      <c r="E337" s="12">
        <f t="shared" si="102"/>
        <v>0</v>
      </c>
      <c r="F337" s="12">
        <f t="shared" si="102"/>
        <v>451765087.13</v>
      </c>
      <c r="G337" s="12">
        <f t="shared" si="102"/>
        <v>0</v>
      </c>
      <c r="H337" s="12">
        <f t="shared" si="102"/>
        <v>451765087.13</v>
      </c>
      <c r="I337" s="12">
        <f t="shared" si="102"/>
        <v>451765087.13</v>
      </c>
      <c r="J337" s="12">
        <f t="shared" si="102"/>
        <v>451765087.13</v>
      </c>
      <c r="K337" s="12">
        <f t="shared" si="102"/>
        <v>321898072.5</v>
      </c>
      <c r="L337" s="12">
        <f t="shared" si="102"/>
        <v>321898072.5</v>
      </c>
      <c r="M337" s="40">
        <f>SUM(M338:M340)</f>
        <v>0</v>
      </c>
      <c r="N337" s="12">
        <f t="shared" si="94"/>
        <v>129867014.63</v>
      </c>
      <c r="O337" s="16">
        <f t="shared" si="95"/>
        <v>0</v>
      </c>
    </row>
    <row r="338" spans="1:15" s="9" customFormat="1" ht="18">
      <c r="A338" s="19" t="s">
        <v>151</v>
      </c>
      <c r="B338" s="6" t="s">
        <v>388</v>
      </c>
      <c r="C338" s="13">
        <v>0</v>
      </c>
      <c r="D338" s="13">
        <v>0</v>
      </c>
      <c r="E338" s="13">
        <v>0</v>
      </c>
      <c r="F338" s="13">
        <v>335883412.13</v>
      </c>
      <c r="G338" s="13">
        <v>0</v>
      </c>
      <c r="H338" s="13">
        <v>335883412.13</v>
      </c>
      <c r="I338" s="13">
        <v>335883412.13</v>
      </c>
      <c r="J338" s="13">
        <v>335883412.13</v>
      </c>
      <c r="K338" s="13">
        <v>206016397.5</v>
      </c>
      <c r="L338" s="13">
        <v>206016397.5</v>
      </c>
      <c r="M338" s="41"/>
      <c r="N338" s="13">
        <f t="shared" si="94"/>
        <v>129867014.63</v>
      </c>
      <c r="O338" s="17">
        <f t="shared" si="95"/>
        <v>0</v>
      </c>
    </row>
    <row r="339" spans="1:15" ht="18">
      <c r="A339" s="19" t="s">
        <v>152</v>
      </c>
      <c r="B339" s="6" t="s">
        <v>424</v>
      </c>
      <c r="C339" s="13">
        <v>0</v>
      </c>
      <c r="D339" s="13">
        <v>0</v>
      </c>
      <c r="E339" s="13">
        <v>0</v>
      </c>
      <c r="F339" s="13">
        <v>66989505</v>
      </c>
      <c r="G339" s="13">
        <v>0</v>
      </c>
      <c r="H339" s="13">
        <v>66989505</v>
      </c>
      <c r="I339" s="13">
        <v>66989505</v>
      </c>
      <c r="J339" s="13">
        <v>66989505</v>
      </c>
      <c r="K339" s="13">
        <v>66989505</v>
      </c>
      <c r="L339" s="13">
        <v>66989505</v>
      </c>
      <c r="M339" s="41"/>
      <c r="N339" s="13">
        <f t="shared" si="94"/>
        <v>0</v>
      </c>
      <c r="O339" s="17">
        <f t="shared" si="95"/>
        <v>0</v>
      </c>
    </row>
    <row r="340" spans="1:15" ht="18">
      <c r="A340" s="19" t="s">
        <v>934</v>
      </c>
      <c r="B340" s="6" t="s">
        <v>935</v>
      </c>
      <c r="C340" s="13">
        <v>0</v>
      </c>
      <c r="D340" s="13">
        <v>0</v>
      </c>
      <c r="E340" s="13">
        <v>0</v>
      </c>
      <c r="F340" s="13">
        <v>48892170</v>
      </c>
      <c r="G340" s="13">
        <v>0</v>
      </c>
      <c r="H340" s="13">
        <v>48892170</v>
      </c>
      <c r="I340" s="13">
        <v>48892170</v>
      </c>
      <c r="J340" s="13">
        <v>48892170</v>
      </c>
      <c r="K340" s="13">
        <v>48892170</v>
      </c>
      <c r="L340" s="13">
        <v>48892170</v>
      </c>
      <c r="M340" s="41"/>
      <c r="N340" s="13">
        <f t="shared" si="94"/>
        <v>0</v>
      </c>
      <c r="O340" s="17">
        <f t="shared" si="95"/>
        <v>0</v>
      </c>
    </row>
    <row r="341" spans="1:15" s="9" customFormat="1" ht="18">
      <c r="A341" s="36" t="s">
        <v>936</v>
      </c>
      <c r="B341" s="5" t="s">
        <v>451</v>
      </c>
      <c r="C341" s="12">
        <f aca="true" t="shared" si="103" ref="C341:L341">SUM(C342:C343)</f>
        <v>0</v>
      </c>
      <c r="D341" s="12">
        <f t="shared" si="103"/>
        <v>0</v>
      </c>
      <c r="E341" s="12">
        <f t="shared" si="103"/>
        <v>0</v>
      </c>
      <c r="F341" s="12">
        <f t="shared" si="103"/>
        <v>50200000</v>
      </c>
      <c r="G341" s="12">
        <f t="shared" si="103"/>
        <v>0</v>
      </c>
      <c r="H341" s="12">
        <f t="shared" si="103"/>
        <v>50200000</v>
      </c>
      <c r="I341" s="12">
        <f t="shared" si="103"/>
        <v>50200000</v>
      </c>
      <c r="J341" s="12">
        <f t="shared" si="103"/>
        <v>50200000</v>
      </c>
      <c r="K341" s="12">
        <f t="shared" si="103"/>
        <v>27100000</v>
      </c>
      <c r="L341" s="12">
        <f t="shared" si="103"/>
        <v>27100000</v>
      </c>
      <c r="M341" s="40">
        <f>SUM(M342:M343)</f>
        <v>0</v>
      </c>
      <c r="N341" s="12">
        <f t="shared" si="94"/>
        <v>23100000</v>
      </c>
      <c r="O341" s="16">
        <f t="shared" si="95"/>
        <v>0</v>
      </c>
    </row>
    <row r="342" spans="1:15" s="9" customFormat="1" ht="18">
      <c r="A342" s="19" t="s">
        <v>937</v>
      </c>
      <c r="B342" s="6" t="s">
        <v>452</v>
      </c>
      <c r="C342" s="13">
        <v>0</v>
      </c>
      <c r="D342" s="13">
        <v>0</v>
      </c>
      <c r="E342" s="13">
        <v>0</v>
      </c>
      <c r="F342" s="13">
        <v>46200000</v>
      </c>
      <c r="G342" s="13">
        <v>0</v>
      </c>
      <c r="H342" s="13">
        <v>46200000</v>
      </c>
      <c r="I342" s="13">
        <v>46200000</v>
      </c>
      <c r="J342" s="13">
        <v>46200000</v>
      </c>
      <c r="K342" s="13">
        <v>23100000</v>
      </c>
      <c r="L342" s="13">
        <v>23100000</v>
      </c>
      <c r="M342" s="41"/>
      <c r="N342" s="13">
        <f t="shared" si="94"/>
        <v>23100000</v>
      </c>
      <c r="O342" s="17">
        <f t="shared" si="95"/>
        <v>0</v>
      </c>
    </row>
    <row r="343" spans="1:15" s="9" customFormat="1" ht="18">
      <c r="A343" s="19" t="s">
        <v>938</v>
      </c>
      <c r="B343" s="6" t="s">
        <v>392</v>
      </c>
      <c r="C343" s="13">
        <v>0</v>
      </c>
      <c r="D343" s="13">
        <v>0</v>
      </c>
      <c r="E343" s="13">
        <v>0</v>
      </c>
      <c r="F343" s="13">
        <v>4000000</v>
      </c>
      <c r="G343" s="13">
        <v>0</v>
      </c>
      <c r="H343" s="13">
        <v>4000000</v>
      </c>
      <c r="I343" s="13">
        <v>4000000</v>
      </c>
      <c r="J343" s="13">
        <v>4000000</v>
      </c>
      <c r="K343" s="13">
        <v>4000000</v>
      </c>
      <c r="L343" s="13">
        <v>4000000</v>
      </c>
      <c r="M343" s="41"/>
      <c r="N343" s="13">
        <f t="shared" si="94"/>
        <v>0</v>
      </c>
      <c r="O343" s="17">
        <f t="shared" si="95"/>
        <v>0</v>
      </c>
    </row>
    <row r="344" spans="1:15" s="9" customFormat="1" ht="18">
      <c r="A344" s="36" t="s">
        <v>153</v>
      </c>
      <c r="B344" s="5" t="s">
        <v>345</v>
      </c>
      <c r="C344" s="12">
        <f aca="true" t="shared" si="104" ref="C344:L344">C345</f>
        <v>0</v>
      </c>
      <c r="D344" s="12">
        <f t="shared" si="104"/>
        <v>0</v>
      </c>
      <c r="E344" s="12">
        <f t="shared" si="104"/>
        <v>0</v>
      </c>
      <c r="F344" s="12">
        <f t="shared" si="104"/>
        <v>76869001.9</v>
      </c>
      <c r="G344" s="12">
        <f t="shared" si="104"/>
        <v>0</v>
      </c>
      <c r="H344" s="12">
        <f t="shared" si="104"/>
        <v>76869001.9</v>
      </c>
      <c r="I344" s="12">
        <f t="shared" si="104"/>
        <v>74469001.9</v>
      </c>
      <c r="J344" s="12">
        <f t="shared" si="104"/>
        <v>74469001.9</v>
      </c>
      <c r="K344" s="12">
        <f t="shared" si="104"/>
        <v>33909797.9</v>
      </c>
      <c r="L344" s="12">
        <f t="shared" si="104"/>
        <v>33909797.9</v>
      </c>
      <c r="M344" s="40">
        <f>M345</f>
        <v>0</v>
      </c>
      <c r="N344" s="12">
        <f t="shared" si="94"/>
        <v>40559204.00000001</v>
      </c>
      <c r="O344" s="16">
        <f t="shared" si="95"/>
        <v>0</v>
      </c>
    </row>
    <row r="345" spans="1:15" ht="18">
      <c r="A345" s="36" t="s">
        <v>154</v>
      </c>
      <c r="B345" s="5" t="s">
        <v>150</v>
      </c>
      <c r="C345" s="12">
        <f aca="true" t="shared" si="105" ref="C345:L345">C346+C349+C355</f>
        <v>0</v>
      </c>
      <c r="D345" s="12">
        <f t="shared" si="105"/>
        <v>0</v>
      </c>
      <c r="E345" s="12">
        <f t="shared" si="105"/>
        <v>0</v>
      </c>
      <c r="F345" s="12">
        <f t="shared" si="105"/>
        <v>76869001.9</v>
      </c>
      <c r="G345" s="12">
        <f t="shared" si="105"/>
        <v>0</v>
      </c>
      <c r="H345" s="12">
        <f t="shared" si="105"/>
        <v>76869001.9</v>
      </c>
      <c r="I345" s="12">
        <f t="shared" si="105"/>
        <v>74469001.9</v>
      </c>
      <c r="J345" s="12">
        <f t="shared" si="105"/>
        <v>74469001.9</v>
      </c>
      <c r="K345" s="12">
        <f t="shared" si="105"/>
        <v>33909797.9</v>
      </c>
      <c r="L345" s="12">
        <f t="shared" si="105"/>
        <v>33909797.9</v>
      </c>
      <c r="M345" s="40">
        <f>M346+M349+M355</f>
        <v>0</v>
      </c>
      <c r="N345" s="12">
        <f t="shared" si="94"/>
        <v>40559204.00000001</v>
      </c>
      <c r="O345" s="16">
        <f t="shared" si="95"/>
        <v>0</v>
      </c>
    </row>
    <row r="346" spans="1:15" s="9" customFormat="1" ht="18">
      <c r="A346" s="36" t="s">
        <v>155</v>
      </c>
      <c r="B346" s="5" t="s">
        <v>429</v>
      </c>
      <c r="C346" s="12">
        <f aca="true" t="shared" si="106" ref="C346:L347">C347</f>
        <v>0</v>
      </c>
      <c r="D346" s="12">
        <f t="shared" si="106"/>
        <v>0</v>
      </c>
      <c r="E346" s="12">
        <f t="shared" si="106"/>
        <v>0</v>
      </c>
      <c r="F346" s="12">
        <f t="shared" si="106"/>
        <v>16857950</v>
      </c>
      <c r="G346" s="12">
        <f t="shared" si="106"/>
        <v>0</v>
      </c>
      <c r="H346" s="12">
        <f t="shared" si="106"/>
        <v>16857950</v>
      </c>
      <c r="I346" s="12">
        <f t="shared" si="106"/>
        <v>16857950</v>
      </c>
      <c r="J346" s="12">
        <f t="shared" si="106"/>
        <v>16857950</v>
      </c>
      <c r="K346" s="12">
        <f t="shared" si="106"/>
        <v>8428975</v>
      </c>
      <c r="L346" s="12">
        <f t="shared" si="106"/>
        <v>8428975</v>
      </c>
      <c r="M346" s="40">
        <f>M347</f>
        <v>0</v>
      </c>
      <c r="N346" s="12">
        <f t="shared" si="94"/>
        <v>8428975</v>
      </c>
      <c r="O346" s="16">
        <f t="shared" si="95"/>
        <v>0</v>
      </c>
    </row>
    <row r="347" spans="1:15" s="9" customFormat="1" ht="18">
      <c r="A347" s="36" t="s">
        <v>939</v>
      </c>
      <c r="B347" s="5" t="s">
        <v>121</v>
      </c>
      <c r="C347" s="12">
        <f t="shared" si="106"/>
        <v>0</v>
      </c>
      <c r="D347" s="12">
        <f t="shared" si="106"/>
        <v>0</v>
      </c>
      <c r="E347" s="12">
        <f t="shared" si="106"/>
        <v>0</v>
      </c>
      <c r="F347" s="12">
        <f t="shared" si="106"/>
        <v>16857950</v>
      </c>
      <c r="G347" s="12">
        <f t="shared" si="106"/>
        <v>0</v>
      </c>
      <c r="H347" s="12">
        <f t="shared" si="106"/>
        <v>16857950</v>
      </c>
      <c r="I347" s="12">
        <f t="shared" si="106"/>
        <v>16857950</v>
      </c>
      <c r="J347" s="12">
        <f t="shared" si="106"/>
        <v>16857950</v>
      </c>
      <c r="K347" s="12">
        <f t="shared" si="106"/>
        <v>8428975</v>
      </c>
      <c r="L347" s="12">
        <f t="shared" si="106"/>
        <v>8428975</v>
      </c>
      <c r="M347" s="40">
        <f>M348</f>
        <v>0</v>
      </c>
      <c r="N347" s="12">
        <f t="shared" si="94"/>
        <v>8428975</v>
      </c>
      <c r="O347" s="16">
        <f t="shared" si="95"/>
        <v>0</v>
      </c>
    </row>
    <row r="348" spans="1:15" ht="18">
      <c r="A348" s="19" t="s">
        <v>940</v>
      </c>
      <c r="B348" s="6" t="s">
        <v>430</v>
      </c>
      <c r="C348" s="13">
        <v>0</v>
      </c>
      <c r="D348" s="13">
        <v>0</v>
      </c>
      <c r="E348" s="13">
        <v>0</v>
      </c>
      <c r="F348" s="13">
        <v>16857950</v>
      </c>
      <c r="G348" s="13">
        <v>0</v>
      </c>
      <c r="H348" s="13">
        <v>16857950</v>
      </c>
      <c r="I348" s="13">
        <v>16857950</v>
      </c>
      <c r="J348" s="13">
        <v>16857950</v>
      </c>
      <c r="K348" s="13">
        <v>8428975</v>
      </c>
      <c r="L348" s="13">
        <v>8428975</v>
      </c>
      <c r="M348" s="41"/>
      <c r="N348" s="13">
        <f t="shared" si="94"/>
        <v>8428975</v>
      </c>
      <c r="O348" s="17">
        <f t="shared" si="95"/>
        <v>0</v>
      </c>
    </row>
    <row r="349" spans="1:15" ht="18">
      <c r="A349" s="36" t="s">
        <v>941</v>
      </c>
      <c r="B349" s="5" t="s">
        <v>458</v>
      </c>
      <c r="C349" s="12">
        <f aca="true" t="shared" si="107" ref="C349:L349">C350+C353</f>
        <v>0</v>
      </c>
      <c r="D349" s="12">
        <f t="shared" si="107"/>
        <v>0</v>
      </c>
      <c r="E349" s="12">
        <f t="shared" si="107"/>
        <v>0</v>
      </c>
      <c r="F349" s="12">
        <f t="shared" si="107"/>
        <v>41621051.9</v>
      </c>
      <c r="G349" s="12">
        <f t="shared" si="107"/>
        <v>0</v>
      </c>
      <c r="H349" s="12">
        <f t="shared" si="107"/>
        <v>41621051.9</v>
      </c>
      <c r="I349" s="12">
        <f t="shared" si="107"/>
        <v>39221051.9</v>
      </c>
      <c r="J349" s="12">
        <f t="shared" si="107"/>
        <v>39221051.9</v>
      </c>
      <c r="K349" s="12">
        <f t="shared" si="107"/>
        <v>7090822.9</v>
      </c>
      <c r="L349" s="12">
        <f t="shared" si="107"/>
        <v>7090822.9</v>
      </c>
      <c r="M349" s="40">
        <f>M350+M353</f>
        <v>0</v>
      </c>
      <c r="N349" s="12">
        <f t="shared" si="94"/>
        <v>32130229</v>
      </c>
      <c r="O349" s="16">
        <f t="shared" si="95"/>
        <v>0</v>
      </c>
    </row>
    <row r="350" spans="1:15" s="9" customFormat="1" ht="18">
      <c r="A350" s="36" t="s">
        <v>942</v>
      </c>
      <c r="B350" s="5" t="s">
        <v>121</v>
      </c>
      <c r="C350" s="12">
        <f aca="true" t="shared" si="108" ref="C350:L350">SUM(C351:C352)</f>
        <v>0</v>
      </c>
      <c r="D350" s="12">
        <f t="shared" si="108"/>
        <v>0</v>
      </c>
      <c r="E350" s="12">
        <f t="shared" si="108"/>
        <v>0</v>
      </c>
      <c r="F350" s="12">
        <f t="shared" si="108"/>
        <v>9490822.9</v>
      </c>
      <c r="G350" s="12">
        <f t="shared" si="108"/>
        <v>0</v>
      </c>
      <c r="H350" s="12">
        <f t="shared" si="108"/>
        <v>9490822.9</v>
      </c>
      <c r="I350" s="12">
        <f t="shared" si="108"/>
        <v>7090822.9</v>
      </c>
      <c r="J350" s="12">
        <f t="shared" si="108"/>
        <v>7090822.9</v>
      </c>
      <c r="K350" s="12">
        <f t="shared" si="108"/>
        <v>7090822.9</v>
      </c>
      <c r="L350" s="12">
        <f t="shared" si="108"/>
        <v>7090822.9</v>
      </c>
      <c r="M350" s="40">
        <f>SUM(M351:M352)</f>
        <v>0</v>
      </c>
      <c r="N350" s="12">
        <f t="shared" si="94"/>
        <v>0</v>
      </c>
      <c r="O350" s="16">
        <f t="shared" si="95"/>
        <v>0</v>
      </c>
    </row>
    <row r="351" spans="1:15" ht="18">
      <c r="A351" s="19" t="s">
        <v>943</v>
      </c>
      <c r="B351" s="6" t="s">
        <v>437</v>
      </c>
      <c r="C351" s="13">
        <v>0</v>
      </c>
      <c r="D351" s="13">
        <v>0</v>
      </c>
      <c r="E351" s="13">
        <v>0</v>
      </c>
      <c r="F351" s="13">
        <v>2400000</v>
      </c>
      <c r="G351" s="13">
        <v>0</v>
      </c>
      <c r="H351" s="13">
        <v>2400000</v>
      </c>
      <c r="I351" s="13">
        <v>0</v>
      </c>
      <c r="J351" s="13">
        <v>0</v>
      </c>
      <c r="K351" s="13">
        <v>0</v>
      </c>
      <c r="L351" s="13">
        <v>0</v>
      </c>
      <c r="M351" s="41"/>
      <c r="N351" s="13">
        <f t="shared" si="94"/>
        <v>0</v>
      </c>
      <c r="O351" s="17">
        <f t="shared" si="95"/>
        <v>0</v>
      </c>
    </row>
    <row r="352" spans="1:15" s="9" customFormat="1" ht="18">
      <c r="A352" s="19" t="s">
        <v>944</v>
      </c>
      <c r="B352" s="6" t="s">
        <v>945</v>
      </c>
      <c r="C352" s="13">
        <v>0</v>
      </c>
      <c r="D352" s="13">
        <v>0</v>
      </c>
      <c r="E352" s="13">
        <v>0</v>
      </c>
      <c r="F352" s="13">
        <v>7090822.9</v>
      </c>
      <c r="G352" s="13">
        <v>0</v>
      </c>
      <c r="H352" s="13">
        <v>7090822.9</v>
      </c>
      <c r="I352" s="13">
        <v>7090822.9</v>
      </c>
      <c r="J352" s="13">
        <v>7090822.9</v>
      </c>
      <c r="K352" s="13">
        <v>7090822.9</v>
      </c>
      <c r="L352" s="13">
        <v>7090822.9</v>
      </c>
      <c r="M352" s="41"/>
      <c r="N352" s="13">
        <f t="shared" si="94"/>
        <v>0</v>
      </c>
      <c r="O352" s="17">
        <f t="shared" si="95"/>
        <v>0</v>
      </c>
    </row>
    <row r="353" spans="1:15" s="9" customFormat="1" ht="18">
      <c r="A353" s="36" t="s">
        <v>946</v>
      </c>
      <c r="B353" s="5" t="s">
        <v>438</v>
      </c>
      <c r="C353" s="12">
        <f aca="true" t="shared" si="109" ref="C353:L353">C354</f>
        <v>0</v>
      </c>
      <c r="D353" s="12">
        <f t="shared" si="109"/>
        <v>0</v>
      </c>
      <c r="E353" s="12">
        <f t="shared" si="109"/>
        <v>0</v>
      </c>
      <c r="F353" s="12">
        <f t="shared" si="109"/>
        <v>32130229</v>
      </c>
      <c r="G353" s="12">
        <f t="shared" si="109"/>
        <v>0</v>
      </c>
      <c r="H353" s="12">
        <f t="shared" si="109"/>
        <v>32130229</v>
      </c>
      <c r="I353" s="12">
        <f t="shared" si="109"/>
        <v>32130229</v>
      </c>
      <c r="J353" s="12">
        <f t="shared" si="109"/>
        <v>32130229</v>
      </c>
      <c r="K353" s="12">
        <f t="shared" si="109"/>
        <v>0</v>
      </c>
      <c r="L353" s="12">
        <f t="shared" si="109"/>
        <v>0</v>
      </c>
      <c r="M353" s="40">
        <f>M354</f>
        <v>0</v>
      </c>
      <c r="N353" s="12">
        <f t="shared" si="94"/>
        <v>32130229</v>
      </c>
      <c r="O353" s="16">
        <f t="shared" si="95"/>
        <v>0</v>
      </c>
    </row>
    <row r="354" spans="1:15" ht="18">
      <c r="A354" s="19" t="s">
        <v>947</v>
      </c>
      <c r="B354" s="6" t="s">
        <v>439</v>
      </c>
      <c r="C354" s="13">
        <v>0</v>
      </c>
      <c r="D354" s="13">
        <v>0</v>
      </c>
      <c r="E354" s="13">
        <v>0</v>
      </c>
      <c r="F354" s="13">
        <v>32130229</v>
      </c>
      <c r="G354" s="13">
        <v>0</v>
      </c>
      <c r="H354" s="13">
        <v>32130229</v>
      </c>
      <c r="I354" s="13">
        <v>32130229</v>
      </c>
      <c r="J354" s="13">
        <v>32130229</v>
      </c>
      <c r="K354" s="13">
        <v>0</v>
      </c>
      <c r="L354" s="13">
        <v>0</v>
      </c>
      <c r="M354" s="41"/>
      <c r="N354" s="13">
        <f t="shared" si="94"/>
        <v>32130229</v>
      </c>
      <c r="O354" s="17">
        <f t="shared" si="95"/>
        <v>0</v>
      </c>
    </row>
    <row r="355" spans="1:15" s="9" customFormat="1" ht="18">
      <c r="A355" s="36" t="s">
        <v>948</v>
      </c>
      <c r="B355" s="5" t="s">
        <v>448</v>
      </c>
      <c r="C355" s="12">
        <f aca="true" t="shared" si="110" ref="C355:L356">C356</f>
        <v>0</v>
      </c>
      <c r="D355" s="12">
        <f t="shared" si="110"/>
        <v>0</v>
      </c>
      <c r="E355" s="12">
        <f t="shared" si="110"/>
        <v>0</v>
      </c>
      <c r="F355" s="12">
        <f t="shared" si="110"/>
        <v>18390000</v>
      </c>
      <c r="G355" s="12">
        <f t="shared" si="110"/>
        <v>0</v>
      </c>
      <c r="H355" s="12">
        <f t="shared" si="110"/>
        <v>18390000</v>
      </c>
      <c r="I355" s="12">
        <f t="shared" si="110"/>
        <v>18390000</v>
      </c>
      <c r="J355" s="12">
        <f t="shared" si="110"/>
        <v>18390000</v>
      </c>
      <c r="K355" s="12">
        <f t="shared" si="110"/>
        <v>18390000</v>
      </c>
      <c r="L355" s="12">
        <f t="shared" si="110"/>
        <v>18390000</v>
      </c>
      <c r="M355" s="40">
        <f>M356</f>
        <v>0</v>
      </c>
      <c r="N355" s="12">
        <f t="shared" si="94"/>
        <v>0</v>
      </c>
      <c r="O355" s="16">
        <f t="shared" si="95"/>
        <v>0</v>
      </c>
    </row>
    <row r="356" spans="1:15" s="9" customFormat="1" ht="18">
      <c r="A356" s="36" t="s">
        <v>949</v>
      </c>
      <c r="B356" s="5" t="s">
        <v>332</v>
      </c>
      <c r="C356" s="12">
        <f t="shared" si="110"/>
        <v>0</v>
      </c>
      <c r="D356" s="12">
        <f t="shared" si="110"/>
        <v>0</v>
      </c>
      <c r="E356" s="12">
        <f t="shared" si="110"/>
        <v>0</v>
      </c>
      <c r="F356" s="12">
        <f t="shared" si="110"/>
        <v>18390000</v>
      </c>
      <c r="G356" s="12">
        <f t="shared" si="110"/>
        <v>0</v>
      </c>
      <c r="H356" s="12">
        <f t="shared" si="110"/>
        <v>18390000</v>
      </c>
      <c r="I356" s="12">
        <f t="shared" si="110"/>
        <v>18390000</v>
      </c>
      <c r="J356" s="12">
        <f t="shared" si="110"/>
        <v>18390000</v>
      </c>
      <c r="K356" s="12">
        <f t="shared" si="110"/>
        <v>18390000</v>
      </c>
      <c r="L356" s="12">
        <f t="shared" si="110"/>
        <v>18390000</v>
      </c>
      <c r="M356" s="40">
        <f>M357</f>
        <v>0</v>
      </c>
      <c r="N356" s="12">
        <f t="shared" si="94"/>
        <v>0</v>
      </c>
      <c r="O356" s="16">
        <f t="shared" si="95"/>
        <v>0</v>
      </c>
    </row>
    <row r="357" spans="1:15" ht="18">
      <c r="A357" s="19" t="s">
        <v>950</v>
      </c>
      <c r="B357" s="6" t="s">
        <v>951</v>
      </c>
      <c r="C357" s="13">
        <v>0</v>
      </c>
      <c r="D357" s="13">
        <v>0</v>
      </c>
      <c r="E357" s="13">
        <v>0</v>
      </c>
      <c r="F357" s="13">
        <v>18390000</v>
      </c>
      <c r="G357" s="13">
        <v>0</v>
      </c>
      <c r="H357" s="13">
        <v>18390000</v>
      </c>
      <c r="I357" s="13">
        <v>18390000</v>
      </c>
      <c r="J357" s="13">
        <v>18390000</v>
      </c>
      <c r="K357" s="13">
        <v>18390000</v>
      </c>
      <c r="L357" s="13">
        <v>18390000</v>
      </c>
      <c r="M357" s="41"/>
      <c r="N357" s="13">
        <f t="shared" si="94"/>
        <v>0</v>
      </c>
      <c r="O357" s="17">
        <f t="shared" si="95"/>
        <v>0</v>
      </c>
    </row>
    <row r="358" spans="1:15" ht="18">
      <c r="A358" s="36" t="s">
        <v>156</v>
      </c>
      <c r="B358" s="5" t="s">
        <v>157</v>
      </c>
      <c r="C358" s="12">
        <f aca="true" t="shared" si="111" ref="C358:L358">C359+C362+C364+C429</f>
        <v>17000</v>
      </c>
      <c r="D358" s="12">
        <f t="shared" si="111"/>
        <v>82517252.85</v>
      </c>
      <c r="E358" s="12">
        <f t="shared" si="111"/>
        <v>82517252.85</v>
      </c>
      <c r="F358" s="12">
        <f t="shared" si="111"/>
        <v>1344733307</v>
      </c>
      <c r="G358" s="12">
        <f t="shared" si="111"/>
        <v>0</v>
      </c>
      <c r="H358" s="12">
        <f t="shared" si="111"/>
        <v>1344750307</v>
      </c>
      <c r="I358" s="12">
        <f t="shared" si="111"/>
        <v>1038594994.24</v>
      </c>
      <c r="J358" s="12">
        <f t="shared" si="111"/>
        <v>1038594994.24</v>
      </c>
      <c r="K358" s="12">
        <f t="shared" si="111"/>
        <v>524178511.12</v>
      </c>
      <c r="L358" s="12">
        <f t="shared" si="111"/>
        <v>524178511.12</v>
      </c>
      <c r="M358" s="40">
        <f>M359+M362+M364+M429</f>
        <v>0</v>
      </c>
      <c r="N358" s="12">
        <f t="shared" si="94"/>
        <v>514416483.12</v>
      </c>
      <c r="O358" s="16">
        <f t="shared" si="95"/>
        <v>0</v>
      </c>
    </row>
    <row r="359" spans="1:15" s="9" customFormat="1" ht="18">
      <c r="A359" s="36" t="s">
        <v>158</v>
      </c>
      <c r="B359" s="5" t="s">
        <v>397</v>
      </c>
      <c r="C359" s="12">
        <f aca="true" t="shared" si="112" ref="C359:L359">SUM(C360:C361)</f>
        <v>2000</v>
      </c>
      <c r="D359" s="12">
        <f t="shared" si="112"/>
        <v>0</v>
      </c>
      <c r="E359" s="12">
        <f t="shared" si="112"/>
        <v>0</v>
      </c>
      <c r="F359" s="12">
        <f t="shared" si="112"/>
        <v>0</v>
      </c>
      <c r="G359" s="12">
        <f t="shared" si="112"/>
        <v>0</v>
      </c>
      <c r="H359" s="12">
        <f t="shared" si="112"/>
        <v>2000</v>
      </c>
      <c r="I359" s="12">
        <f t="shared" si="112"/>
        <v>0</v>
      </c>
      <c r="J359" s="12">
        <f t="shared" si="112"/>
        <v>0</v>
      </c>
      <c r="K359" s="12">
        <f t="shared" si="112"/>
        <v>0</v>
      </c>
      <c r="L359" s="12">
        <f t="shared" si="112"/>
        <v>0</v>
      </c>
      <c r="M359" s="40">
        <f>SUM(M360:M361)</f>
        <v>0</v>
      </c>
      <c r="N359" s="12">
        <f t="shared" si="94"/>
        <v>0</v>
      </c>
      <c r="O359" s="16">
        <f t="shared" si="95"/>
        <v>0</v>
      </c>
    </row>
    <row r="360" spans="1:15" ht="18">
      <c r="A360" s="19" t="s">
        <v>159</v>
      </c>
      <c r="B360" s="6" t="s">
        <v>160</v>
      </c>
      <c r="C360" s="13">
        <v>1000</v>
      </c>
      <c r="D360" s="13">
        <v>0</v>
      </c>
      <c r="E360" s="13">
        <v>0</v>
      </c>
      <c r="F360" s="13">
        <v>0</v>
      </c>
      <c r="G360" s="13">
        <v>0</v>
      </c>
      <c r="H360" s="13">
        <v>1000</v>
      </c>
      <c r="I360" s="13">
        <v>0</v>
      </c>
      <c r="J360" s="13">
        <v>0</v>
      </c>
      <c r="K360" s="13">
        <v>0</v>
      </c>
      <c r="L360" s="13">
        <v>0</v>
      </c>
      <c r="M360" s="41"/>
      <c r="N360" s="13">
        <f t="shared" si="94"/>
        <v>0</v>
      </c>
      <c r="O360" s="17">
        <f t="shared" si="95"/>
        <v>0</v>
      </c>
    </row>
    <row r="361" spans="1:15" s="9" customFormat="1" ht="18">
      <c r="A361" s="19" t="s">
        <v>161</v>
      </c>
      <c r="B361" s="6" t="s">
        <v>162</v>
      </c>
      <c r="C361" s="13">
        <v>1000</v>
      </c>
      <c r="D361" s="13">
        <v>0</v>
      </c>
      <c r="E361" s="13">
        <v>0</v>
      </c>
      <c r="F361" s="13">
        <v>0</v>
      </c>
      <c r="G361" s="13">
        <v>0</v>
      </c>
      <c r="H361" s="13">
        <v>1000</v>
      </c>
      <c r="I361" s="13">
        <v>0</v>
      </c>
      <c r="J361" s="13">
        <v>0</v>
      </c>
      <c r="K361" s="13">
        <v>0</v>
      </c>
      <c r="L361" s="13">
        <v>0</v>
      </c>
      <c r="M361" s="41"/>
      <c r="N361" s="13">
        <f t="shared" si="94"/>
        <v>0</v>
      </c>
      <c r="O361" s="17">
        <f t="shared" si="95"/>
        <v>0</v>
      </c>
    </row>
    <row r="362" spans="1:15" s="9" customFormat="1" ht="18">
      <c r="A362" s="36" t="s">
        <v>163</v>
      </c>
      <c r="B362" s="5" t="s">
        <v>403</v>
      </c>
      <c r="C362" s="12">
        <f aca="true" t="shared" si="113" ref="C362:L362">C363</f>
        <v>1000</v>
      </c>
      <c r="D362" s="12">
        <f t="shared" si="113"/>
        <v>0</v>
      </c>
      <c r="E362" s="12">
        <f t="shared" si="113"/>
        <v>0</v>
      </c>
      <c r="F362" s="12">
        <f t="shared" si="113"/>
        <v>57484000</v>
      </c>
      <c r="G362" s="12">
        <f t="shared" si="113"/>
        <v>0</v>
      </c>
      <c r="H362" s="12">
        <f t="shared" si="113"/>
        <v>57485000</v>
      </c>
      <c r="I362" s="12">
        <f t="shared" si="113"/>
        <v>0</v>
      </c>
      <c r="J362" s="12">
        <f t="shared" si="113"/>
        <v>0</v>
      </c>
      <c r="K362" s="12">
        <f t="shared" si="113"/>
        <v>0</v>
      </c>
      <c r="L362" s="12">
        <f t="shared" si="113"/>
        <v>0</v>
      </c>
      <c r="M362" s="40">
        <f>M363</f>
        <v>0</v>
      </c>
      <c r="N362" s="12">
        <f t="shared" si="94"/>
        <v>0</v>
      </c>
      <c r="O362" s="16">
        <f t="shared" si="95"/>
        <v>0</v>
      </c>
    </row>
    <row r="363" spans="1:15" s="9" customFormat="1" ht="18">
      <c r="A363" s="19" t="s">
        <v>164</v>
      </c>
      <c r="B363" s="6" t="s">
        <v>165</v>
      </c>
      <c r="C363" s="13">
        <v>1000</v>
      </c>
      <c r="D363" s="13">
        <v>0</v>
      </c>
      <c r="E363" s="13">
        <v>0</v>
      </c>
      <c r="F363" s="13">
        <v>57484000</v>
      </c>
      <c r="G363" s="13">
        <v>0</v>
      </c>
      <c r="H363" s="13">
        <v>57485000</v>
      </c>
      <c r="I363" s="13">
        <v>0</v>
      </c>
      <c r="J363" s="13">
        <v>0</v>
      </c>
      <c r="K363" s="13">
        <v>0</v>
      </c>
      <c r="L363" s="13">
        <v>0</v>
      </c>
      <c r="M363" s="41"/>
      <c r="N363" s="13">
        <f t="shared" si="94"/>
        <v>0</v>
      </c>
      <c r="O363" s="17">
        <f t="shared" si="95"/>
        <v>0</v>
      </c>
    </row>
    <row r="364" spans="1:15" ht="18">
      <c r="A364" s="36" t="s">
        <v>166</v>
      </c>
      <c r="B364" s="5" t="s">
        <v>408</v>
      </c>
      <c r="C364" s="12">
        <f aca="true" t="shared" si="114" ref="C364:L364">C365+C374+C427</f>
        <v>12000</v>
      </c>
      <c r="D364" s="12">
        <f t="shared" si="114"/>
        <v>82517252.85</v>
      </c>
      <c r="E364" s="12">
        <f t="shared" si="114"/>
        <v>82517252.85</v>
      </c>
      <c r="F364" s="12">
        <f t="shared" si="114"/>
        <v>1271649009.57</v>
      </c>
      <c r="G364" s="12">
        <f t="shared" si="114"/>
        <v>0</v>
      </c>
      <c r="H364" s="12">
        <f t="shared" si="114"/>
        <v>1271661009.57</v>
      </c>
      <c r="I364" s="12">
        <f t="shared" si="114"/>
        <v>1038594994.24</v>
      </c>
      <c r="J364" s="12">
        <f t="shared" si="114"/>
        <v>1038594994.24</v>
      </c>
      <c r="K364" s="12">
        <f t="shared" si="114"/>
        <v>524178511.12</v>
      </c>
      <c r="L364" s="12">
        <f t="shared" si="114"/>
        <v>524178511.12</v>
      </c>
      <c r="M364" s="40">
        <f>M365+M374+M427</f>
        <v>0</v>
      </c>
      <c r="N364" s="12">
        <f t="shared" si="94"/>
        <v>514416483.12</v>
      </c>
      <c r="O364" s="16">
        <f t="shared" si="95"/>
        <v>0</v>
      </c>
    </row>
    <row r="365" spans="1:15" ht="18">
      <c r="A365" s="36" t="s">
        <v>167</v>
      </c>
      <c r="B365" s="5" t="s">
        <v>168</v>
      </c>
      <c r="C365" s="12">
        <f aca="true" t="shared" si="115" ref="C365:L365">C366</f>
        <v>5000</v>
      </c>
      <c r="D365" s="12">
        <f t="shared" si="115"/>
        <v>0</v>
      </c>
      <c r="E365" s="12">
        <f t="shared" si="115"/>
        <v>0</v>
      </c>
      <c r="F365" s="12">
        <f t="shared" si="115"/>
        <v>10256062.45</v>
      </c>
      <c r="G365" s="12">
        <f t="shared" si="115"/>
        <v>0</v>
      </c>
      <c r="H365" s="12">
        <f t="shared" si="115"/>
        <v>10261062.45</v>
      </c>
      <c r="I365" s="12">
        <f t="shared" si="115"/>
        <v>0</v>
      </c>
      <c r="J365" s="12">
        <f t="shared" si="115"/>
        <v>0</v>
      </c>
      <c r="K365" s="12">
        <f t="shared" si="115"/>
        <v>0</v>
      </c>
      <c r="L365" s="12">
        <f t="shared" si="115"/>
        <v>0</v>
      </c>
      <c r="M365" s="40">
        <f>M366</f>
        <v>0</v>
      </c>
      <c r="N365" s="12">
        <f t="shared" si="94"/>
        <v>0</v>
      </c>
      <c r="O365" s="16">
        <f t="shared" si="95"/>
        <v>0</v>
      </c>
    </row>
    <row r="366" spans="1:15" s="9" customFormat="1" ht="18">
      <c r="A366" s="36" t="s">
        <v>169</v>
      </c>
      <c r="B366" s="5" t="s">
        <v>170</v>
      </c>
      <c r="C366" s="12">
        <f aca="true" t="shared" si="116" ref="C366:L366">SUM(C367:C369)+C371+C373</f>
        <v>5000</v>
      </c>
      <c r="D366" s="12">
        <f t="shared" si="116"/>
        <v>0</v>
      </c>
      <c r="E366" s="12">
        <f t="shared" si="116"/>
        <v>0</v>
      </c>
      <c r="F366" s="12">
        <f t="shared" si="116"/>
        <v>10256062.45</v>
      </c>
      <c r="G366" s="12">
        <f t="shared" si="116"/>
        <v>0</v>
      </c>
      <c r="H366" s="12">
        <f t="shared" si="116"/>
        <v>10261062.45</v>
      </c>
      <c r="I366" s="12">
        <f t="shared" si="116"/>
        <v>0</v>
      </c>
      <c r="J366" s="12">
        <f t="shared" si="116"/>
        <v>0</v>
      </c>
      <c r="K366" s="12">
        <f t="shared" si="116"/>
        <v>0</v>
      </c>
      <c r="L366" s="12">
        <f t="shared" si="116"/>
        <v>0</v>
      </c>
      <c r="M366" s="40">
        <f>SUM(M367:M369)+M371+M373</f>
        <v>0</v>
      </c>
      <c r="N366" s="12">
        <f t="shared" si="94"/>
        <v>0</v>
      </c>
      <c r="O366" s="16">
        <f t="shared" si="95"/>
        <v>0</v>
      </c>
    </row>
    <row r="367" spans="1:15" ht="18">
      <c r="A367" s="19" t="s">
        <v>952</v>
      </c>
      <c r="B367" s="6" t="s">
        <v>419</v>
      </c>
      <c r="C367" s="13">
        <v>1000</v>
      </c>
      <c r="D367" s="13">
        <v>0</v>
      </c>
      <c r="E367" s="13">
        <v>0</v>
      </c>
      <c r="F367" s="13">
        <v>0</v>
      </c>
      <c r="G367" s="13">
        <v>0</v>
      </c>
      <c r="H367" s="13">
        <v>1000</v>
      </c>
      <c r="I367" s="13">
        <v>0</v>
      </c>
      <c r="J367" s="13">
        <v>0</v>
      </c>
      <c r="K367" s="13">
        <v>0</v>
      </c>
      <c r="L367" s="13">
        <v>0</v>
      </c>
      <c r="M367" s="41"/>
      <c r="N367" s="13">
        <f t="shared" si="94"/>
        <v>0</v>
      </c>
      <c r="O367" s="17">
        <f t="shared" si="95"/>
        <v>0</v>
      </c>
    </row>
    <row r="368" spans="1:15" s="9" customFormat="1" ht="18">
      <c r="A368" s="19" t="s">
        <v>953</v>
      </c>
      <c r="B368" s="6" t="s">
        <v>433</v>
      </c>
      <c r="C368" s="13">
        <v>1000</v>
      </c>
      <c r="D368" s="13">
        <v>0</v>
      </c>
      <c r="E368" s="13">
        <v>0</v>
      </c>
      <c r="F368" s="13">
        <v>0</v>
      </c>
      <c r="G368" s="13">
        <v>0</v>
      </c>
      <c r="H368" s="13">
        <v>1000</v>
      </c>
      <c r="I368" s="13">
        <v>0</v>
      </c>
      <c r="J368" s="13">
        <v>0</v>
      </c>
      <c r="K368" s="13">
        <v>0</v>
      </c>
      <c r="L368" s="13">
        <v>0</v>
      </c>
      <c r="M368" s="41"/>
      <c r="N368" s="13">
        <f t="shared" si="94"/>
        <v>0</v>
      </c>
      <c r="O368" s="17">
        <f t="shared" si="95"/>
        <v>0</v>
      </c>
    </row>
    <row r="369" spans="1:15" ht="18">
      <c r="A369" s="36" t="s">
        <v>954</v>
      </c>
      <c r="B369" s="5" t="s">
        <v>434</v>
      </c>
      <c r="C369" s="12">
        <f aca="true" t="shared" si="117" ref="C369:L369">C370</f>
        <v>1000</v>
      </c>
      <c r="D369" s="12">
        <f t="shared" si="117"/>
        <v>0</v>
      </c>
      <c r="E369" s="12">
        <f t="shared" si="117"/>
        <v>0</v>
      </c>
      <c r="F369" s="12">
        <f t="shared" si="117"/>
        <v>0</v>
      </c>
      <c r="G369" s="12">
        <f t="shared" si="117"/>
        <v>0</v>
      </c>
      <c r="H369" s="12">
        <f t="shared" si="117"/>
        <v>1000</v>
      </c>
      <c r="I369" s="12">
        <f t="shared" si="117"/>
        <v>0</v>
      </c>
      <c r="J369" s="12">
        <f t="shared" si="117"/>
        <v>0</v>
      </c>
      <c r="K369" s="12">
        <f t="shared" si="117"/>
        <v>0</v>
      </c>
      <c r="L369" s="12">
        <f t="shared" si="117"/>
        <v>0</v>
      </c>
      <c r="M369" s="40">
        <f>M370</f>
        <v>0</v>
      </c>
      <c r="N369" s="12">
        <f t="shared" si="94"/>
        <v>0</v>
      </c>
      <c r="O369" s="16">
        <f t="shared" si="95"/>
        <v>0</v>
      </c>
    </row>
    <row r="370" spans="1:15" ht="18">
      <c r="A370" s="19" t="s">
        <v>955</v>
      </c>
      <c r="B370" s="6" t="s">
        <v>436</v>
      </c>
      <c r="C370" s="13">
        <v>1000</v>
      </c>
      <c r="D370" s="13">
        <v>0</v>
      </c>
      <c r="E370" s="13">
        <v>0</v>
      </c>
      <c r="F370" s="13">
        <v>0</v>
      </c>
      <c r="G370" s="13">
        <v>0</v>
      </c>
      <c r="H370" s="13">
        <v>1000</v>
      </c>
      <c r="I370" s="13">
        <v>0</v>
      </c>
      <c r="J370" s="13">
        <v>0</v>
      </c>
      <c r="K370" s="13">
        <v>0</v>
      </c>
      <c r="L370" s="13">
        <v>0</v>
      </c>
      <c r="M370" s="41"/>
      <c r="N370" s="13">
        <f t="shared" si="94"/>
        <v>0</v>
      </c>
      <c r="O370" s="17">
        <f t="shared" si="95"/>
        <v>0</v>
      </c>
    </row>
    <row r="371" spans="1:15" s="9" customFormat="1" ht="18">
      <c r="A371" s="36" t="s">
        <v>956</v>
      </c>
      <c r="B371" s="5" t="s">
        <v>438</v>
      </c>
      <c r="C371" s="12">
        <f aca="true" t="shared" si="118" ref="C371:L371">C372</f>
        <v>1000</v>
      </c>
      <c r="D371" s="12">
        <f t="shared" si="118"/>
        <v>0</v>
      </c>
      <c r="E371" s="12">
        <f t="shared" si="118"/>
        <v>0</v>
      </c>
      <c r="F371" s="12">
        <f t="shared" si="118"/>
        <v>10256062.45</v>
      </c>
      <c r="G371" s="12">
        <f t="shared" si="118"/>
        <v>0</v>
      </c>
      <c r="H371" s="12">
        <f t="shared" si="118"/>
        <v>10257062.45</v>
      </c>
      <c r="I371" s="12">
        <f t="shared" si="118"/>
        <v>0</v>
      </c>
      <c r="J371" s="12">
        <f t="shared" si="118"/>
        <v>0</v>
      </c>
      <c r="K371" s="12">
        <f t="shared" si="118"/>
        <v>0</v>
      </c>
      <c r="L371" s="12">
        <f t="shared" si="118"/>
        <v>0</v>
      </c>
      <c r="M371" s="40">
        <f>M372</f>
        <v>0</v>
      </c>
      <c r="N371" s="12">
        <f t="shared" si="94"/>
        <v>0</v>
      </c>
      <c r="O371" s="16">
        <f t="shared" si="95"/>
        <v>0</v>
      </c>
    </row>
    <row r="372" spans="1:15" s="9" customFormat="1" ht="18">
      <c r="A372" s="19" t="s">
        <v>957</v>
      </c>
      <c r="B372" s="6" t="s">
        <v>173</v>
      </c>
      <c r="C372" s="13">
        <v>1000</v>
      </c>
      <c r="D372" s="13">
        <v>0</v>
      </c>
      <c r="E372" s="13">
        <v>0</v>
      </c>
      <c r="F372" s="13">
        <v>10256062.45</v>
      </c>
      <c r="G372" s="13">
        <v>0</v>
      </c>
      <c r="H372" s="13">
        <v>10257062.45</v>
      </c>
      <c r="I372" s="13">
        <v>0</v>
      </c>
      <c r="J372" s="13">
        <v>0</v>
      </c>
      <c r="K372" s="13">
        <v>0</v>
      </c>
      <c r="L372" s="13">
        <v>0</v>
      </c>
      <c r="M372" s="41"/>
      <c r="N372" s="13">
        <f t="shared" si="94"/>
        <v>0</v>
      </c>
      <c r="O372" s="17">
        <f t="shared" si="95"/>
        <v>0</v>
      </c>
    </row>
    <row r="373" spans="1:15" s="9" customFormat="1" ht="18">
      <c r="A373" s="19" t="s">
        <v>958</v>
      </c>
      <c r="B373" s="6" t="s">
        <v>556</v>
      </c>
      <c r="C373" s="13">
        <v>1000</v>
      </c>
      <c r="D373" s="13">
        <v>0</v>
      </c>
      <c r="E373" s="13">
        <v>0</v>
      </c>
      <c r="F373" s="13">
        <v>0</v>
      </c>
      <c r="G373" s="13">
        <v>0</v>
      </c>
      <c r="H373" s="13">
        <v>1000</v>
      </c>
      <c r="I373" s="13">
        <v>0</v>
      </c>
      <c r="J373" s="13">
        <v>0</v>
      </c>
      <c r="K373" s="13">
        <v>0</v>
      </c>
      <c r="L373" s="13">
        <v>0</v>
      </c>
      <c r="M373" s="41"/>
      <c r="N373" s="13">
        <f t="shared" si="94"/>
        <v>0</v>
      </c>
      <c r="O373" s="17">
        <f t="shared" si="95"/>
        <v>0</v>
      </c>
    </row>
    <row r="374" spans="1:15" ht="18">
      <c r="A374" s="36" t="s">
        <v>174</v>
      </c>
      <c r="B374" s="5" t="s">
        <v>175</v>
      </c>
      <c r="C374" s="12">
        <f aca="true" t="shared" si="119" ref="C374:L374">C375+C386+C397+C415+C417</f>
        <v>7000</v>
      </c>
      <c r="D374" s="12">
        <f t="shared" si="119"/>
        <v>82517252.85</v>
      </c>
      <c r="E374" s="12">
        <f t="shared" si="119"/>
        <v>82517252.85</v>
      </c>
      <c r="F374" s="12">
        <f t="shared" si="119"/>
        <v>1257644344.12</v>
      </c>
      <c r="G374" s="12">
        <f t="shared" si="119"/>
        <v>0</v>
      </c>
      <c r="H374" s="12">
        <f t="shared" si="119"/>
        <v>1257651344.12</v>
      </c>
      <c r="I374" s="12">
        <f t="shared" si="119"/>
        <v>1034846391.24</v>
      </c>
      <c r="J374" s="12">
        <f t="shared" si="119"/>
        <v>1034846391.24</v>
      </c>
      <c r="K374" s="12">
        <f t="shared" si="119"/>
        <v>520429908.12</v>
      </c>
      <c r="L374" s="12">
        <f t="shared" si="119"/>
        <v>520429908.12</v>
      </c>
      <c r="M374" s="40">
        <f>M375+M386+M397+M415+M417</f>
        <v>0</v>
      </c>
      <c r="N374" s="12">
        <f t="shared" si="94"/>
        <v>514416483.12</v>
      </c>
      <c r="O374" s="16">
        <f t="shared" si="95"/>
        <v>0</v>
      </c>
    </row>
    <row r="375" spans="1:15" ht="18">
      <c r="A375" s="36" t="s">
        <v>176</v>
      </c>
      <c r="B375" s="5" t="s">
        <v>178</v>
      </c>
      <c r="C375" s="12">
        <f aca="true" t="shared" si="120" ref="C375:L375">C376+C379+C381</f>
        <v>5000</v>
      </c>
      <c r="D375" s="12">
        <f t="shared" si="120"/>
        <v>0</v>
      </c>
      <c r="E375" s="12">
        <f t="shared" si="120"/>
        <v>0</v>
      </c>
      <c r="F375" s="12">
        <f t="shared" si="120"/>
        <v>21544800.11</v>
      </c>
      <c r="G375" s="12">
        <f t="shared" si="120"/>
        <v>0</v>
      </c>
      <c r="H375" s="12">
        <f t="shared" si="120"/>
        <v>21549800.11</v>
      </c>
      <c r="I375" s="12">
        <f t="shared" si="120"/>
        <v>11544800.11</v>
      </c>
      <c r="J375" s="12">
        <f t="shared" si="120"/>
        <v>11544800.11</v>
      </c>
      <c r="K375" s="12">
        <f t="shared" si="120"/>
        <v>11544800.11</v>
      </c>
      <c r="L375" s="12">
        <f t="shared" si="120"/>
        <v>11544800.11</v>
      </c>
      <c r="M375" s="40">
        <f>M376+M379+M381</f>
        <v>0</v>
      </c>
      <c r="N375" s="12">
        <f t="shared" si="94"/>
        <v>0</v>
      </c>
      <c r="O375" s="16">
        <f t="shared" si="95"/>
        <v>0</v>
      </c>
    </row>
    <row r="376" spans="1:15" s="9" customFormat="1" ht="18">
      <c r="A376" s="36" t="s">
        <v>959</v>
      </c>
      <c r="B376" s="5" t="s">
        <v>419</v>
      </c>
      <c r="C376" s="12">
        <f aca="true" t="shared" si="121" ref="C376:L376">SUM(C377:C378)</f>
        <v>1000</v>
      </c>
      <c r="D376" s="12">
        <f t="shared" si="121"/>
        <v>0</v>
      </c>
      <c r="E376" s="12">
        <f t="shared" si="121"/>
        <v>0</v>
      </c>
      <c r="F376" s="12">
        <f t="shared" si="121"/>
        <v>13438500.11</v>
      </c>
      <c r="G376" s="12">
        <f t="shared" si="121"/>
        <v>0</v>
      </c>
      <c r="H376" s="12">
        <f t="shared" si="121"/>
        <v>13439500.11</v>
      </c>
      <c r="I376" s="12">
        <f t="shared" si="121"/>
        <v>3438500.11</v>
      </c>
      <c r="J376" s="12">
        <f t="shared" si="121"/>
        <v>3438500.11</v>
      </c>
      <c r="K376" s="12">
        <f t="shared" si="121"/>
        <v>3438500.11</v>
      </c>
      <c r="L376" s="12">
        <f t="shared" si="121"/>
        <v>3438500.11</v>
      </c>
      <c r="M376" s="40">
        <f>SUM(M377:M378)</f>
        <v>0</v>
      </c>
      <c r="N376" s="12">
        <f t="shared" si="94"/>
        <v>0</v>
      </c>
      <c r="O376" s="16">
        <f t="shared" si="95"/>
        <v>0</v>
      </c>
    </row>
    <row r="377" spans="1:15" ht="18">
      <c r="A377" s="19" t="s">
        <v>960</v>
      </c>
      <c r="B377" s="6" t="s">
        <v>649</v>
      </c>
      <c r="C377" s="13">
        <v>1000</v>
      </c>
      <c r="D377" s="13">
        <v>0</v>
      </c>
      <c r="E377" s="13">
        <v>0</v>
      </c>
      <c r="F377" s="13">
        <v>10000000</v>
      </c>
      <c r="G377" s="13">
        <v>0</v>
      </c>
      <c r="H377" s="13">
        <v>10001000</v>
      </c>
      <c r="I377" s="13">
        <v>0</v>
      </c>
      <c r="J377" s="13">
        <v>0</v>
      </c>
      <c r="K377" s="13">
        <v>0</v>
      </c>
      <c r="L377" s="13">
        <v>0</v>
      </c>
      <c r="M377" s="41"/>
      <c r="N377" s="13">
        <f t="shared" si="94"/>
        <v>0</v>
      </c>
      <c r="O377" s="17">
        <f t="shared" si="95"/>
        <v>0</v>
      </c>
    </row>
    <row r="378" spans="1:15" s="9" customFormat="1" ht="18">
      <c r="A378" s="19" t="s">
        <v>961</v>
      </c>
      <c r="B378" s="6" t="s">
        <v>595</v>
      </c>
      <c r="C378" s="13">
        <v>0</v>
      </c>
      <c r="D378" s="13">
        <v>0</v>
      </c>
      <c r="E378" s="13">
        <v>0</v>
      </c>
      <c r="F378" s="13">
        <v>3438500.11</v>
      </c>
      <c r="G378" s="13">
        <v>0</v>
      </c>
      <c r="H378" s="13">
        <v>3438500.11</v>
      </c>
      <c r="I378" s="13">
        <v>3438500.11</v>
      </c>
      <c r="J378" s="13">
        <v>3438500.11</v>
      </c>
      <c r="K378" s="13">
        <v>3438500.11</v>
      </c>
      <c r="L378" s="13">
        <v>3438500.11</v>
      </c>
      <c r="M378" s="41"/>
      <c r="N378" s="13">
        <f t="shared" si="94"/>
        <v>0</v>
      </c>
      <c r="O378" s="17">
        <f t="shared" si="95"/>
        <v>0</v>
      </c>
    </row>
    <row r="379" spans="1:15" ht="18">
      <c r="A379" s="36" t="s">
        <v>962</v>
      </c>
      <c r="B379" s="5" t="s">
        <v>179</v>
      </c>
      <c r="C379" s="12">
        <f aca="true" t="shared" si="122" ref="C379:L379">C380</f>
        <v>1000</v>
      </c>
      <c r="D379" s="12">
        <f t="shared" si="122"/>
        <v>0</v>
      </c>
      <c r="E379" s="12">
        <f t="shared" si="122"/>
        <v>0</v>
      </c>
      <c r="F379" s="12">
        <f t="shared" si="122"/>
        <v>1818759</v>
      </c>
      <c r="G379" s="12">
        <f t="shared" si="122"/>
        <v>0</v>
      </c>
      <c r="H379" s="12">
        <f t="shared" si="122"/>
        <v>1819759</v>
      </c>
      <c r="I379" s="12">
        <f t="shared" si="122"/>
        <v>1818759</v>
      </c>
      <c r="J379" s="12">
        <f t="shared" si="122"/>
        <v>1818759</v>
      </c>
      <c r="K379" s="12">
        <f t="shared" si="122"/>
        <v>1818759</v>
      </c>
      <c r="L379" s="12">
        <f t="shared" si="122"/>
        <v>1818759</v>
      </c>
      <c r="M379" s="40">
        <f>M380</f>
        <v>0</v>
      </c>
      <c r="N379" s="12">
        <f t="shared" si="94"/>
        <v>0</v>
      </c>
      <c r="O379" s="16">
        <f t="shared" si="95"/>
        <v>0</v>
      </c>
    </row>
    <row r="380" spans="1:15" ht="18">
      <c r="A380" s="19" t="s">
        <v>963</v>
      </c>
      <c r="B380" s="6" t="s">
        <v>661</v>
      </c>
      <c r="C380" s="13">
        <v>1000</v>
      </c>
      <c r="D380" s="13">
        <v>0</v>
      </c>
      <c r="E380" s="13">
        <v>0</v>
      </c>
      <c r="F380" s="13">
        <v>1818759</v>
      </c>
      <c r="G380" s="13">
        <v>0</v>
      </c>
      <c r="H380" s="13">
        <v>1819759</v>
      </c>
      <c r="I380" s="13">
        <v>1818759</v>
      </c>
      <c r="J380" s="13">
        <v>1818759</v>
      </c>
      <c r="K380" s="13">
        <v>1818759</v>
      </c>
      <c r="L380" s="13">
        <v>1818759</v>
      </c>
      <c r="M380" s="41"/>
      <c r="N380" s="13">
        <f t="shared" si="94"/>
        <v>0</v>
      </c>
      <c r="O380" s="17">
        <f t="shared" si="95"/>
        <v>0</v>
      </c>
    </row>
    <row r="381" spans="1:15" s="9" customFormat="1" ht="18">
      <c r="A381" s="36" t="s">
        <v>964</v>
      </c>
      <c r="B381" s="5" t="s">
        <v>434</v>
      </c>
      <c r="C381" s="12">
        <f aca="true" t="shared" si="123" ref="C381:L381">SUM(C382:C384)</f>
        <v>3000</v>
      </c>
      <c r="D381" s="12">
        <f t="shared" si="123"/>
        <v>0</v>
      </c>
      <c r="E381" s="12">
        <f t="shared" si="123"/>
        <v>0</v>
      </c>
      <c r="F381" s="12">
        <f t="shared" si="123"/>
        <v>6287541</v>
      </c>
      <c r="G381" s="12">
        <f t="shared" si="123"/>
        <v>0</v>
      </c>
      <c r="H381" s="12">
        <f t="shared" si="123"/>
        <v>6290541</v>
      </c>
      <c r="I381" s="12">
        <f t="shared" si="123"/>
        <v>6287541</v>
      </c>
      <c r="J381" s="12">
        <f t="shared" si="123"/>
        <v>6287541</v>
      </c>
      <c r="K381" s="12">
        <f t="shared" si="123"/>
        <v>6287541</v>
      </c>
      <c r="L381" s="12">
        <f t="shared" si="123"/>
        <v>6287541</v>
      </c>
      <c r="M381" s="40">
        <f>SUM(M382:M384)</f>
        <v>0</v>
      </c>
      <c r="N381" s="12">
        <f t="shared" si="94"/>
        <v>0</v>
      </c>
      <c r="O381" s="16">
        <f t="shared" si="95"/>
        <v>0</v>
      </c>
    </row>
    <row r="382" spans="1:15" ht="18">
      <c r="A382" s="19" t="s">
        <v>965</v>
      </c>
      <c r="B382" s="6" t="s">
        <v>171</v>
      </c>
      <c r="C382" s="13">
        <v>1000</v>
      </c>
      <c r="D382" s="13">
        <v>0</v>
      </c>
      <c r="E382" s="13">
        <v>0</v>
      </c>
      <c r="F382" s="13">
        <v>0</v>
      </c>
      <c r="G382" s="13">
        <v>0</v>
      </c>
      <c r="H382" s="13">
        <v>1000</v>
      </c>
      <c r="I382" s="13">
        <v>0</v>
      </c>
      <c r="J382" s="13">
        <v>0</v>
      </c>
      <c r="K382" s="13">
        <v>0</v>
      </c>
      <c r="L382" s="13">
        <v>0</v>
      </c>
      <c r="M382" s="41"/>
      <c r="N382" s="13">
        <f t="shared" si="94"/>
        <v>0</v>
      </c>
      <c r="O382" s="17">
        <f t="shared" si="95"/>
        <v>0</v>
      </c>
    </row>
    <row r="383" spans="1:15" s="9" customFormat="1" ht="18">
      <c r="A383" s="19" t="s">
        <v>966</v>
      </c>
      <c r="B383" s="6" t="s">
        <v>304</v>
      </c>
      <c r="C383" s="13">
        <v>1000</v>
      </c>
      <c r="D383" s="13">
        <v>0</v>
      </c>
      <c r="E383" s="13">
        <v>0</v>
      </c>
      <c r="F383" s="13">
        <v>0</v>
      </c>
      <c r="G383" s="13">
        <v>0</v>
      </c>
      <c r="H383" s="13">
        <v>1000</v>
      </c>
      <c r="I383" s="13">
        <v>0</v>
      </c>
      <c r="J383" s="13">
        <v>0</v>
      </c>
      <c r="K383" s="13">
        <v>0</v>
      </c>
      <c r="L383" s="13">
        <v>0</v>
      </c>
      <c r="M383" s="41"/>
      <c r="N383" s="13">
        <f t="shared" si="94"/>
        <v>0</v>
      </c>
      <c r="O383" s="17">
        <f t="shared" si="95"/>
        <v>0</v>
      </c>
    </row>
    <row r="384" spans="1:15" ht="18">
      <c r="A384" s="36" t="s">
        <v>967</v>
      </c>
      <c r="B384" s="5" t="s">
        <v>436</v>
      </c>
      <c r="C384" s="12">
        <f aca="true" t="shared" si="124" ref="C384:L384">C385</f>
        <v>1000</v>
      </c>
      <c r="D384" s="12">
        <f t="shared" si="124"/>
        <v>0</v>
      </c>
      <c r="E384" s="12">
        <f t="shared" si="124"/>
        <v>0</v>
      </c>
      <c r="F384" s="12">
        <f t="shared" si="124"/>
        <v>6287541</v>
      </c>
      <c r="G384" s="12">
        <f t="shared" si="124"/>
        <v>0</v>
      </c>
      <c r="H384" s="12">
        <f t="shared" si="124"/>
        <v>6288541</v>
      </c>
      <c r="I384" s="12">
        <f t="shared" si="124"/>
        <v>6287541</v>
      </c>
      <c r="J384" s="12">
        <f t="shared" si="124"/>
        <v>6287541</v>
      </c>
      <c r="K384" s="12">
        <f t="shared" si="124"/>
        <v>6287541</v>
      </c>
      <c r="L384" s="12">
        <f t="shared" si="124"/>
        <v>6287541</v>
      </c>
      <c r="M384" s="40">
        <f>M385</f>
        <v>0</v>
      </c>
      <c r="N384" s="12">
        <f t="shared" si="94"/>
        <v>0</v>
      </c>
      <c r="O384" s="16">
        <f t="shared" si="95"/>
        <v>0</v>
      </c>
    </row>
    <row r="385" spans="1:15" ht="18">
      <c r="A385" s="19" t="s">
        <v>968</v>
      </c>
      <c r="B385" s="6" t="s">
        <v>969</v>
      </c>
      <c r="C385" s="13">
        <v>1000</v>
      </c>
      <c r="D385" s="13">
        <v>0</v>
      </c>
      <c r="E385" s="13">
        <v>0</v>
      </c>
      <c r="F385" s="13">
        <v>6287541</v>
      </c>
      <c r="G385" s="13">
        <v>0</v>
      </c>
      <c r="H385" s="13">
        <v>6288541</v>
      </c>
      <c r="I385" s="13">
        <v>6287541</v>
      </c>
      <c r="J385" s="13">
        <v>6287541</v>
      </c>
      <c r="K385" s="13">
        <v>6287541</v>
      </c>
      <c r="L385" s="13">
        <v>6287541</v>
      </c>
      <c r="M385" s="41"/>
      <c r="N385" s="13">
        <f t="shared" si="94"/>
        <v>0</v>
      </c>
      <c r="O385" s="17">
        <f t="shared" si="95"/>
        <v>0</v>
      </c>
    </row>
    <row r="386" spans="1:15" ht="18">
      <c r="A386" s="36" t="s">
        <v>177</v>
      </c>
      <c r="B386" s="5" t="s">
        <v>438</v>
      </c>
      <c r="C386" s="12">
        <f aca="true" t="shared" si="125" ref="C386:L386">SUM(C387:C396)</f>
        <v>1000</v>
      </c>
      <c r="D386" s="12">
        <f t="shared" si="125"/>
        <v>82517252.85</v>
      </c>
      <c r="E386" s="12">
        <f t="shared" si="125"/>
        <v>82517252.85</v>
      </c>
      <c r="F386" s="12">
        <f t="shared" si="125"/>
        <v>203794366</v>
      </c>
      <c r="G386" s="12">
        <f t="shared" si="125"/>
        <v>0</v>
      </c>
      <c r="H386" s="12">
        <f t="shared" si="125"/>
        <v>203795366</v>
      </c>
      <c r="I386" s="12">
        <f t="shared" si="125"/>
        <v>203795366</v>
      </c>
      <c r="J386" s="12">
        <f t="shared" si="125"/>
        <v>203795366</v>
      </c>
      <c r="K386" s="12">
        <f t="shared" si="125"/>
        <v>131835165</v>
      </c>
      <c r="L386" s="12">
        <f t="shared" si="125"/>
        <v>131835165</v>
      </c>
      <c r="M386" s="40">
        <f>SUM(M387:M396)</f>
        <v>0</v>
      </c>
      <c r="N386" s="12">
        <f t="shared" si="94"/>
        <v>71960201</v>
      </c>
      <c r="O386" s="16">
        <f t="shared" si="95"/>
        <v>0</v>
      </c>
    </row>
    <row r="387" spans="1:15" ht="18">
      <c r="A387" s="19" t="s">
        <v>1026</v>
      </c>
      <c r="B387" s="6" t="s">
        <v>1042</v>
      </c>
      <c r="C387" s="13">
        <v>1000</v>
      </c>
      <c r="D387" s="13">
        <v>25607402</v>
      </c>
      <c r="E387" s="13">
        <v>0</v>
      </c>
      <c r="F387" s="13">
        <v>10000000</v>
      </c>
      <c r="G387" s="13">
        <v>0</v>
      </c>
      <c r="H387" s="13">
        <v>35608402</v>
      </c>
      <c r="I387" s="13">
        <v>35608402</v>
      </c>
      <c r="J387" s="13">
        <v>35608402</v>
      </c>
      <c r="K387" s="13">
        <v>31504201</v>
      </c>
      <c r="L387" s="13">
        <v>31504201</v>
      </c>
      <c r="M387" s="41"/>
      <c r="N387" s="13">
        <f aca="true" t="shared" si="126" ref="N387:N431">J387-K387</f>
        <v>4104201</v>
      </c>
      <c r="O387" s="17">
        <f aca="true" t="shared" si="127" ref="O387:O431">K387-L387</f>
        <v>0</v>
      </c>
    </row>
    <row r="388" spans="1:15" ht="18">
      <c r="A388" s="19" t="s">
        <v>1027</v>
      </c>
      <c r="B388" s="6" t="s">
        <v>800</v>
      </c>
      <c r="C388" s="13">
        <v>0</v>
      </c>
      <c r="D388" s="13">
        <v>0</v>
      </c>
      <c r="E388" s="13">
        <v>0</v>
      </c>
      <c r="F388" s="13">
        <v>9525655</v>
      </c>
      <c r="G388" s="13">
        <v>0</v>
      </c>
      <c r="H388" s="13">
        <v>9525655</v>
      </c>
      <c r="I388" s="13">
        <v>9525655</v>
      </c>
      <c r="J388" s="13">
        <v>9525655</v>
      </c>
      <c r="K388" s="13">
        <v>9525655</v>
      </c>
      <c r="L388" s="13">
        <v>9525655</v>
      </c>
      <c r="M388" s="41"/>
      <c r="N388" s="13">
        <f t="shared" si="126"/>
        <v>0</v>
      </c>
      <c r="O388" s="17">
        <f t="shared" si="127"/>
        <v>0</v>
      </c>
    </row>
    <row r="389" spans="1:15" ht="18">
      <c r="A389" s="19" t="s">
        <v>1028</v>
      </c>
      <c r="B389" s="6" t="s">
        <v>680</v>
      </c>
      <c r="C389" s="13">
        <v>0</v>
      </c>
      <c r="D389" s="13">
        <v>0</v>
      </c>
      <c r="E389" s="13">
        <v>28937282</v>
      </c>
      <c r="F389" s="13">
        <v>50362002</v>
      </c>
      <c r="G389" s="13">
        <v>0</v>
      </c>
      <c r="H389" s="13">
        <v>21424720</v>
      </c>
      <c r="I389" s="13">
        <v>21424720</v>
      </c>
      <c r="J389" s="13">
        <v>21424720</v>
      </c>
      <c r="K389" s="13">
        <v>21424720</v>
      </c>
      <c r="L389" s="13">
        <v>21424720</v>
      </c>
      <c r="M389" s="41"/>
      <c r="N389" s="13">
        <f t="shared" si="126"/>
        <v>0</v>
      </c>
      <c r="O389" s="17">
        <f t="shared" si="127"/>
        <v>0</v>
      </c>
    </row>
    <row r="390" spans="1:15" ht="18">
      <c r="A390" s="19" t="s">
        <v>1029</v>
      </c>
      <c r="B390" s="6" t="s">
        <v>440</v>
      </c>
      <c r="C390" s="13">
        <v>0</v>
      </c>
      <c r="D390" s="13">
        <v>4202591.71</v>
      </c>
      <c r="E390" s="13">
        <v>18202591.71</v>
      </c>
      <c r="F390" s="13">
        <v>70000000</v>
      </c>
      <c r="G390" s="13">
        <v>0</v>
      </c>
      <c r="H390" s="13">
        <v>56000000</v>
      </c>
      <c r="I390" s="13">
        <v>56000000</v>
      </c>
      <c r="J390" s="13">
        <v>56000000</v>
      </c>
      <c r="K390" s="13">
        <v>0</v>
      </c>
      <c r="L390" s="13">
        <v>0</v>
      </c>
      <c r="M390" s="41"/>
      <c r="N390" s="13">
        <f t="shared" si="126"/>
        <v>56000000</v>
      </c>
      <c r="O390" s="17">
        <f t="shared" si="127"/>
        <v>0</v>
      </c>
    </row>
    <row r="391" spans="1:15" ht="18">
      <c r="A391" s="19" t="s">
        <v>1030</v>
      </c>
      <c r="B391" s="6" t="s">
        <v>0</v>
      </c>
      <c r="C391" s="13">
        <v>0</v>
      </c>
      <c r="D391" s="13">
        <v>0</v>
      </c>
      <c r="E391" s="13">
        <v>1497120</v>
      </c>
      <c r="F391" s="13">
        <v>10005709</v>
      </c>
      <c r="G391" s="13">
        <v>0</v>
      </c>
      <c r="H391" s="13">
        <v>8508589</v>
      </c>
      <c r="I391" s="13">
        <v>8508589</v>
      </c>
      <c r="J391" s="13">
        <v>8508589</v>
      </c>
      <c r="K391" s="13">
        <v>8508589</v>
      </c>
      <c r="L391" s="13">
        <v>8508589</v>
      </c>
      <c r="M391" s="41"/>
      <c r="N391" s="13">
        <f t="shared" si="126"/>
        <v>0</v>
      </c>
      <c r="O391" s="17">
        <f t="shared" si="127"/>
        <v>0</v>
      </c>
    </row>
    <row r="392" spans="1:15" ht="18">
      <c r="A392" s="19" t="s">
        <v>1031</v>
      </c>
      <c r="B392" s="6" t="s">
        <v>2</v>
      </c>
      <c r="C392" s="13">
        <v>0</v>
      </c>
      <c r="D392" s="13">
        <v>0</v>
      </c>
      <c r="E392" s="13">
        <v>1000</v>
      </c>
      <c r="F392" s="13">
        <v>13901000</v>
      </c>
      <c r="G392" s="13">
        <v>0</v>
      </c>
      <c r="H392" s="13">
        <v>13900000</v>
      </c>
      <c r="I392" s="13">
        <v>13900000</v>
      </c>
      <c r="J392" s="13">
        <v>13900000</v>
      </c>
      <c r="K392" s="13">
        <v>13900000</v>
      </c>
      <c r="L392" s="13">
        <v>13900000</v>
      </c>
      <c r="M392" s="41"/>
      <c r="N392" s="13">
        <f t="shared" si="126"/>
        <v>0</v>
      </c>
      <c r="O392" s="17">
        <f t="shared" si="127"/>
        <v>0</v>
      </c>
    </row>
    <row r="393" spans="1:15" ht="18">
      <c r="A393" s="19" t="s">
        <v>1032</v>
      </c>
      <c r="B393" s="6" t="s">
        <v>970</v>
      </c>
      <c r="C393" s="13">
        <v>0</v>
      </c>
      <c r="D393" s="13">
        <v>9890000</v>
      </c>
      <c r="E393" s="13">
        <v>0</v>
      </c>
      <c r="F393" s="13">
        <v>30000000</v>
      </c>
      <c r="G393" s="13">
        <v>0</v>
      </c>
      <c r="H393" s="13">
        <v>39890000</v>
      </c>
      <c r="I393" s="13">
        <v>39890000</v>
      </c>
      <c r="J393" s="13">
        <v>39890000</v>
      </c>
      <c r="K393" s="13">
        <v>34334000</v>
      </c>
      <c r="L393" s="13">
        <v>34334000</v>
      </c>
      <c r="M393" s="41"/>
      <c r="N393" s="13">
        <f t="shared" si="126"/>
        <v>5556000</v>
      </c>
      <c r="O393" s="17">
        <f t="shared" si="127"/>
        <v>0</v>
      </c>
    </row>
    <row r="394" spans="1:15" s="9" customFormat="1" ht="18">
      <c r="A394" s="19" t="s">
        <v>1033</v>
      </c>
      <c r="B394" s="6" t="s">
        <v>971</v>
      </c>
      <c r="C394" s="13">
        <v>0</v>
      </c>
      <c r="D394" s="13">
        <v>0</v>
      </c>
      <c r="E394" s="13">
        <v>62000</v>
      </c>
      <c r="F394" s="13">
        <v>10000000</v>
      </c>
      <c r="G394" s="13">
        <v>0</v>
      </c>
      <c r="H394" s="13">
        <v>9938000</v>
      </c>
      <c r="I394" s="13">
        <v>9938000</v>
      </c>
      <c r="J394" s="13">
        <v>9938000</v>
      </c>
      <c r="K394" s="13">
        <v>9938000</v>
      </c>
      <c r="L394" s="13">
        <v>9938000</v>
      </c>
      <c r="M394" s="41"/>
      <c r="N394" s="13">
        <f t="shared" si="126"/>
        <v>0</v>
      </c>
      <c r="O394" s="17">
        <f t="shared" si="127"/>
        <v>0</v>
      </c>
    </row>
    <row r="395" spans="1:15" s="9" customFormat="1" ht="18">
      <c r="A395" s="19" t="s">
        <v>1034</v>
      </c>
      <c r="B395" s="6" t="s">
        <v>1020</v>
      </c>
      <c r="C395" s="13">
        <v>0</v>
      </c>
      <c r="D395" s="13">
        <v>33817259.14</v>
      </c>
      <c r="E395" s="13">
        <v>33817259.14</v>
      </c>
      <c r="F395" s="13">
        <v>0</v>
      </c>
      <c r="G395" s="13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41"/>
      <c r="N395" s="13">
        <f t="shared" si="126"/>
        <v>0</v>
      </c>
      <c r="O395" s="17">
        <f t="shared" si="127"/>
        <v>0</v>
      </c>
    </row>
    <row r="396" spans="1:15" ht="18">
      <c r="A396" s="19" t="s">
        <v>1035</v>
      </c>
      <c r="B396" s="6" t="s">
        <v>1036</v>
      </c>
      <c r="C396" s="13">
        <v>0</v>
      </c>
      <c r="D396" s="13">
        <v>9000000</v>
      </c>
      <c r="E396" s="13">
        <v>0</v>
      </c>
      <c r="F396" s="13">
        <v>0</v>
      </c>
      <c r="G396" s="13">
        <v>0</v>
      </c>
      <c r="H396" s="13">
        <v>9000000</v>
      </c>
      <c r="I396" s="13">
        <v>9000000</v>
      </c>
      <c r="J396" s="13">
        <v>9000000</v>
      </c>
      <c r="K396" s="13">
        <v>2700000</v>
      </c>
      <c r="L396" s="13">
        <v>2700000</v>
      </c>
      <c r="M396" s="41"/>
      <c r="N396" s="13">
        <f t="shared" si="126"/>
        <v>6300000</v>
      </c>
      <c r="O396" s="17">
        <f t="shared" si="127"/>
        <v>0</v>
      </c>
    </row>
    <row r="397" spans="1:15" ht="18">
      <c r="A397" s="36" t="s">
        <v>183</v>
      </c>
      <c r="B397" s="5" t="s">
        <v>464</v>
      </c>
      <c r="C397" s="12">
        <f aca="true" t="shared" si="128" ref="C397:L397">C398+SUM(C405:C414)</f>
        <v>1000</v>
      </c>
      <c r="D397" s="12">
        <f t="shared" si="128"/>
        <v>0</v>
      </c>
      <c r="E397" s="12">
        <f t="shared" si="128"/>
        <v>0</v>
      </c>
      <c r="F397" s="12">
        <f t="shared" si="128"/>
        <v>323751236.92</v>
      </c>
      <c r="G397" s="12">
        <f t="shared" si="128"/>
        <v>0</v>
      </c>
      <c r="H397" s="12">
        <f t="shared" si="128"/>
        <v>323752236.92</v>
      </c>
      <c r="I397" s="12">
        <f t="shared" si="128"/>
        <v>153331599.36</v>
      </c>
      <c r="J397" s="12">
        <f t="shared" si="128"/>
        <v>153331599.36</v>
      </c>
      <c r="K397" s="12">
        <f t="shared" si="128"/>
        <v>143761599.36</v>
      </c>
      <c r="L397" s="12">
        <f t="shared" si="128"/>
        <v>143761599.36</v>
      </c>
      <c r="M397" s="40">
        <f>M398+SUM(M405:M414)</f>
        <v>0</v>
      </c>
      <c r="N397" s="12">
        <f t="shared" si="126"/>
        <v>9570000</v>
      </c>
      <c r="O397" s="16">
        <f t="shared" si="127"/>
        <v>0</v>
      </c>
    </row>
    <row r="398" spans="1:15" ht="18">
      <c r="A398" s="36" t="s">
        <v>184</v>
      </c>
      <c r="B398" s="5" t="s">
        <v>972</v>
      </c>
      <c r="C398" s="12">
        <f aca="true" t="shared" si="129" ref="C398:L398">SUM(C399:C404)</f>
        <v>1000</v>
      </c>
      <c r="D398" s="12">
        <f t="shared" si="129"/>
        <v>0</v>
      </c>
      <c r="E398" s="12">
        <f t="shared" si="129"/>
        <v>0</v>
      </c>
      <c r="F398" s="12">
        <f t="shared" si="129"/>
        <v>27234508.17</v>
      </c>
      <c r="G398" s="12">
        <f t="shared" si="129"/>
        <v>0</v>
      </c>
      <c r="H398" s="12">
        <f t="shared" si="129"/>
        <v>27235508.17</v>
      </c>
      <c r="I398" s="12">
        <f t="shared" si="129"/>
        <v>4951203</v>
      </c>
      <c r="J398" s="12">
        <f t="shared" si="129"/>
        <v>4951203</v>
      </c>
      <c r="K398" s="12">
        <f t="shared" si="129"/>
        <v>4951203</v>
      </c>
      <c r="L398" s="12">
        <f t="shared" si="129"/>
        <v>4951203</v>
      </c>
      <c r="M398" s="40">
        <f>SUM(M399:M404)</f>
        <v>0</v>
      </c>
      <c r="N398" s="12">
        <f t="shared" si="126"/>
        <v>0</v>
      </c>
      <c r="O398" s="16">
        <f t="shared" si="127"/>
        <v>0</v>
      </c>
    </row>
    <row r="399" spans="1:15" ht="18">
      <c r="A399" s="19" t="s">
        <v>973</v>
      </c>
      <c r="B399" s="6" t="s">
        <v>435</v>
      </c>
      <c r="C399" s="13">
        <v>1000</v>
      </c>
      <c r="D399" s="13">
        <v>0</v>
      </c>
      <c r="E399" s="13">
        <v>0</v>
      </c>
      <c r="F399" s="13">
        <v>6520160.27</v>
      </c>
      <c r="G399" s="13">
        <v>0</v>
      </c>
      <c r="H399" s="13">
        <v>6521160.27</v>
      </c>
      <c r="I399" s="13">
        <v>2945000</v>
      </c>
      <c r="J399" s="13">
        <v>2945000</v>
      </c>
      <c r="K399" s="13">
        <v>2945000</v>
      </c>
      <c r="L399" s="13">
        <v>2945000</v>
      </c>
      <c r="M399" s="41"/>
      <c r="N399" s="13">
        <f t="shared" si="126"/>
        <v>0</v>
      </c>
      <c r="O399" s="17">
        <f t="shared" si="127"/>
        <v>0</v>
      </c>
    </row>
    <row r="400" spans="1:15" ht="18">
      <c r="A400" s="19" t="s">
        <v>974</v>
      </c>
      <c r="B400" s="6" t="s">
        <v>92</v>
      </c>
      <c r="C400" s="13">
        <v>0</v>
      </c>
      <c r="D400" s="13">
        <v>0</v>
      </c>
      <c r="E400" s="13">
        <v>0</v>
      </c>
      <c r="F400" s="13">
        <v>2006203</v>
      </c>
      <c r="G400" s="13">
        <v>0</v>
      </c>
      <c r="H400" s="13">
        <v>2006203</v>
      </c>
      <c r="I400" s="13">
        <v>0</v>
      </c>
      <c r="J400" s="13">
        <v>0</v>
      </c>
      <c r="K400" s="13">
        <v>0</v>
      </c>
      <c r="L400" s="13">
        <v>0</v>
      </c>
      <c r="M400" s="41"/>
      <c r="N400" s="13">
        <f t="shared" si="126"/>
        <v>0</v>
      </c>
      <c r="O400" s="17">
        <f t="shared" si="127"/>
        <v>0</v>
      </c>
    </row>
    <row r="401" spans="1:15" ht="18">
      <c r="A401" s="19" t="s">
        <v>975</v>
      </c>
      <c r="B401" s="6" t="s">
        <v>94</v>
      </c>
      <c r="C401" s="13">
        <v>0</v>
      </c>
      <c r="D401" s="13">
        <v>0</v>
      </c>
      <c r="E401" s="13">
        <v>0</v>
      </c>
      <c r="F401" s="13">
        <v>2006203</v>
      </c>
      <c r="G401" s="13">
        <v>0</v>
      </c>
      <c r="H401" s="13">
        <v>2006203</v>
      </c>
      <c r="I401" s="13">
        <v>0</v>
      </c>
      <c r="J401" s="13">
        <v>0</v>
      </c>
      <c r="K401" s="13">
        <v>0</v>
      </c>
      <c r="L401" s="13">
        <v>0</v>
      </c>
      <c r="M401" s="41"/>
      <c r="N401" s="13">
        <f t="shared" si="126"/>
        <v>0</v>
      </c>
      <c r="O401" s="17">
        <f t="shared" si="127"/>
        <v>0</v>
      </c>
    </row>
    <row r="402" spans="1:15" ht="18">
      <c r="A402" s="19" t="s">
        <v>976</v>
      </c>
      <c r="B402" s="6" t="s">
        <v>96</v>
      </c>
      <c r="C402" s="13">
        <v>0</v>
      </c>
      <c r="D402" s="13">
        <v>0</v>
      </c>
      <c r="E402" s="13">
        <v>0</v>
      </c>
      <c r="F402" s="13">
        <v>4888636.9</v>
      </c>
      <c r="G402" s="13">
        <v>0</v>
      </c>
      <c r="H402" s="13">
        <v>4888636.9</v>
      </c>
      <c r="I402" s="13">
        <v>0</v>
      </c>
      <c r="J402" s="13">
        <v>0</v>
      </c>
      <c r="K402" s="13">
        <v>0</v>
      </c>
      <c r="L402" s="13">
        <v>0</v>
      </c>
      <c r="M402" s="41"/>
      <c r="N402" s="13">
        <f t="shared" si="126"/>
        <v>0</v>
      </c>
      <c r="O402" s="17">
        <f t="shared" si="127"/>
        <v>0</v>
      </c>
    </row>
    <row r="403" spans="1:15" ht="18">
      <c r="A403" s="19" t="s">
        <v>977</v>
      </c>
      <c r="B403" s="6" t="s">
        <v>98</v>
      </c>
      <c r="C403" s="13">
        <v>0</v>
      </c>
      <c r="D403" s="13">
        <v>0</v>
      </c>
      <c r="E403" s="13">
        <v>0</v>
      </c>
      <c r="F403" s="13">
        <v>9807102</v>
      </c>
      <c r="G403" s="13">
        <v>0</v>
      </c>
      <c r="H403" s="13">
        <v>9807102</v>
      </c>
      <c r="I403" s="13">
        <v>0</v>
      </c>
      <c r="J403" s="13">
        <v>0</v>
      </c>
      <c r="K403" s="13">
        <v>0</v>
      </c>
      <c r="L403" s="13">
        <v>0</v>
      </c>
      <c r="M403" s="41"/>
      <c r="N403" s="13">
        <f t="shared" si="126"/>
        <v>0</v>
      </c>
      <c r="O403" s="17">
        <f t="shared" si="127"/>
        <v>0</v>
      </c>
    </row>
    <row r="404" spans="1:15" ht="18">
      <c r="A404" s="19" t="s">
        <v>978</v>
      </c>
      <c r="B404" s="6" t="s">
        <v>100</v>
      </c>
      <c r="C404" s="13">
        <v>0</v>
      </c>
      <c r="D404" s="13">
        <v>0</v>
      </c>
      <c r="E404" s="13">
        <v>0</v>
      </c>
      <c r="F404" s="13">
        <v>2006203</v>
      </c>
      <c r="G404" s="13">
        <v>0</v>
      </c>
      <c r="H404" s="13">
        <v>2006203</v>
      </c>
      <c r="I404" s="13">
        <v>2006203</v>
      </c>
      <c r="J404" s="13">
        <v>2006203</v>
      </c>
      <c r="K404" s="13">
        <v>2006203</v>
      </c>
      <c r="L404" s="13">
        <v>2006203</v>
      </c>
      <c r="M404" s="41"/>
      <c r="N404" s="13">
        <f t="shared" si="126"/>
        <v>0</v>
      </c>
      <c r="O404" s="17">
        <f t="shared" si="127"/>
        <v>0</v>
      </c>
    </row>
    <row r="405" spans="1:15" ht="18">
      <c r="A405" s="19" t="s">
        <v>185</v>
      </c>
      <c r="B405" s="6" t="s">
        <v>979</v>
      </c>
      <c r="C405" s="13">
        <v>0</v>
      </c>
      <c r="D405" s="13">
        <v>0</v>
      </c>
      <c r="E405" s="13">
        <v>0</v>
      </c>
      <c r="F405" s="13">
        <v>3251659.47</v>
      </c>
      <c r="G405" s="13">
        <v>0</v>
      </c>
      <c r="H405" s="13">
        <v>3251659.47</v>
      </c>
      <c r="I405" s="13">
        <v>2453223.47</v>
      </c>
      <c r="J405" s="13">
        <v>2453223.47</v>
      </c>
      <c r="K405" s="13">
        <v>2453223.47</v>
      </c>
      <c r="L405" s="13">
        <v>2453223.47</v>
      </c>
      <c r="M405" s="41"/>
      <c r="N405" s="13">
        <f t="shared" si="126"/>
        <v>0</v>
      </c>
      <c r="O405" s="17">
        <f t="shared" si="127"/>
        <v>0</v>
      </c>
    </row>
    <row r="406" spans="1:15" ht="18">
      <c r="A406" s="19" t="s">
        <v>186</v>
      </c>
      <c r="B406" s="6" t="s">
        <v>980</v>
      </c>
      <c r="C406" s="13">
        <v>0</v>
      </c>
      <c r="D406" s="13">
        <v>0</v>
      </c>
      <c r="E406" s="13">
        <v>0</v>
      </c>
      <c r="F406" s="13">
        <v>584073</v>
      </c>
      <c r="G406" s="13">
        <v>0</v>
      </c>
      <c r="H406" s="13">
        <v>584073</v>
      </c>
      <c r="I406" s="13">
        <v>0</v>
      </c>
      <c r="J406" s="13">
        <v>0</v>
      </c>
      <c r="K406" s="13">
        <v>0</v>
      </c>
      <c r="L406" s="13">
        <v>0</v>
      </c>
      <c r="M406" s="41"/>
      <c r="N406" s="13">
        <f t="shared" si="126"/>
        <v>0</v>
      </c>
      <c r="O406" s="17">
        <f t="shared" si="127"/>
        <v>0</v>
      </c>
    </row>
    <row r="407" spans="1:15" ht="18">
      <c r="A407" s="19" t="s">
        <v>187</v>
      </c>
      <c r="B407" s="6" t="s">
        <v>109</v>
      </c>
      <c r="C407" s="13">
        <v>0</v>
      </c>
      <c r="D407" s="13">
        <v>0</v>
      </c>
      <c r="E407" s="13">
        <v>0</v>
      </c>
      <c r="F407" s="13">
        <v>2336.58</v>
      </c>
      <c r="G407" s="13">
        <v>0</v>
      </c>
      <c r="H407" s="13">
        <v>2336.58</v>
      </c>
      <c r="I407" s="13">
        <v>0</v>
      </c>
      <c r="J407" s="13">
        <v>0</v>
      </c>
      <c r="K407" s="13">
        <v>0</v>
      </c>
      <c r="L407" s="13">
        <v>0</v>
      </c>
      <c r="M407" s="41"/>
      <c r="N407" s="13">
        <f t="shared" si="126"/>
        <v>0</v>
      </c>
      <c r="O407" s="17">
        <f t="shared" si="127"/>
        <v>0</v>
      </c>
    </row>
    <row r="408" spans="1:15" ht="18">
      <c r="A408" s="19" t="s">
        <v>188</v>
      </c>
      <c r="B408" s="6" t="s">
        <v>138</v>
      </c>
      <c r="C408" s="13">
        <v>0</v>
      </c>
      <c r="D408" s="13">
        <v>0</v>
      </c>
      <c r="E408" s="13">
        <v>0</v>
      </c>
      <c r="F408" s="13">
        <v>250261</v>
      </c>
      <c r="G408" s="13">
        <v>0</v>
      </c>
      <c r="H408" s="13">
        <v>250261</v>
      </c>
      <c r="I408" s="13">
        <v>0</v>
      </c>
      <c r="J408" s="13">
        <v>0</v>
      </c>
      <c r="K408" s="13">
        <v>0</v>
      </c>
      <c r="L408" s="13">
        <v>0</v>
      </c>
      <c r="M408" s="41"/>
      <c r="N408" s="13">
        <f t="shared" si="126"/>
        <v>0</v>
      </c>
      <c r="O408" s="17">
        <f t="shared" si="127"/>
        <v>0</v>
      </c>
    </row>
    <row r="409" spans="1:15" ht="18">
      <c r="A409" s="19" t="s">
        <v>189</v>
      </c>
      <c r="B409" s="6" t="s">
        <v>423</v>
      </c>
      <c r="C409" s="13">
        <v>0</v>
      </c>
      <c r="D409" s="13">
        <v>0</v>
      </c>
      <c r="E409" s="13">
        <v>0</v>
      </c>
      <c r="F409" s="13">
        <v>213878.86</v>
      </c>
      <c r="G409" s="13">
        <v>0</v>
      </c>
      <c r="H409" s="13">
        <v>213878.86</v>
      </c>
      <c r="I409" s="13">
        <v>0</v>
      </c>
      <c r="J409" s="13">
        <v>0</v>
      </c>
      <c r="K409" s="13">
        <v>0</v>
      </c>
      <c r="L409" s="13">
        <v>0</v>
      </c>
      <c r="M409" s="41"/>
      <c r="N409" s="13">
        <f t="shared" si="126"/>
        <v>0</v>
      </c>
      <c r="O409" s="17">
        <f t="shared" si="127"/>
        <v>0</v>
      </c>
    </row>
    <row r="410" spans="1:15" ht="18">
      <c r="A410" s="19" t="s">
        <v>190</v>
      </c>
      <c r="B410" s="6" t="s">
        <v>466</v>
      </c>
      <c r="C410" s="13">
        <v>0</v>
      </c>
      <c r="D410" s="13">
        <v>0</v>
      </c>
      <c r="E410" s="13">
        <v>0</v>
      </c>
      <c r="F410" s="13">
        <v>33144968.27</v>
      </c>
      <c r="G410" s="13">
        <v>0</v>
      </c>
      <c r="H410" s="13">
        <v>33144968.27</v>
      </c>
      <c r="I410" s="13">
        <v>33139990</v>
      </c>
      <c r="J410" s="13">
        <v>33139990</v>
      </c>
      <c r="K410" s="13">
        <v>23569990</v>
      </c>
      <c r="L410" s="13">
        <v>23569990</v>
      </c>
      <c r="M410" s="41"/>
      <c r="N410" s="13">
        <f t="shared" si="126"/>
        <v>9570000</v>
      </c>
      <c r="O410" s="17">
        <f t="shared" si="127"/>
        <v>0</v>
      </c>
    </row>
    <row r="411" spans="1:15" ht="18">
      <c r="A411" s="19" t="s">
        <v>191</v>
      </c>
      <c r="B411" s="6" t="s">
        <v>195</v>
      </c>
      <c r="C411" s="13">
        <v>0</v>
      </c>
      <c r="D411" s="13">
        <v>0</v>
      </c>
      <c r="E411" s="13">
        <v>0</v>
      </c>
      <c r="F411" s="13">
        <v>182191566.35</v>
      </c>
      <c r="G411" s="13">
        <v>0</v>
      </c>
      <c r="H411" s="13">
        <v>182191566.35</v>
      </c>
      <c r="I411" s="13">
        <v>106901052.89</v>
      </c>
      <c r="J411" s="13">
        <v>106901052.89</v>
      </c>
      <c r="K411" s="13">
        <v>106901052.89</v>
      </c>
      <c r="L411" s="13">
        <v>106901052.89</v>
      </c>
      <c r="M411" s="41"/>
      <c r="N411" s="13">
        <f t="shared" si="126"/>
        <v>0</v>
      </c>
      <c r="O411" s="17">
        <f t="shared" si="127"/>
        <v>0</v>
      </c>
    </row>
    <row r="412" spans="1:15" s="9" customFormat="1" ht="18">
      <c r="A412" s="19" t="s">
        <v>192</v>
      </c>
      <c r="B412" s="6" t="s">
        <v>981</v>
      </c>
      <c r="C412" s="13">
        <v>0</v>
      </c>
      <c r="D412" s="13">
        <v>0</v>
      </c>
      <c r="E412" s="13">
        <v>0</v>
      </c>
      <c r="F412" s="13">
        <v>5923745.22</v>
      </c>
      <c r="G412" s="13">
        <v>0</v>
      </c>
      <c r="H412" s="13">
        <v>5923745.22</v>
      </c>
      <c r="I412" s="13">
        <v>5886130</v>
      </c>
      <c r="J412" s="13">
        <v>5886130</v>
      </c>
      <c r="K412" s="13">
        <v>5886130</v>
      </c>
      <c r="L412" s="13">
        <v>5886130</v>
      </c>
      <c r="M412" s="41"/>
      <c r="N412" s="13">
        <f t="shared" si="126"/>
        <v>0</v>
      </c>
      <c r="O412" s="17">
        <f t="shared" si="127"/>
        <v>0</v>
      </c>
    </row>
    <row r="413" spans="1:15" ht="18">
      <c r="A413" s="19" t="s">
        <v>193</v>
      </c>
      <c r="B413" s="6" t="s">
        <v>196</v>
      </c>
      <c r="C413" s="13">
        <v>0</v>
      </c>
      <c r="D413" s="13">
        <v>0</v>
      </c>
      <c r="E413" s="13">
        <v>0</v>
      </c>
      <c r="F413" s="13">
        <v>40000000</v>
      </c>
      <c r="G413" s="13">
        <v>0</v>
      </c>
      <c r="H413" s="13">
        <v>40000000</v>
      </c>
      <c r="I413" s="13">
        <v>0</v>
      </c>
      <c r="J413" s="13">
        <v>0</v>
      </c>
      <c r="K413" s="13">
        <v>0</v>
      </c>
      <c r="L413" s="13">
        <v>0</v>
      </c>
      <c r="M413" s="41"/>
      <c r="N413" s="13">
        <f t="shared" si="126"/>
        <v>0</v>
      </c>
      <c r="O413" s="17">
        <f t="shared" si="127"/>
        <v>0</v>
      </c>
    </row>
    <row r="414" spans="1:15" s="9" customFormat="1" ht="18">
      <c r="A414" s="19" t="s">
        <v>194</v>
      </c>
      <c r="B414" s="6" t="s">
        <v>425</v>
      </c>
      <c r="C414" s="13">
        <v>0</v>
      </c>
      <c r="D414" s="13">
        <v>0</v>
      </c>
      <c r="E414" s="13">
        <v>0</v>
      </c>
      <c r="F414" s="13">
        <v>30954240</v>
      </c>
      <c r="G414" s="13">
        <v>0</v>
      </c>
      <c r="H414" s="13">
        <v>30954240</v>
      </c>
      <c r="I414" s="13">
        <v>0</v>
      </c>
      <c r="J414" s="13">
        <v>0</v>
      </c>
      <c r="K414" s="13">
        <v>0</v>
      </c>
      <c r="L414" s="13">
        <v>0</v>
      </c>
      <c r="M414" s="41"/>
      <c r="N414" s="13">
        <f t="shared" si="126"/>
        <v>0</v>
      </c>
      <c r="O414" s="17">
        <f t="shared" si="127"/>
        <v>0</v>
      </c>
    </row>
    <row r="415" spans="1:15" s="9" customFormat="1" ht="18">
      <c r="A415" s="36" t="s">
        <v>982</v>
      </c>
      <c r="B415" s="5" t="s">
        <v>983</v>
      </c>
      <c r="C415" s="12">
        <f aca="true" t="shared" si="130" ref="C415:L415">SUM(C416)</f>
        <v>0</v>
      </c>
      <c r="D415" s="12">
        <f t="shared" si="130"/>
        <v>0</v>
      </c>
      <c r="E415" s="12">
        <f t="shared" si="130"/>
        <v>0</v>
      </c>
      <c r="F415" s="12">
        <f t="shared" si="130"/>
        <v>46742676</v>
      </c>
      <c r="G415" s="12">
        <f t="shared" si="130"/>
        <v>0</v>
      </c>
      <c r="H415" s="12">
        <f t="shared" si="130"/>
        <v>46742676</v>
      </c>
      <c r="I415" s="12">
        <f t="shared" si="130"/>
        <v>46742258</v>
      </c>
      <c r="J415" s="12">
        <f t="shared" si="130"/>
        <v>46742258</v>
      </c>
      <c r="K415" s="12">
        <f t="shared" si="130"/>
        <v>46742258</v>
      </c>
      <c r="L415" s="12">
        <f t="shared" si="130"/>
        <v>46742258</v>
      </c>
      <c r="M415" s="40">
        <f>SUM(M416)</f>
        <v>0</v>
      </c>
      <c r="N415" s="12">
        <f t="shared" si="126"/>
        <v>0</v>
      </c>
      <c r="O415" s="16">
        <f t="shared" si="127"/>
        <v>0</v>
      </c>
    </row>
    <row r="416" spans="1:15" ht="18">
      <c r="A416" s="19" t="s">
        <v>984</v>
      </c>
      <c r="B416" s="6" t="s">
        <v>208</v>
      </c>
      <c r="C416" s="13">
        <v>0</v>
      </c>
      <c r="D416" s="13">
        <v>0</v>
      </c>
      <c r="E416" s="13">
        <v>0</v>
      </c>
      <c r="F416" s="13">
        <v>46742676</v>
      </c>
      <c r="G416" s="13">
        <v>0</v>
      </c>
      <c r="H416" s="13">
        <v>46742676</v>
      </c>
      <c r="I416" s="13">
        <v>46742258</v>
      </c>
      <c r="J416" s="13">
        <v>46742258</v>
      </c>
      <c r="K416" s="13">
        <v>46742258</v>
      </c>
      <c r="L416" s="13">
        <v>46742258</v>
      </c>
      <c r="M416" s="41"/>
      <c r="N416" s="13">
        <f t="shared" si="126"/>
        <v>0</v>
      </c>
      <c r="O416" s="17">
        <f t="shared" si="127"/>
        <v>0</v>
      </c>
    </row>
    <row r="417" spans="1:15" ht="18">
      <c r="A417" s="36" t="s">
        <v>985</v>
      </c>
      <c r="B417" s="5" t="s">
        <v>383</v>
      </c>
      <c r="C417" s="12">
        <f aca="true" t="shared" si="131" ref="C417:L417">C418+C422</f>
        <v>0</v>
      </c>
      <c r="D417" s="12">
        <f t="shared" si="131"/>
        <v>0</v>
      </c>
      <c r="E417" s="12">
        <f t="shared" si="131"/>
        <v>0</v>
      </c>
      <c r="F417" s="12">
        <f t="shared" si="131"/>
        <v>661811265.0899999</v>
      </c>
      <c r="G417" s="12">
        <f t="shared" si="131"/>
        <v>0</v>
      </c>
      <c r="H417" s="12">
        <f t="shared" si="131"/>
        <v>661811265.0899999</v>
      </c>
      <c r="I417" s="12">
        <f t="shared" si="131"/>
        <v>619432367.77</v>
      </c>
      <c r="J417" s="12">
        <f t="shared" si="131"/>
        <v>619432367.77</v>
      </c>
      <c r="K417" s="12">
        <f t="shared" si="131"/>
        <v>186546085.65</v>
      </c>
      <c r="L417" s="12">
        <f t="shared" si="131"/>
        <v>186546085.65</v>
      </c>
      <c r="M417" s="40">
        <f>M418+M422</f>
        <v>0</v>
      </c>
      <c r="N417" s="12">
        <f t="shared" si="126"/>
        <v>432886282.12</v>
      </c>
      <c r="O417" s="16">
        <f t="shared" si="127"/>
        <v>0</v>
      </c>
    </row>
    <row r="418" spans="1:15" ht="18">
      <c r="A418" s="36" t="s">
        <v>986</v>
      </c>
      <c r="B418" s="5" t="s">
        <v>385</v>
      </c>
      <c r="C418" s="12">
        <f aca="true" t="shared" si="132" ref="C418:L418">SUM(C419:C421)</f>
        <v>0</v>
      </c>
      <c r="D418" s="12">
        <f t="shared" si="132"/>
        <v>0</v>
      </c>
      <c r="E418" s="12">
        <f t="shared" si="132"/>
        <v>0</v>
      </c>
      <c r="F418" s="12">
        <f t="shared" si="132"/>
        <v>563915504.03</v>
      </c>
      <c r="G418" s="12">
        <f t="shared" si="132"/>
        <v>0</v>
      </c>
      <c r="H418" s="12">
        <f t="shared" si="132"/>
        <v>563915504.03</v>
      </c>
      <c r="I418" s="12">
        <f t="shared" si="132"/>
        <v>558737765.77</v>
      </c>
      <c r="J418" s="12">
        <f t="shared" si="132"/>
        <v>558737765.77</v>
      </c>
      <c r="K418" s="12">
        <f t="shared" si="132"/>
        <v>160851483.65</v>
      </c>
      <c r="L418" s="12">
        <f t="shared" si="132"/>
        <v>160851483.65</v>
      </c>
      <c r="M418" s="40">
        <f>SUM(M419:M421)</f>
        <v>0</v>
      </c>
      <c r="N418" s="12">
        <f t="shared" si="126"/>
        <v>397886282.12</v>
      </c>
      <c r="O418" s="16">
        <f t="shared" si="127"/>
        <v>0</v>
      </c>
    </row>
    <row r="419" spans="1:15" s="9" customFormat="1" ht="18">
      <c r="A419" s="19" t="s">
        <v>987</v>
      </c>
      <c r="B419" s="6" t="s">
        <v>388</v>
      </c>
      <c r="C419" s="13">
        <v>0</v>
      </c>
      <c r="D419" s="13">
        <v>0</v>
      </c>
      <c r="E419" s="13">
        <v>0</v>
      </c>
      <c r="F419" s="13">
        <v>189961.24</v>
      </c>
      <c r="G419" s="13">
        <v>0</v>
      </c>
      <c r="H419" s="13">
        <v>189961.24</v>
      </c>
      <c r="I419" s="13">
        <v>0</v>
      </c>
      <c r="J419" s="13">
        <v>0</v>
      </c>
      <c r="K419" s="13">
        <v>0</v>
      </c>
      <c r="L419" s="13">
        <v>0</v>
      </c>
      <c r="M419" s="41"/>
      <c r="N419" s="13">
        <f t="shared" si="126"/>
        <v>0</v>
      </c>
      <c r="O419" s="17">
        <f t="shared" si="127"/>
        <v>0</v>
      </c>
    </row>
    <row r="420" spans="1:15" ht="18">
      <c r="A420" s="19" t="s">
        <v>988</v>
      </c>
      <c r="B420" s="6" t="s">
        <v>424</v>
      </c>
      <c r="C420" s="13">
        <v>0</v>
      </c>
      <c r="D420" s="13">
        <v>0</v>
      </c>
      <c r="E420" s="13">
        <v>0</v>
      </c>
      <c r="F420" s="13">
        <v>2495015.12</v>
      </c>
      <c r="G420" s="13">
        <v>0</v>
      </c>
      <c r="H420" s="13">
        <v>2495015.12</v>
      </c>
      <c r="I420" s="13">
        <v>2495015.12</v>
      </c>
      <c r="J420" s="13">
        <v>2495015.12</v>
      </c>
      <c r="K420" s="13">
        <v>2495015.12</v>
      </c>
      <c r="L420" s="13">
        <v>2495015.12</v>
      </c>
      <c r="M420" s="41"/>
      <c r="N420" s="13">
        <f t="shared" si="126"/>
        <v>0</v>
      </c>
      <c r="O420" s="17">
        <f t="shared" si="127"/>
        <v>0</v>
      </c>
    </row>
    <row r="421" spans="1:15" ht="18">
      <c r="A421" s="19" t="s">
        <v>989</v>
      </c>
      <c r="B421" s="6" t="s">
        <v>990</v>
      </c>
      <c r="C421" s="13">
        <v>0</v>
      </c>
      <c r="D421" s="13">
        <v>0</v>
      </c>
      <c r="E421" s="13">
        <v>0</v>
      </c>
      <c r="F421" s="13">
        <v>561230527.67</v>
      </c>
      <c r="G421" s="13">
        <v>0</v>
      </c>
      <c r="H421" s="13">
        <v>561230527.67</v>
      </c>
      <c r="I421" s="13">
        <v>556242750.65</v>
      </c>
      <c r="J421" s="13">
        <v>556242750.65</v>
      </c>
      <c r="K421" s="13">
        <v>158356468.53</v>
      </c>
      <c r="L421" s="13">
        <v>158356468.53</v>
      </c>
      <c r="M421" s="41"/>
      <c r="N421" s="13">
        <f t="shared" si="126"/>
        <v>397886282.12</v>
      </c>
      <c r="O421" s="17">
        <f t="shared" si="127"/>
        <v>0</v>
      </c>
    </row>
    <row r="422" spans="1:15" ht="18">
      <c r="A422" s="36" t="s">
        <v>991</v>
      </c>
      <c r="B422" s="5" t="s">
        <v>390</v>
      </c>
      <c r="C422" s="12">
        <f aca="true" t="shared" si="133" ref="C422:L422">SUM(C423:C426)</f>
        <v>0</v>
      </c>
      <c r="D422" s="12">
        <f t="shared" si="133"/>
        <v>0</v>
      </c>
      <c r="E422" s="12">
        <f t="shared" si="133"/>
        <v>0</v>
      </c>
      <c r="F422" s="12">
        <f t="shared" si="133"/>
        <v>97895761.06</v>
      </c>
      <c r="G422" s="12">
        <f t="shared" si="133"/>
        <v>0</v>
      </c>
      <c r="H422" s="12">
        <f t="shared" si="133"/>
        <v>97895761.06</v>
      </c>
      <c r="I422" s="12">
        <f t="shared" si="133"/>
        <v>60694602</v>
      </c>
      <c r="J422" s="12">
        <f t="shared" si="133"/>
        <v>60694602</v>
      </c>
      <c r="K422" s="12">
        <f t="shared" si="133"/>
        <v>25694602</v>
      </c>
      <c r="L422" s="12">
        <f t="shared" si="133"/>
        <v>25694602</v>
      </c>
      <c r="M422" s="40">
        <f>SUM(M423:M426)</f>
        <v>0</v>
      </c>
      <c r="N422" s="12">
        <f t="shared" si="126"/>
        <v>35000000</v>
      </c>
      <c r="O422" s="16">
        <f t="shared" si="127"/>
        <v>0</v>
      </c>
    </row>
    <row r="423" spans="1:15" ht="18">
      <c r="A423" s="19" t="s">
        <v>992</v>
      </c>
      <c r="B423" s="6" t="s">
        <v>392</v>
      </c>
      <c r="C423" s="13">
        <v>0</v>
      </c>
      <c r="D423" s="13">
        <v>0</v>
      </c>
      <c r="E423" s="13">
        <v>0</v>
      </c>
      <c r="F423" s="13">
        <v>20958246.04</v>
      </c>
      <c r="G423" s="13">
        <v>0</v>
      </c>
      <c r="H423" s="13">
        <v>20958246.04</v>
      </c>
      <c r="I423" s="13">
        <v>12000000</v>
      </c>
      <c r="J423" s="13">
        <v>12000000</v>
      </c>
      <c r="K423" s="13">
        <v>12000000</v>
      </c>
      <c r="L423" s="13">
        <v>12000000</v>
      </c>
      <c r="M423" s="41"/>
      <c r="N423" s="13">
        <f t="shared" si="126"/>
        <v>0</v>
      </c>
      <c r="O423" s="17">
        <f t="shared" si="127"/>
        <v>0</v>
      </c>
    </row>
    <row r="424" spans="1:15" s="9" customFormat="1" ht="18">
      <c r="A424" s="19" t="s">
        <v>993</v>
      </c>
      <c r="B424" s="6" t="s">
        <v>393</v>
      </c>
      <c r="C424" s="13">
        <v>0</v>
      </c>
      <c r="D424" s="13">
        <v>0</v>
      </c>
      <c r="E424" s="13">
        <v>0</v>
      </c>
      <c r="F424" s="13">
        <v>6684153</v>
      </c>
      <c r="G424" s="13">
        <v>0</v>
      </c>
      <c r="H424" s="13">
        <v>6684153</v>
      </c>
      <c r="I424" s="13">
        <v>6684153</v>
      </c>
      <c r="J424" s="13">
        <v>6684153</v>
      </c>
      <c r="K424" s="13">
        <v>6684153</v>
      </c>
      <c r="L424" s="13">
        <v>6684153</v>
      </c>
      <c r="M424" s="41"/>
      <c r="N424" s="13">
        <f t="shared" si="126"/>
        <v>0</v>
      </c>
      <c r="O424" s="17">
        <f t="shared" si="127"/>
        <v>0</v>
      </c>
    </row>
    <row r="425" spans="1:15" ht="18">
      <c r="A425" s="19" t="s">
        <v>994</v>
      </c>
      <c r="B425" s="6" t="s">
        <v>815</v>
      </c>
      <c r="C425" s="13">
        <v>0</v>
      </c>
      <c r="D425" s="13">
        <v>0</v>
      </c>
      <c r="E425" s="13">
        <v>0</v>
      </c>
      <c r="F425" s="13">
        <v>7010449</v>
      </c>
      <c r="G425" s="13">
        <v>0</v>
      </c>
      <c r="H425" s="13">
        <v>7010449</v>
      </c>
      <c r="I425" s="13">
        <v>7010449</v>
      </c>
      <c r="J425" s="13">
        <v>7010449</v>
      </c>
      <c r="K425" s="13">
        <v>7010449</v>
      </c>
      <c r="L425" s="13">
        <v>7010449</v>
      </c>
      <c r="M425" s="41"/>
      <c r="N425" s="13">
        <f t="shared" si="126"/>
        <v>0</v>
      </c>
      <c r="O425" s="17">
        <f t="shared" si="127"/>
        <v>0</v>
      </c>
    </row>
    <row r="426" spans="1:15" s="9" customFormat="1" ht="18">
      <c r="A426" s="19" t="s">
        <v>995</v>
      </c>
      <c r="B426" s="6" t="s">
        <v>147</v>
      </c>
      <c r="C426" s="13">
        <v>0</v>
      </c>
      <c r="D426" s="13">
        <v>0</v>
      </c>
      <c r="E426" s="13">
        <v>0</v>
      </c>
      <c r="F426" s="13">
        <v>63242913.02</v>
      </c>
      <c r="G426" s="13">
        <v>0</v>
      </c>
      <c r="H426" s="13">
        <v>63242913.02</v>
      </c>
      <c r="I426" s="13">
        <v>35000000</v>
      </c>
      <c r="J426" s="13">
        <v>35000000</v>
      </c>
      <c r="K426" s="13">
        <v>0</v>
      </c>
      <c r="L426" s="13">
        <v>0</v>
      </c>
      <c r="M426" s="41"/>
      <c r="N426" s="13">
        <f t="shared" si="126"/>
        <v>35000000</v>
      </c>
      <c r="O426" s="17">
        <f t="shared" si="127"/>
        <v>0</v>
      </c>
    </row>
    <row r="427" spans="1:15" ht="18">
      <c r="A427" s="36" t="s">
        <v>996</v>
      </c>
      <c r="B427" s="5" t="s">
        <v>997</v>
      </c>
      <c r="C427" s="12">
        <f aca="true" t="shared" si="134" ref="C427:L427">C428</f>
        <v>0</v>
      </c>
      <c r="D427" s="12">
        <f t="shared" si="134"/>
        <v>0</v>
      </c>
      <c r="E427" s="12">
        <f t="shared" si="134"/>
        <v>0</v>
      </c>
      <c r="F427" s="12">
        <f t="shared" si="134"/>
        <v>3748603</v>
      </c>
      <c r="G427" s="12">
        <f t="shared" si="134"/>
        <v>0</v>
      </c>
      <c r="H427" s="12">
        <f t="shared" si="134"/>
        <v>3748603</v>
      </c>
      <c r="I427" s="12">
        <f t="shared" si="134"/>
        <v>3748603</v>
      </c>
      <c r="J427" s="12">
        <f t="shared" si="134"/>
        <v>3748603</v>
      </c>
      <c r="K427" s="12">
        <f t="shared" si="134"/>
        <v>3748603</v>
      </c>
      <c r="L427" s="12">
        <f t="shared" si="134"/>
        <v>3748603</v>
      </c>
      <c r="M427" s="40">
        <f>M428</f>
        <v>0</v>
      </c>
      <c r="N427" s="12">
        <f t="shared" si="126"/>
        <v>0</v>
      </c>
      <c r="O427" s="16">
        <f t="shared" si="127"/>
        <v>0</v>
      </c>
    </row>
    <row r="428" spans="1:15" ht="18">
      <c r="A428" s="19" t="s">
        <v>998</v>
      </c>
      <c r="B428" s="6" t="s">
        <v>134</v>
      </c>
      <c r="C428" s="13">
        <v>0</v>
      </c>
      <c r="D428" s="13">
        <v>0</v>
      </c>
      <c r="E428" s="13">
        <v>0</v>
      </c>
      <c r="F428" s="13">
        <v>3748603</v>
      </c>
      <c r="G428" s="13">
        <v>0</v>
      </c>
      <c r="H428" s="13">
        <v>3748603</v>
      </c>
      <c r="I428" s="13">
        <v>3748603</v>
      </c>
      <c r="J428" s="13">
        <v>3748603</v>
      </c>
      <c r="K428" s="13">
        <v>3748603</v>
      </c>
      <c r="L428" s="13">
        <v>3748603</v>
      </c>
      <c r="M428" s="41"/>
      <c r="N428" s="13">
        <f t="shared" si="126"/>
        <v>0</v>
      </c>
      <c r="O428" s="17">
        <f t="shared" si="127"/>
        <v>0</v>
      </c>
    </row>
    <row r="429" spans="1:15" ht="18">
      <c r="A429" s="36" t="s">
        <v>197</v>
      </c>
      <c r="B429" s="5" t="s">
        <v>471</v>
      </c>
      <c r="C429" s="12">
        <f aca="true" t="shared" si="135" ref="C429:L429">SUM(C430:C431)</f>
        <v>2000</v>
      </c>
      <c r="D429" s="12">
        <f t="shared" si="135"/>
        <v>0</v>
      </c>
      <c r="E429" s="12">
        <f t="shared" si="135"/>
        <v>0</v>
      </c>
      <c r="F429" s="12">
        <f t="shared" si="135"/>
        <v>15600297.43</v>
      </c>
      <c r="G429" s="12">
        <f t="shared" si="135"/>
        <v>0</v>
      </c>
      <c r="H429" s="12">
        <f t="shared" si="135"/>
        <v>15602297.43</v>
      </c>
      <c r="I429" s="12">
        <f t="shared" si="135"/>
        <v>0</v>
      </c>
      <c r="J429" s="12">
        <f t="shared" si="135"/>
        <v>0</v>
      </c>
      <c r="K429" s="12">
        <f t="shared" si="135"/>
        <v>0</v>
      </c>
      <c r="L429" s="12">
        <f t="shared" si="135"/>
        <v>0</v>
      </c>
      <c r="M429" s="40">
        <f>SUM(M430:M431)</f>
        <v>0</v>
      </c>
      <c r="N429" s="12">
        <f t="shared" si="126"/>
        <v>0</v>
      </c>
      <c r="O429" s="16">
        <f t="shared" si="127"/>
        <v>0</v>
      </c>
    </row>
    <row r="430" spans="1:15" ht="18">
      <c r="A430" s="19" t="s">
        <v>198</v>
      </c>
      <c r="B430" s="6" t="s">
        <v>168</v>
      </c>
      <c r="C430" s="13">
        <v>1000</v>
      </c>
      <c r="D430" s="13">
        <v>0</v>
      </c>
      <c r="E430" s="13">
        <v>0</v>
      </c>
      <c r="F430" s="13">
        <v>436469.34</v>
      </c>
      <c r="G430" s="13">
        <v>0</v>
      </c>
      <c r="H430" s="13">
        <v>437469.34</v>
      </c>
      <c r="I430" s="13">
        <v>0</v>
      </c>
      <c r="J430" s="13">
        <v>0</v>
      </c>
      <c r="K430" s="13">
        <v>0</v>
      </c>
      <c r="L430" s="13">
        <v>0</v>
      </c>
      <c r="M430" s="41"/>
      <c r="N430" s="13">
        <f t="shared" si="126"/>
        <v>0</v>
      </c>
      <c r="O430" s="17">
        <f t="shared" si="127"/>
        <v>0</v>
      </c>
    </row>
    <row r="431" spans="1:15" ht="18.75" thickBot="1">
      <c r="A431" s="37" t="s">
        <v>199</v>
      </c>
      <c r="B431" s="7" t="s">
        <v>200</v>
      </c>
      <c r="C431" s="14">
        <v>1000</v>
      </c>
      <c r="D431" s="14">
        <v>0</v>
      </c>
      <c r="E431" s="14">
        <v>0</v>
      </c>
      <c r="F431" s="14">
        <v>15163828.09</v>
      </c>
      <c r="G431" s="14">
        <v>0</v>
      </c>
      <c r="H431" s="14">
        <v>15164828.09</v>
      </c>
      <c r="I431" s="14">
        <v>0</v>
      </c>
      <c r="J431" s="14">
        <v>0</v>
      </c>
      <c r="K431" s="14">
        <v>0</v>
      </c>
      <c r="L431" s="14">
        <v>0</v>
      </c>
      <c r="M431" s="41"/>
      <c r="N431" s="14">
        <f t="shared" si="126"/>
        <v>0</v>
      </c>
      <c r="O431" s="18">
        <f t="shared" si="127"/>
        <v>0</v>
      </c>
    </row>
    <row r="437" spans="2:10" ht="18">
      <c r="B437" s="3" t="s">
        <v>180</v>
      </c>
      <c r="G437" s="46" t="s">
        <v>816</v>
      </c>
      <c r="H437" s="46"/>
      <c r="I437" s="46"/>
      <c r="J437" s="46"/>
    </row>
    <row r="438" spans="2:10" ht="18">
      <c r="B438" s="2" t="s">
        <v>181</v>
      </c>
      <c r="G438" s="44" t="s">
        <v>817</v>
      </c>
      <c r="H438" s="44"/>
      <c r="I438" s="44"/>
      <c r="J438" s="44"/>
    </row>
  </sheetData>
  <sheetProtection/>
  <mergeCells count="2">
    <mergeCell ref="G437:J437"/>
    <mergeCell ref="G438:J438"/>
  </mergeCells>
  <printOptions/>
  <pageMargins left="0.2362204724409449" right="0.15748031496062992" top="1.0236220472440944" bottom="0.4724409448818898" header="0.2362204724409449" footer="0.2362204724409449"/>
  <pageSetup horizontalDpi="600" verticalDpi="600" orientation="landscape" paperSize="9" scale="55" r:id="rId2"/>
  <headerFooter alignWithMargins="0">
    <oddHeader>&amp;L&amp;G&amp;C&amp;14
ALCALDIA MUNICIPAL DE LA CELIA
Nit 891.480.026-2
EJECUCION PRESUPUESTAL DE GASTOS CON CORTE A DICIEMBRE   2010</oddHeader>
    <oddFooter>&amp;RPagina No.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cp:lastPrinted>2011-06-11T13:23:23Z</cp:lastPrinted>
  <dcterms:created xsi:type="dcterms:W3CDTF">2010-01-03T17:52:04Z</dcterms:created>
  <dcterms:modified xsi:type="dcterms:W3CDTF">2011-06-16T15:48:44Z</dcterms:modified>
  <cp:category/>
  <cp:version/>
  <cp:contentType/>
  <cp:contentStatus/>
</cp:coreProperties>
</file>