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10" activeTab="0"/>
  </bookViews>
  <sheets>
    <sheet name="RENT" sheetId="1" r:id="rId1"/>
    <sheet name="GAST" sheetId="2" r:id="rId2"/>
  </sheets>
  <definedNames>
    <definedName name="_xlnm.Print_Area" localSheetId="1">'GAST'!$A$1:$L$491</definedName>
    <definedName name="_xlnm.Print_Area" localSheetId="0">'RENT'!$A$1:$K$225</definedName>
    <definedName name="Excel_BuiltIn_Print_Area_3">#REF!</definedName>
    <definedName name="Excel_BuiltIn_Print_Titles_3">#REF!</definedName>
    <definedName name="_xlnm.Print_Titles" localSheetId="1">'GAST'!$1:$1</definedName>
    <definedName name="_xlnm.Print_Titles" localSheetId="0">'RENT'!$1:$1</definedName>
  </definedNames>
  <calcPr fullCalcOnLoad="1"/>
</workbook>
</file>

<file path=xl/comments2.xml><?xml version="1.0" encoding="utf-8"?>
<comments xmlns="http://schemas.openxmlformats.org/spreadsheetml/2006/main">
  <authors>
    <author>SISTEMAS</author>
  </authors>
  <commentList>
    <comment ref="J343" authorId="0">
      <text>
        <r>
          <rPr>
            <b/>
            <sz val="8"/>
            <rFont val="Tahoma"/>
            <family val="2"/>
          </rPr>
          <t>SISTEMAS:</t>
        </r>
        <r>
          <rPr>
            <sz val="8"/>
            <rFont val="Tahoma"/>
            <family val="2"/>
          </rPr>
          <t xml:space="preserve">
SSF - 55088539
</t>
        </r>
      </text>
    </comment>
    <comment ref="L343" authorId="0">
      <text>
        <r>
          <rPr>
            <b/>
            <sz val="8"/>
            <rFont val="Tahoma"/>
            <family val="2"/>
          </rPr>
          <t>SISTEMAS:</t>
        </r>
        <r>
          <rPr>
            <sz val="8"/>
            <rFont val="Tahoma"/>
            <family val="2"/>
          </rPr>
          <t xml:space="preserve">
SSF - 55088539
</t>
        </r>
      </text>
    </comment>
    <comment ref="K343" authorId="0">
      <text>
        <r>
          <rPr>
            <b/>
            <sz val="8"/>
            <rFont val="Tahoma"/>
            <family val="2"/>
          </rPr>
          <t>SISTEMAS:</t>
        </r>
        <r>
          <rPr>
            <sz val="8"/>
            <rFont val="Tahoma"/>
            <family val="2"/>
          </rPr>
          <t xml:space="preserve">
SSF - 55088539
</t>
        </r>
      </text>
    </comment>
    <comment ref="L341" authorId="0">
      <text>
        <r>
          <rPr>
            <b/>
            <sz val="8"/>
            <rFont val="Tahoma"/>
            <family val="2"/>
          </rPr>
          <t>SISTEMAS:</t>
        </r>
        <r>
          <rPr>
            <sz val="8"/>
            <rFont val="Tahoma"/>
            <family val="2"/>
          </rPr>
          <t xml:space="preserve">
ssf 109683425</t>
        </r>
      </text>
    </comment>
    <comment ref="L353" authorId="0">
      <text>
        <r>
          <rPr>
            <b/>
            <sz val="8"/>
            <rFont val="Tahoma"/>
            <family val="2"/>
          </rPr>
          <t>SISTEMAS:</t>
        </r>
        <r>
          <rPr>
            <sz val="8"/>
            <rFont val="Tahoma"/>
            <family val="2"/>
          </rPr>
          <t xml:space="preserve">
ssf 118029248</t>
        </r>
      </text>
    </comment>
  </commentList>
</comments>
</file>

<file path=xl/sharedStrings.xml><?xml version="1.0" encoding="utf-8"?>
<sst xmlns="http://schemas.openxmlformats.org/spreadsheetml/2006/main" count="1443" uniqueCount="1271">
  <si>
    <t>2.3.3</t>
  </si>
  <si>
    <t>2.3.3.01</t>
  </si>
  <si>
    <t>Adquisición de bienes</t>
  </si>
  <si>
    <t>2.3.3.01.2</t>
  </si>
  <si>
    <t>2.3.3.01.2.1</t>
  </si>
  <si>
    <t>2.3.3.01.2.1.01</t>
  </si>
  <si>
    <t>Régimen subsidiado continuidad S.G.P</t>
  </si>
  <si>
    <t>2.3.3.01.2.1.02</t>
  </si>
  <si>
    <t>2.3.3.01.2.1.03</t>
  </si>
  <si>
    <t>Régimen subsidiado FOSYGA</t>
  </si>
  <si>
    <t>2.3.3.01.2.1.04</t>
  </si>
  <si>
    <t>2.3.3.01.2.1.05</t>
  </si>
  <si>
    <t>2.3.3.01.2.1.06</t>
  </si>
  <si>
    <t>Otros subsidios a la demanda</t>
  </si>
  <si>
    <t>2.3.3.01.2.1.07</t>
  </si>
  <si>
    <t>2.3.3.01.2.1.08</t>
  </si>
  <si>
    <t>Promoción y prevención régimen subsidiado</t>
  </si>
  <si>
    <t>DE BALANCE</t>
  </si>
  <si>
    <t>Rentas cedidas régimen subsidiado</t>
  </si>
  <si>
    <t>Convenios departamentales</t>
  </si>
  <si>
    <t>2.3.3.01.2.2</t>
  </si>
  <si>
    <t>2.3.3.01.2.2.1</t>
  </si>
  <si>
    <t>2.3.3.01.2.2.3</t>
  </si>
  <si>
    <t>2.3.3.01.2.3</t>
  </si>
  <si>
    <t>2.3.3.01.2.3.1</t>
  </si>
  <si>
    <t>Acciones y Programas en Salud Pública</t>
  </si>
  <si>
    <t>2.3.3.01.2.3.2</t>
  </si>
  <si>
    <t>Gastos por recursos de capital en salud pública</t>
  </si>
  <si>
    <t>Del balance salud pública</t>
  </si>
  <si>
    <t>OTROS GASTOS DEL SECTOR SALUD</t>
  </si>
  <si>
    <t>Empres Territorial para la salud (ETESA)</t>
  </si>
  <si>
    <t>Gastos con otros Ingresos municipales</t>
  </si>
  <si>
    <t>2.3.3.02</t>
  </si>
  <si>
    <t>2.3.3.03</t>
  </si>
  <si>
    <t>2.3.3.04</t>
  </si>
  <si>
    <t>2.3.3.05</t>
  </si>
  <si>
    <t>2.3.3.06</t>
  </si>
  <si>
    <t>2.3.3.07</t>
  </si>
  <si>
    <t>2.3.3.08</t>
  </si>
  <si>
    <t>FONDO CUENTA 418/87</t>
  </si>
  <si>
    <t>Orden público</t>
  </si>
  <si>
    <t>ESTAMPILLA PROCULTURA</t>
  </si>
  <si>
    <t>Construcción adecuación mejoramiento y mant. infraestructura</t>
  </si>
  <si>
    <t>Formación y capacitación técnica y cultural del gestor cultural</t>
  </si>
  <si>
    <t>Seguridad social creador y gestor cultural</t>
  </si>
  <si>
    <t>Pasivo pensional municipal</t>
  </si>
  <si>
    <t>Apoyo a programas de expresión cultural, artística Art.17 Ley 397/97</t>
  </si>
  <si>
    <t>2.3.4</t>
  </si>
  <si>
    <t>2.3.4.1</t>
  </si>
  <si>
    <t>2.3.4.1.1</t>
  </si>
  <si>
    <t>2.3.4.2</t>
  </si>
  <si>
    <t>2.3.4.2.1</t>
  </si>
  <si>
    <t>2.3.4.2.2</t>
  </si>
  <si>
    <t>2.3.5</t>
  </si>
  <si>
    <t>2.3.5.1</t>
  </si>
  <si>
    <t>2.3.5.1.1</t>
  </si>
  <si>
    <t>2.3.5.2</t>
  </si>
  <si>
    <t>2.3.5.2.1</t>
  </si>
  <si>
    <t>2.3.5.2.1.1</t>
  </si>
  <si>
    <t>Vivienda</t>
  </si>
  <si>
    <t>2.3.5.3</t>
  </si>
  <si>
    <t>Fondos Especiales</t>
  </si>
  <si>
    <t>2.3.5.3.1</t>
  </si>
  <si>
    <t>2.3.5.3.1.1</t>
  </si>
  <si>
    <t>1.2.14</t>
  </si>
  <si>
    <t>2.3.5.3.1.2</t>
  </si>
  <si>
    <t>2.3.5.3.1.2.1</t>
  </si>
  <si>
    <t>2.3.5.3.2</t>
  </si>
  <si>
    <t>2.3.5.3.2.1</t>
  </si>
  <si>
    <t>GASTOS POR RECURSOS DE CAPITAL</t>
  </si>
  <si>
    <t>Deporte y recreación</t>
  </si>
  <si>
    <t>CARLOS ARTURO RINCON CORRALES</t>
  </si>
  <si>
    <t>Secretario de Hacienda Municipal</t>
  </si>
  <si>
    <t>2.3.2.5</t>
  </si>
  <si>
    <t>ATENCIÓN INTEGRAL A LA PRIMERA INFANCIA</t>
  </si>
  <si>
    <t>2.3.2.5.1</t>
  </si>
  <si>
    <t>Programa de Atención Integral a la Primera Infancia (PAIPI)</t>
  </si>
  <si>
    <t>RUBRO</t>
  </si>
  <si>
    <t>NOMBRE</t>
  </si>
  <si>
    <t>P. INICIAL</t>
  </si>
  <si>
    <t>ADICIONES</t>
  </si>
  <si>
    <t>REDUCCIONES</t>
  </si>
  <si>
    <t>P DEFINITIVO</t>
  </si>
  <si>
    <t>EJECUT ANT</t>
  </si>
  <si>
    <t>ACUMULADO</t>
  </si>
  <si>
    <t>1</t>
  </si>
  <si>
    <t>1.1</t>
  </si>
  <si>
    <t>INGRESOS CORRIENTES</t>
  </si>
  <si>
    <t>1.1.1</t>
  </si>
  <si>
    <t>Pesas y Medidas</t>
  </si>
  <si>
    <t>Ocupación del Espacio Público</t>
  </si>
  <si>
    <t>1.1.2</t>
  </si>
  <si>
    <t>1.1.2.1</t>
  </si>
  <si>
    <t>1.1.2.2</t>
  </si>
  <si>
    <t>1.1.2.2.1</t>
  </si>
  <si>
    <t>Reintegros</t>
  </si>
  <si>
    <t>1.1.2.2.2</t>
  </si>
  <si>
    <t>1.1.2.2.4</t>
  </si>
  <si>
    <t>1.1.2.4</t>
  </si>
  <si>
    <t>1.1.2.5</t>
  </si>
  <si>
    <t>1.1.2.5.1</t>
  </si>
  <si>
    <t>1.1.2.6</t>
  </si>
  <si>
    <t>1.1.2.6.1</t>
  </si>
  <si>
    <t>1.1.2.7</t>
  </si>
  <si>
    <t>1.1.2.7.3</t>
  </si>
  <si>
    <t>AGUA POTABLE Y SANEAMIENTO BASICO</t>
  </si>
  <si>
    <t>Cultura</t>
  </si>
  <si>
    <t>1.2</t>
  </si>
  <si>
    <t>FONDOS ESPECIALES</t>
  </si>
  <si>
    <t>1.2.01</t>
  </si>
  <si>
    <t>FONDO LOCAL DE SALUD</t>
  </si>
  <si>
    <t>1.2.01.1</t>
  </si>
  <si>
    <t>1.2.01.1.1</t>
  </si>
  <si>
    <t>1.2.01.2</t>
  </si>
  <si>
    <t>Sistema General de Participaciones</t>
  </si>
  <si>
    <t>Régimen subsidiado con rentas cedidas</t>
  </si>
  <si>
    <t>Rendimientos financieros</t>
  </si>
  <si>
    <t>FOSYGA</t>
  </si>
  <si>
    <t>ETESA</t>
  </si>
  <si>
    <t>Régimen Subsidiado Continuidad SGP</t>
  </si>
  <si>
    <t>Régimen Subsidiado Ampliación SGP</t>
  </si>
  <si>
    <t>1.2.01.4</t>
  </si>
  <si>
    <t>1.2.01.4.1</t>
  </si>
  <si>
    <t>Recursos del Balance</t>
  </si>
  <si>
    <t>Fondo Territorial de Pensiones FOMPET   (I.C.L.D)</t>
  </si>
  <si>
    <t>1.2.04</t>
  </si>
  <si>
    <t>Fondo Municipal de Vivienda</t>
  </si>
  <si>
    <t>1.2.05</t>
  </si>
  <si>
    <t>Fondo de Prevención y Atención de Desastres   (I.C.L.D)</t>
  </si>
  <si>
    <t>1.2.06</t>
  </si>
  <si>
    <t>Fondo de Solidaridad Rural</t>
  </si>
  <si>
    <t>1.2.07</t>
  </si>
  <si>
    <t>1.2.08</t>
  </si>
  <si>
    <t>1.2.09</t>
  </si>
  <si>
    <t>1.2.10</t>
  </si>
  <si>
    <t>1.2.13</t>
  </si>
  <si>
    <t>Ingresos Volqueta</t>
  </si>
  <si>
    <t>Gratuidad en la educación</t>
  </si>
  <si>
    <t>RECURSOS DE CAPITAL</t>
  </si>
  <si>
    <t>DEL ACTIVO</t>
  </si>
  <si>
    <t>Donaciones</t>
  </si>
  <si>
    <t>DEL CREDITO</t>
  </si>
  <si>
    <t>Otros Fondos</t>
  </si>
  <si>
    <t>Desarrollo vial urbano</t>
  </si>
  <si>
    <t>Promoción y desarrollo</t>
  </si>
  <si>
    <t>Transporte escolar</t>
  </si>
  <si>
    <t>Fondo de solidaridad rural</t>
  </si>
  <si>
    <t>CREDITOS</t>
  </si>
  <si>
    <t>COMPRIMISOS</t>
  </si>
  <si>
    <t>OLIGACIONES</t>
  </si>
  <si>
    <t>PAGOS</t>
  </si>
  <si>
    <t>2</t>
  </si>
  <si>
    <t>PRESUPUESTO DE GASTOS</t>
  </si>
  <si>
    <t>2.1</t>
  </si>
  <si>
    <t>GASTOS DE FUNCIONAMIENTO</t>
  </si>
  <si>
    <t>2.1.1</t>
  </si>
  <si>
    <t>2.1.1.1</t>
  </si>
  <si>
    <t>Prima de Navidad</t>
  </si>
  <si>
    <t>Prima de Vacaciones</t>
  </si>
  <si>
    <t>Honorarios</t>
  </si>
  <si>
    <t>Materiales y suministros</t>
  </si>
  <si>
    <t>Impresos y publicaciones</t>
  </si>
  <si>
    <t>Transporte</t>
  </si>
  <si>
    <t>TRANSFERENCIAS</t>
  </si>
  <si>
    <t>Salud</t>
  </si>
  <si>
    <t>Vacaciones</t>
  </si>
  <si>
    <t>2.2</t>
  </si>
  <si>
    <t>SERVICIO DE LA DEUDA</t>
  </si>
  <si>
    <t>2.2.1</t>
  </si>
  <si>
    <t>2.2.1.1</t>
  </si>
  <si>
    <t>Amortización</t>
  </si>
  <si>
    <t>Intereses</t>
  </si>
  <si>
    <t>INVERSIÓN</t>
  </si>
  <si>
    <t>PROPÓSITO GENERAL</t>
  </si>
  <si>
    <t>Servicio de deuda otros sectores</t>
  </si>
  <si>
    <t>Servicio deuda Agua Potable y Saneamiento Básico</t>
  </si>
  <si>
    <t>2.3</t>
  </si>
  <si>
    <t>2.3.1</t>
  </si>
  <si>
    <t>2.3.1.1</t>
  </si>
  <si>
    <t>EDUCACIÓN</t>
  </si>
  <si>
    <t>2.3.1.1.1</t>
  </si>
  <si>
    <t>2.3.1.1.2</t>
  </si>
  <si>
    <t>2.3.1.1.3</t>
  </si>
  <si>
    <t>2.3.1.1.4</t>
  </si>
  <si>
    <t>Bachillerato en Bienestar Rural</t>
  </si>
  <si>
    <t>2.3.1.1.5</t>
  </si>
  <si>
    <t>Canasta Educativa</t>
  </si>
  <si>
    <t>2.3.1.1.6</t>
  </si>
  <si>
    <t>2.3.1.2</t>
  </si>
  <si>
    <t>ALIMENTACIÓN ESCOLAR</t>
  </si>
  <si>
    <t>2.3.1.2.1</t>
  </si>
  <si>
    <t>Nutrición escolar</t>
  </si>
  <si>
    <t>2.3.1.4</t>
  </si>
  <si>
    <t>2.3.1.4.1</t>
  </si>
  <si>
    <t>2.3.1.4.1.1</t>
  </si>
  <si>
    <t>Compra predios art. 111 ley 99/93</t>
  </si>
  <si>
    <t>2.3.1.4.2</t>
  </si>
  <si>
    <t>DEPORTE Y RECREACIÓN</t>
  </si>
  <si>
    <t>2.3.1.4.2.1</t>
  </si>
  <si>
    <t>2.3.1.4.3</t>
  </si>
  <si>
    <t>CULTURA</t>
  </si>
  <si>
    <t>2.3.1.4.3.1</t>
  </si>
  <si>
    <t>2.3.1.4.4</t>
  </si>
  <si>
    <t>OTROS SECTORES</t>
  </si>
  <si>
    <t>2.3.1.4.4.01</t>
  </si>
  <si>
    <t>2.3.1.4.4.02</t>
  </si>
  <si>
    <t>2.3.1.4.4.03</t>
  </si>
  <si>
    <t>2.3.1.4.4.04</t>
  </si>
  <si>
    <t>2.3.1.4.4.05</t>
  </si>
  <si>
    <t>2.3.1.4.4.06</t>
  </si>
  <si>
    <t>2.3.1.4.4.07</t>
  </si>
  <si>
    <t>2.3.1.4.4.08</t>
  </si>
  <si>
    <t>2.3.1.4.4.09</t>
  </si>
  <si>
    <t>Fortalecimiento Institucional</t>
  </si>
  <si>
    <t>2.3.1.4.4.10</t>
  </si>
  <si>
    <t>Prevención y Atención de Desastres</t>
  </si>
  <si>
    <t>2.3.1.4.4.12</t>
  </si>
  <si>
    <t>Preinversion</t>
  </si>
  <si>
    <t>2.3.1.4.4.13</t>
  </si>
  <si>
    <t>Programa de Bienestar Social y Salud Ocupacional</t>
  </si>
  <si>
    <t>2.3.1.4.4.14</t>
  </si>
  <si>
    <t>apoyo a la educacion superior</t>
  </si>
  <si>
    <t>Archivo en general</t>
  </si>
  <si>
    <t>2.3.2</t>
  </si>
  <si>
    <t>INVERSIÓN CON S.G.P SIN SALUD</t>
  </si>
  <si>
    <t>2.3.2.1</t>
  </si>
  <si>
    <t>2.3.2.1.1</t>
  </si>
  <si>
    <t>2.3.2.1.1.02</t>
  </si>
  <si>
    <t>2.3.2.1.1.03</t>
  </si>
  <si>
    <t>2.3.2.1.1.05</t>
  </si>
  <si>
    <t>2.3.2.1.1.06</t>
  </si>
  <si>
    <t>2.3.2.1.1.07</t>
  </si>
  <si>
    <t>2.3.2.1.1.08</t>
  </si>
  <si>
    <t>2.3.2.2</t>
  </si>
  <si>
    <t>2.3.2.2.1</t>
  </si>
  <si>
    <t>2.3.2.2.2</t>
  </si>
  <si>
    <t>2.3.2.3</t>
  </si>
  <si>
    <t>2.3.2.3.1</t>
  </si>
  <si>
    <t>2.3.2.3.1.1</t>
  </si>
  <si>
    <t>REDUCCION</t>
  </si>
  <si>
    <t>ADICION</t>
  </si>
  <si>
    <t>2.3.2.3.2</t>
  </si>
  <si>
    <t>2.3.2.3.2.1</t>
  </si>
  <si>
    <t>2.3.2.3.2.2</t>
  </si>
  <si>
    <t>2.3.2.3.2.3</t>
  </si>
  <si>
    <t>2.3.2.3.2.4</t>
  </si>
  <si>
    <t>2.3.2.3.2.5</t>
  </si>
  <si>
    <t>2.3.2.3.2.6</t>
  </si>
  <si>
    <t>2.3.2.3.3</t>
  </si>
  <si>
    <t>2.3.2.4</t>
  </si>
  <si>
    <t>JOHN JAIRO SOTO HURTADO</t>
  </si>
  <si>
    <t xml:space="preserve">Alcalde Municipal </t>
  </si>
  <si>
    <t>Caja menor</t>
  </si>
  <si>
    <t>2.2.1.1.1</t>
  </si>
  <si>
    <t>Proposito General</t>
  </si>
  <si>
    <t>2.2.1.1.1.1</t>
  </si>
  <si>
    <t>Educacion para la poblacion especial</t>
  </si>
  <si>
    <t>Seguros estudiantes</t>
  </si>
  <si>
    <t>MEDIO AMBIENTE, AGUA POTABLE Y SANEAMIENTO BÁSICO</t>
  </si>
  <si>
    <t>Zonas Verdes y Parques</t>
  </si>
  <si>
    <t>plataforma tecnologica</t>
  </si>
  <si>
    <t>Comisaria de familia</t>
  </si>
  <si>
    <t>2.3.3.01.2.1.06.1</t>
  </si>
  <si>
    <t>2.3.3.01.2.1.06.1.01</t>
  </si>
  <si>
    <t>2.3.3.01.2.1.06.1.02</t>
  </si>
  <si>
    <t>2.3.3.01.2.1.06.1.03</t>
  </si>
  <si>
    <t>2.3.3.01.2.1.06.1.04</t>
  </si>
  <si>
    <t>2.3.3.01.2.1.06.1.05</t>
  </si>
  <si>
    <t>2.3.3.01.2.1.06.1.06</t>
  </si>
  <si>
    <t>2.3.3.01.2.1.06.1.07</t>
  </si>
  <si>
    <t>2.3.3.01.2.1.06.1.08</t>
  </si>
  <si>
    <t>Cuota del 0.2% de inspección, vigilancia y control de las entidades territoriales</t>
  </si>
  <si>
    <t>2.3.3.01.2.2.3.1</t>
  </si>
  <si>
    <t>2.3.5.3.1.2.1.1</t>
  </si>
  <si>
    <t>2.3.5.3.1.2.2</t>
  </si>
  <si>
    <t>2.3.5.3.1.2.2.1</t>
  </si>
  <si>
    <t>2.3.5.3.2.2</t>
  </si>
  <si>
    <t>Estampilla Procultura</t>
  </si>
  <si>
    <t>Ingresos Transferencia del 30% impuesto al cigarrillo y tabaco</t>
  </si>
  <si>
    <t>TRANSFERENCIA DEL 30% IMPUESTO AL CIGARRILLO Y TABACO</t>
  </si>
  <si>
    <t>Promoción y Desarrollo del Deporte</t>
  </si>
  <si>
    <t>Adecuación, mantenimiento de escenarios deportivos</t>
  </si>
  <si>
    <t>CDP</t>
  </si>
  <si>
    <t>DEFINITIVO</t>
  </si>
  <si>
    <t>INICIAL</t>
  </si>
  <si>
    <t>FORMULA</t>
  </si>
  <si>
    <t>2.3.1.4.4.16</t>
  </si>
  <si>
    <t>Remodelación y ampliación palacio municipal</t>
  </si>
  <si>
    <t>1.1.2.2.5</t>
  </si>
  <si>
    <t>2.3.1.4.4.17</t>
  </si>
  <si>
    <t>2.3.3.01.2.1.06.2</t>
  </si>
  <si>
    <t>2.3.3.01.2.3.3</t>
  </si>
  <si>
    <t>Presupuesto Participativo</t>
  </si>
  <si>
    <t>SALDO X REACUDAR</t>
  </si>
  <si>
    <t>% DE EJECUCION</t>
  </si>
  <si>
    <t>INGRESOS TOTALES</t>
  </si>
  <si>
    <t>TRIBUTARIOS</t>
  </si>
  <si>
    <t>1.1.1.03</t>
  </si>
  <si>
    <t>Impuesto predial unificado</t>
  </si>
  <si>
    <t>1.1.1.03.1</t>
  </si>
  <si>
    <t>Impuesto predial unificado - vigencia actual</t>
  </si>
  <si>
    <t>1.1.1.03.2</t>
  </si>
  <si>
    <t>Impuesto predial unificado - vigencias anteriores</t>
  </si>
  <si>
    <t>1.1.1.03.5</t>
  </si>
  <si>
    <t>Participación con destinación ambiental (CARDER) - vigencia actual</t>
  </si>
  <si>
    <t>1.1.1.03.6</t>
  </si>
  <si>
    <t>Participación con destinación ambiental (CARDER) - vigencias anteriores</t>
  </si>
  <si>
    <t>1.1.1.05</t>
  </si>
  <si>
    <t>Impuesto de industria y comercio</t>
  </si>
  <si>
    <t>1.1.1.05.1</t>
  </si>
  <si>
    <t>Impuesto de industria y comercio - vigencia actual</t>
  </si>
  <si>
    <t>1.1.1.05.2</t>
  </si>
  <si>
    <t>Impuesto de Industria y comercio - vigencias anteriores</t>
  </si>
  <si>
    <t>1.1.1.06</t>
  </si>
  <si>
    <t>Avisos y tableros</t>
  </si>
  <si>
    <t>1.1.1.06.1</t>
  </si>
  <si>
    <t>Avisos y tableros - vigencia actual</t>
  </si>
  <si>
    <t>1.1.1.06.2</t>
  </si>
  <si>
    <t>Avisos y tableros - vigencias anteriores</t>
  </si>
  <si>
    <t>1.1.1.07</t>
  </si>
  <si>
    <t>Publicidad exterior visual</t>
  </si>
  <si>
    <t>1.1.1.25</t>
  </si>
  <si>
    <t>Sobretasa bomberil</t>
  </si>
  <si>
    <t>1.1.1.26</t>
  </si>
  <si>
    <t>Sobretasa a la gasolina</t>
  </si>
  <si>
    <t>1.1.1.28</t>
  </si>
  <si>
    <t>Estampillas</t>
  </si>
  <si>
    <t>1.1.1.28.1</t>
  </si>
  <si>
    <t>Pro dotación y funcionamiento de centros bienestar del anciano</t>
  </si>
  <si>
    <t>1.1.1.28.4</t>
  </si>
  <si>
    <t>Pro cultura</t>
  </si>
  <si>
    <t>1.1.1.28.9</t>
  </si>
  <si>
    <t>Otras estampillas</t>
  </si>
  <si>
    <t>1.1.1.28.9.1</t>
  </si>
  <si>
    <t>PRODESARROLLO</t>
  </si>
  <si>
    <t>1.1.1.29</t>
  </si>
  <si>
    <t>Impuesto sobre el servicio de alumbrado público</t>
  </si>
  <si>
    <t>1.1.1.30</t>
  </si>
  <si>
    <t>Contribución sobre contratos de obras públicas - 5% fondo cuenta</t>
  </si>
  <si>
    <t>1.1.1.32</t>
  </si>
  <si>
    <t>Otros ingresos tributarios</t>
  </si>
  <si>
    <t>1.1.1.32.2</t>
  </si>
  <si>
    <t>1.1.1.32.3</t>
  </si>
  <si>
    <t>1.1.1.32.4</t>
  </si>
  <si>
    <t>Urbanismo Construccion y Otros</t>
  </si>
  <si>
    <t>NO TRIBUTARIOS</t>
  </si>
  <si>
    <t>Tasas y derechos</t>
  </si>
  <si>
    <t>1.1.2.1.10</t>
  </si>
  <si>
    <t>Organo Informativo - publicaciones</t>
  </si>
  <si>
    <t>1.1.2.1.11</t>
  </si>
  <si>
    <t>Derechos de explotación de juegos de suerte y azar</t>
  </si>
  <si>
    <t>1.1.2.1.11.1</t>
  </si>
  <si>
    <t>Rifas</t>
  </si>
  <si>
    <t>Multas y sanciones</t>
  </si>
  <si>
    <t>Tránsito y transporte</t>
  </si>
  <si>
    <t>Multas de control fiscal</t>
  </si>
  <si>
    <t>Multas de gobierno</t>
  </si>
  <si>
    <t>1.1.2.2.4.1</t>
  </si>
  <si>
    <t>Registro de marcas y herretes</t>
  </si>
  <si>
    <t>1.1.2.2.4.3</t>
  </si>
  <si>
    <t>Multas establecimientos de comercio</t>
  </si>
  <si>
    <t>1.1.2.2.4.4</t>
  </si>
  <si>
    <t>Sanciones urbanísticas (urbanismo costruccion )</t>
  </si>
  <si>
    <t>1.1.2.2.4.5</t>
  </si>
  <si>
    <t>Otras multas de gobierno</t>
  </si>
  <si>
    <t>Intereses moratorios</t>
  </si>
  <si>
    <t>1.1.2.2.5.01</t>
  </si>
  <si>
    <t>Predial</t>
  </si>
  <si>
    <t>1.1.2.2.5.03</t>
  </si>
  <si>
    <t>Industria y comercio</t>
  </si>
  <si>
    <t>1.1.2.2.5.09</t>
  </si>
  <si>
    <t>Otros intereses de origen tributario</t>
  </si>
  <si>
    <t>1.1.2.2.5.10</t>
  </si>
  <si>
    <t>Otros intereses de origen no tributario</t>
  </si>
  <si>
    <t>1.1.2.2.6</t>
  </si>
  <si>
    <t>Sanciones tributarias</t>
  </si>
  <si>
    <t>1.1.2.2.6.2</t>
  </si>
  <si>
    <t>Venta de bienes y servicios</t>
  </si>
  <si>
    <t>1.1.2.4.04</t>
  </si>
  <si>
    <t>Plaza de mercado</t>
  </si>
  <si>
    <t>1.1.2.4.10</t>
  </si>
  <si>
    <t>Otros Ingresos de venta de bienes y servicios diferentes a la venta de activos</t>
  </si>
  <si>
    <t>1.1.2.4.10.1</t>
  </si>
  <si>
    <t>1.1.2.4.10.2</t>
  </si>
  <si>
    <t>Certificaciones, autenticaciones y permisos</t>
  </si>
  <si>
    <t>Rentas contractuales</t>
  </si>
  <si>
    <t>Arrendamientos</t>
  </si>
  <si>
    <t>1.1.2.5.2</t>
  </si>
  <si>
    <t>Alquiler de maquinaria y equipos</t>
  </si>
  <si>
    <t>1.1.2.5.3</t>
  </si>
  <si>
    <t>Otras rentas contractuales</t>
  </si>
  <si>
    <t>Transferencias de libre destinación</t>
  </si>
  <si>
    <t>1.1.2.6.1.1</t>
  </si>
  <si>
    <t>Del nivel nacional</t>
  </si>
  <si>
    <t>1.1.2.6.1.1.1</t>
  </si>
  <si>
    <t>SGP: Libre destinación de participación de propósito general municipios categorías 4, 5 y 6</t>
  </si>
  <si>
    <t>1.1.2.6.1.2</t>
  </si>
  <si>
    <t>Del nivel departamental</t>
  </si>
  <si>
    <t>1.1.2.6.1.2.1</t>
  </si>
  <si>
    <t>De vehículos automotores</t>
  </si>
  <si>
    <t>1.1.2.6.2</t>
  </si>
  <si>
    <t>Trasferencias para inversión</t>
  </si>
  <si>
    <t>1.1.2.6.2.1</t>
  </si>
  <si>
    <t>1.1.2.6.2.1.1</t>
  </si>
  <si>
    <t>1.1.2.6.2.1.1.1</t>
  </si>
  <si>
    <t>Sistema General de Participaciones - Educación</t>
  </si>
  <si>
    <t>1.1.2.6.2.1.1.1.4</t>
  </si>
  <si>
    <t>SGP Educación - Recursos de calidad</t>
  </si>
  <si>
    <t>1.1.2.6.2.1.1.1.4.1</t>
  </si>
  <si>
    <t>Calidad por matrícula</t>
  </si>
  <si>
    <t>1.1.2.6.2.1.1.1.4.2</t>
  </si>
  <si>
    <t>Calidad por gratuidad</t>
  </si>
  <si>
    <t>1.1.2.6.2.1.1.4</t>
  </si>
  <si>
    <t>SGP - Alimentación Escolar</t>
  </si>
  <si>
    <t>1.1.2.6.2.1.1.5</t>
  </si>
  <si>
    <t>SGP - Agua Potable y Saneamiento Básico</t>
  </si>
  <si>
    <t>1.1.2.6.2.1.1.6</t>
  </si>
  <si>
    <t>SGP - Por crecimiento de la economía</t>
  </si>
  <si>
    <t>1.1.2.6.2.1.1.6.1</t>
  </si>
  <si>
    <t>Primera Infancia</t>
  </si>
  <si>
    <t>1.1.2.6.2.1.1.7</t>
  </si>
  <si>
    <t>SGP - Forzosa Inversión de Participación Propósito General</t>
  </si>
  <si>
    <t>1.1.2.6.2.1.1.7.1</t>
  </si>
  <si>
    <t>1.1.2.6.2.1.1.7.2</t>
  </si>
  <si>
    <t>1.1.2.6.2.1.1.7.3</t>
  </si>
  <si>
    <t>Libre inversión menores de 25,000 habitantes</t>
  </si>
  <si>
    <t>1.1.2.6.2.1.1.7.4</t>
  </si>
  <si>
    <t>Resto libre inversión</t>
  </si>
  <si>
    <t>1.1.2.6.2.2</t>
  </si>
  <si>
    <t>1.1.2.6.2.2.1</t>
  </si>
  <si>
    <t>Otros ingresos no tributarios</t>
  </si>
  <si>
    <t>Otros</t>
  </si>
  <si>
    <t>1.1.2.8</t>
  </si>
  <si>
    <t>1.1.2.8.1</t>
  </si>
  <si>
    <t>1.1.2.8.1.1</t>
  </si>
  <si>
    <t>INGRESOS PARA OTROS GASTOS EN SALUD</t>
  </si>
  <si>
    <t>1.1.2.8.1.1.1</t>
  </si>
  <si>
    <t>1.1.2.8.1.1.1.1</t>
  </si>
  <si>
    <t>Etesa</t>
  </si>
  <si>
    <t>1.1.2.8.1.1.2</t>
  </si>
  <si>
    <t>INGRESOS DE CAPITAL</t>
  </si>
  <si>
    <t>1.1.2.8.1.1.2.1</t>
  </si>
  <si>
    <t>Rendimientos Por Operaciones Financieras</t>
  </si>
  <si>
    <t>1.1.2.8.1.1.2.2</t>
  </si>
  <si>
    <t>1.1.2.8.1.1.2.2.1</t>
  </si>
  <si>
    <t>1.1.2.8.1.1.2.2.2</t>
  </si>
  <si>
    <t>Ingresos para Otros Gastos en Salud</t>
  </si>
  <si>
    <t>1.1.2.8.1.2</t>
  </si>
  <si>
    <t>REGIMEN SUBSIDIADO EN SALUD</t>
  </si>
  <si>
    <t>1.1.2.8.1.2.1</t>
  </si>
  <si>
    <t>1.1.2.8.1.2.1.1</t>
  </si>
  <si>
    <t>Sistema General De Participaciones</t>
  </si>
  <si>
    <t>1.1.2.8.1.2.1.1.1</t>
  </si>
  <si>
    <t>Sistema General De Participaciones - Ampliacion</t>
  </si>
  <si>
    <t>1.1.2.8.1.2.1.1.2</t>
  </si>
  <si>
    <t>Sistema General De Participaciones - Continuidad</t>
  </si>
  <si>
    <t>1.1.2.8.1.2.1.2</t>
  </si>
  <si>
    <t>Fondo de Solidaridad y garantia FOSYGA</t>
  </si>
  <si>
    <t>1.1.2.8.1.2.1.3</t>
  </si>
  <si>
    <t>Empresa Teritorial Para la Salud ETESA</t>
  </si>
  <si>
    <t>1.1.2.8.1.2.1.4</t>
  </si>
  <si>
    <t>Aportes Departamentales</t>
  </si>
  <si>
    <t>1.1.2.8.1.2.2</t>
  </si>
  <si>
    <t>1.1.2.8.1.2.2.1</t>
  </si>
  <si>
    <t>1.1.2.8.1.2.2.2</t>
  </si>
  <si>
    <t>1.1.2.8.1.2.2.2.1</t>
  </si>
  <si>
    <t>1.1.2.8.1.2.2.2.1.1</t>
  </si>
  <si>
    <t>1.1.2.8.1.2.2.2.1.2</t>
  </si>
  <si>
    <t>1.1.2.8.1.2.2.2.2</t>
  </si>
  <si>
    <t>1.1.2.8.1.2.2.2.3</t>
  </si>
  <si>
    <t>1.1.2.8.1.2.2.2.4</t>
  </si>
  <si>
    <t>1.1.2.8.1.2.2.3</t>
  </si>
  <si>
    <t>Recursos que financian reservas presupuestales excepcionales (Ley 819 de 2003)</t>
  </si>
  <si>
    <t>1.1.2.8.1.2.2.3.1</t>
  </si>
  <si>
    <t>1.1.2.8.1.2.2.3.2</t>
  </si>
  <si>
    <t>1.1.2.8.1.2.2.3.3</t>
  </si>
  <si>
    <t>1.1.2.8.1.2.2.3.4</t>
  </si>
  <si>
    <t>Régimen Subsidiado Continuidad SGP - anterior</t>
  </si>
  <si>
    <t>1.1.2.8.1.2.2.3.5</t>
  </si>
  <si>
    <t>Empres Territorial para la salud (ETESA) - anterior</t>
  </si>
  <si>
    <t>1.1.2.8.1.3</t>
  </si>
  <si>
    <t>SALUD PUBLICA COLECTIVA</t>
  </si>
  <si>
    <t>1.1.2.8.1.3.1</t>
  </si>
  <si>
    <t>1.1.2.8.1.3.1.1</t>
  </si>
  <si>
    <t>Sistema General de Particiapaciones</t>
  </si>
  <si>
    <t>1.1.2.8.1.3.2</t>
  </si>
  <si>
    <t>1.1.2.8.1.3.2.1</t>
  </si>
  <si>
    <t>1.1.2.8.1.3.2.2</t>
  </si>
  <si>
    <t>1.1.2.8.1.3.2.2.1</t>
  </si>
  <si>
    <t>1.1.2.8.2</t>
  </si>
  <si>
    <t>1.1.2.8.3</t>
  </si>
  <si>
    <t>1.1.2.8.4</t>
  </si>
  <si>
    <t>1.1.2.8.5</t>
  </si>
  <si>
    <t>1.1.2.8.6</t>
  </si>
  <si>
    <t>1.1.2.8.7</t>
  </si>
  <si>
    <t>1.1.2.8.8</t>
  </si>
  <si>
    <t>Fondo De Solidaridad Y Redistribucion De Ingresos</t>
  </si>
  <si>
    <t>Cofinanciación</t>
  </si>
  <si>
    <t>Cofinanciación nacional - nivel central</t>
  </si>
  <si>
    <t>Cofinanciación departamental - nivel central</t>
  </si>
  <si>
    <t>1.2.01.2.1</t>
  </si>
  <si>
    <t>Otras cofinanciaciones</t>
  </si>
  <si>
    <t>Sector descentralizado</t>
  </si>
  <si>
    <t>1.2.01.4.1.1</t>
  </si>
  <si>
    <t>Nacional</t>
  </si>
  <si>
    <t>1.2.01.4.1.2</t>
  </si>
  <si>
    <t>Departamental</t>
  </si>
  <si>
    <t>1.2.01.5</t>
  </si>
  <si>
    <t>Regalías indirectas</t>
  </si>
  <si>
    <t>1.2.01.5.1</t>
  </si>
  <si>
    <t>Fondo Nacional de Regalías -FNR-</t>
  </si>
  <si>
    <t>Recursos del crédito</t>
  </si>
  <si>
    <t>1.2.04.1</t>
  </si>
  <si>
    <t>Interno</t>
  </si>
  <si>
    <t>1.2.04.1.3</t>
  </si>
  <si>
    <t>Institutos de desarrollo departamental y/o municipal</t>
  </si>
  <si>
    <t>1.2.04.1.4</t>
  </si>
  <si>
    <t>Institutos de desarrollo departamental y/o municipal vigencias anteriores</t>
  </si>
  <si>
    <t>Recuperación de Cartera (Diferentes a tributarios)</t>
  </si>
  <si>
    <t>1.2.05.1</t>
  </si>
  <si>
    <t>Recuperacion de cartera</t>
  </si>
  <si>
    <t>RECURSOS DEL BALANCE</t>
  </si>
  <si>
    <t>1.2.06.1</t>
  </si>
  <si>
    <t>Cancelación de reservas</t>
  </si>
  <si>
    <t>1.2.06.2</t>
  </si>
  <si>
    <t>Superávit fiscal</t>
  </si>
  <si>
    <t>1.2.06.2.1</t>
  </si>
  <si>
    <t>Superávit fiscal de la vigencia anterior</t>
  </si>
  <si>
    <t>1.2.06.2.1.1</t>
  </si>
  <si>
    <t>Recursos de libre destinación</t>
  </si>
  <si>
    <t>1.2.06.2.1.1.1</t>
  </si>
  <si>
    <t>SGP Propósito General recursos de libre destinación 42%  municipios de 4, 5 y 6 categoría</t>
  </si>
  <si>
    <t>1.2.06.2.1.1.2</t>
  </si>
  <si>
    <t>Ingresos corrientes de libre destinación diferentes a la participación de libre destinación Propósito General</t>
  </si>
  <si>
    <t>1.2.06.2.1.2</t>
  </si>
  <si>
    <t>Recursos de forzosa inversión (con destinación especifica)</t>
  </si>
  <si>
    <t>1.2.06.2.1.2.1</t>
  </si>
  <si>
    <t>Recursos de forzosa inversión SGP (con destinación específica)</t>
  </si>
  <si>
    <t>1.2.06.2.1.2.1.1</t>
  </si>
  <si>
    <t>Recursos de forzosa inversión - Educación</t>
  </si>
  <si>
    <t>1.2.06.2.1.2.1.3</t>
  </si>
  <si>
    <t>Recursos de forzosa inversión - Alimentación Escolar</t>
  </si>
  <si>
    <t>1.2.06.2.1.2.1.5</t>
  </si>
  <si>
    <t>Recursos de agua potable y saneamiento básico</t>
  </si>
  <si>
    <t>1.2.06.2.1.2.1.6</t>
  </si>
  <si>
    <t>Recursos por crecimiento de la economía</t>
  </si>
  <si>
    <t>1.2.06.2.1.2.1.6.1</t>
  </si>
  <si>
    <t>Primera infancia</t>
  </si>
  <si>
    <t>1.2.06.2.1.2.1.7</t>
  </si>
  <si>
    <t>Recursos de forzosa inversión propósito general</t>
  </si>
  <si>
    <t>1.2.06.2.1.2.1.7.1</t>
  </si>
  <si>
    <t>1.2.06.2.1.2.1.7.2</t>
  </si>
  <si>
    <t>1.2.06.2.1.2.1.7.3</t>
  </si>
  <si>
    <t>1.2.06.2.1.2.1.7.4</t>
  </si>
  <si>
    <t>1.2.06.2.1.2.3</t>
  </si>
  <si>
    <t>Otros recursos de forzosa inversión diferentes al SGP (con destinación específica)</t>
  </si>
  <si>
    <t>1.2.06.2.1.2.3.1</t>
  </si>
  <si>
    <t>1.2.06.2.1.2.3.2</t>
  </si>
  <si>
    <t>1.2.06.2.1.2.3.3</t>
  </si>
  <si>
    <t>1.2.06.3</t>
  </si>
  <si>
    <t>1.2.06.3.1</t>
  </si>
  <si>
    <t>1.2.06.3.1.1</t>
  </si>
  <si>
    <t>1.2.06.3.1.2</t>
  </si>
  <si>
    <t>1.2.06.3.2</t>
  </si>
  <si>
    <t>1.2.06.3.2.1</t>
  </si>
  <si>
    <t>1.2.06.3.2.1.1</t>
  </si>
  <si>
    <t>1.2.06.3.2.1.3</t>
  </si>
  <si>
    <t>1.2.06.3.2.1.5</t>
  </si>
  <si>
    <t>Participación para Agua Potable y Saneamiento Básico</t>
  </si>
  <si>
    <t>1.2.06.3.2.1.6</t>
  </si>
  <si>
    <t>Recursos de forzosa inversión Crecimiento de la economía</t>
  </si>
  <si>
    <t>1.2.06.3.2.1.6.1</t>
  </si>
  <si>
    <t>1.2.06.3.2.1.7</t>
  </si>
  <si>
    <t>Recursos de forzosa inversión Propósito general</t>
  </si>
  <si>
    <t>1.2.06.3.2.1.7.1</t>
  </si>
  <si>
    <t>1.2.06.3.2.1.7.2</t>
  </si>
  <si>
    <t>1.2.06.3.2.1.7.3</t>
  </si>
  <si>
    <t>1.2.06.3.2.1.7.4</t>
  </si>
  <si>
    <t>1.2.06.3.2.3</t>
  </si>
  <si>
    <t>1.2.06.3.2.3.1</t>
  </si>
  <si>
    <t>1.2.06.3.2.3.2</t>
  </si>
  <si>
    <t>Venta de activos</t>
  </si>
  <si>
    <t>1.2.07.1</t>
  </si>
  <si>
    <t>Al sector público</t>
  </si>
  <si>
    <t>1.2.07.2</t>
  </si>
  <si>
    <t>Al sector privado</t>
  </si>
  <si>
    <t>Rendimientos por operaciones financieras</t>
  </si>
  <si>
    <t>1.2.08.1</t>
  </si>
  <si>
    <t>Provenientes de recursos libre destinación</t>
  </si>
  <si>
    <t>1.2.08.2</t>
  </si>
  <si>
    <t>Provenientes de recursos con destinación especifica</t>
  </si>
  <si>
    <t>1.2.08.2.1</t>
  </si>
  <si>
    <t>Provenientes de Recursos SGP con destinación especifica</t>
  </si>
  <si>
    <t>1.2.08.2.1.1</t>
  </si>
  <si>
    <t>Provenientes de Recursos SGP con destinación especifica - Educación</t>
  </si>
  <si>
    <t>1.2.08.2.1.3</t>
  </si>
  <si>
    <t>Provenientes de Recursos SGP con destinación especifica - Alimentación Escolar</t>
  </si>
  <si>
    <t>1.2.08.2.1.5</t>
  </si>
  <si>
    <t>Provenientes de Recursos SGP con destinación especifica - Agua potable y saneamiento básico</t>
  </si>
  <si>
    <t>1.2.08.2.1.6</t>
  </si>
  <si>
    <t>SGP Por crecimiento de la economía</t>
  </si>
  <si>
    <t>1.2.08.2.1.7</t>
  </si>
  <si>
    <t>1.2.08.2.1.7.1</t>
  </si>
  <si>
    <t>1.2.08.2.1.7.2</t>
  </si>
  <si>
    <t>1.2.08.2.1.7.3</t>
  </si>
  <si>
    <t>1.2.08.2.1.7.4</t>
  </si>
  <si>
    <t>Desahorro FONPET</t>
  </si>
  <si>
    <t>Otros ingresos de capital</t>
  </si>
  <si>
    <t>Gastos de Personal</t>
  </si>
  <si>
    <t>Servicios personales asociados a la nomina</t>
  </si>
  <si>
    <t>2.1.1.1.01</t>
  </si>
  <si>
    <t>Sueldos de personal de Nomina</t>
  </si>
  <si>
    <t>2.1.1.1.04</t>
  </si>
  <si>
    <t>Primas legales</t>
  </si>
  <si>
    <t>2.1.1.1.04.1</t>
  </si>
  <si>
    <t>2.1.1.1.04.2</t>
  </si>
  <si>
    <t>2.1.1.1.05</t>
  </si>
  <si>
    <t>Indemnización por vacaciones</t>
  </si>
  <si>
    <t>2.1.1.1.06</t>
  </si>
  <si>
    <t>2.1.1.1.07</t>
  </si>
  <si>
    <t>Bonificación de dirección</t>
  </si>
  <si>
    <t>2.1.1.1.09</t>
  </si>
  <si>
    <t>Dotación de personal</t>
  </si>
  <si>
    <t>2.1.1.1.10</t>
  </si>
  <si>
    <t>Pagos directos de cesantías parciales y/o definitivas</t>
  </si>
  <si>
    <t>2.1.1.3</t>
  </si>
  <si>
    <t>Servicios personales indirectos</t>
  </si>
  <si>
    <t>2.1.1.3.1</t>
  </si>
  <si>
    <t>2.1.1.3.3</t>
  </si>
  <si>
    <t>Personal supernumerario</t>
  </si>
  <si>
    <t>2.1.1.3.4</t>
  </si>
  <si>
    <t>Servicios técnicos</t>
  </si>
  <si>
    <t>2.1.1.3.7</t>
  </si>
  <si>
    <t>Otros Servicios Personales Indirectos</t>
  </si>
  <si>
    <t>2.1.1.4</t>
  </si>
  <si>
    <t>Contribuciones inherentes a la nomina</t>
  </si>
  <si>
    <t>2.1.1.4.1</t>
  </si>
  <si>
    <t>2.1.1.4.1.1</t>
  </si>
  <si>
    <t>Aportes de previsión Social</t>
  </si>
  <si>
    <t>2.1.1.4.1.1.2</t>
  </si>
  <si>
    <t>Aportes para pensión</t>
  </si>
  <si>
    <t>2.1.1.4.1.1.3</t>
  </si>
  <si>
    <t>Aportes ARP</t>
  </si>
  <si>
    <t>2.1.1.4.2</t>
  </si>
  <si>
    <t>2.1.1.4.2.1</t>
  </si>
  <si>
    <t>Aportes de previsión social</t>
  </si>
  <si>
    <t>2.1.1.4.2.1.1</t>
  </si>
  <si>
    <t>Aportes para salud</t>
  </si>
  <si>
    <t>2.1.1.4.2.1.2</t>
  </si>
  <si>
    <t>2.1.1.4.2.1.4</t>
  </si>
  <si>
    <t>Aportes para Cesantías</t>
  </si>
  <si>
    <t>2.1.1.4.3</t>
  </si>
  <si>
    <t>Aportes parafiscales</t>
  </si>
  <si>
    <t>2.1.1.4.3.1</t>
  </si>
  <si>
    <t>SENA</t>
  </si>
  <si>
    <t>2.1.1.4.3.2</t>
  </si>
  <si>
    <t>ICBF</t>
  </si>
  <si>
    <t>2.1.1.4.3.3</t>
  </si>
  <si>
    <t>ESAP</t>
  </si>
  <si>
    <t>2.1.1.4.3.4</t>
  </si>
  <si>
    <t>Cajas de compensación familiar</t>
  </si>
  <si>
    <t>2.1.1.4.3.5</t>
  </si>
  <si>
    <t>Institutos técnicos</t>
  </si>
  <si>
    <t>2.1.2</t>
  </si>
  <si>
    <t>Gastos generales</t>
  </si>
  <si>
    <t>2.1.2.1</t>
  </si>
  <si>
    <t>2.1.2.1.1</t>
  </si>
  <si>
    <t>Compra de equipos</t>
  </si>
  <si>
    <t>2.1.2.1.2</t>
  </si>
  <si>
    <t>2.1.2.1.9</t>
  </si>
  <si>
    <t>Otros gastos adquisición de bienes</t>
  </si>
  <si>
    <t>2.1.2.1.9.1</t>
  </si>
  <si>
    <t>Combustible</t>
  </si>
  <si>
    <t>2.1.2.1.9.2</t>
  </si>
  <si>
    <t>repuestos</t>
  </si>
  <si>
    <t>2.1.2.2</t>
  </si>
  <si>
    <t>Adquisición de servicios</t>
  </si>
  <si>
    <t>2.1.2.2.01</t>
  </si>
  <si>
    <t>Capacitación personal administrativo</t>
  </si>
  <si>
    <t>2.1.2.2.02</t>
  </si>
  <si>
    <t>2.1.2.2.03</t>
  </si>
  <si>
    <t>Seguros</t>
  </si>
  <si>
    <t>2.1.2.2.03.1</t>
  </si>
  <si>
    <t>Seguros de bienes muebles e inmuebles</t>
  </si>
  <si>
    <t>2.1.2.2.03.2</t>
  </si>
  <si>
    <t>Seguros de vida</t>
  </si>
  <si>
    <t>2.1.2.2.03.2.2</t>
  </si>
  <si>
    <t>Del alcalde</t>
  </si>
  <si>
    <t>2.1.2.2.03.2.3</t>
  </si>
  <si>
    <t>De los concejales</t>
  </si>
  <si>
    <t>2.1.2.2.03.2.4</t>
  </si>
  <si>
    <t>Otros seguros de vida</t>
  </si>
  <si>
    <t>2.1.2.2.03.4</t>
  </si>
  <si>
    <t>Otros seguros</t>
  </si>
  <si>
    <t>2.1.2.2.04</t>
  </si>
  <si>
    <t>Contribuciones, impuestos y tasas multas</t>
  </si>
  <si>
    <t>2.1.2.2.06</t>
  </si>
  <si>
    <t>Servicios públicos</t>
  </si>
  <si>
    <t>2.1.2.2.06.1</t>
  </si>
  <si>
    <t>Energía</t>
  </si>
  <si>
    <t>2.1.2.2.06.2</t>
  </si>
  <si>
    <t>Telecomunicaciones</t>
  </si>
  <si>
    <t>2.1.2.2.06.3</t>
  </si>
  <si>
    <t>Acueducto, alcantarillado y aseo</t>
  </si>
  <si>
    <t>2.1.2.2.06.4</t>
  </si>
  <si>
    <t>Gas natural</t>
  </si>
  <si>
    <t>2.1.2.2.07</t>
  </si>
  <si>
    <t>Gastos vinculación de personal</t>
  </si>
  <si>
    <t>2.1.2.2.08</t>
  </si>
  <si>
    <t>Viáticos y gastos de viaje</t>
  </si>
  <si>
    <t>2.1.2.2.09</t>
  </si>
  <si>
    <t>Gastos electorales</t>
  </si>
  <si>
    <t>2.1.2.2.10</t>
  </si>
  <si>
    <t>Mantenimiento y reparaciones</t>
  </si>
  <si>
    <t>2.1.2.2.11</t>
  </si>
  <si>
    <t>Gastos financieros</t>
  </si>
  <si>
    <t>2.1.2.2.11.1</t>
  </si>
  <si>
    <t>Intereses de créditos de tesoreria</t>
  </si>
  <si>
    <t>2.1.2.2.11.5</t>
  </si>
  <si>
    <t>Otros gastos financieros</t>
  </si>
  <si>
    <t>2.1.2.4</t>
  </si>
  <si>
    <t>Gastos de bienestar social y salud ocupacional</t>
  </si>
  <si>
    <t>2.1.2.5</t>
  </si>
  <si>
    <t>Sentecias y conciliaciones</t>
  </si>
  <si>
    <t>2.1.2.9</t>
  </si>
  <si>
    <t>2.1.3</t>
  </si>
  <si>
    <t>Transferencias corrientes</t>
  </si>
  <si>
    <t>2.1.3.01</t>
  </si>
  <si>
    <t>Mesadas pensionales</t>
  </si>
  <si>
    <t>2.1.3.02</t>
  </si>
  <si>
    <t>Cuotas partes de mesada pensional</t>
  </si>
  <si>
    <t>2.1.3.04</t>
  </si>
  <si>
    <t>Pago de Bonos Pensionales y Cuotas Partes de Bono Pensional Tipo C y E</t>
  </si>
  <si>
    <t>2.1.3.04.1</t>
  </si>
  <si>
    <t>Con situación de fondos</t>
  </si>
  <si>
    <t>2.1.3.04.2</t>
  </si>
  <si>
    <t>Sin situación de fondos</t>
  </si>
  <si>
    <t>2.1.3.06</t>
  </si>
  <si>
    <t>Transferencias corrientes: establecimientos públicos y entidades descentralizadas - nivel territorial</t>
  </si>
  <si>
    <t>2.1.3.06.1</t>
  </si>
  <si>
    <t>Transferencias - establecimientos públicos</t>
  </si>
  <si>
    <t>2.1.3.06.1.1</t>
  </si>
  <si>
    <t>A Concejo</t>
  </si>
  <si>
    <t>2.1.3.06.1.2</t>
  </si>
  <si>
    <t>A Personeria</t>
  </si>
  <si>
    <t>2.1.3.06.7</t>
  </si>
  <si>
    <t>Por Estampilla prodesarrollo</t>
  </si>
  <si>
    <t>2.1.3.08</t>
  </si>
  <si>
    <t>Sobretasa ambiental - Corporaciones autónomas regionales</t>
  </si>
  <si>
    <t>2.1.3.15</t>
  </si>
  <si>
    <t>Transferencia cuerpos de bomberos</t>
  </si>
  <si>
    <t>2.1.3.19</t>
  </si>
  <si>
    <t>Sentencias y Conciliaciones</t>
  </si>
  <si>
    <t>Recuros de Inversion S.G.P</t>
  </si>
  <si>
    <t>2.2.1.1.1.2</t>
  </si>
  <si>
    <t>2.2.1.2</t>
  </si>
  <si>
    <t>2.2.1.2.1</t>
  </si>
  <si>
    <t>2.2.1.2.2</t>
  </si>
  <si>
    <t>INVERSIÓN CON RECURSOS PROPIOS (I.C.L.D)</t>
  </si>
  <si>
    <t>Mantenimiento Vías Rurales</t>
  </si>
  <si>
    <t>Nutricion y seguridad alimentaria</t>
  </si>
  <si>
    <t>Mantenimiento, ampliacion alumbrado publico</t>
  </si>
  <si>
    <t>CALIDAD - MATRÍCULA</t>
  </si>
  <si>
    <t>Construcción Ampliación Y Adecuación De Infraestructura Educativa</t>
  </si>
  <si>
    <t>Mantenimiento De Infraestructura Educativa</t>
  </si>
  <si>
    <t>Dotación Institucional De Material Y Medios Pedagógicos Para El Aprendizaje</t>
  </si>
  <si>
    <t>Pago De Servicios Públicos De Las Instituciones Educativas</t>
  </si>
  <si>
    <t>2.3.2.1.1.06.1</t>
  </si>
  <si>
    <t>Acueducto, Alcantarillado Y Aseo</t>
  </si>
  <si>
    <t>2.3.2.1.1.06.2</t>
  </si>
  <si>
    <t>Transporte Escolar</t>
  </si>
  <si>
    <t>Alimentación Escolar</t>
  </si>
  <si>
    <t>2.3.2.1.1.09</t>
  </si>
  <si>
    <t>Funcionamiento Básico De Los Establecimientos Educativos Estatales</t>
  </si>
  <si>
    <t>2.3.2.1.2</t>
  </si>
  <si>
    <t>CALIDAD - GRATUIDAD</t>
  </si>
  <si>
    <t>2.3.2.1.2.07</t>
  </si>
  <si>
    <t>Funcionamiento Básico De Los Establecimientos Educativos Estatales, Excepto Servicios Públicos</t>
  </si>
  <si>
    <t>2.3.2.1.7</t>
  </si>
  <si>
    <t>Otros Gastos En Educación No Incluidos En Los Conceptos Anteriores</t>
  </si>
  <si>
    <t>2.3.2.1.7.1</t>
  </si>
  <si>
    <t>Bachillerato En Bienestar Rural</t>
  </si>
  <si>
    <t>2.3.2.1.7.2</t>
  </si>
  <si>
    <t>Cofinanciación De Programas, Proyectos Y Convenios</t>
  </si>
  <si>
    <t>Prestación Directa Del Servicio</t>
  </si>
  <si>
    <t>Contratación Con Terceros Para La Provisión Integral Del Servicio De Alimentación Escolar</t>
  </si>
  <si>
    <t>Deporte Y Recreacion</t>
  </si>
  <si>
    <t>Fomento, Desarrollo Y Practica Del Deporte, La Recreacion Y El Aprovechamiento Del Tiempo Libre</t>
  </si>
  <si>
    <t>2.3.2.3.1.2</t>
  </si>
  <si>
    <t>Construccion, Mantenimiento Y/O Adecuacion De Los Escenarios Deportivos Y Recreativos</t>
  </si>
  <si>
    <t>2.3.2.3.1.3</t>
  </si>
  <si>
    <t>Dotacion De Escenarios Deportivos E Implementos Para La Practica Del Deporte</t>
  </si>
  <si>
    <t>2.3.2.3.1.4</t>
  </si>
  <si>
    <t>Preinversion En Infraestructura</t>
  </si>
  <si>
    <t>2.3.2.3.1.5</t>
  </si>
  <si>
    <t>Pago De Instructores Contratados Para La Practica Del Deporte Y La Recreacion</t>
  </si>
  <si>
    <t>Fomento, Apoyo Y Difusion De Eventos Y Expresiones Artisticas Y Culturales</t>
  </si>
  <si>
    <t>Formacion, Capacitacion E Investigacion Artistica Y Cultural</t>
  </si>
  <si>
    <t>Proteccion Del Patrimonio Cultural</t>
  </si>
  <si>
    <t>Construccion, Mantenimiento Y Adecuacion De La Infraestructura Artistica Y Cultural</t>
  </si>
  <si>
    <t>Mantenimiento Y Dotacion De Bibliotecas Publicas</t>
  </si>
  <si>
    <t>2.3.2.3.2.7</t>
  </si>
  <si>
    <t>Dotacion De La Infraestructura Artistica Y Cultural</t>
  </si>
  <si>
    <t>2.3.2.3.2.8</t>
  </si>
  <si>
    <t>Pago De Instructores Contratados Para Las Bandas Musicales</t>
  </si>
  <si>
    <t>2.3.2.3.3.01</t>
  </si>
  <si>
    <t>Promocion Del Desarrollo</t>
  </si>
  <si>
    <t>2.3.2.3.3.01.1</t>
  </si>
  <si>
    <t>Promocion De Asociaciones Y Alianzas Para El Desarrollo Empresarial E Industrial</t>
  </si>
  <si>
    <t>2.3.2.3.3.01.4</t>
  </si>
  <si>
    <t>Asistencia Tecnica En Procesos De Produccion, Distribucion Y Comercializacion Y Acceso A Fuentes De Financiacion</t>
  </si>
  <si>
    <t>2.3.2.3.3.01.5</t>
  </si>
  <si>
    <t>Promocion Del Desarrollo Turistico</t>
  </si>
  <si>
    <t>2.3.2.3.3.02</t>
  </si>
  <si>
    <t>Servicios Publicos Diferentes A Acueducto Alcantarillado Y Aseo</t>
  </si>
  <si>
    <t>2.3.2.3.3.02.2</t>
  </si>
  <si>
    <t>Mantenimiento Y Expansion Del Servicio De Alumbrado Publico</t>
  </si>
  <si>
    <t>2.3.2.3.3.02.5</t>
  </si>
  <si>
    <t>Construccion, Adecuacion Y Mantenimiento De Infraestructura De Servicios Publicos</t>
  </si>
  <si>
    <t>2.3.2.3.3.03</t>
  </si>
  <si>
    <t>Ambiental</t>
  </si>
  <si>
    <t>2.3.2.3.3.03.02</t>
  </si>
  <si>
    <t>Disposicion, Eliminacion Y Reciclaje De Residuos Liquidos Y Solidos</t>
  </si>
  <si>
    <t>2.3.2.3.3.03.04</t>
  </si>
  <si>
    <t>Manejo Y Aprovechamiento De Cuencas Y Microcuencas Hidrograficas</t>
  </si>
  <si>
    <t>2.3.2.3.3.03.05</t>
  </si>
  <si>
    <t>Conservacion De Microcuencas Que Abastecen El Acueducto, Proteccion De Fuentes Y Reforestacion De Dichas Cuencas</t>
  </si>
  <si>
    <t>2.3.2.3.3.03.06</t>
  </si>
  <si>
    <t>Educacion Ambiental No Formal</t>
  </si>
  <si>
    <t>2.3.2.3.3.03.08</t>
  </si>
  <si>
    <t>Conservacion, Proteccion, Restauracion Y Aprovechamiento De Recursos Naturales Y Del Medio Ambiente</t>
  </si>
  <si>
    <t>2.3.2.3.3.03.09</t>
  </si>
  <si>
    <t>Adquisicion De Predios De Reserva Hidrica Y Zonas De Reserva Naturales</t>
  </si>
  <si>
    <t>2.3.2.3.3.03.11</t>
  </si>
  <si>
    <t>Financiacion, Promocion Y Ejecucion De Proyectos Relacionados Con La Reforestacion</t>
  </si>
  <si>
    <t>2.3.2.3.3.04</t>
  </si>
  <si>
    <t>2.3.2.3.3.04.3</t>
  </si>
  <si>
    <t>Planes Y Proyectos De Mejoramiento De Vivienda Y Saneamiento Basico</t>
  </si>
  <si>
    <t>2.3.2.3.3.04.4</t>
  </si>
  <si>
    <t>Planes Y Proyectos De Construccion De Vivienda En Sitio Propio</t>
  </si>
  <si>
    <t>2.3.2.3.3.04.5</t>
  </si>
  <si>
    <t>Planes Y Proyectos Para La Adquisicion Y/O Construccion De Vivienda</t>
  </si>
  <si>
    <t>2.3.2.3.3.04.6</t>
  </si>
  <si>
    <t>Subsidios Para Reubicacion De Viviendas Asentadas En Zonas Alto Riesgo</t>
  </si>
  <si>
    <t>2.3.2.3.3.04.7</t>
  </si>
  <si>
    <t>Proyectos De Titulacion Y Legalizacion De Predios</t>
  </si>
  <si>
    <t>2.3.2.3.3.04.8</t>
  </si>
  <si>
    <t>2.3.2.3.3.05</t>
  </si>
  <si>
    <t>Población Vulnerable</t>
  </si>
  <si>
    <t>2.3.2.3.3.05.01</t>
  </si>
  <si>
    <t>Proteccion Integral De La Primera Infancia</t>
  </si>
  <si>
    <t>2.3.2.3.3.05.01.2</t>
  </si>
  <si>
    <t>Adecuacion De Infraestructura</t>
  </si>
  <si>
    <t>2.3.2.3.3.05.01.3</t>
  </si>
  <si>
    <t>Programa De Atencion Integral A La Primera Infancia -Paipi</t>
  </si>
  <si>
    <t>2.3.2.3.3.05.02</t>
  </si>
  <si>
    <t xml:space="preserve"> Proteccion Integral De La Niñez</t>
  </si>
  <si>
    <t>2.3.2.3.3.05.02.2</t>
  </si>
  <si>
    <t>2.3.2.3.3.05.02.3</t>
  </si>
  <si>
    <t>Contratacion Del Servicio</t>
  </si>
  <si>
    <t>2.3.2.3.3.05.02.4</t>
  </si>
  <si>
    <t>Prestacion Directa Del Servicio</t>
  </si>
  <si>
    <t>2.3.2.3.3.05.03</t>
  </si>
  <si>
    <t>Proteccion Integral A La Adolescencia</t>
  </si>
  <si>
    <t>2.3.2.3.3.05.03.3</t>
  </si>
  <si>
    <t>2.3.2.3.3.05.03.4</t>
  </si>
  <si>
    <t>2.3.2.3.3.05.04</t>
  </si>
  <si>
    <t>Atencion Y Apoyo Al Adulto Mayor</t>
  </si>
  <si>
    <t>2.3.2.3.3.05.04.1</t>
  </si>
  <si>
    <t>Construccion De Infraestructura</t>
  </si>
  <si>
    <t>2.3.2.3.3.05.04.2</t>
  </si>
  <si>
    <t>2.3.2.3.3.05.04.3</t>
  </si>
  <si>
    <t>2.3.2.3.3.05.04.4</t>
  </si>
  <si>
    <t>2.3.2.3.3.05.05</t>
  </si>
  <si>
    <t>Atencion Y Apoyo A Madres/Padres Cabeza De Hogar</t>
  </si>
  <si>
    <t>2.3.2.3.3.05.05.3</t>
  </si>
  <si>
    <t>2.3.2.3.3.05.05.4</t>
  </si>
  <si>
    <t>2.3.2.3.3.05.06</t>
  </si>
  <si>
    <t>Atencion Y Apoyo A La Poblacion Desplazada Por La Violencia</t>
  </si>
  <si>
    <t>2.3.2.3.3.05.06.1</t>
  </si>
  <si>
    <t>Prevencion Y Proteccion</t>
  </si>
  <si>
    <t>2.3.2.3.3.05.06.1.1</t>
  </si>
  <si>
    <t>Vida, Integridad, Libertad Y Seguridad</t>
  </si>
  <si>
    <t>2.3.2.3.3.05.06.1.2</t>
  </si>
  <si>
    <t>Proteccion A Bienes</t>
  </si>
  <si>
    <t>2.3.2.3.3.05.06.2</t>
  </si>
  <si>
    <t>Atencion Integral</t>
  </si>
  <si>
    <t>2.3.2.3.3.05.06.2.1</t>
  </si>
  <si>
    <t>Atencion Humanitaria</t>
  </si>
  <si>
    <t>2.3.2.3.3.05.06.2.1.1</t>
  </si>
  <si>
    <t>Alojamiento</t>
  </si>
  <si>
    <t>2.3.2.3.3.05.06.2.1.2</t>
  </si>
  <si>
    <t>Alimentacion</t>
  </si>
  <si>
    <t>2.3.2.3.3.05.06.2.1.3</t>
  </si>
  <si>
    <t>Vestuario</t>
  </si>
  <si>
    <t>2.3.2.3.3.05.06.2.1.4</t>
  </si>
  <si>
    <t>Atencion Medica Y Psicosocial Inmediata</t>
  </si>
  <si>
    <t>2.3.2.3.3.05.06.2.2</t>
  </si>
  <si>
    <t>Atencion Integral Basica</t>
  </si>
  <si>
    <t>2.3.2.3.3.05.06.2.2.1</t>
  </si>
  <si>
    <t>Registro</t>
  </si>
  <si>
    <t>2.3.2.3.3.05.06.2.2.2</t>
  </si>
  <si>
    <t>Identificacion</t>
  </si>
  <si>
    <t>2.3.2.3.3.05.06.2.2.3</t>
  </si>
  <si>
    <t>Reunificacion Familiar</t>
  </si>
  <si>
    <t>2.3.2.3.3.05.06.2.2.4</t>
  </si>
  <si>
    <t>2.3.2.3.3.05.06.2.2.5</t>
  </si>
  <si>
    <t>2.3.2.3.3.05.06.2.2.6</t>
  </si>
  <si>
    <t>Educacion</t>
  </si>
  <si>
    <t>2.3.2.3.3.05.06.2.3</t>
  </si>
  <si>
    <t>Generacion De Ingresos</t>
  </si>
  <si>
    <t>2.3.2.3.3.05.06.2.4</t>
  </si>
  <si>
    <t>2.3.2.3.3.05.06.2.5</t>
  </si>
  <si>
    <t>Tierras Y Territorios Colectivos</t>
  </si>
  <si>
    <t>2.3.2.3.3.05.06.3</t>
  </si>
  <si>
    <t>Verdad, Justicia Y Reparacion Integral</t>
  </si>
  <si>
    <t>2.3.2.3.3.05.06.3.1</t>
  </si>
  <si>
    <t>Verdad</t>
  </si>
  <si>
    <t>2.3.2.3.3.05.06.3.2</t>
  </si>
  <si>
    <t>Justicia</t>
  </si>
  <si>
    <t>2.3.2.3.3.05.06.3.3</t>
  </si>
  <si>
    <t>Reparacion</t>
  </si>
  <si>
    <t>2.3.2.3.3.05.06.3.4</t>
  </si>
  <si>
    <t>Garantia De No Repeticion</t>
  </si>
  <si>
    <t>2.3.2.3.3.05.06.4</t>
  </si>
  <si>
    <t>Participacion</t>
  </si>
  <si>
    <t>2.3.2.3.3.05.06.4.1</t>
  </si>
  <si>
    <t>Participacion De La Poblacion Desplazada</t>
  </si>
  <si>
    <t>2.3.2.3.3.05.07</t>
  </si>
  <si>
    <t>Programas De Discapacidad</t>
  </si>
  <si>
    <t>2.3.2.3.3.05.07.2</t>
  </si>
  <si>
    <t xml:space="preserve"> Adecuacion De Infraestructura</t>
  </si>
  <si>
    <t>2.3.2.3.3.05.07.3</t>
  </si>
  <si>
    <t>2.3.2.3.3.05.07.4</t>
  </si>
  <si>
    <t>2.3.2.3.3.05.08</t>
  </si>
  <si>
    <t>Atencion Y Apoyo A La Poblacion Reinsertada</t>
  </si>
  <si>
    <t>2.3.2.3.3.05.13</t>
  </si>
  <si>
    <t>Programas Diseñados Para La Superacion De La Pobreza Extrema En El Marco De La Red Juntos - Familias En Accion</t>
  </si>
  <si>
    <t>2.3.2.3.3.05.13.1</t>
  </si>
  <si>
    <t>Talento Humano Que Desarrolla Funciones De Caracter Operativo</t>
  </si>
  <si>
    <t>2.3.2.3.3.05.13.2</t>
  </si>
  <si>
    <t>Adquisicion De Insumos, Suministros Y Dotacion</t>
  </si>
  <si>
    <t>2.3.2.3.3.05.17</t>
  </si>
  <si>
    <t>Atencion Y Apoyo A La Poblacion L.G.T.B.</t>
  </si>
  <si>
    <t>2.3.2.3.3.05.18</t>
  </si>
  <si>
    <t>Proteccion Integral A La Juventud</t>
  </si>
  <si>
    <t>2.3.2.3.3.05.18.3</t>
  </si>
  <si>
    <t>2.3.2.3.3.05.18.4</t>
  </si>
  <si>
    <t>2.3.2.3.3.06</t>
  </si>
  <si>
    <t>2.3.2.3.3.06.01</t>
  </si>
  <si>
    <t>Procesos Integrales De Evaluacion Institucional Y Reorganizacion Administrativa</t>
  </si>
  <si>
    <t>2.3.2.3.3.06.02</t>
  </si>
  <si>
    <t>Programas De Capacitacion Y Asistencia Tecnica Orientados Al Desarrollo Eficiente De Las Competencias De Ley</t>
  </si>
  <si>
    <t>2.3.2.3.3.06.03</t>
  </si>
  <si>
    <t>Implementacion estrategias gobierno en linea</t>
  </si>
  <si>
    <t>2.3.2.3.3.06.06</t>
  </si>
  <si>
    <t>Saneamiento Contable</t>
  </si>
  <si>
    <t>2.3.2.3.3.06.07</t>
  </si>
  <si>
    <t>Estratificacion Socioeconomica</t>
  </si>
  <si>
    <t>2.3.2.3.3.06.08</t>
  </si>
  <si>
    <t>Actualizacion Catastral</t>
  </si>
  <si>
    <t>2.3.2.3.3.06.09</t>
  </si>
  <si>
    <t>Elaboracion, Actualizacion, Evaluacion Y Seguimiento Del Plan De Desarrollo</t>
  </si>
  <si>
    <t>2.3.2.3.3.06.10</t>
  </si>
  <si>
    <t>Elaboracion Y Actualizacion Del Plan De Ordenamiento Territorial</t>
  </si>
  <si>
    <t>2.3.2.3.3.06.11</t>
  </si>
  <si>
    <t>Depuracion - Avaluo - Propiedad Planta Y Equipo</t>
  </si>
  <si>
    <t>2.3.2.3.3.07</t>
  </si>
  <si>
    <t>Agropecuario</t>
  </si>
  <si>
    <t>2.3.2.3.3.07.1</t>
  </si>
  <si>
    <t>2.3.2.3.3.07.2</t>
  </si>
  <si>
    <t>Montaje, Dotacion Y Mantenimiento De Granjas Experimentales</t>
  </si>
  <si>
    <t>2.3.2.3.3.07.4</t>
  </si>
  <si>
    <t>Promocion De Alianzas, Asociaciones U Otras Formas Asociativas De Productores</t>
  </si>
  <si>
    <t>2.3.2.3.3.07.5</t>
  </si>
  <si>
    <t>Programas Y Proyectos De Asistencia Tecnica Directa Rural</t>
  </si>
  <si>
    <t>2.3.2.3.3.07.6</t>
  </si>
  <si>
    <t>Pago Del Personal Tecnico Vinculado A La Prestacion Del Servicio De Asistencia Tecnica Directa Rural</t>
  </si>
  <si>
    <t>2.3.2.3.3.07.7</t>
  </si>
  <si>
    <t>Contratos Celebrados Con Entidades Prestadoras Del Servicio De Asistencia Tecnica Directa Rural</t>
  </si>
  <si>
    <t>2.3.2.3.3.07.8</t>
  </si>
  <si>
    <t>Desarrollo De Programas Y Proyectos Productivos En El Marco Del Plan Agropecuario</t>
  </si>
  <si>
    <t>2.3.2.3.3.08</t>
  </si>
  <si>
    <t>2.3.2.3.3.08.02</t>
  </si>
  <si>
    <t>Mejoramiento De Vias</t>
  </si>
  <si>
    <t>2.3.2.3.3.08.03</t>
  </si>
  <si>
    <t>Rehabilitacion De Vias</t>
  </si>
  <si>
    <t>2.3.2.3.3.08.04</t>
  </si>
  <si>
    <t>Mantenimiento Rutinario De Vias</t>
  </si>
  <si>
    <t>2.3.2.3.3.08.05</t>
  </si>
  <si>
    <t>Mantenimiento Periodico De Vias</t>
  </si>
  <si>
    <t>2.3.2.3.3.08.10</t>
  </si>
  <si>
    <t>Estudios Y Preinversion En Infraestructura</t>
  </si>
  <si>
    <t>2.3.2.3.3.08.11</t>
  </si>
  <si>
    <t>Compra De Maquinaria Y Equipo</t>
  </si>
  <si>
    <t>2.3.2.3.3.08.16</t>
  </si>
  <si>
    <t>Planes De Transito, Educacion, Dotacion De Equipos Y Seguridad Vial</t>
  </si>
  <si>
    <t>2.3.2.3.3.08.17</t>
  </si>
  <si>
    <t>Infraestructura Para Transporte No Motorizado (Redes Peatonales Y Ciclorutas)</t>
  </si>
  <si>
    <t>2.3.2.3.3.09</t>
  </si>
  <si>
    <t>Prevencion Y Atencion De Desastres</t>
  </si>
  <si>
    <t>2.3.2.3.3.09.06</t>
  </si>
  <si>
    <t>Atencion De Desastres</t>
  </si>
  <si>
    <t>2.3.2.3.3.09.07</t>
  </si>
  <si>
    <t>Fortalecimiento De Los Comites De Prevencion Y Atencion De Desastres</t>
  </si>
  <si>
    <t>2.3.2.3.3.09.09</t>
  </si>
  <si>
    <t>Educacion Para La Prevencion Y Atencion De Desastres</t>
  </si>
  <si>
    <t>2.3.2.3.3.09.10</t>
  </si>
  <si>
    <t>Inversiones En Infraestructura Fisica Para Prevencion Y Reforzamiento Estructural.</t>
  </si>
  <si>
    <t>2.3.2.3.3.09.12</t>
  </si>
  <si>
    <t>Contratos Celebrados Con Cuerpos De Bomberos Voluntarios Para La Prevencion Y Control De Incendios</t>
  </si>
  <si>
    <t>2.3.2.3.3.10</t>
  </si>
  <si>
    <t>Equipamiento</t>
  </si>
  <si>
    <t>2.3.2.3.3.10.1</t>
  </si>
  <si>
    <t>Preinversion De Infraestructura</t>
  </si>
  <si>
    <t>2.3.2.3.3.10.2</t>
  </si>
  <si>
    <t>Construccion De Dependencias De La Administracion</t>
  </si>
  <si>
    <t>2.3.2.3.3.10.3</t>
  </si>
  <si>
    <t>Mejoramiento Y Mantenimiento De Dependencias De La Administracion</t>
  </si>
  <si>
    <t>2.3.2.3.3.10.4</t>
  </si>
  <si>
    <t>Construccion De Plazas De Mercado, Mataderos, Cementerios, Parques, Andenes Y Mobiliarios Del Espacio Publico</t>
  </si>
  <si>
    <t>2.3.2.3.3.10.5</t>
  </si>
  <si>
    <t>Mejoramiento Y Mantenimiento De Plazas De Mercado, Mataderos, Cementerios, Parques, Andenes Y Mobiliarios Del Espacio Publico</t>
  </si>
  <si>
    <t>2.3.2.3.3.11</t>
  </si>
  <si>
    <t>2.3.2.3.3.11.1</t>
  </si>
  <si>
    <t>Pago De Inspectores De Policia</t>
  </si>
  <si>
    <t>2.3.2.3.3.11.3</t>
  </si>
  <si>
    <t>Pago De Comisarios De Familia, Medicos, Psicologos Y Trabajadores Sociales De Las Comisarias De Familia</t>
  </si>
  <si>
    <t>2.3.2.3.3.11.4</t>
  </si>
  <si>
    <t>Sistema De Responsabilidad Penal Para El Adolescente (Srpa)</t>
  </si>
  <si>
    <t>2.3.2.3.3.12</t>
  </si>
  <si>
    <t>2.3.2.3.3.12.1</t>
  </si>
  <si>
    <t>2.3.2.3.3.13</t>
  </si>
  <si>
    <t>2.3.2.3.3.13.1</t>
  </si>
  <si>
    <t>2.3.2.3.3.14</t>
  </si>
  <si>
    <t>Desarrollo Comunitario</t>
  </si>
  <si>
    <t>2.3.2.3.3.14.1</t>
  </si>
  <si>
    <t>Programas De Capacitacion, Asesoria Y Asistencia Tecnica Para Consolidar Procesos De Participacion Ciudadana Y Control Social</t>
  </si>
  <si>
    <t>2.3.2.3.3.14.2</t>
  </si>
  <si>
    <t>Procesos De Eleccion De Ciudadanos A Los Espacios De Participacion Ciudadana</t>
  </si>
  <si>
    <t>2.3.2.3.3.14.3</t>
  </si>
  <si>
    <t>Consejo territorial de planeacion</t>
  </si>
  <si>
    <t>2.3.2.3.3.14.4</t>
  </si>
  <si>
    <t>Capacitacion A La Comunidad Sobre Participacion En La Gestion Publica</t>
  </si>
  <si>
    <t>2.3.2.4.1</t>
  </si>
  <si>
    <t>Servicio De Acueducto</t>
  </si>
  <si>
    <t>2.3.2.4.1.01</t>
  </si>
  <si>
    <t>Subsidios - Fondo De Solidaridad Y Predistribucion Del Ingreso</t>
  </si>
  <si>
    <t>2.3.2.4.1.02</t>
  </si>
  <si>
    <t>2.3.2.4.1.04</t>
  </si>
  <si>
    <t>Diseño E Implantacion De Esquemas Organizacionales Para La Administracion Y Operacion De Sistemas De Acueducto</t>
  </si>
  <si>
    <t>2.3.2.4.1.05</t>
  </si>
  <si>
    <t>Construccion De Sistemas De Acueducto (Excepto Obras Para El Tratamiento De Agua Potable)</t>
  </si>
  <si>
    <t>2.3.2.4.1.06</t>
  </si>
  <si>
    <t>2.3.2.4.1.07</t>
  </si>
  <si>
    <t>Ampliacion De Sistemas De Acueducto</t>
  </si>
  <si>
    <t>2.3.2.4.1.09</t>
  </si>
  <si>
    <t>Rehabilitacion De Sistemas De Acueducto</t>
  </si>
  <si>
    <t>2.3.2.4.1.11</t>
  </si>
  <si>
    <t>Programas De Macro Y Micro Medicion</t>
  </si>
  <si>
    <t>2.3.2.4.1.12</t>
  </si>
  <si>
    <t>Programas De Reduccion De Agua No Contabilizada</t>
  </si>
  <si>
    <t>2.3.2.4.1.13</t>
  </si>
  <si>
    <t>Equipos Requeridos Para La Operacion De Los Sistemas De Acueducto</t>
  </si>
  <si>
    <t>2.3.2.4.1.14</t>
  </si>
  <si>
    <t>Soluciones Alternas De Acueducto</t>
  </si>
  <si>
    <t>2.3.2.4.2</t>
  </si>
  <si>
    <t>Servicio De Alcantarillado</t>
  </si>
  <si>
    <t>2.3.2.4.2.01</t>
  </si>
  <si>
    <t>Subsidios - Fondo De Solidaridad Y Redistribucion Del Ingreso - Alcantarillado</t>
  </si>
  <si>
    <t>2.3.2.4.2.02</t>
  </si>
  <si>
    <t>2.3.2.4.2.04</t>
  </si>
  <si>
    <t>Diseño E Implantacion De Esquemas Organizacionales Para La Administracion Y Operacion De Sistemas De Alcantarillado</t>
  </si>
  <si>
    <t>2.3.2.4.2.08</t>
  </si>
  <si>
    <t>Ampliacion De Sistemas de alcantarillado sanitario</t>
  </si>
  <si>
    <t>2.3.2.4.2.11</t>
  </si>
  <si>
    <t>Rehabilitacion De Sistemas De Alcantarillado Sanitario</t>
  </si>
  <si>
    <t>2.3.2.4.2.12</t>
  </si>
  <si>
    <t>Rehabilitacion De Sistemas De Tratamiento De Aguas Residuales</t>
  </si>
  <si>
    <t>2.3.2.4.2.13</t>
  </si>
  <si>
    <t>2.3.2.4.2.16</t>
  </si>
  <si>
    <t>Soluciones Alternas De Alcantarillado</t>
  </si>
  <si>
    <t>2.3.2.4.2.17</t>
  </si>
  <si>
    <t>Unidades Sanitarias</t>
  </si>
  <si>
    <t>2.3.2.4.2.18</t>
  </si>
  <si>
    <t>Plan De Saneamiento Y Manejo De Vertimientos (Psmv)</t>
  </si>
  <si>
    <t>2.3.2.4.3</t>
  </si>
  <si>
    <t>Servicio De Aseo</t>
  </si>
  <si>
    <t>2.3.2.4.3.1</t>
  </si>
  <si>
    <t>Subsidios - Fondo De Solidaridad Y Redistribucion Del Ingreso - Aseo</t>
  </si>
  <si>
    <t>2.3.2.4.3.2</t>
  </si>
  <si>
    <t>2.3.2.4.3.4</t>
  </si>
  <si>
    <t>Diseño E Implantacion De Esquemas Organizacionales Para La Administracion Y Operacion Del Servicio De Aseo</t>
  </si>
  <si>
    <t>2.3.2.4.3.5</t>
  </si>
  <si>
    <t>Recoleccion, Tratamiento Y Disposicion Final De Residuos Solidos</t>
  </si>
  <si>
    <t>2.3.2.4.3.6</t>
  </si>
  <si>
    <t>Construccion De Nuevos Sistemas De Disposicion Final</t>
  </si>
  <si>
    <t>2.3.2.4.3.7</t>
  </si>
  <si>
    <t>Proyectos De Gestion Integral De Residuos Solidos</t>
  </si>
  <si>
    <t>2.3.2.4.3.8</t>
  </si>
  <si>
    <t>Plan De Gestion Integral De Residuos Solidos (Pgirs)</t>
  </si>
  <si>
    <t>2.3.2.4.4</t>
  </si>
  <si>
    <t>Construccion, Recuperacion Y Mantenimiento De Obras De Saneamiento Basico Rural</t>
  </si>
  <si>
    <t>2.3.2.4.5</t>
  </si>
  <si>
    <t>Transferencias Para El Plan Departamental De Agua Potable Y Saneamiento Basico</t>
  </si>
  <si>
    <t>2.3.2.4.6</t>
  </si>
  <si>
    <t>GASTOS DE INVERSION</t>
  </si>
  <si>
    <t>Regimen Subsidiado En Salud</t>
  </si>
  <si>
    <t>Régimen subsidiado ETESA</t>
  </si>
  <si>
    <t>2.3.3.01.2.1.06.3</t>
  </si>
  <si>
    <t>RECURSOS QUE FINANCIAN RESERVAS PRESUPUESTALES EXCEPCIONALES</t>
  </si>
  <si>
    <t>2.3.3.01.2.1.06.3.1</t>
  </si>
  <si>
    <t>2.3.3.01.2.1.06.3.2</t>
  </si>
  <si>
    <t>2.3.3.01.2.1.06.3.3</t>
  </si>
  <si>
    <t>2.3.3.01.2.1.06.3.4</t>
  </si>
  <si>
    <t>2.3.3.01.2.1.06.3.5</t>
  </si>
  <si>
    <t>Intervetoria Regimen Subsidiado 0.4%</t>
  </si>
  <si>
    <t>ACCIONES EN SALUD PÚBLICA COLECTIVA</t>
  </si>
  <si>
    <t>Gastos por recursos de capital OTROS GASTOS</t>
  </si>
  <si>
    <t>Gastos por Ingresos Volqueta</t>
  </si>
  <si>
    <t>INVERSION CON OTROS FONDOS</t>
  </si>
  <si>
    <t>2.3.4.1.2</t>
  </si>
  <si>
    <t>2.3.4.1.3</t>
  </si>
  <si>
    <t>2.3.4.1.4</t>
  </si>
  <si>
    <t>2.3.4.1.5</t>
  </si>
  <si>
    <t>2.3.4.1.6</t>
  </si>
  <si>
    <t>Seguridad y Convivencia Pacífica Ciudadada</t>
  </si>
  <si>
    <t>2.3.4.3</t>
  </si>
  <si>
    <t>2.3.4.3.1</t>
  </si>
  <si>
    <t>2.3.4.3.2</t>
  </si>
  <si>
    <t>2.3.4.4</t>
  </si>
  <si>
    <t>Dotación y funcionamiento de centros bienestar del anciano</t>
  </si>
  <si>
    <t>INVERSION POR COFINANCIACION</t>
  </si>
  <si>
    <t>2.3.5.1.1.1</t>
  </si>
  <si>
    <t>2.3.5.1.1.1.1</t>
  </si>
  <si>
    <t>2.3.5.1.1.2</t>
  </si>
  <si>
    <t>2.3.5.1.1.2.1</t>
  </si>
  <si>
    <t>2.3.5.1.1.3</t>
  </si>
  <si>
    <t>2.3.5.1.1.3.1</t>
  </si>
  <si>
    <t>2.3.5.1.1.3.1.1</t>
  </si>
  <si>
    <t>2.3.5.1.1.3.1.2</t>
  </si>
  <si>
    <t>2.3.5.1.1.4</t>
  </si>
  <si>
    <t>2.3.5.1.1.4.1</t>
  </si>
  <si>
    <t>Recursos Del Credito</t>
  </si>
  <si>
    <t>Inversion Recursos Del Credito</t>
  </si>
  <si>
    <t>2.3.5.2.1.2</t>
  </si>
  <si>
    <t>SUPERAVIT FISCAL</t>
  </si>
  <si>
    <t>Recursos de forzosa inversión</t>
  </si>
  <si>
    <t>Recursos de forzosa inversión SGP</t>
  </si>
  <si>
    <t>2.3.5.3.1.2.1.2</t>
  </si>
  <si>
    <t>2.3.5.3.1.2.1.3</t>
  </si>
  <si>
    <t>2.3.5.3.1.2.1.4</t>
  </si>
  <si>
    <t>2.3.5.3.1.2.1.4.1</t>
  </si>
  <si>
    <t>2.3.5.3.1.2.1.4.2</t>
  </si>
  <si>
    <t>2.3.5.3.1.2.1.4.3</t>
  </si>
  <si>
    <t>2.3.5.3.1.2.1.4.4</t>
  </si>
  <si>
    <t>2.3.5.3.1.2.1.5</t>
  </si>
  <si>
    <t>Programa de Atención Integral a la Primera Infancia</t>
  </si>
  <si>
    <t>Otros recursos de forzosa inversión diferentes al SGP</t>
  </si>
  <si>
    <t>2.3.5.3.1.2.2.1.1</t>
  </si>
  <si>
    <t>2.3.5.3.1.2.2.1.2</t>
  </si>
  <si>
    <t>mejoramiento vias FNR</t>
  </si>
  <si>
    <t>2.3.5.3.1.2.2.1.3</t>
  </si>
  <si>
    <t>convenios carder</t>
  </si>
  <si>
    <t>2.3.5.3.1.2.2.1.4</t>
  </si>
  <si>
    <t>otros convenios</t>
  </si>
  <si>
    <t>2.3.5.3.1.2.2.2</t>
  </si>
  <si>
    <t>2.3.5.3.1.2.2.2.1</t>
  </si>
  <si>
    <t>2.3.5.3.1.2.2.2.2</t>
  </si>
  <si>
    <t>Fondo de Vivienda Municipal</t>
  </si>
  <si>
    <t>2.3.5.3.1.2.2.2.3</t>
  </si>
  <si>
    <t>ingresos volqueta</t>
  </si>
  <si>
    <t>2.3.5.3.1.2.2.3</t>
  </si>
  <si>
    <t>2.3.5.3.1.2.2.3.1</t>
  </si>
  <si>
    <t>2.3.5.3.1.2.2.3.1.1</t>
  </si>
  <si>
    <t>2.3.5.3.1.2.2.3.1.2</t>
  </si>
  <si>
    <t>2.3.5.3.1.2.2.3.1.3</t>
  </si>
  <si>
    <t>2.3.5.3.1.2.2.3.1.4</t>
  </si>
  <si>
    <t>2.3.5.3.1.2.2.3.1.5</t>
  </si>
  <si>
    <t>2.3.5.3.1.2.2.3.1.6</t>
  </si>
  <si>
    <t>2.3.5.3.1.2.2.3.3</t>
  </si>
  <si>
    <t>Transferencia Del 30% Impuesto Al Cigarrillo Y Tabaco</t>
  </si>
  <si>
    <t>2.3.5.3.1.2.2.3.4</t>
  </si>
  <si>
    <t>Recursos - Sobretasa Bomberil</t>
  </si>
  <si>
    <t>2.3.5.3.1.2.2.3.5</t>
  </si>
  <si>
    <t>Recursos -  sobretasa deportiva</t>
  </si>
  <si>
    <t>2.3.5.3.1.2.2.3.6</t>
  </si>
  <si>
    <t>Recursos - Alumbrado Publico</t>
  </si>
  <si>
    <t>2.3.5.3.1.2.2.3.7</t>
  </si>
  <si>
    <t>2.3.5.3.2.2.1</t>
  </si>
  <si>
    <t>2.3.5.3.2.2.1.1</t>
  </si>
  <si>
    <t>2.3.5.3.2.2.1.2</t>
  </si>
  <si>
    <t>2.3.5.3.2.2.1.3</t>
  </si>
  <si>
    <t>2.3.5.3.2.2.1.4</t>
  </si>
  <si>
    <t>2.3.5.3.2.2.1.4.1</t>
  </si>
  <si>
    <t>2.3.5.3.2.2.1.4.2</t>
  </si>
  <si>
    <t>2.3.5.3.2.2.1.4.3</t>
  </si>
  <si>
    <t>2.3.5.3.2.2.1.4.4</t>
  </si>
  <si>
    <t>2.3.5.3.2.2.2</t>
  </si>
  <si>
    <t>2.3.5.3.2.2.2.1</t>
  </si>
  <si>
    <t>2.3.5.3.2.2.2.2</t>
  </si>
  <si>
    <t>2.3.5.3.3</t>
  </si>
  <si>
    <t>INVERSION CON RECURSOS DE RENDIMIENTOS FINACIEROS</t>
  </si>
  <si>
    <t>2.3.5.3.3.1</t>
  </si>
  <si>
    <t>2.3.5.3.3.2</t>
  </si>
  <si>
    <t>2.3.5.3.3.2.1</t>
  </si>
  <si>
    <t>2.3.5.3.3.2.1.1</t>
  </si>
  <si>
    <t>2.3.5.3.3.2.1.2</t>
  </si>
  <si>
    <t>2.3.5.3.3.2.1.3</t>
  </si>
  <si>
    <t>2.3.5.3.3.2.1.4</t>
  </si>
  <si>
    <t>2.3.5.3.3.2.1.4.1</t>
  </si>
  <si>
    <t>2.3.5.3.3.2.1.4.2</t>
  </si>
  <si>
    <t>2.3.5.3.3.2.1.4.3</t>
  </si>
  <si>
    <t>2.3.5.3.3.2.1.4.4</t>
  </si>
  <si>
    <t>2.3.5.3.3.2.2</t>
  </si>
  <si>
    <t>2.3.5.3.3.2.2.1</t>
  </si>
  <si>
    <t>2.3.5.3.3.2.2.2</t>
  </si>
  <si>
    <t>CONTRACR</t>
  </si>
  <si>
    <t>EJECTADO MES</t>
  </si>
  <si>
    <t>2.1.1.1.11</t>
  </si>
  <si>
    <t>Auxilio de Transporte-Concejales</t>
  </si>
  <si>
    <t>2.3.3.01.2.3.4</t>
  </si>
  <si>
    <t>Recursos destinados a financiar programas de prevención de eventos en salud de las personas afectadas por la emergencia invernal-salud pública decreto ley 017 de 2011</t>
  </si>
  <si>
    <t>1.2.08.2.2</t>
  </si>
  <si>
    <t>1.2.08.2.2.1</t>
  </si>
  <si>
    <t>Servicio de Gimnasio</t>
  </si>
  <si>
    <t>1.1.2.8.1.1.1.2</t>
  </si>
  <si>
    <t xml:space="preserve">Provenientes de Recursos por convenios
</t>
  </si>
  <si>
    <t>Convenio Vias Terciarias</t>
  </si>
  <si>
    <t>1.2.08.2.3</t>
  </si>
  <si>
    <t>1.2.08.2.3.1</t>
  </si>
  <si>
    <t>1.2.08.2.3.2</t>
  </si>
  <si>
    <t>1.2.08.2.3.3</t>
  </si>
  <si>
    <t>Otros Recursos de Forsoza Inversión diferentes al SGP</t>
  </si>
  <si>
    <t>Coofinanciación</t>
  </si>
  <si>
    <t>Recursos del Crédito</t>
  </si>
  <si>
    <t>Construcción y Rehabilitacion De Sistemas De Alcantarillado Pluvial</t>
  </si>
  <si>
    <t>2.3.5.3.3.2.2.3</t>
  </si>
  <si>
    <t>1.2.06.2.1.2.3.4</t>
  </si>
  <si>
    <t>Inversión por Regalías</t>
  </si>
  <si>
    <t>Fortalecimiento Agua Potable y Saneamiento Básico</t>
  </si>
  <si>
    <t>2.3.5.3.1.2.2.4</t>
  </si>
  <si>
    <t>Inversión por regalías</t>
  </si>
  <si>
    <t>2.1.2.8</t>
  </si>
  <si>
    <t>Gastos Notariales</t>
  </si>
  <si>
    <t>Construccion, Mantenimiento y Reparación De Sistemas De Potabilizacion Del Agua</t>
  </si>
  <si>
    <t>2.3.2.4.7</t>
  </si>
  <si>
    <t>Reforestación, mantenimiento y protección bocatomas, microcuencas y cuencas</t>
  </si>
  <si>
    <t>Fondo Municipal de Regalías   (Directas)</t>
  </si>
  <si>
    <t>2.3.1.4.4.18</t>
  </si>
  <si>
    <t>Electrificacion Rural</t>
  </si>
  <si>
    <t>2.3.3.03.1</t>
  </si>
  <si>
    <t>Mantenimiento, Mejoramiento, Adecuación y Construcción de Acueductos Rurales</t>
  </si>
  <si>
    <t>2.3.3.03.2</t>
  </si>
  <si>
    <t>Convenio ICBF lEY 1283/09</t>
  </si>
  <si>
    <t>1.1.2.8.1.2.1.5</t>
  </si>
  <si>
    <t>Régimen subsidiado ampliación S.G.P (SSF)</t>
  </si>
  <si>
    <t xml:space="preserve">Sistema General De Participaciones - Ampliacion (SSF)
</t>
  </si>
  <si>
    <t xml:space="preserve">Sistema General De Participaciones - Continuidad (SSF)
</t>
  </si>
  <si>
    <t>Fondo de Solidaridaridad y Garantia FOSYGA (SSF)</t>
  </si>
  <si>
    <t>1.2.01.2.2</t>
  </si>
  <si>
    <t>IVA-Telefonía celular-deportes</t>
  </si>
  <si>
    <t>2.1.2.6</t>
  </si>
  <si>
    <t>Trámites, permisos, y licencias</t>
  </si>
  <si>
    <t>2.3.5.1.1.2.2</t>
  </si>
  <si>
    <t>Programas de Actividad Física y Recreación</t>
  </si>
  <si>
    <t>Inversion Recursos Del Credito - Continuacion y Terminacion del Palacio Municipal</t>
  </si>
  <si>
    <t>1.2.01.2.3</t>
  </si>
  <si>
    <t xml:space="preserve">Construcción, mejoramiento, mantenimiento y Adecuación de escuelas en el municipio de La Celia
</t>
  </si>
  <si>
    <t>2.3.5.1.1.2.3</t>
  </si>
  <si>
    <t>Construcción, mejoramiento, mantenimiento y Adecuación de escuelas en el municipio de La Celia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</si>
</sst>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_ ;[Red]\-0.00\ "/>
    <numFmt numFmtId="187" formatCode="#,##0_ ;[Red]\-#,##0\ "/>
    <numFmt numFmtId="188" formatCode="#,##0;[Red]#,##0"/>
    <numFmt numFmtId="189" formatCode="0.0"/>
    <numFmt numFmtId="190" formatCode="#,##0.00;[Red]#,##0.00"/>
    <numFmt numFmtId="191" formatCode="0_);[Red]\(0\)"/>
    <numFmt numFmtId="192" formatCode="0.00;[Red]0.00"/>
    <numFmt numFmtId="193" formatCode="&quot;$&quot;\ #,##0"/>
    <numFmt numFmtId="194" formatCode="0;[Red]0"/>
    <numFmt numFmtId="195" formatCode="0.0000"/>
    <numFmt numFmtId="196" formatCode="0.00000"/>
    <numFmt numFmtId="197" formatCode="0.000"/>
  </numFmts>
  <fonts count="4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90" fontId="3" fillId="0" borderId="0" xfId="0" applyNumberFormat="1" applyFont="1" applyFill="1" applyAlignment="1">
      <alignment/>
    </xf>
    <xf numFmtId="190" fontId="3" fillId="0" borderId="1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0" fontId="8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 vertical="top"/>
    </xf>
    <xf numFmtId="190" fontId="8" fillId="0" borderId="13" xfId="0" applyNumberFormat="1" applyFont="1" applyFill="1" applyBorder="1" applyAlignment="1">
      <alignment vertical="top"/>
    </xf>
    <xf numFmtId="38" fontId="0" fillId="0" borderId="14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38" fontId="9" fillId="0" borderId="16" xfId="0" applyNumberFormat="1" applyFont="1" applyFill="1" applyBorder="1" applyAlignment="1">
      <alignment vertical="top"/>
    </xf>
    <xf numFmtId="38" fontId="7" fillId="0" borderId="17" xfId="0" applyNumberFormat="1" applyFont="1" applyFill="1" applyBorder="1" applyAlignment="1">
      <alignment vertical="top" wrapText="1"/>
    </xf>
    <xf numFmtId="190" fontId="12" fillId="0" borderId="18" xfId="0" applyNumberFormat="1" applyFont="1" applyFill="1" applyBorder="1" applyAlignment="1">
      <alignment vertical="top"/>
    </xf>
    <xf numFmtId="38" fontId="7" fillId="0" borderId="0" xfId="0" applyNumberFormat="1" applyFont="1" applyFill="1" applyAlignment="1">
      <alignment/>
    </xf>
    <xf numFmtId="38" fontId="9" fillId="0" borderId="12" xfId="0" applyNumberFormat="1" applyFont="1" applyFill="1" applyBorder="1" applyAlignment="1">
      <alignment vertical="top"/>
    </xf>
    <xf numFmtId="38" fontId="7" fillId="0" borderId="14" xfId="0" applyNumberFormat="1" applyFont="1" applyFill="1" applyBorder="1" applyAlignment="1">
      <alignment vertical="top" wrapText="1"/>
    </xf>
    <xf numFmtId="190" fontId="12" fillId="0" borderId="13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center"/>
    </xf>
    <xf numFmtId="190" fontId="6" fillId="0" borderId="20" xfId="0" applyNumberFormat="1" applyFont="1" applyFill="1" applyBorder="1" applyAlignment="1">
      <alignment horizontal="center" vertical="center"/>
    </xf>
    <xf numFmtId="190" fontId="6" fillId="0" borderId="20" xfId="0" applyNumberFormat="1" applyFont="1" applyFill="1" applyBorder="1" applyAlignment="1">
      <alignment horizontal="right" vertical="center" wrapText="1"/>
    </xf>
    <xf numFmtId="190" fontId="6" fillId="0" borderId="0" xfId="0" applyNumberFormat="1" applyFont="1" applyFill="1" applyAlignment="1">
      <alignment horizontal="right"/>
    </xf>
    <xf numFmtId="190" fontId="3" fillId="0" borderId="0" xfId="0" applyNumberFormat="1" applyFont="1" applyFill="1" applyAlignment="1">
      <alignment horizontal="right"/>
    </xf>
    <xf numFmtId="0" fontId="6" fillId="0" borderId="2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9" fillId="0" borderId="16" xfId="0" applyFont="1" applyFill="1" applyBorder="1" applyAlignment="1">
      <alignment vertical="top"/>
    </xf>
    <xf numFmtId="190" fontId="9" fillId="0" borderId="17" xfId="0" applyNumberFormat="1" applyFont="1" applyFill="1" applyBorder="1" applyAlignment="1">
      <alignment vertical="top"/>
    </xf>
    <xf numFmtId="190" fontId="9" fillId="0" borderId="18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top"/>
    </xf>
    <xf numFmtId="190" fontId="9" fillId="0" borderId="14" xfId="0" applyNumberFormat="1" applyFont="1" applyFill="1" applyBorder="1" applyAlignment="1">
      <alignment vertical="top"/>
    </xf>
    <xf numFmtId="190" fontId="9" fillId="0" borderId="13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190" fontId="6" fillId="0" borderId="14" xfId="0" applyNumberFormat="1" applyFont="1" applyFill="1" applyBorder="1" applyAlignment="1">
      <alignment vertical="top"/>
    </xf>
    <xf numFmtId="190" fontId="6" fillId="0" borderId="13" xfId="0" applyNumberFormat="1" applyFont="1" applyFill="1" applyBorder="1" applyAlignment="1">
      <alignment horizontal="right" vertical="top"/>
    </xf>
    <xf numFmtId="0" fontId="9" fillId="0" borderId="23" xfId="0" applyFont="1" applyFill="1" applyBorder="1" applyAlignment="1">
      <alignment vertical="top"/>
    </xf>
    <xf numFmtId="190" fontId="9" fillId="0" borderId="21" xfId="0" applyNumberFormat="1" applyFont="1" applyFill="1" applyBorder="1" applyAlignment="1">
      <alignment vertical="top"/>
    </xf>
    <xf numFmtId="190" fontId="9" fillId="0" borderId="24" xfId="0" applyNumberFormat="1" applyFont="1" applyFill="1" applyBorder="1" applyAlignment="1">
      <alignment horizontal="right" vertical="top"/>
    </xf>
    <xf numFmtId="0" fontId="6" fillId="0" borderId="23" xfId="0" applyFont="1" applyFill="1" applyBorder="1" applyAlignment="1">
      <alignment vertical="top"/>
    </xf>
    <xf numFmtId="190" fontId="6" fillId="0" borderId="21" xfId="0" applyNumberFormat="1" applyFont="1" applyFill="1" applyBorder="1" applyAlignment="1">
      <alignment vertical="top"/>
    </xf>
    <xf numFmtId="190" fontId="6" fillId="0" borderId="24" xfId="0" applyNumberFormat="1" applyFont="1" applyFill="1" applyBorder="1" applyAlignment="1">
      <alignment horizontal="right" vertical="top"/>
    </xf>
    <xf numFmtId="0" fontId="6" fillId="0" borderId="25" xfId="0" applyFont="1" applyFill="1" applyBorder="1" applyAlignment="1">
      <alignment vertical="top"/>
    </xf>
    <xf numFmtId="190" fontId="6" fillId="0" borderId="22" xfId="0" applyNumberFormat="1" applyFont="1" applyFill="1" applyBorder="1" applyAlignment="1">
      <alignment vertical="top"/>
    </xf>
    <xf numFmtId="190" fontId="6" fillId="0" borderId="26" xfId="0" applyNumberFormat="1" applyFont="1" applyFill="1" applyBorder="1" applyAlignment="1">
      <alignment horizontal="right" vertical="top"/>
    </xf>
    <xf numFmtId="0" fontId="7" fillId="0" borderId="27" xfId="0" applyFont="1" applyFill="1" applyBorder="1" applyAlignment="1">
      <alignment horizontal="center" wrapText="1"/>
    </xf>
    <xf numFmtId="190" fontId="11" fillId="0" borderId="17" xfId="0" applyNumberFormat="1" applyFont="1" applyFill="1" applyBorder="1" applyAlignment="1">
      <alignment horizontal="right"/>
    </xf>
    <xf numFmtId="190" fontId="11" fillId="0" borderId="14" xfId="0" applyNumberFormat="1" applyFont="1" applyFill="1" applyBorder="1" applyAlignment="1">
      <alignment horizontal="right"/>
    </xf>
    <xf numFmtId="190" fontId="0" fillId="0" borderId="14" xfId="0" applyNumberFormat="1" applyFill="1" applyBorder="1" applyAlignment="1">
      <alignment horizontal="right"/>
    </xf>
    <xf numFmtId="190" fontId="46" fillId="0" borderId="14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7" fillId="0" borderId="14" xfId="0" applyNumberFormat="1" applyFont="1" applyFill="1" applyBorder="1" applyAlignment="1">
      <alignment horizontal="right"/>
    </xf>
    <xf numFmtId="190" fontId="10" fillId="0" borderId="14" xfId="0" applyNumberFormat="1" applyFont="1" applyFill="1" applyBorder="1" applyAlignment="1">
      <alignment horizontal="right"/>
    </xf>
    <xf numFmtId="0" fontId="41" fillId="0" borderId="12" xfId="0" applyFont="1" applyFill="1" applyBorder="1" applyAlignment="1">
      <alignment wrapText="1"/>
    </xf>
    <xf numFmtId="190" fontId="11" fillId="0" borderId="13" xfId="0" applyNumberFormat="1" applyFont="1" applyFill="1" applyBorder="1" applyAlignment="1">
      <alignment horizontal="right"/>
    </xf>
    <xf numFmtId="38" fontId="6" fillId="0" borderId="25" xfId="0" applyNumberFormat="1" applyFont="1" applyFill="1" applyBorder="1" applyAlignment="1">
      <alignment vertical="top"/>
    </xf>
    <xf numFmtId="38" fontId="0" fillId="0" borderId="22" xfId="0" applyNumberFormat="1" applyFont="1" applyFill="1" applyBorder="1" applyAlignment="1">
      <alignment vertical="top" wrapText="1"/>
    </xf>
    <xf numFmtId="4" fontId="7" fillId="0" borderId="27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vertical="top"/>
    </xf>
    <xf numFmtId="4" fontId="12" fillId="0" borderId="18" xfId="0" applyNumberFormat="1" applyFont="1" applyFill="1" applyBorder="1" applyAlignment="1">
      <alignment vertical="top"/>
    </xf>
    <xf numFmtId="4" fontId="12" fillId="0" borderId="14" xfId="0" applyNumberFormat="1" applyFont="1" applyFill="1" applyBorder="1" applyAlignment="1">
      <alignment vertical="top"/>
    </xf>
    <xf numFmtId="4" fontId="12" fillId="0" borderId="13" xfId="0" applyNumberFormat="1" applyFont="1" applyFill="1" applyBorder="1" applyAlignment="1">
      <alignment vertical="top"/>
    </xf>
    <xf numFmtId="4" fontId="8" fillId="0" borderId="14" xfId="0" applyNumberFormat="1" applyFont="1" applyFill="1" applyBorder="1" applyAlignment="1">
      <alignment vertical="top"/>
    </xf>
    <xf numFmtId="4" fontId="8" fillId="0" borderId="13" xfId="0" applyNumberFormat="1" applyFont="1" applyFill="1" applyBorder="1" applyAlignment="1">
      <alignment vertical="top"/>
    </xf>
    <xf numFmtId="4" fontId="8" fillId="0" borderId="22" xfId="0" applyNumberFormat="1" applyFont="1" applyFill="1" applyBorder="1" applyAlignment="1">
      <alignment vertical="top"/>
    </xf>
    <xf numFmtId="4" fontId="8" fillId="0" borderId="26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/>
    </xf>
    <xf numFmtId="0" fontId="7" fillId="0" borderId="28" xfId="0" applyFont="1" applyFill="1" applyBorder="1" applyAlignment="1">
      <alignment horizontal="center"/>
    </xf>
    <xf numFmtId="38" fontId="0" fillId="0" borderId="14" xfId="0" applyNumberFormat="1" applyFill="1" applyBorder="1" applyAlignment="1">
      <alignment vertical="top" wrapText="1"/>
    </xf>
    <xf numFmtId="40" fontId="6" fillId="0" borderId="20" xfId="0" applyNumberFormat="1" applyFont="1" applyFill="1" applyBorder="1" applyAlignment="1">
      <alignment horizontal="center" vertical="center" wrapText="1"/>
    </xf>
    <xf numFmtId="40" fontId="9" fillId="0" borderId="17" xfId="0" applyNumberFormat="1" applyFont="1" applyFill="1" applyBorder="1" applyAlignment="1">
      <alignment vertical="top"/>
    </xf>
    <xf numFmtId="40" fontId="9" fillId="0" borderId="14" xfId="0" applyNumberFormat="1" applyFont="1" applyFill="1" applyBorder="1" applyAlignment="1">
      <alignment vertical="top"/>
    </xf>
    <xf numFmtId="40" fontId="6" fillId="0" borderId="14" xfId="0" applyNumberFormat="1" applyFont="1" applyFill="1" applyBorder="1" applyAlignment="1">
      <alignment vertical="top"/>
    </xf>
    <xf numFmtId="40" fontId="9" fillId="0" borderId="21" xfId="0" applyNumberFormat="1" applyFont="1" applyFill="1" applyBorder="1" applyAlignment="1">
      <alignment vertical="top"/>
    </xf>
    <xf numFmtId="40" fontId="6" fillId="0" borderId="21" xfId="0" applyNumberFormat="1" applyFont="1" applyFill="1" applyBorder="1" applyAlignment="1">
      <alignment vertical="top"/>
    </xf>
    <xf numFmtId="40" fontId="11" fillId="0" borderId="14" xfId="0" applyNumberFormat="1" applyFont="1" applyFill="1" applyBorder="1" applyAlignment="1">
      <alignment horizontal="right"/>
    </xf>
    <xf numFmtId="40" fontId="6" fillId="0" borderId="22" xfId="0" applyNumberFormat="1" applyFont="1" applyFill="1" applyBorder="1" applyAlignment="1">
      <alignment vertical="top"/>
    </xf>
    <xf numFmtId="40" fontId="6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190" fontId="6" fillId="0" borderId="0" xfId="0" applyNumberFormat="1" applyFont="1" applyFill="1" applyAlignment="1">
      <alignment horizontal="center"/>
    </xf>
    <xf numFmtId="190" fontId="6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="55" zoomScaleNormal="5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24.421875" style="1" customWidth="1"/>
    <col min="2" max="2" width="82.28125" style="38" customWidth="1"/>
    <col min="3" max="3" width="27.7109375" style="4" customWidth="1"/>
    <col min="4" max="4" width="23.421875" style="4" customWidth="1"/>
    <col min="5" max="5" width="21.421875" style="4" customWidth="1"/>
    <col min="6" max="6" width="26.7109375" style="4" customWidth="1"/>
    <col min="7" max="7" width="24.140625" style="4" customWidth="1"/>
    <col min="8" max="8" width="21.140625" style="4" customWidth="1"/>
    <col min="9" max="9" width="25.00390625" style="4" customWidth="1"/>
    <col min="10" max="10" width="25.140625" style="91" customWidth="1"/>
    <col min="11" max="11" width="14.421875" style="27" customWidth="1"/>
    <col min="12" max="12" width="11.421875" style="1" customWidth="1"/>
    <col min="13" max="13" width="13.421875" style="1" bestFit="1" customWidth="1"/>
    <col min="14" max="14" width="17.421875" style="1" bestFit="1" customWidth="1"/>
    <col min="15" max="16384" width="11.421875" style="1" customWidth="1"/>
  </cols>
  <sheetData>
    <row r="1" spans="1:13" ht="39" customHeight="1" thickBot="1">
      <c r="A1" s="23" t="s">
        <v>77</v>
      </c>
      <c r="B1" s="28" t="s">
        <v>78</v>
      </c>
      <c r="C1" s="24" t="s">
        <v>79</v>
      </c>
      <c r="D1" s="24" t="s">
        <v>80</v>
      </c>
      <c r="E1" s="24" t="s">
        <v>81</v>
      </c>
      <c r="F1" s="24" t="s">
        <v>82</v>
      </c>
      <c r="G1" s="24" t="s">
        <v>83</v>
      </c>
      <c r="H1" s="24" t="s">
        <v>1218</v>
      </c>
      <c r="I1" s="24" t="s">
        <v>84</v>
      </c>
      <c r="J1" s="82" t="s">
        <v>293</v>
      </c>
      <c r="K1" s="25" t="s">
        <v>294</v>
      </c>
      <c r="M1" s="2" t="s">
        <v>285</v>
      </c>
    </row>
    <row r="2" spans="1:13" s="3" customFormat="1" ht="18">
      <c r="A2" s="39" t="s">
        <v>85</v>
      </c>
      <c r="B2" s="29" t="s">
        <v>295</v>
      </c>
      <c r="C2" s="40">
        <f aca="true" t="shared" si="0" ref="C2:J2">C3+C134</f>
        <v>4142633166.37</v>
      </c>
      <c r="D2" s="40">
        <f t="shared" si="0"/>
        <v>3583390563.2</v>
      </c>
      <c r="E2" s="40">
        <f t="shared" si="0"/>
        <v>742309598.38</v>
      </c>
      <c r="F2" s="40">
        <f t="shared" si="0"/>
        <v>6983714131.190001</v>
      </c>
      <c r="G2" s="40">
        <f t="shared" si="0"/>
        <v>3327450968.48</v>
      </c>
      <c r="H2" s="40">
        <f t="shared" si="0"/>
        <v>173232018.85</v>
      </c>
      <c r="I2" s="40">
        <f t="shared" si="0"/>
        <v>3500682987.33</v>
      </c>
      <c r="J2" s="83">
        <f t="shared" si="0"/>
        <v>3378031143.86</v>
      </c>
      <c r="K2" s="41">
        <f>IF(F2=0,"0",I2/F2*100)</f>
        <v>50.12637862273861</v>
      </c>
      <c r="M2" s="58">
        <f>M3+M134</f>
        <v>0</v>
      </c>
    </row>
    <row r="3" spans="1:13" s="3" customFormat="1" ht="18">
      <c r="A3" s="42" t="s">
        <v>86</v>
      </c>
      <c r="B3" s="30" t="s">
        <v>87</v>
      </c>
      <c r="C3" s="43">
        <f aca="true" t="shared" si="1" ref="C3:J3">C4+C30</f>
        <v>4134813584.37</v>
      </c>
      <c r="D3" s="43">
        <f t="shared" si="1"/>
        <v>1299022780.84</v>
      </c>
      <c r="E3" s="43">
        <f t="shared" si="1"/>
        <v>719209598.38</v>
      </c>
      <c r="F3" s="43">
        <f t="shared" si="1"/>
        <v>4714626766.83</v>
      </c>
      <c r="G3" s="43">
        <f t="shared" si="1"/>
        <v>2765473700.48</v>
      </c>
      <c r="H3" s="43">
        <f t="shared" si="1"/>
        <v>172092014.85</v>
      </c>
      <c r="I3" s="43">
        <f t="shared" si="1"/>
        <v>2937565715.33</v>
      </c>
      <c r="J3" s="84">
        <f t="shared" si="1"/>
        <v>1777061051.5</v>
      </c>
      <c r="K3" s="44">
        <f aca="true" t="shared" si="2" ref="K3:K66">IF(F3=0,"0",I3/F3*100)</f>
        <v>62.307492419069</v>
      </c>
      <c r="M3" s="59">
        <f>M4+M30</f>
        <v>0</v>
      </c>
    </row>
    <row r="4" spans="1:13" s="3" customFormat="1" ht="18">
      <c r="A4" s="42" t="s">
        <v>88</v>
      </c>
      <c r="B4" s="30" t="s">
        <v>296</v>
      </c>
      <c r="C4" s="43">
        <f aca="true" t="shared" si="3" ref="C4:J4">C5+C10+C13+SUM(C16:C19)+SUM(C24:C26)</f>
        <v>407893465.08</v>
      </c>
      <c r="D4" s="43">
        <f t="shared" si="3"/>
        <v>42434340.46</v>
      </c>
      <c r="E4" s="43">
        <f t="shared" si="3"/>
        <v>3000000</v>
      </c>
      <c r="F4" s="43">
        <f t="shared" si="3"/>
        <v>447327805.53999996</v>
      </c>
      <c r="G4" s="43">
        <f t="shared" si="3"/>
        <v>340338333.46</v>
      </c>
      <c r="H4" s="43">
        <f t="shared" si="3"/>
        <v>14399248</v>
      </c>
      <c r="I4" s="43">
        <f t="shared" si="3"/>
        <v>354737581.46</v>
      </c>
      <c r="J4" s="84">
        <f t="shared" si="3"/>
        <v>92590224.07999998</v>
      </c>
      <c r="K4" s="44">
        <f t="shared" si="2"/>
        <v>79.30148250716765</v>
      </c>
      <c r="M4" s="59">
        <f>M5+M10+M13+SUM(M16:M19)+SUM(M24:M26)</f>
        <v>0</v>
      </c>
    </row>
    <row r="5" spans="1:13" s="3" customFormat="1" ht="18">
      <c r="A5" s="42" t="s">
        <v>297</v>
      </c>
      <c r="B5" s="30" t="s">
        <v>298</v>
      </c>
      <c r="C5" s="43">
        <f aca="true" t="shared" si="4" ref="C5:J5">SUM(C6:C9)</f>
        <v>219450407.95</v>
      </c>
      <c r="D5" s="43">
        <f t="shared" si="4"/>
        <v>37186998.68</v>
      </c>
      <c r="E5" s="43">
        <f t="shared" si="4"/>
        <v>0</v>
      </c>
      <c r="F5" s="43">
        <f t="shared" si="4"/>
        <v>256637406.63</v>
      </c>
      <c r="G5" s="43">
        <f t="shared" si="4"/>
        <v>225650913</v>
      </c>
      <c r="H5" s="43">
        <f t="shared" si="4"/>
        <v>2880801</v>
      </c>
      <c r="I5" s="43">
        <f t="shared" si="4"/>
        <v>228531714</v>
      </c>
      <c r="J5" s="84">
        <f t="shared" si="4"/>
        <v>28105692.629999988</v>
      </c>
      <c r="K5" s="44">
        <f t="shared" si="2"/>
        <v>89.04848166950167</v>
      </c>
      <c r="M5" s="59">
        <f>SUM(M6:M9)</f>
        <v>0</v>
      </c>
    </row>
    <row r="6" spans="1:13" ht="18">
      <c r="A6" s="45" t="s">
        <v>299</v>
      </c>
      <c r="B6" s="31" t="s">
        <v>300</v>
      </c>
      <c r="C6" s="46">
        <v>139308441.42</v>
      </c>
      <c r="D6" s="46">
        <v>0</v>
      </c>
      <c r="E6" s="46">
        <v>0</v>
      </c>
      <c r="F6" s="46">
        <v>139308441.42</v>
      </c>
      <c r="G6" s="46">
        <v>110436864</v>
      </c>
      <c r="H6" s="46">
        <v>1455932</v>
      </c>
      <c r="I6" s="46">
        <v>111892796</v>
      </c>
      <c r="J6" s="85">
        <f aca="true" t="shared" si="5" ref="J6:J64">F6-I6</f>
        <v>27415645.419999987</v>
      </c>
      <c r="K6" s="47">
        <f t="shared" si="2"/>
        <v>80.32018365825746</v>
      </c>
      <c r="M6" s="60"/>
    </row>
    <row r="7" spans="1:13" ht="18">
      <c r="A7" s="45" t="s">
        <v>301</v>
      </c>
      <c r="B7" s="31" t="s">
        <v>302</v>
      </c>
      <c r="C7" s="46">
        <v>51518000.28</v>
      </c>
      <c r="D7" s="46">
        <v>26857427.72</v>
      </c>
      <c r="E7" s="46">
        <v>0</v>
      </c>
      <c r="F7" s="46">
        <v>78375428</v>
      </c>
      <c r="G7" s="46">
        <v>78375428</v>
      </c>
      <c r="H7" s="46">
        <v>962477</v>
      </c>
      <c r="I7" s="46">
        <v>79337905</v>
      </c>
      <c r="J7" s="85">
        <f t="shared" si="5"/>
        <v>-962477</v>
      </c>
      <c r="K7" s="47">
        <f t="shared" si="2"/>
        <v>101.2280341231438</v>
      </c>
      <c r="M7" s="60"/>
    </row>
    <row r="8" spans="1:13" ht="36">
      <c r="A8" s="45" t="s">
        <v>303</v>
      </c>
      <c r="B8" s="31" t="s">
        <v>304</v>
      </c>
      <c r="C8" s="46">
        <v>20896266.21</v>
      </c>
      <c r="D8" s="46">
        <v>0</v>
      </c>
      <c r="E8" s="46">
        <v>0</v>
      </c>
      <c r="F8" s="46">
        <v>20896266.21</v>
      </c>
      <c r="G8" s="46">
        <v>18781350</v>
      </c>
      <c r="H8" s="46">
        <v>218388</v>
      </c>
      <c r="I8" s="46">
        <v>18999738</v>
      </c>
      <c r="J8" s="85">
        <f t="shared" si="5"/>
        <v>1896528.210000001</v>
      </c>
      <c r="K8" s="47">
        <f t="shared" si="2"/>
        <v>90.92408092938436</v>
      </c>
      <c r="M8" s="60"/>
    </row>
    <row r="9" spans="1:13" ht="36">
      <c r="A9" s="45" t="s">
        <v>305</v>
      </c>
      <c r="B9" s="31" t="s">
        <v>306</v>
      </c>
      <c r="C9" s="46">
        <v>7727700.04</v>
      </c>
      <c r="D9" s="46">
        <v>10329570.96</v>
      </c>
      <c r="E9" s="46">
        <v>0</v>
      </c>
      <c r="F9" s="46">
        <v>18057271</v>
      </c>
      <c r="G9" s="46">
        <v>18057271</v>
      </c>
      <c r="H9" s="46">
        <v>244004</v>
      </c>
      <c r="I9" s="46">
        <v>18301275</v>
      </c>
      <c r="J9" s="85">
        <f t="shared" si="5"/>
        <v>-244004</v>
      </c>
      <c r="K9" s="47">
        <f t="shared" si="2"/>
        <v>101.35127838531082</v>
      </c>
      <c r="M9" s="60"/>
    </row>
    <row r="10" spans="1:13" s="3" customFormat="1" ht="18">
      <c r="A10" s="42" t="s">
        <v>307</v>
      </c>
      <c r="B10" s="30" t="s">
        <v>308</v>
      </c>
      <c r="C10" s="43">
        <f aca="true" t="shared" si="6" ref="C10:J10">SUM(C11:C12)</f>
        <v>42189175.95</v>
      </c>
      <c r="D10" s="43">
        <f t="shared" si="6"/>
        <v>0</v>
      </c>
      <c r="E10" s="43">
        <f t="shared" si="6"/>
        <v>0</v>
      </c>
      <c r="F10" s="43">
        <f t="shared" si="6"/>
        <v>42189175.95</v>
      </c>
      <c r="G10" s="43">
        <f t="shared" si="6"/>
        <v>31403888</v>
      </c>
      <c r="H10" s="43">
        <f t="shared" si="6"/>
        <v>317000</v>
      </c>
      <c r="I10" s="43">
        <f t="shared" si="6"/>
        <v>31720888</v>
      </c>
      <c r="J10" s="84">
        <f t="shared" si="6"/>
        <v>10468287.950000003</v>
      </c>
      <c r="K10" s="44">
        <f t="shared" si="2"/>
        <v>75.18726613099443</v>
      </c>
      <c r="M10" s="59">
        <f>SUM(M11:M12)</f>
        <v>0</v>
      </c>
    </row>
    <row r="11" spans="1:13" ht="21" customHeight="1">
      <c r="A11" s="45" t="s">
        <v>309</v>
      </c>
      <c r="B11" s="31" t="s">
        <v>310</v>
      </c>
      <c r="C11" s="46">
        <v>34227275.95</v>
      </c>
      <c r="D11" s="46">
        <v>0</v>
      </c>
      <c r="E11" s="46">
        <v>0</v>
      </c>
      <c r="F11" s="46">
        <v>34227275.95</v>
      </c>
      <c r="G11" s="46">
        <v>27783421</v>
      </c>
      <c r="H11" s="46">
        <v>317000</v>
      </c>
      <c r="I11" s="46">
        <v>28100421</v>
      </c>
      <c r="J11" s="85">
        <f t="shared" si="5"/>
        <v>6126854.950000003</v>
      </c>
      <c r="K11" s="47">
        <f t="shared" si="2"/>
        <v>82.09949585543923</v>
      </c>
      <c r="M11" s="60"/>
    </row>
    <row r="12" spans="1:13" ht="18">
      <c r="A12" s="45" t="s">
        <v>311</v>
      </c>
      <c r="B12" s="31" t="s">
        <v>312</v>
      </c>
      <c r="C12" s="46">
        <v>7961900</v>
      </c>
      <c r="D12" s="46">
        <v>0</v>
      </c>
      <c r="E12" s="46">
        <v>0</v>
      </c>
      <c r="F12" s="46">
        <v>7961900</v>
      </c>
      <c r="G12" s="46">
        <v>3620467</v>
      </c>
      <c r="H12" s="46">
        <v>0</v>
      </c>
      <c r="I12" s="46">
        <v>3620467</v>
      </c>
      <c r="J12" s="85">
        <f t="shared" si="5"/>
        <v>4341433</v>
      </c>
      <c r="K12" s="47">
        <f t="shared" si="2"/>
        <v>45.47239980406687</v>
      </c>
      <c r="M12" s="60"/>
    </row>
    <row r="13" spans="1:13" s="3" customFormat="1" ht="18">
      <c r="A13" s="42" t="s">
        <v>313</v>
      </c>
      <c r="B13" s="30" t="s">
        <v>314</v>
      </c>
      <c r="C13" s="43">
        <f aca="true" t="shared" si="7" ref="C13:J13">SUM(C14:C15)</f>
        <v>6328376.39</v>
      </c>
      <c r="D13" s="43">
        <f t="shared" si="7"/>
        <v>0</v>
      </c>
      <c r="E13" s="43">
        <f t="shared" si="7"/>
        <v>0</v>
      </c>
      <c r="F13" s="43">
        <f t="shared" si="7"/>
        <v>6328376.39</v>
      </c>
      <c r="G13" s="43">
        <f t="shared" si="7"/>
        <v>4752406</v>
      </c>
      <c r="H13" s="43">
        <f t="shared" si="7"/>
        <v>21000</v>
      </c>
      <c r="I13" s="43">
        <f t="shared" si="7"/>
        <v>4773406</v>
      </c>
      <c r="J13" s="84">
        <f t="shared" si="7"/>
        <v>1554970.3899999997</v>
      </c>
      <c r="K13" s="44">
        <f t="shared" si="2"/>
        <v>75.42860452394805</v>
      </c>
      <c r="M13" s="59">
        <f>SUM(M14:M15)</f>
        <v>0</v>
      </c>
    </row>
    <row r="14" spans="1:13" ht="18">
      <c r="A14" s="45" t="s">
        <v>315</v>
      </c>
      <c r="B14" s="31" t="s">
        <v>316</v>
      </c>
      <c r="C14" s="46">
        <v>5134091.39</v>
      </c>
      <c r="D14" s="46">
        <v>0</v>
      </c>
      <c r="E14" s="46">
        <v>0</v>
      </c>
      <c r="F14" s="46">
        <v>5134091.39</v>
      </c>
      <c r="G14" s="46">
        <v>4364106</v>
      </c>
      <c r="H14" s="46">
        <v>21000</v>
      </c>
      <c r="I14" s="46">
        <v>4385106</v>
      </c>
      <c r="J14" s="85">
        <f t="shared" si="5"/>
        <v>748985.3899999997</v>
      </c>
      <c r="K14" s="47">
        <f t="shared" si="2"/>
        <v>85.41152984812761</v>
      </c>
      <c r="M14" s="60"/>
    </row>
    <row r="15" spans="1:13" ht="18">
      <c r="A15" s="45" t="s">
        <v>317</v>
      </c>
      <c r="B15" s="31" t="s">
        <v>318</v>
      </c>
      <c r="C15" s="46">
        <v>1194285</v>
      </c>
      <c r="D15" s="46">
        <v>0</v>
      </c>
      <c r="E15" s="46">
        <v>0</v>
      </c>
      <c r="F15" s="46">
        <v>1194285</v>
      </c>
      <c r="G15" s="46">
        <v>388300</v>
      </c>
      <c r="H15" s="46">
        <v>0</v>
      </c>
      <c r="I15" s="46">
        <v>388300</v>
      </c>
      <c r="J15" s="85">
        <f t="shared" si="5"/>
        <v>805985</v>
      </c>
      <c r="K15" s="47">
        <f t="shared" si="2"/>
        <v>32.51317734041707</v>
      </c>
      <c r="M15" s="60"/>
    </row>
    <row r="16" spans="1:13" ht="18">
      <c r="A16" s="45" t="s">
        <v>319</v>
      </c>
      <c r="B16" s="31" t="s">
        <v>320</v>
      </c>
      <c r="C16" s="46">
        <v>1215416</v>
      </c>
      <c r="D16" s="46">
        <v>0</v>
      </c>
      <c r="E16" s="46">
        <v>0</v>
      </c>
      <c r="F16" s="46">
        <v>1215416</v>
      </c>
      <c r="G16" s="46">
        <v>0</v>
      </c>
      <c r="H16" s="46">
        <v>0</v>
      </c>
      <c r="I16" s="46">
        <v>0</v>
      </c>
      <c r="J16" s="85">
        <f t="shared" si="5"/>
        <v>1215416</v>
      </c>
      <c r="K16" s="47">
        <f t="shared" si="2"/>
        <v>0</v>
      </c>
      <c r="M16" s="60"/>
    </row>
    <row r="17" spans="1:13" ht="18">
      <c r="A17" s="45" t="s">
        <v>321</v>
      </c>
      <c r="B17" s="31" t="s">
        <v>322</v>
      </c>
      <c r="C17" s="46">
        <v>1908264.42</v>
      </c>
      <c r="D17" s="46">
        <v>506092.58</v>
      </c>
      <c r="E17" s="46">
        <v>0</v>
      </c>
      <c r="F17" s="46">
        <v>2414357</v>
      </c>
      <c r="G17" s="46">
        <v>2414357</v>
      </c>
      <c r="H17" s="46">
        <v>30779</v>
      </c>
      <c r="I17" s="46">
        <v>2445136</v>
      </c>
      <c r="J17" s="85">
        <f t="shared" si="5"/>
        <v>-30779</v>
      </c>
      <c r="K17" s="47">
        <f t="shared" si="2"/>
        <v>101.27483218099063</v>
      </c>
      <c r="M17" s="60"/>
    </row>
    <row r="18" spans="1:13" ht="18">
      <c r="A18" s="45" t="s">
        <v>323</v>
      </c>
      <c r="B18" s="31" t="s">
        <v>324</v>
      </c>
      <c r="C18" s="46">
        <v>56660078</v>
      </c>
      <c r="D18" s="46">
        <v>0</v>
      </c>
      <c r="E18" s="46">
        <v>0</v>
      </c>
      <c r="F18" s="46">
        <v>56660078</v>
      </c>
      <c r="G18" s="46">
        <v>39841000</v>
      </c>
      <c r="H18" s="46">
        <v>3336000</v>
      </c>
      <c r="I18" s="46">
        <v>43177000</v>
      </c>
      <c r="J18" s="85">
        <f t="shared" si="5"/>
        <v>13483078</v>
      </c>
      <c r="K18" s="47">
        <f t="shared" si="2"/>
        <v>76.20356611581084</v>
      </c>
      <c r="M18" s="60"/>
    </row>
    <row r="19" spans="1:13" s="3" customFormat="1" ht="18">
      <c r="A19" s="42" t="s">
        <v>325</v>
      </c>
      <c r="B19" s="30" t="s">
        <v>326</v>
      </c>
      <c r="C19" s="43">
        <f aca="true" t="shared" si="8" ref="C19:J19">SUM(C20:C22)</f>
        <v>49392053.5</v>
      </c>
      <c r="D19" s="43">
        <f t="shared" si="8"/>
        <v>4741249.2</v>
      </c>
      <c r="E19" s="43">
        <f t="shared" si="8"/>
        <v>0</v>
      </c>
      <c r="F19" s="43">
        <f t="shared" si="8"/>
        <v>54133302.7</v>
      </c>
      <c r="G19" s="43">
        <f t="shared" si="8"/>
        <v>23298486.08</v>
      </c>
      <c r="H19" s="43">
        <f t="shared" si="8"/>
        <v>6916671</v>
      </c>
      <c r="I19" s="43">
        <f t="shared" si="8"/>
        <v>30215157.08</v>
      </c>
      <c r="J19" s="84">
        <f t="shared" si="8"/>
        <v>23918145.619999997</v>
      </c>
      <c r="K19" s="44">
        <f t="shared" si="2"/>
        <v>55.81620845757116</v>
      </c>
      <c r="M19" s="59">
        <f>SUM(M20:M22)</f>
        <v>0</v>
      </c>
    </row>
    <row r="20" spans="1:13" ht="18">
      <c r="A20" s="45" t="s">
        <v>327</v>
      </c>
      <c r="B20" s="31" t="s">
        <v>328</v>
      </c>
      <c r="C20" s="46">
        <v>0</v>
      </c>
      <c r="D20" s="46">
        <v>4741249.2</v>
      </c>
      <c r="E20" s="46">
        <v>0</v>
      </c>
      <c r="F20" s="46">
        <v>4741249.2</v>
      </c>
      <c r="G20" s="46">
        <v>4741249.2</v>
      </c>
      <c r="H20" s="46">
        <v>3474707</v>
      </c>
      <c r="I20" s="46">
        <v>8215956.2</v>
      </c>
      <c r="J20" s="85">
        <f t="shared" si="5"/>
        <v>-3474707</v>
      </c>
      <c r="K20" s="47">
        <f t="shared" si="2"/>
        <v>173.28674054930502</v>
      </c>
      <c r="M20" s="60"/>
    </row>
    <row r="21" spans="1:13" ht="18">
      <c r="A21" s="45" t="s">
        <v>329</v>
      </c>
      <c r="B21" s="31" t="s">
        <v>330</v>
      </c>
      <c r="C21" s="46">
        <v>19075944</v>
      </c>
      <c r="D21" s="46">
        <v>0</v>
      </c>
      <c r="E21" s="46">
        <v>0</v>
      </c>
      <c r="F21" s="46">
        <v>19075944</v>
      </c>
      <c r="G21" s="46">
        <v>8404148.78</v>
      </c>
      <c r="H21" s="46">
        <v>1256689</v>
      </c>
      <c r="I21" s="46">
        <v>9660837.78</v>
      </c>
      <c r="J21" s="85">
        <f t="shared" si="5"/>
        <v>9415106.22</v>
      </c>
      <c r="K21" s="47">
        <f t="shared" si="2"/>
        <v>50.64408754817061</v>
      </c>
      <c r="M21" s="60"/>
    </row>
    <row r="22" spans="1:13" s="3" customFormat="1" ht="18">
      <c r="A22" s="42" t="s">
        <v>331</v>
      </c>
      <c r="B22" s="30" t="s">
        <v>332</v>
      </c>
      <c r="C22" s="43">
        <f aca="true" t="shared" si="9" ref="C22:J22">C23</f>
        <v>30316109.5</v>
      </c>
      <c r="D22" s="43">
        <f t="shared" si="9"/>
        <v>0</v>
      </c>
      <c r="E22" s="43">
        <f t="shared" si="9"/>
        <v>0</v>
      </c>
      <c r="F22" s="43">
        <f t="shared" si="9"/>
        <v>30316109.5</v>
      </c>
      <c r="G22" s="43">
        <f t="shared" si="9"/>
        <v>10153088.1</v>
      </c>
      <c r="H22" s="43">
        <f t="shared" si="9"/>
        <v>2185275</v>
      </c>
      <c r="I22" s="43">
        <f t="shared" si="9"/>
        <v>12338363.1</v>
      </c>
      <c r="J22" s="84">
        <f t="shared" si="9"/>
        <v>17977746.4</v>
      </c>
      <c r="K22" s="44">
        <f t="shared" si="2"/>
        <v>40.699031978361205</v>
      </c>
      <c r="M22" s="59">
        <f>M23</f>
        <v>0</v>
      </c>
    </row>
    <row r="23" spans="1:13" ht="18">
      <c r="A23" s="45" t="s">
        <v>333</v>
      </c>
      <c r="B23" s="31" t="s">
        <v>334</v>
      </c>
      <c r="C23" s="46">
        <v>30316109.5</v>
      </c>
      <c r="D23" s="46">
        <v>0</v>
      </c>
      <c r="E23" s="46">
        <v>0</v>
      </c>
      <c r="F23" s="46">
        <v>30316109.5</v>
      </c>
      <c r="G23" s="46">
        <v>10153088.1</v>
      </c>
      <c r="H23" s="46">
        <v>2185275</v>
      </c>
      <c r="I23" s="46">
        <v>12338363.1</v>
      </c>
      <c r="J23" s="85">
        <f t="shared" si="5"/>
        <v>17977746.4</v>
      </c>
      <c r="K23" s="47">
        <f t="shared" si="2"/>
        <v>40.699031978361205</v>
      </c>
      <c r="M23" s="60"/>
    </row>
    <row r="24" spans="1:13" ht="18" customHeight="1">
      <c r="A24" s="45" t="s">
        <v>335</v>
      </c>
      <c r="B24" s="31" t="s">
        <v>336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85">
        <f t="shared" si="5"/>
        <v>0</v>
      </c>
      <c r="K24" s="47" t="str">
        <f t="shared" si="2"/>
        <v>0</v>
      </c>
      <c r="M24" s="60"/>
    </row>
    <row r="25" spans="1:13" ht="36">
      <c r="A25" s="45" t="s">
        <v>337</v>
      </c>
      <c r="B25" s="31" t="s">
        <v>338</v>
      </c>
      <c r="C25" s="46">
        <v>26177273.87</v>
      </c>
      <c r="D25" s="46">
        <v>0</v>
      </c>
      <c r="E25" s="46">
        <v>0</v>
      </c>
      <c r="F25" s="46">
        <v>26177273.87</v>
      </c>
      <c r="G25" s="46">
        <v>12717583.38</v>
      </c>
      <c r="H25" s="46">
        <v>896997</v>
      </c>
      <c r="I25" s="46">
        <v>13614580.38</v>
      </c>
      <c r="J25" s="85">
        <f t="shared" si="5"/>
        <v>12562693.49</v>
      </c>
      <c r="K25" s="47">
        <f t="shared" si="2"/>
        <v>52.0091604939915</v>
      </c>
      <c r="M25" s="60"/>
    </row>
    <row r="26" spans="1:13" s="3" customFormat="1" ht="18">
      <c r="A26" s="42" t="s">
        <v>339</v>
      </c>
      <c r="B26" s="30" t="s">
        <v>340</v>
      </c>
      <c r="C26" s="43">
        <f aca="true" t="shared" si="10" ref="C26:J26">SUM(C27:C29)</f>
        <v>4572419</v>
      </c>
      <c r="D26" s="43">
        <f t="shared" si="10"/>
        <v>0</v>
      </c>
      <c r="E26" s="43">
        <f t="shared" si="10"/>
        <v>3000000</v>
      </c>
      <c r="F26" s="43">
        <f t="shared" si="10"/>
        <v>1572419</v>
      </c>
      <c r="G26" s="43">
        <f t="shared" si="10"/>
        <v>259700</v>
      </c>
      <c r="H26" s="43">
        <f t="shared" si="10"/>
        <v>0</v>
      </c>
      <c r="I26" s="43">
        <f t="shared" si="10"/>
        <v>259700</v>
      </c>
      <c r="J26" s="84">
        <f t="shared" si="10"/>
        <v>1312719</v>
      </c>
      <c r="K26" s="44">
        <f t="shared" si="2"/>
        <v>16.51595408094153</v>
      </c>
      <c r="M26" s="61">
        <f>SUM(M27:M29)</f>
        <v>0</v>
      </c>
    </row>
    <row r="27" spans="1:13" ht="18">
      <c r="A27" s="45" t="s">
        <v>341</v>
      </c>
      <c r="B27" s="31" t="s">
        <v>89</v>
      </c>
      <c r="C27" s="46">
        <v>341591</v>
      </c>
      <c r="D27" s="46">
        <v>0</v>
      </c>
      <c r="E27" s="46">
        <v>0</v>
      </c>
      <c r="F27" s="46">
        <v>341591</v>
      </c>
      <c r="G27" s="46">
        <v>182750</v>
      </c>
      <c r="H27" s="46">
        <v>0</v>
      </c>
      <c r="I27" s="46">
        <v>182750</v>
      </c>
      <c r="J27" s="85">
        <f t="shared" si="5"/>
        <v>158841</v>
      </c>
      <c r="K27" s="47">
        <f t="shared" si="2"/>
        <v>53.4996530939047</v>
      </c>
      <c r="M27" s="62"/>
    </row>
    <row r="28" spans="1:13" ht="18">
      <c r="A28" s="45" t="s">
        <v>342</v>
      </c>
      <c r="B28" s="31" t="s">
        <v>90</v>
      </c>
      <c r="C28" s="46">
        <v>1615412</v>
      </c>
      <c r="D28" s="46">
        <v>0</v>
      </c>
      <c r="E28" s="46">
        <v>1500000</v>
      </c>
      <c r="F28" s="46">
        <v>115412</v>
      </c>
      <c r="G28" s="46">
        <v>0</v>
      </c>
      <c r="H28" s="46">
        <v>0</v>
      </c>
      <c r="I28" s="46">
        <v>0</v>
      </c>
      <c r="J28" s="85">
        <f t="shared" si="5"/>
        <v>115412</v>
      </c>
      <c r="K28" s="47">
        <f t="shared" si="2"/>
        <v>0</v>
      </c>
      <c r="M28" s="62"/>
    </row>
    <row r="29" spans="1:13" ht="18">
      <c r="A29" s="45" t="s">
        <v>343</v>
      </c>
      <c r="B29" s="31" t="s">
        <v>344</v>
      </c>
      <c r="C29" s="46">
        <v>2615416</v>
      </c>
      <c r="D29" s="46">
        <v>0</v>
      </c>
      <c r="E29" s="46">
        <v>1500000</v>
      </c>
      <c r="F29" s="46">
        <v>1115416</v>
      </c>
      <c r="G29" s="46">
        <v>76950</v>
      </c>
      <c r="H29" s="46">
        <v>0</v>
      </c>
      <c r="I29" s="46">
        <v>76950</v>
      </c>
      <c r="J29" s="85">
        <f t="shared" si="5"/>
        <v>1038466</v>
      </c>
      <c r="K29" s="47">
        <f t="shared" si="2"/>
        <v>6.898771400087502</v>
      </c>
      <c r="M29" s="62"/>
    </row>
    <row r="30" spans="1:13" s="3" customFormat="1" ht="18">
      <c r="A30" s="42" t="s">
        <v>91</v>
      </c>
      <c r="B30" s="30" t="s">
        <v>345</v>
      </c>
      <c r="C30" s="43">
        <f aca="true" t="shared" si="11" ref="C30:J30">C31+C35+C50+C55+C59+C83+C85</f>
        <v>3726920119.29</v>
      </c>
      <c r="D30" s="43">
        <f t="shared" si="11"/>
        <v>1256588440.3799999</v>
      </c>
      <c r="E30" s="43">
        <f t="shared" si="11"/>
        <v>716209598.38</v>
      </c>
      <c r="F30" s="43">
        <f t="shared" si="11"/>
        <v>4267298961.2900004</v>
      </c>
      <c r="G30" s="43">
        <f t="shared" si="11"/>
        <v>2425135367.02</v>
      </c>
      <c r="H30" s="43">
        <f t="shared" si="11"/>
        <v>157692766.85</v>
      </c>
      <c r="I30" s="43">
        <f t="shared" si="11"/>
        <v>2582828133.87</v>
      </c>
      <c r="J30" s="84">
        <f t="shared" si="11"/>
        <v>1684470827.42</v>
      </c>
      <c r="K30" s="44">
        <f t="shared" si="2"/>
        <v>60.526064784765246</v>
      </c>
      <c r="M30" s="59">
        <f>M31+M35+M50+M55+M59+M83+M85</f>
        <v>0</v>
      </c>
    </row>
    <row r="31" spans="1:13" s="3" customFormat="1" ht="18">
      <c r="A31" s="42" t="s">
        <v>92</v>
      </c>
      <c r="B31" s="30" t="s">
        <v>346</v>
      </c>
      <c r="C31" s="43">
        <f aca="true" t="shared" si="12" ref="C31:J31">SUM(C32:C33)</f>
        <v>20809710.68</v>
      </c>
      <c r="D31" s="43">
        <f t="shared" si="12"/>
        <v>2066495</v>
      </c>
      <c r="E31" s="43">
        <f t="shared" si="12"/>
        <v>8000000</v>
      </c>
      <c r="F31" s="43">
        <f t="shared" si="12"/>
        <v>14876205.68</v>
      </c>
      <c r="G31" s="43">
        <f t="shared" si="12"/>
        <v>11680753</v>
      </c>
      <c r="H31" s="43">
        <f t="shared" si="12"/>
        <v>977470</v>
      </c>
      <c r="I31" s="43">
        <f t="shared" si="12"/>
        <v>12658223</v>
      </c>
      <c r="J31" s="84">
        <f t="shared" si="12"/>
        <v>2217982.68</v>
      </c>
      <c r="K31" s="44">
        <f t="shared" si="2"/>
        <v>85.09040055165465</v>
      </c>
      <c r="M31" s="59">
        <f>SUM(M32:M33)</f>
        <v>0</v>
      </c>
    </row>
    <row r="32" spans="1:13" ht="18">
      <c r="A32" s="45" t="s">
        <v>347</v>
      </c>
      <c r="B32" s="31" t="s">
        <v>348</v>
      </c>
      <c r="C32" s="46">
        <v>17614258</v>
      </c>
      <c r="D32" s="46">
        <v>2066495</v>
      </c>
      <c r="E32" s="46">
        <v>8000000</v>
      </c>
      <c r="F32" s="46">
        <v>11680753</v>
      </c>
      <c r="G32" s="46">
        <v>11680753</v>
      </c>
      <c r="H32" s="46">
        <v>977470</v>
      </c>
      <c r="I32" s="46">
        <v>12658223</v>
      </c>
      <c r="J32" s="85">
        <f t="shared" si="5"/>
        <v>-977470</v>
      </c>
      <c r="K32" s="47">
        <f t="shared" si="2"/>
        <v>108.36821050834651</v>
      </c>
      <c r="M32" s="62"/>
    </row>
    <row r="33" spans="1:13" s="3" customFormat="1" ht="18">
      <c r="A33" s="42" t="s">
        <v>349</v>
      </c>
      <c r="B33" s="30" t="s">
        <v>350</v>
      </c>
      <c r="C33" s="43">
        <f aca="true" t="shared" si="13" ref="C33:J33">C34</f>
        <v>3195452.68</v>
      </c>
      <c r="D33" s="43">
        <f t="shared" si="13"/>
        <v>0</v>
      </c>
      <c r="E33" s="43">
        <f t="shared" si="13"/>
        <v>0</v>
      </c>
      <c r="F33" s="43">
        <f t="shared" si="13"/>
        <v>3195452.68</v>
      </c>
      <c r="G33" s="43">
        <f t="shared" si="13"/>
        <v>0</v>
      </c>
      <c r="H33" s="43">
        <f t="shared" si="13"/>
        <v>0</v>
      </c>
      <c r="I33" s="43">
        <f t="shared" si="13"/>
        <v>0</v>
      </c>
      <c r="J33" s="84">
        <f t="shared" si="13"/>
        <v>3195452.68</v>
      </c>
      <c r="K33" s="44">
        <f t="shared" si="2"/>
        <v>0</v>
      </c>
      <c r="M33" s="59">
        <f>M34</f>
        <v>0</v>
      </c>
    </row>
    <row r="34" spans="1:13" ht="18">
      <c r="A34" s="45" t="s">
        <v>351</v>
      </c>
      <c r="B34" s="31" t="s">
        <v>352</v>
      </c>
      <c r="C34" s="46">
        <v>3195452.68</v>
      </c>
      <c r="D34" s="46">
        <v>0</v>
      </c>
      <c r="E34" s="46">
        <v>0</v>
      </c>
      <c r="F34" s="46">
        <v>3195452.68</v>
      </c>
      <c r="G34" s="46">
        <v>0</v>
      </c>
      <c r="H34" s="46">
        <v>0</v>
      </c>
      <c r="I34" s="46">
        <v>0</v>
      </c>
      <c r="J34" s="85">
        <f t="shared" si="5"/>
        <v>3195452.68</v>
      </c>
      <c r="K34" s="47">
        <f t="shared" si="2"/>
        <v>0</v>
      </c>
      <c r="M34" s="60"/>
    </row>
    <row r="35" spans="1:13" s="3" customFormat="1" ht="18">
      <c r="A35" s="42" t="s">
        <v>93</v>
      </c>
      <c r="B35" s="30" t="s">
        <v>353</v>
      </c>
      <c r="C35" s="43">
        <f aca="true" t="shared" si="14" ref="C35:J35">SUM(C36:C38)+C43+C48</f>
        <v>34592506.5</v>
      </c>
      <c r="D35" s="43">
        <f t="shared" si="14"/>
        <v>4251038</v>
      </c>
      <c r="E35" s="43">
        <f t="shared" si="14"/>
        <v>3329792.7199999997</v>
      </c>
      <c r="F35" s="43">
        <f t="shared" si="14"/>
        <v>35513751.78</v>
      </c>
      <c r="G35" s="43">
        <f t="shared" si="14"/>
        <v>26767617</v>
      </c>
      <c r="H35" s="43">
        <f t="shared" si="14"/>
        <v>688185</v>
      </c>
      <c r="I35" s="43">
        <f t="shared" si="14"/>
        <v>27455802</v>
      </c>
      <c r="J35" s="84">
        <f t="shared" si="14"/>
        <v>8057949.78</v>
      </c>
      <c r="K35" s="44">
        <f t="shared" si="2"/>
        <v>77.3103393020336</v>
      </c>
      <c r="M35" s="59">
        <f>SUM(M36:M38)+M43+M48</f>
        <v>0</v>
      </c>
    </row>
    <row r="36" spans="1:13" ht="18">
      <c r="A36" s="45" t="s">
        <v>94</v>
      </c>
      <c r="B36" s="31" t="s">
        <v>354</v>
      </c>
      <c r="C36" s="46">
        <v>3337210.3</v>
      </c>
      <c r="D36" s="46">
        <v>0</v>
      </c>
      <c r="E36" s="46">
        <v>1500000</v>
      </c>
      <c r="F36" s="46">
        <v>1837210.3</v>
      </c>
      <c r="G36" s="46">
        <v>859367</v>
      </c>
      <c r="H36" s="46">
        <v>0</v>
      </c>
      <c r="I36" s="46">
        <v>859367</v>
      </c>
      <c r="J36" s="85">
        <f t="shared" si="5"/>
        <v>977843.3</v>
      </c>
      <c r="K36" s="47">
        <f t="shared" si="2"/>
        <v>46.77564675094626</v>
      </c>
      <c r="M36" s="60"/>
    </row>
    <row r="37" spans="1:13" ht="18">
      <c r="A37" s="45" t="s">
        <v>96</v>
      </c>
      <c r="B37" s="31" t="s">
        <v>355</v>
      </c>
      <c r="C37" s="46">
        <v>0</v>
      </c>
      <c r="D37" s="46">
        <v>1571727</v>
      </c>
      <c r="E37" s="46">
        <v>0</v>
      </c>
      <c r="F37" s="46">
        <v>1571727</v>
      </c>
      <c r="G37" s="46">
        <v>1571727</v>
      </c>
      <c r="H37" s="46">
        <v>0</v>
      </c>
      <c r="I37" s="46">
        <v>1571727</v>
      </c>
      <c r="J37" s="85">
        <f t="shared" si="5"/>
        <v>0</v>
      </c>
      <c r="K37" s="47">
        <f t="shared" si="2"/>
        <v>100</v>
      </c>
      <c r="M37" s="60"/>
    </row>
    <row r="38" spans="1:13" s="3" customFormat="1" ht="18">
      <c r="A38" s="42" t="s">
        <v>97</v>
      </c>
      <c r="B38" s="30" t="s">
        <v>356</v>
      </c>
      <c r="C38" s="43">
        <f aca="true" t="shared" si="15" ref="C38:J38">SUM(C39:C42)</f>
        <v>6550915</v>
      </c>
      <c r="D38" s="43">
        <f t="shared" si="15"/>
        <v>0</v>
      </c>
      <c r="E38" s="43">
        <f t="shared" si="15"/>
        <v>1829792.72</v>
      </c>
      <c r="F38" s="43">
        <f t="shared" si="15"/>
        <v>4721122.28</v>
      </c>
      <c r="G38" s="43">
        <f t="shared" si="15"/>
        <v>345910</v>
      </c>
      <c r="H38" s="43">
        <f t="shared" si="15"/>
        <v>0</v>
      </c>
      <c r="I38" s="43">
        <f t="shared" si="15"/>
        <v>345910</v>
      </c>
      <c r="J38" s="84">
        <f t="shared" si="15"/>
        <v>4375212.28</v>
      </c>
      <c r="K38" s="44">
        <f t="shared" si="2"/>
        <v>7.326859578820313</v>
      </c>
      <c r="M38" s="61">
        <f>SUM(M39:M42)</f>
        <v>0</v>
      </c>
    </row>
    <row r="39" spans="1:13" ht="18">
      <c r="A39" s="45" t="s">
        <v>357</v>
      </c>
      <c r="B39" s="31" t="s">
        <v>358</v>
      </c>
      <c r="C39" s="46">
        <v>520415</v>
      </c>
      <c r="D39" s="46">
        <v>0</v>
      </c>
      <c r="E39" s="46">
        <v>0</v>
      </c>
      <c r="F39" s="46">
        <v>520415</v>
      </c>
      <c r="G39" s="46">
        <v>53560</v>
      </c>
      <c r="H39" s="46">
        <v>0</v>
      </c>
      <c r="I39" s="46">
        <v>53560</v>
      </c>
      <c r="J39" s="85">
        <f t="shared" si="5"/>
        <v>466855</v>
      </c>
      <c r="K39" s="47">
        <f t="shared" si="2"/>
        <v>10.291786362806606</v>
      </c>
      <c r="M39" s="60"/>
    </row>
    <row r="40" spans="1:13" ht="18">
      <c r="A40" s="45" t="s">
        <v>359</v>
      </c>
      <c r="B40" s="31" t="s">
        <v>360</v>
      </c>
      <c r="C40" s="46">
        <v>3415916</v>
      </c>
      <c r="D40" s="46">
        <v>0</v>
      </c>
      <c r="E40" s="46">
        <v>1829792.72</v>
      </c>
      <c r="F40" s="46">
        <v>1586123.28</v>
      </c>
      <c r="G40" s="46">
        <v>102350</v>
      </c>
      <c r="H40" s="46">
        <v>0</v>
      </c>
      <c r="I40" s="46">
        <v>102350</v>
      </c>
      <c r="J40" s="85">
        <f t="shared" si="5"/>
        <v>1483773.28</v>
      </c>
      <c r="K40" s="47">
        <f t="shared" si="2"/>
        <v>6.452840160066247</v>
      </c>
      <c r="M40" s="60"/>
    </row>
    <row r="41" spans="1:13" ht="18.75" customHeight="1">
      <c r="A41" s="45" t="s">
        <v>361</v>
      </c>
      <c r="B41" s="31" t="s">
        <v>362</v>
      </c>
      <c r="C41" s="46">
        <v>2614584</v>
      </c>
      <c r="D41" s="46">
        <v>0</v>
      </c>
      <c r="E41" s="46">
        <v>0</v>
      </c>
      <c r="F41" s="46">
        <v>2614584</v>
      </c>
      <c r="G41" s="46">
        <v>190000</v>
      </c>
      <c r="H41" s="46">
        <v>0</v>
      </c>
      <c r="I41" s="46">
        <v>190000</v>
      </c>
      <c r="J41" s="85">
        <f t="shared" si="5"/>
        <v>2424584</v>
      </c>
      <c r="K41" s="47">
        <f t="shared" si="2"/>
        <v>7.266930417993837</v>
      </c>
      <c r="M41" s="60"/>
    </row>
    <row r="42" spans="1:13" ht="18">
      <c r="A42" s="45" t="s">
        <v>363</v>
      </c>
      <c r="B42" s="31" t="s">
        <v>364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85">
        <f t="shared" si="5"/>
        <v>0</v>
      </c>
      <c r="K42" s="47" t="str">
        <f t="shared" si="2"/>
        <v>0</v>
      </c>
      <c r="M42" s="60"/>
    </row>
    <row r="43" spans="1:13" s="3" customFormat="1" ht="18">
      <c r="A43" s="42" t="s">
        <v>288</v>
      </c>
      <c r="B43" s="30" t="s">
        <v>365</v>
      </c>
      <c r="C43" s="43">
        <f aca="true" t="shared" si="16" ref="C43:J43">SUM(C44:C47)</f>
        <v>21488758.2</v>
      </c>
      <c r="D43" s="43">
        <f t="shared" si="16"/>
        <v>2679311</v>
      </c>
      <c r="E43" s="43">
        <f t="shared" si="16"/>
        <v>0</v>
      </c>
      <c r="F43" s="43">
        <f t="shared" si="16"/>
        <v>24168069.2</v>
      </c>
      <c r="G43" s="43">
        <f t="shared" si="16"/>
        <v>23990613</v>
      </c>
      <c r="H43" s="43">
        <f t="shared" si="16"/>
        <v>688185</v>
      </c>
      <c r="I43" s="43">
        <f t="shared" si="16"/>
        <v>24678798</v>
      </c>
      <c r="J43" s="84">
        <f t="shared" si="16"/>
        <v>-510728.80000000005</v>
      </c>
      <c r="K43" s="44">
        <f t="shared" si="2"/>
        <v>102.11323790814038</v>
      </c>
      <c r="M43" s="61">
        <f>SUM(M44:M47)</f>
        <v>0</v>
      </c>
    </row>
    <row r="44" spans="1:13" ht="18">
      <c r="A44" s="45" t="s">
        <v>366</v>
      </c>
      <c r="B44" s="31" t="s">
        <v>367</v>
      </c>
      <c r="C44" s="46">
        <v>19715426</v>
      </c>
      <c r="D44" s="46">
        <v>1922953</v>
      </c>
      <c r="E44" s="46">
        <v>0</v>
      </c>
      <c r="F44" s="46">
        <v>21638379</v>
      </c>
      <c r="G44" s="46">
        <v>21638379</v>
      </c>
      <c r="H44" s="46">
        <v>664604</v>
      </c>
      <c r="I44" s="46">
        <v>22302983</v>
      </c>
      <c r="J44" s="85">
        <f t="shared" si="5"/>
        <v>-664604</v>
      </c>
      <c r="K44" s="47">
        <f t="shared" si="2"/>
        <v>103.07141306657029</v>
      </c>
      <c r="M44" s="60"/>
    </row>
    <row r="45" spans="1:13" ht="18">
      <c r="A45" s="45" t="s">
        <v>368</v>
      </c>
      <c r="B45" s="31" t="s">
        <v>369</v>
      </c>
      <c r="C45" s="46">
        <v>1771332.2</v>
      </c>
      <c r="D45" s="46">
        <v>0</v>
      </c>
      <c r="E45" s="46">
        <v>0</v>
      </c>
      <c r="F45" s="46">
        <v>1771332.2</v>
      </c>
      <c r="G45" s="46">
        <v>1594876</v>
      </c>
      <c r="H45" s="46">
        <v>23581</v>
      </c>
      <c r="I45" s="46">
        <v>1618457</v>
      </c>
      <c r="J45" s="85">
        <f t="shared" si="5"/>
        <v>152875.19999999995</v>
      </c>
      <c r="K45" s="47">
        <f t="shared" si="2"/>
        <v>91.3694788589063</v>
      </c>
      <c r="M45" s="60"/>
    </row>
    <row r="46" spans="1:13" ht="18">
      <c r="A46" s="45" t="s">
        <v>370</v>
      </c>
      <c r="B46" s="31" t="s">
        <v>371</v>
      </c>
      <c r="C46" s="46">
        <v>1000</v>
      </c>
      <c r="D46" s="46">
        <v>0</v>
      </c>
      <c r="E46" s="46">
        <v>0</v>
      </c>
      <c r="F46" s="46">
        <v>1000</v>
      </c>
      <c r="G46" s="46">
        <v>0</v>
      </c>
      <c r="H46" s="46">
        <v>0</v>
      </c>
      <c r="I46" s="46">
        <v>0</v>
      </c>
      <c r="J46" s="85">
        <f t="shared" si="5"/>
        <v>1000</v>
      </c>
      <c r="K46" s="47">
        <f t="shared" si="2"/>
        <v>0</v>
      </c>
      <c r="M46" s="60"/>
    </row>
    <row r="47" spans="1:13" ht="18">
      <c r="A47" s="45" t="s">
        <v>372</v>
      </c>
      <c r="B47" s="31" t="s">
        <v>373</v>
      </c>
      <c r="C47" s="46">
        <v>1000</v>
      </c>
      <c r="D47" s="46">
        <v>756358</v>
      </c>
      <c r="E47" s="46">
        <v>0</v>
      </c>
      <c r="F47" s="46">
        <v>757358</v>
      </c>
      <c r="G47" s="46">
        <v>757358</v>
      </c>
      <c r="H47" s="46">
        <v>0</v>
      </c>
      <c r="I47" s="46">
        <v>757358</v>
      </c>
      <c r="J47" s="85">
        <f t="shared" si="5"/>
        <v>0</v>
      </c>
      <c r="K47" s="47">
        <f t="shared" si="2"/>
        <v>100</v>
      </c>
      <c r="M47" s="60"/>
    </row>
    <row r="48" spans="1:13" s="3" customFormat="1" ht="18">
      <c r="A48" s="42" t="s">
        <v>374</v>
      </c>
      <c r="B48" s="30" t="s">
        <v>375</v>
      </c>
      <c r="C48" s="43">
        <f aca="true" t="shared" si="17" ref="C48:J48">C49</f>
        <v>3215623</v>
      </c>
      <c r="D48" s="43">
        <f t="shared" si="17"/>
        <v>0</v>
      </c>
      <c r="E48" s="43">
        <f t="shared" si="17"/>
        <v>0</v>
      </c>
      <c r="F48" s="43">
        <f t="shared" si="17"/>
        <v>3215623</v>
      </c>
      <c r="G48" s="43">
        <f t="shared" si="17"/>
        <v>0</v>
      </c>
      <c r="H48" s="43">
        <f t="shared" si="17"/>
        <v>0</v>
      </c>
      <c r="I48" s="43">
        <f t="shared" si="17"/>
        <v>0</v>
      </c>
      <c r="J48" s="84">
        <f t="shared" si="17"/>
        <v>3215623</v>
      </c>
      <c r="K48" s="44">
        <f t="shared" si="2"/>
        <v>0</v>
      </c>
      <c r="M48" s="61">
        <f>M49</f>
        <v>0</v>
      </c>
    </row>
    <row r="49" spans="1:13" ht="18">
      <c r="A49" s="45" t="s">
        <v>376</v>
      </c>
      <c r="B49" s="31" t="s">
        <v>369</v>
      </c>
      <c r="C49" s="46">
        <v>3215623</v>
      </c>
      <c r="D49" s="46">
        <v>0</v>
      </c>
      <c r="E49" s="46">
        <v>0</v>
      </c>
      <c r="F49" s="46">
        <v>3215623</v>
      </c>
      <c r="G49" s="46">
        <v>0</v>
      </c>
      <c r="H49" s="46">
        <v>0</v>
      </c>
      <c r="I49" s="46">
        <v>0</v>
      </c>
      <c r="J49" s="85">
        <f t="shared" si="5"/>
        <v>3215623</v>
      </c>
      <c r="K49" s="47">
        <f t="shared" si="2"/>
        <v>0</v>
      </c>
      <c r="M49" s="60"/>
    </row>
    <row r="50" spans="1:13" s="3" customFormat="1" ht="18">
      <c r="A50" s="42" t="s">
        <v>98</v>
      </c>
      <c r="B50" s="30" t="s">
        <v>377</v>
      </c>
      <c r="C50" s="43">
        <f aca="true" t="shared" si="18" ref="C50:J50">SUM(C51:C52)</f>
        <v>10588930.45</v>
      </c>
      <c r="D50" s="43">
        <f t="shared" si="18"/>
        <v>0</v>
      </c>
      <c r="E50" s="43">
        <f t="shared" si="18"/>
        <v>0</v>
      </c>
      <c r="F50" s="43">
        <f t="shared" si="18"/>
        <v>10588930.45</v>
      </c>
      <c r="G50" s="43">
        <f t="shared" si="18"/>
        <v>5147000</v>
      </c>
      <c r="H50" s="43">
        <f t="shared" si="18"/>
        <v>769400</v>
      </c>
      <c r="I50" s="43">
        <f t="shared" si="18"/>
        <v>5916400</v>
      </c>
      <c r="J50" s="84">
        <f t="shared" si="18"/>
        <v>4672530.449999999</v>
      </c>
      <c r="K50" s="44">
        <f t="shared" si="2"/>
        <v>55.873442817824916</v>
      </c>
      <c r="M50" s="61">
        <f>SUM(M51:M52)</f>
        <v>0</v>
      </c>
    </row>
    <row r="51" spans="1:13" ht="18">
      <c r="A51" s="45" t="s">
        <v>378</v>
      </c>
      <c r="B51" s="31" t="s">
        <v>379</v>
      </c>
      <c r="C51" s="46">
        <v>4336938.6</v>
      </c>
      <c r="D51" s="46">
        <v>0</v>
      </c>
      <c r="E51" s="46">
        <v>0</v>
      </c>
      <c r="F51" s="46">
        <v>4336938.6</v>
      </c>
      <c r="G51" s="46">
        <v>2199000</v>
      </c>
      <c r="H51" s="46">
        <v>497000</v>
      </c>
      <c r="I51" s="46">
        <v>2696000</v>
      </c>
      <c r="J51" s="85">
        <f t="shared" si="5"/>
        <v>1640938.5999999996</v>
      </c>
      <c r="K51" s="47">
        <f t="shared" si="2"/>
        <v>62.16366540213413</v>
      </c>
      <c r="M51" s="60"/>
    </row>
    <row r="52" spans="1:13" s="3" customFormat="1" ht="36">
      <c r="A52" s="42" t="s">
        <v>380</v>
      </c>
      <c r="B52" s="30" t="s">
        <v>381</v>
      </c>
      <c r="C52" s="43">
        <f aca="true" t="shared" si="19" ref="C52:J52">SUM(C53:C54)</f>
        <v>6251991.85</v>
      </c>
      <c r="D52" s="43">
        <f t="shared" si="19"/>
        <v>0</v>
      </c>
      <c r="E52" s="43">
        <f t="shared" si="19"/>
        <v>0</v>
      </c>
      <c r="F52" s="43">
        <f t="shared" si="19"/>
        <v>6251991.85</v>
      </c>
      <c r="G52" s="43">
        <f t="shared" si="19"/>
        <v>2948000</v>
      </c>
      <c r="H52" s="43">
        <f t="shared" si="19"/>
        <v>272400</v>
      </c>
      <c r="I52" s="43">
        <f t="shared" si="19"/>
        <v>3220400</v>
      </c>
      <c r="J52" s="84">
        <f t="shared" si="19"/>
        <v>3031591.8499999996</v>
      </c>
      <c r="K52" s="44">
        <f t="shared" si="2"/>
        <v>51.509983974147374</v>
      </c>
      <c r="M52" s="61">
        <f>SUM(M53:M54)</f>
        <v>0</v>
      </c>
    </row>
    <row r="53" spans="1:13" ht="18">
      <c r="A53" s="45" t="s">
        <v>382</v>
      </c>
      <c r="B53" s="31" t="s">
        <v>1225</v>
      </c>
      <c r="C53" s="46">
        <v>2808614.3</v>
      </c>
      <c r="D53" s="46">
        <v>0</v>
      </c>
      <c r="E53" s="46">
        <v>0</v>
      </c>
      <c r="F53" s="46">
        <v>2808614.3</v>
      </c>
      <c r="G53" s="46">
        <v>1065000</v>
      </c>
      <c r="H53" s="46">
        <v>140600</v>
      </c>
      <c r="I53" s="46">
        <v>1205600</v>
      </c>
      <c r="J53" s="85">
        <f t="shared" si="5"/>
        <v>1603014.2999999998</v>
      </c>
      <c r="K53" s="47">
        <f t="shared" si="2"/>
        <v>42.925082308382464</v>
      </c>
      <c r="M53" s="60"/>
    </row>
    <row r="54" spans="1:13" ht="18">
      <c r="A54" s="45" t="s">
        <v>383</v>
      </c>
      <c r="B54" s="31" t="s">
        <v>384</v>
      </c>
      <c r="C54" s="46">
        <v>3443377.55</v>
      </c>
      <c r="D54" s="46">
        <v>0</v>
      </c>
      <c r="E54" s="46">
        <v>0</v>
      </c>
      <c r="F54" s="46">
        <v>3443377.55</v>
      </c>
      <c r="G54" s="46">
        <v>1883000</v>
      </c>
      <c r="H54" s="46">
        <v>131800</v>
      </c>
      <c r="I54" s="46">
        <v>2014800</v>
      </c>
      <c r="J54" s="85">
        <f t="shared" si="5"/>
        <v>1428577.5499999998</v>
      </c>
      <c r="K54" s="47">
        <f t="shared" si="2"/>
        <v>58.5123173611909</v>
      </c>
      <c r="M54" s="60"/>
    </row>
    <row r="55" spans="1:13" s="3" customFormat="1" ht="18">
      <c r="A55" s="42" t="s">
        <v>99</v>
      </c>
      <c r="B55" s="30" t="s">
        <v>385</v>
      </c>
      <c r="C55" s="43">
        <f aca="true" t="shared" si="20" ref="C55:J55">SUM(C56:C58)</f>
        <v>17272938</v>
      </c>
      <c r="D55" s="43">
        <f t="shared" si="20"/>
        <v>0</v>
      </c>
      <c r="E55" s="43">
        <f t="shared" si="20"/>
        <v>0</v>
      </c>
      <c r="F55" s="43">
        <f t="shared" si="20"/>
        <v>17272938</v>
      </c>
      <c r="G55" s="43">
        <f t="shared" si="20"/>
        <v>75600</v>
      </c>
      <c r="H55" s="43">
        <f t="shared" si="20"/>
        <v>0</v>
      </c>
      <c r="I55" s="43">
        <f t="shared" si="20"/>
        <v>75600</v>
      </c>
      <c r="J55" s="84">
        <f t="shared" si="20"/>
        <v>17197338</v>
      </c>
      <c r="K55" s="44">
        <f t="shared" si="2"/>
        <v>0.43767887084409146</v>
      </c>
      <c r="M55" s="61">
        <f>SUM(M56:M58)</f>
        <v>0</v>
      </c>
    </row>
    <row r="56" spans="1:13" ht="18">
      <c r="A56" s="45" t="s">
        <v>100</v>
      </c>
      <c r="B56" s="31" t="s">
        <v>386</v>
      </c>
      <c r="C56" s="46">
        <v>1210414</v>
      </c>
      <c r="D56" s="46">
        <v>0</v>
      </c>
      <c r="E56" s="46">
        <v>0</v>
      </c>
      <c r="F56" s="46">
        <v>1210414</v>
      </c>
      <c r="G56" s="46">
        <v>0</v>
      </c>
      <c r="H56" s="46">
        <v>0</v>
      </c>
      <c r="I56" s="46">
        <v>0</v>
      </c>
      <c r="J56" s="85">
        <f t="shared" si="5"/>
        <v>1210414</v>
      </c>
      <c r="K56" s="47">
        <f t="shared" si="2"/>
        <v>0</v>
      </c>
      <c r="M56" s="60"/>
    </row>
    <row r="57" spans="1:13" ht="18">
      <c r="A57" s="45" t="s">
        <v>387</v>
      </c>
      <c r="B57" s="31" t="s">
        <v>388</v>
      </c>
      <c r="C57" s="46">
        <v>2650010</v>
      </c>
      <c r="D57" s="46">
        <v>0</v>
      </c>
      <c r="E57" s="46">
        <v>0</v>
      </c>
      <c r="F57" s="46">
        <v>2650010</v>
      </c>
      <c r="G57" s="46">
        <v>75600</v>
      </c>
      <c r="H57" s="46">
        <v>0</v>
      </c>
      <c r="I57" s="46">
        <v>75600</v>
      </c>
      <c r="J57" s="85">
        <f t="shared" si="5"/>
        <v>2574410</v>
      </c>
      <c r="K57" s="47">
        <f t="shared" si="2"/>
        <v>2.8528194233229307</v>
      </c>
      <c r="M57" s="60"/>
    </row>
    <row r="58" spans="1:13" ht="18">
      <c r="A58" s="45" t="s">
        <v>389</v>
      </c>
      <c r="B58" s="31" t="s">
        <v>390</v>
      </c>
      <c r="C58" s="46">
        <v>13412514</v>
      </c>
      <c r="D58" s="46">
        <v>0</v>
      </c>
      <c r="E58" s="46">
        <v>0</v>
      </c>
      <c r="F58" s="46">
        <v>13412514</v>
      </c>
      <c r="G58" s="46">
        <v>0</v>
      </c>
      <c r="H58" s="46">
        <v>0</v>
      </c>
      <c r="I58" s="46">
        <v>0</v>
      </c>
      <c r="J58" s="85">
        <f t="shared" si="5"/>
        <v>13412514</v>
      </c>
      <c r="K58" s="47">
        <f t="shared" si="2"/>
        <v>0</v>
      </c>
      <c r="M58" s="60"/>
    </row>
    <row r="59" spans="1:13" s="3" customFormat="1" ht="18">
      <c r="A59" s="42" t="s">
        <v>101</v>
      </c>
      <c r="B59" s="30" t="s">
        <v>163</v>
      </c>
      <c r="C59" s="43">
        <f aca="true" t="shared" si="21" ref="C59:J59">C60+C65</f>
        <v>1873824879.9</v>
      </c>
      <c r="D59" s="43">
        <f t="shared" si="21"/>
        <v>140300480.22</v>
      </c>
      <c r="E59" s="43">
        <f t="shared" si="21"/>
        <v>340299950.94</v>
      </c>
      <c r="F59" s="43">
        <f t="shared" si="21"/>
        <v>1673825409.18</v>
      </c>
      <c r="G59" s="43">
        <f t="shared" si="21"/>
        <v>1288779813</v>
      </c>
      <c r="H59" s="43">
        <f t="shared" si="21"/>
        <v>142194402.85</v>
      </c>
      <c r="I59" s="43">
        <f t="shared" si="21"/>
        <v>1430974215.8500001</v>
      </c>
      <c r="J59" s="84">
        <f t="shared" si="21"/>
        <v>242851193.33</v>
      </c>
      <c r="K59" s="44">
        <f t="shared" si="2"/>
        <v>85.49124705610893</v>
      </c>
      <c r="M59" s="61">
        <f>M60+M65</f>
        <v>0</v>
      </c>
    </row>
    <row r="60" spans="1:13" s="3" customFormat="1" ht="18">
      <c r="A60" s="42" t="s">
        <v>102</v>
      </c>
      <c r="B60" s="30" t="s">
        <v>391</v>
      </c>
      <c r="C60" s="43">
        <f aca="true" t="shared" si="22" ref="C60:J60">C61+C63</f>
        <v>495671133.47999996</v>
      </c>
      <c r="D60" s="43">
        <f t="shared" si="22"/>
        <v>17483040</v>
      </c>
      <c r="E60" s="43">
        <f t="shared" si="22"/>
        <v>35135852.7</v>
      </c>
      <c r="F60" s="43">
        <f t="shared" si="22"/>
        <v>478018320.78</v>
      </c>
      <c r="G60" s="43">
        <f t="shared" si="22"/>
        <v>353041252.62</v>
      </c>
      <c r="H60" s="43">
        <f t="shared" si="22"/>
        <v>40461428.32</v>
      </c>
      <c r="I60" s="43">
        <f t="shared" si="22"/>
        <v>393502680.94</v>
      </c>
      <c r="J60" s="84">
        <f t="shared" si="22"/>
        <v>84515639.84000003</v>
      </c>
      <c r="K60" s="44">
        <f t="shared" si="2"/>
        <v>82.31958145409726</v>
      </c>
      <c r="M60" s="61">
        <f>M61+M63</f>
        <v>0</v>
      </c>
    </row>
    <row r="61" spans="1:13" s="3" customFormat="1" ht="18">
      <c r="A61" s="42" t="s">
        <v>392</v>
      </c>
      <c r="B61" s="30" t="s">
        <v>393</v>
      </c>
      <c r="C61" s="43">
        <f aca="true" t="shared" si="23" ref="C61:J61">C62</f>
        <v>487021475.7</v>
      </c>
      <c r="D61" s="43">
        <f t="shared" si="23"/>
        <v>17483040</v>
      </c>
      <c r="E61" s="43">
        <f t="shared" si="23"/>
        <v>35135852.7</v>
      </c>
      <c r="F61" s="43">
        <f t="shared" si="23"/>
        <v>469368663</v>
      </c>
      <c r="G61" s="43">
        <f t="shared" si="23"/>
        <v>348059632.62</v>
      </c>
      <c r="H61" s="43">
        <f t="shared" si="23"/>
        <v>40436344.47</v>
      </c>
      <c r="I61" s="43">
        <f t="shared" si="23"/>
        <v>388495977.09</v>
      </c>
      <c r="J61" s="84">
        <f t="shared" si="23"/>
        <v>80872685.91000003</v>
      </c>
      <c r="K61" s="44">
        <f t="shared" si="2"/>
        <v>82.76990087214237</v>
      </c>
      <c r="M61" s="61">
        <f>M62</f>
        <v>0</v>
      </c>
    </row>
    <row r="62" spans="1:13" ht="36">
      <c r="A62" s="45" t="s">
        <v>394</v>
      </c>
      <c r="B62" s="31" t="s">
        <v>395</v>
      </c>
      <c r="C62" s="46">
        <v>487021475.7</v>
      </c>
      <c r="D62" s="46">
        <v>17483040</v>
      </c>
      <c r="E62" s="46">
        <v>35135852.7</v>
      </c>
      <c r="F62" s="46">
        <v>469368663</v>
      </c>
      <c r="G62" s="46">
        <v>348059632.62</v>
      </c>
      <c r="H62" s="46">
        <v>40436344.47</v>
      </c>
      <c r="I62" s="46">
        <v>388495977.09</v>
      </c>
      <c r="J62" s="85">
        <f t="shared" si="5"/>
        <v>80872685.91000003</v>
      </c>
      <c r="K62" s="47">
        <f t="shared" si="2"/>
        <v>82.76990087214237</v>
      </c>
      <c r="M62" s="62"/>
    </row>
    <row r="63" spans="1:13" s="3" customFormat="1" ht="18">
      <c r="A63" s="42" t="s">
        <v>396</v>
      </c>
      <c r="B63" s="30" t="s">
        <v>397</v>
      </c>
      <c r="C63" s="43">
        <f aca="true" t="shared" si="24" ref="C63:J63">C64</f>
        <v>8649657.78</v>
      </c>
      <c r="D63" s="43">
        <f t="shared" si="24"/>
        <v>0</v>
      </c>
      <c r="E63" s="43">
        <f t="shared" si="24"/>
        <v>0</v>
      </c>
      <c r="F63" s="43">
        <f t="shared" si="24"/>
        <v>8649657.78</v>
      </c>
      <c r="G63" s="43">
        <f t="shared" si="24"/>
        <v>4981620</v>
      </c>
      <c r="H63" s="43">
        <f t="shared" si="24"/>
        <v>25083.85</v>
      </c>
      <c r="I63" s="43">
        <f t="shared" si="24"/>
        <v>5006703.85</v>
      </c>
      <c r="J63" s="84">
        <f t="shared" si="24"/>
        <v>3642953.9299999997</v>
      </c>
      <c r="K63" s="44">
        <f t="shared" si="2"/>
        <v>57.883259399888075</v>
      </c>
      <c r="M63" s="61">
        <f>M64</f>
        <v>0</v>
      </c>
    </row>
    <row r="64" spans="1:13" ht="18">
      <c r="A64" s="45" t="s">
        <v>398</v>
      </c>
      <c r="B64" s="31" t="s">
        <v>399</v>
      </c>
      <c r="C64" s="46">
        <v>8649657.78</v>
      </c>
      <c r="D64" s="46">
        <v>0</v>
      </c>
      <c r="E64" s="46">
        <v>0</v>
      </c>
      <c r="F64" s="46">
        <v>8649657.78</v>
      </c>
      <c r="G64" s="46">
        <v>4981620</v>
      </c>
      <c r="H64" s="46">
        <v>25083.85</v>
      </c>
      <c r="I64" s="46">
        <v>5006703.85</v>
      </c>
      <c r="J64" s="85">
        <f t="shared" si="5"/>
        <v>3642953.9299999997</v>
      </c>
      <c r="K64" s="47">
        <f t="shared" si="2"/>
        <v>57.883259399888075</v>
      </c>
      <c r="M64" s="62"/>
    </row>
    <row r="65" spans="1:13" s="3" customFormat="1" ht="18">
      <c r="A65" s="42" t="s">
        <v>400</v>
      </c>
      <c r="B65" s="30" t="s">
        <v>401</v>
      </c>
      <c r="C65" s="43">
        <f aca="true" t="shared" si="25" ref="C65:J65">C66+C81</f>
        <v>1378153746.42</v>
      </c>
      <c r="D65" s="43">
        <f t="shared" si="25"/>
        <v>122817440.22</v>
      </c>
      <c r="E65" s="43">
        <f t="shared" si="25"/>
        <v>305164098.24</v>
      </c>
      <c r="F65" s="43">
        <f t="shared" si="25"/>
        <v>1195807088.4</v>
      </c>
      <c r="G65" s="43">
        <f t="shared" si="25"/>
        <v>935738560.38</v>
      </c>
      <c r="H65" s="43">
        <f t="shared" si="25"/>
        <v>101732974.53</v>
      </c>
      <c r="I65" s="43">
        <f t="shared" si="25"/>
        <v>1037471534.9100001</v>
      </c>
      <c r="J65" s="84">
        <f t="shared" si="25"/>
        <v>158335553.48999998</v>
      </c>
      <c r="K65" s="44">
        <f t="shared" si="2"/>
        <v>86.75910562615461</v>
      </c>
      <c r="M65" s="61">
        <f>M66+M81</f>
        <v>0</v>
      </c>
    </row>
    <row r="66" spans="1:13" s="3" customFormat="1" ht="18">
      <c r="A66" s="42" t="s">
        <v>402</v>
      </c>
      <c r="B66" s="30" t="s">
        <v>393</v>
      </c>
      <c r="C66" s="43">
        <f aca="true" t="shared" si="26" ref="C66:J66">C67</f>
        <v>1355213586.42</v>
      </c>
      <c r="D66" s="43">
        <f t="shared" si="26"/>
        <v>122817440.22</v>
      </c>
      <c r="E66" s="43">
        <f t="shared" si="26"/>
        <v>304255938.24</v>
      </c>
      <c r="F66" s="43">
        <f t="shared" si="26"/>
        <v>1173775088.4</v>
      </c>
      <c r="G66" s="43">
        <f t="shared" si="26"/>
        <v>920953987.38</v>
      </c>
      <c r="H66" s="43">
        <f t="shared" si="26"/>
        <v>101732974.53</v>
      </c>
      <c r="I66" s="43">
        <f t="shared" si="26"/>
        <v>1022686961.9100001</v>
      </c>
      <c r="J66" s="84">
        <f t="shared" si="26"/>
        <v>151088126.48999998</v>
      </c>
      <c r="K66" s="44">
        <f t="shared" si="2"/>
        <v>87.1280172851554</v>
      </c>
      <c r="M66" s="61">
        <f>M67</f>
        <v>0</v>
      </c>
    </row>
    <row r="67" spans="1:13" s="3" customFormat="1" ht="18">
      <c r="A67" s="42" t="s">
        <v>403</v>
      </c>
      <c r="B67" s="30" t="s">
        <v>114</v>
      </c>
      <c r="C67" s="43">
        <f aca="true" t="shared" si="27" ref="C67:J67">C68+C72+C73+C74+C76</f>
        <v>1355213586.42</v>
      </c>
      <c r="D67" s="43">
        <f t="shared" si="27"/>
        <v>122817440.22</v>
      </c>
      <c r="E67" s="43">
        <f t="shared" si="27"/>
        <v>304255938.24</v>
      </c>
      <c r="F67" s="43">
        <f t="shared" si="27"/>
        <v>1173775088.4</v>
      </c>
      <c r="G67" s="43">
        <f t="shared" si="27"/>
        <v>920953987.38</v>
      </c>
      <c r="H67" s="43">
        <f t="shared" si="27"/>
        <v>101732974.53</v>
      </c>
      <c r="I67" s="43">
        <f t="shared" si="27"/>
        <v>1022686961.9100001</v>
      </c>
      <c r="J67" s="84">
        <f t="shared" si="27"/>
        <v>151088126.48999998</v>
      </c>
      <c r="K67" s="44">
        <f aca="true" t="shared" si="28" ref="K67:K132">IF(F67=0,"0",I67/F67*100)</f>
        <v>87.1280172851554</v>
      </c>
      <c r="M67" s="61">
        <f>M68+M72+M73+M74+M76</f>
        <v>0</v>
      </c>
    </row>
    <row r="68" spans="1:13" s="3" customFormat="1" ht="18">
      <c r="A68" s="42" t="s">
        <v>404</v>
      </c>
      <c r="B68" s="30" t="s">
        <v>405</v>
      </c>
      <c r="C68" s="43">
        <f aca="true" t="shared" si="29" ref="C68:J68">C69</f>
        <v>169401588.78</v>
      </c>
      <c r="D68" s="43">
        <f t="shared" si="29"/>
        <v>25246555.22</v>
      </c>
      <c r="E68" s="43">
        <f t="shared" si="29"/>
        <v>14949260</v>
      </c>
      <c r="F68" s="43">
        <f t="shared" si="29"/>
        <v>179698884</v>
      </c>
      <c r="G68" s="43">
        <f t="shared" si="29"/>
        <v>148313491</v>
      </c>
      <c r="H68" s="43">
        <f t="shared" si="29"/>
        <v>10461796</v>
      </c>
      <c r="I68" s="43">
        <f t="shared" si="29"/>
        <v>158775287</v>
      </c>
      <c r="J68" s="84">
        <f t="shared" si="29"/>
        <v>20923597</v>
      </c>
      <c r="K68" s="44">
        <f t="shared" si="28"/>
        <v>88.35630108865897</v>
      </c>
      <c r="M68" s="61">
        <f>M69</f>
        <v>0</v>
      </c>
    </row>
    <row r="69" spans="1:13" s="3" customFormat="1" ht="18">
      <c r="A69" s="42" t="s">
        <v>406</v>
      </c>
      <c r="B69" s="30" t="s">
        <v>407</v>
      </c>
      <c r="C69" s="43">
        <f aca="true" t="shared" si="30" ref="C69:J69">SUM(C70:C71)</f>
        <v>169401588.78</v>
      </c>
      <c r="D69" s="43">
        <f t="shared" si="30"/>
        <v>25246555.22</v>
      </c>
      <c r="E69" s="43">
        <f t="shared" si="30"/>
        <v>14949260</v>
      </c>
      <c r="F69" s="43">
        <f t="shared" si="30"/>
        <v>179698884</v>
      </c>
      <c r="G69" s="43">
        <f t="shared" si="30"/>
        <v>148313491</v>
      </c>
      <c r="H69" s="43">
        <f t="shared" si="30"/>
        <v>10461796</v>
      </c>
      <c r="I69" s="43">
        <f t="shared" si="30"/>
        <v>158775287</v>
      </c>
      <c r="J69" s="84">
        <f t="shared" si="30"/>
        <v>20923597</v>
      </c>
      <c r="K69" s="44">
        <f t="shared" si="28"/>
        <v>88.35630108865897</v>
      </c>
      <c r="M69" s="61">
        <f>SUM(M70:M71)</f>
        <v>0</v>
      </c>
    </row>
    <row r="70" spans="1:13" ht="18">
      <c r="A70" s="45" t="s">
        <v>408</v>
      </c>
      <c r="B70" s="31" t="s">
        <v>409</v>
      </c>
      <c r="C70" s="46">
        <v>124457328.78</v>
      </c>
      <c r="D70" s="46">
        <v>4599555.22</v>
      </c>
      <c r="E70" s="46">
        <v>0</v>
      </c>
      <c r="F70" s="46">
        <v>129056884</v>
      </c>
      <c r="G70" s="46">
        <v>97671491</v>
      </c>
      <c r="H70" s="46">
        <v>10461796</v>
      </c>
      <c r="I70" s="46">
        <v>108133287</v>
      </c>
      <c r="J70" s="85">
        <f aca="true" t="shared" si="31" ref="J70:J131">F70-I70</f>
        <v>20923597</v>
      </c>
      <c r="K70" s="47">
        <f t="shared" si="28"/>
        <v>83.78730653376073</v>
      </c>
      <c r="M70" s="60"/>
    </row>
    <row r="71" spans="1:13" ht="18">
      <c r="A71" s="45" t="s">
        <v>410</v>
      </c>
      <c r="B71" s="31" t="s">
        <v>411</v>
      </c>
      <c r="C71" s="46">
        <v>44944260</v>
      </c>
      <c r="D71" s="46">
        <v>20647000</v>
      </c>
      <c r="E71" s="46">
        <v>14949260</v>
      </c>
      <c r="F71" s="46">
        <v>50642000</v>
      </c>
      <c r="G71" s="46">
        <v>50642000</v>
      </c>
      <c r="H71" s="46">
        <v>0</v>
      </c>
      <c r="I71" s="46">
        <v>50642000</v>
      </c>
      <c r="J71" s="85">
        <f t="shared" si="31"/>
        <v>0</v>
      </c>
      <c r="K71" s="47">
        <f t="shared" si="28"/>
        <v>100</v>
      </c>
      <c r="M71" s="60"/>
    </row>
    <row r="72" spans="1:13" ht="18">
      <c r="A72" s="45" t="s">
        <v>412</v>
      </c>
      <c r="B72" s="31" t="s">
        <v>413</v>
      </c>
      <c r="C72" s="46">
        <v>18300962.4</v>
      </c>
      <c r="D72" s="46">
        <v>961450</v>
      </c>
      <c r="E72" s="46">
        <v>0</v>
      </c>
      <c r="F72" s="46">
        <v>19262412.4</v>
      </c>
      <c r="G72" s="46">
        <v>14447507</v>
      </c>
      <c r="H72" s="46">
        <v>1604968</v>
      </c>
      <c r="I72" s="46">
        <v>16052475</v>
      </c>
      <c r="J72" s="85">
        <f t="shared" si="31"/>
        <v>3209937.3999999985</v>
      </c>
      <c r="K72" s="47">
        <f t="shared" si="28"/>
        <v>83.33574563069786</v>
      </c>
      <c r="M72" s="60"/>
    </row>
    <row r="73" spans="1:13" ht="18">
      <c r="A73" s="45" t="s">
        <v>414</v>
      </c>
      <c r="B73" s="31" t="s">
        <v>415</v>
      </c>
      <c r="C73" s="46">
        <v>379797019.38</v>
      </c>
      <c r="D73" s="46">
        <v>0</v>
      </c>
      <c r="E73" s="46">
        <v>50654793.38</v>
      </c>
      <c r="F73" s="46">
        <v>329142226</v>
      </c>
      <c r="G73" s="46">
        <v>247695785</v>
      </c>
      <c r="H73" s="46">
        <v>27148814</v>
      </c>
      <c r="I73" s="46">
        <v>274844599</v>
      </c>
      <c r="J73" s="85">
        <f t="shared" si="31"/>
        <v>54297627</v>
      </c>
      <c r="K73" s="47">
        <f t="shared" si="28"/>
        <v>83.50329349720081</v>
      </c>
      <c r="M73" s="60"/>
    </row>
    <row r="74" spans="1:13" s="3" customFormat="1" ht="18">
      <c r="A74" s="42" t="s">
        <v>416</v>
      </c>
      <c r="B74" s="30" t="s">
        <v>417</v>
      </c>
      <c r="C74" s="43">
        <f aca="true" t="shared" si="32" ref="C74:J74">C75</f>
        <v>0</v>
      </c>
      <c r="D74" s="43">
        <f t="shared" si="32"/>
        <v>0</v>
      </c>
      <c r="E74" s="43">
        <f t="shared" si="32"/>
        <v>0</v>
      </c>
      <c r="F74" s="43">
        <f t="shared" si="32"/>
        <v>0</v>
      </c>
      <c r="G74" s="43">
        <f t="shared" si="32"/>
        <v>0</v>
      </c>
      <c r="H74" s="43">
        <f t="shared" si="32"/>
        <v>0</v>
      </c>
      <c r="I74" s="43">
        <f t="shared" si="32"/>
        <v>0</v>
      </c>
      <c r="J74" s="84">
        <f t="shared" si="32"/>
        <v>0</v>
      </c>
      <c r="K74" s="44" t="str">
        <f t="shared" si="28"/>
        <v>0</v>
      </c>
      <c r="M74" s="61">
        <f>M75</f>
        <v>0</v>
      </c>
    </row>
    <row r="75" spans="1:13" ht="18">
      <c r="A75" s="45" t="s">
        <v>418</v>
      </c>
      <c r="B75" s="31" t="s">
        <v>419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85">
        <f t="shared" si="31"/>
        <v>0</v>
      </c>
      <c r="K75" s="47" t="str">
        <f t="shared" si="28"/>
        <v>0</v>
      </c>
      <c r="M75" s="60"/>
    </row>
    <row r="76" spans="1:13" s="3" customFormat="1" ht="18">
      <c r="A76" s="42" t="s">
        <v>420</v>
      </c>
      <c r="B76" s="30" t="s">
        <v>421</v>
      </c>
      <c r="C76" s="43">
        <f aca="true" t="shared" si="33" ref="C76:J76">SUM(C77:C80)</f>
        <v>787714015.86</v>
      </c>
      <c r="D76" s="43">
        <f t="shared" si="33"/>
        <v>96609435</v>
      </c>
      <c r="E76" s="43">
        <f t="shared" si="33"/>
        <v>238651884.86</v>
      </c>
      <c r="F76" s="43">
        <f t="shared" si="33"/>
        <v>645671566</v>
      </c>
      <c r="G76" s="43">
        <f t="shared" si="33"/>
        <v>510497204.38</v>
      </c>
      <c r="H76" s="43">
        <f t="shared" si="33"/>
        <v>62517396.53</v>
      </c>
      <c r="I76" s="43">
        <f t="shared" si="33"/>
        <v>573014600.9100001</v>
      </c>
      <c r="J76" s="84">
        <f t="shared" si="33"/>
        <v>72656965.08999997</v>
      </c>
      <c r="K76" s="44">
        <f t="shared" si="28"/>
        <v>88.74707066006994</v>
      </c>
      <c r="M76" s="61">
        <f>SUM(M77:M80)</f>
        <v>0</v>
      </c>
    </row>
    <row r="77" spans="1:13" ht="18">
      <c r="A77" s="45" t="s">
        <v>422</v>
      </c>
      <c r="B77" s="31" t="s">
        <v>70</v>
      </c>
      <c r="C77" s="46">
        <v>56818281.96</v>
      </c>
      <c r="D77" s="46">
        <v>42399771</v>
      </c>
      <c r="E77" s="46">
        <v>41888312.96</v>
      </c>
      <c r="F77" s="46">
        <v>57329740</v>
      </c>
      <c r="G77" s="46">
        <v>38626092.69</v>
      </c>
      <c r="H77" s="46">
        <v>6234549.1</v>
      </c>
      <c r="I77" s="46">
        <v>44860641.79</v>
      </c>
      <c r="J77" s="85">
        <f t="shared" si="31"/>
        <v>12469098.21</v>
      </c>
      <c r="K77" s="47">
        <f t="shared" si="28"/>
        <v>78.2502097340752</v>
      </c>
      <c r="M77" s="62"/>
    </row>
    <row r="78" spans="1:13" ht="18">
      <c r="A78" s="45" t="s">
        <v>423</v>
      </c>
      <c r="B78" s="31" t="s">
        <v>106</v>
      </c>
      <c r="C78" s="46">
        <v>43509356.64</v>
      </c>
      <c r="D78" s="46">
        <v>31799827</v>
      </c>
      <c r="E78" s="46">
        <v>32311880.64</v>
      </c>
      <c r="F78" s="46">
        <v>42997303</v>
      </c>
      <c r="G78" s="46">
        <v>28969568.06</v>
      </c>
      <c r="H78" s="46">
        <v>4675911.65</v>
      </c>
      <c r="I78" s="46">
        <v>33645479.71</v>
      </c>
      <c r="J78" s="85">
        <f t="shared" si="31"/>
        <v>9351823.29</v>
      </c>
      <c r="K78" s="47">
        <f t="shared" si="28"/>
        <v>78.25020957709836</v>
      </c>
      <c r="M78" s="62"/>
    </row>
    <row r="79" spans="1:13" ht="18">
      <c r="A79" s="45" t="s">
        <v>424</v>
      </c>
      <c r="B79" s="31" t="s">
        <v>425</v>
      </c>
      <c r="C79" s="46">
        <v>343367918.28</v>
      </c>
      <c r="D79" s="46">
        <v>7934787</v>
      </c>
      <c r="E79" s="46">
        <v>33750590.28</v>
      </c>
      <c r="F79" s="46">
        <v>317552115</v>
      </c>
      <c r="G79" s="46">
        <v>259046807.19</v>
      </c>
      <c r="H79" s="46">
        <v>30555252.86</v>
      </c>
      <c r="I79" s="46">
        <v>289602060.05</v>
      </c>
      <c r="J79" s="85">
        <f t="shared" si="31"/>
        <v>27950054.949999988</v>
      </c>
      <c r="K79" s="47">
        <f t="shared" si="28"/>
        <v>91.19827781654045</v>
      </c>
      <c r="M79" s="62"/>
    </row>
    <row r="80" spans="1:13" ht="18">
      <c r="A80" s="45" t="s">
        <v>426</v>
      </c>
      <c r="B80" s="31" t="s">
        <v>427</v>
      </c>
      <c r="C80" s="46">
        <v>344018458.98</v>
      </c>
      <c r="D80" s="46">
        <v>14475050</v>
      </c>
      <c r="E80" s="46">
        <v>130701100.98</v>
      </c>
      <c r="F80" s="46">
        <v>227792408</v>
      </c>
      <c r="G80" s="46">
        <v>183854736.44</v>
      </c>
      <c r="H80" s="46">
        <v>21051682.92</v>
      </c>
      <c r="I80" s="46">
        <v>204906419.36</v>
      </c>
      <c r="J80" s="85">
        <f t="shared" si="31"/>
        <v>22885988.639999986</v>
      </c>
      <c r="K80" s="47">
        <f t="shared" si="28"/>
        <v>89.95313810458512</v>
      </c>
      <c r="M80" s="62"/>
    </row>
    <row r="81" spans="1:13" s="3" customFormat="1" ht="18">
      <c r="A81" s="42" t="s">
        <v>428</v>
      </c>
      <c r="B81" s="30" t="s">
        <v>397</v>
      </c>
      <c r="C81" s="43">
        <f aca="true" t="shared" si="34" ref="C81:J81">C82</f>
        <v>22940160</v>
      </c>
      <c r="D81" s="43">
        <f t="shared" si="34"/>
        <v>0</v>
      </c>
      <c r="E81" s="43">
        <f t="shared" si="34"/>
        <v>908160</v>
      </c>
      <c r="F81" s="43">
        <f t="shared" si="34"/>
        <v>22032000</v>
      </c>
      <c r="G81" s="43">
        <f t="shared" si="34"/>
        <v>14784573</v>
      </c>
      <c r="H81" s="43">
        <f t="shared" si="34"/>
        <v>0</v>
      </c>
      <c r="I81" s="43">
        <f t="shared" si="34"/>
        <v>14784573</v>
      </c>
      <c r="J81" s="84">
        <f t="shared" si="34"/>
        <v>7247427</v>
      </c>
      <c r="K81" s="44">
        <f t="shared" si="28"/>
        <v>67.10499727668845</v>
      </c>
      <c r="M81" s="61">
        <f>M82</f>
        <v>0</v>
      </c>
    </row>
    <row r="82" spans="1:13" ht="18">
      <c r="A82" s="45" t="s">
        <v>429</v>
      </c>
      <c r="B82" s="31" t="s">
        <v>278</v>
      </c>
      <c r="C82" s="46">
        <v>22940160</v>
      </c>
      <c r="D82" s="46">
        <v>0</v>
      </c>
      <c r="E82" s="46">
        <v>908160</v>
      </c>
      <c r="F82" s="46">
        <v>22032000</v>
      </c>
      <c r="G82" s="46">
        <v>14784573</v>
      </c>
      <c r="H82" s="46">
        <v>0</v>
      </c>
      <c r="I82" s="46">
        <v>14784573</v>
      </c>
      <c r="J82" s="85">
        <f t="shared" si="31"/>
        <v>7247427</v>
      </c>
      <c r="K82" s="47">
        <f t="shared" si="28"/>
        <v>67.10499727668845</v>
      </c>
      <c r="M82" s="62"/>
    </row>
    <row r="83" spans="1:13" s="3" customFormat="1" ht="18">
      <c r="A83" s="42" t="s">
        <v>103</v>
      </c>
      <c r="B83" s="30" t="s">
        <v>430</v>
      </c>
      <c r="C83" s="43">
        <f aca="true" t="shared" si="35" ref="C83:J83">C84</f>
        <v>0</v>
      </c>
      <c r="D83" s="43">
        <f t="shared" si="35"/>
        <v>0</v>
      </c>
      <c r="E83" s="43">
        <f t="shared" si="35"/>
        <v>0</v>
      </c>
      <c r="F83" s="43">
        <f t="shared" si="35"/>
        <v>0</v>
      </c>
      <c r="G83" s="43">
        <f t="shared" si="35"/>
        <v>0</v>
      </c>
      <c r="H83" s="43">
        <f t="shared" si="35"/>
        <v>0</v>
      </c>
      <c r="I83" s="43">
        <f t="shared" si="35"/>
        <v>0</v>
      </c>
      <c r="J83" s="84">
        <f t="shared" si="35"/>
        <v>0</v>
      </c>
      <c r="K83" s="44" t="str">
        <f t="shared" si="28"/>
        <v>0</v>
      </c>
      <c r="M83" s="61">
        <f>M84</f>
        <v>0</v>
      </c>
    </row>
    <row r="84" spans="1:13" ht="18">
      <c r="A84" s="45" t="s">
        <v>104</v>
      </c>
      <c r="B84" s="31" t="s">
        <v>431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85">
        <f t="shared" si="31"/>
        <v>0</v>
      </c>
      <c r="K84" s="47" t="str">
        <f t="shared" si="28"/>
        <v>0</v>
      </c>
      <c r="M84" s="60"/>
    </row>
    <row r="85" spans="1:13" s="3" customFormat="1" ht="18">
      <c r="A85" s="42" t="s">
        <v>432</v>
      </c>
      <c r="B85" s="30" t="s">
        <v>108</v>
      </c>
      <c r="C85" s="43">
        <f aca="true" t="shared" si="36" ref="C85:J85">C86+SUM(C127:C133)</f>
        <v>1769831153.76</v>
      </c>
      <c r="D85" s="43">
        <f t="shared" si="36"/>
        <v>1109970427.1599998</v>
      </c>
      <c r="E85" s="43">
        <f t="shared" si="36"/>
        <v>364579854.72</v>
      </c>
      <c r="F85" s="43">
        <f t="shared" si="36"/>
        <v>2515221726.2000003</v>
      </c>
      <c r="G85" s="43">
        <f t="shared" si="36"/>
        <v>1092684584.02</v>
      </c>
      <c r="H85" s="43">
        <f t="shared" si="36"/>
        <v>13063309</v>
      </c>
      <c r="I85" s="43">
        <f t="shared" si="36"/>
        <v>1105747893.02</v>
      </c>
      <c r="J85" s="84">
        <f t="shared" si="36"/>
        <v>1409473833.18</v>
      </c>
      <c r="K85" s="44">
        <f t="shared" si="28"/>
        <v>43.96224322897231</v>
      </c>
      <c r="M85" s="61">
        <f>M86+SUM(M127:M133)</f>
        <v>0</v>
      </c>
    </row>
    <row r="86" spans="1:13" s="3" customFormat="1" ht="18">
      <c r="A86" s="42" t="s">
        <v>433</v>
      </c>
      <c r="B86" s="30" t="s">
        <v>110</v>
      </c>
      <c r="C86" s="43">
        <f aca="true" t="shared" si="37" ref="C86:J86">C87+C96+C120</f>
        <v>1764603725.76</v>
      </c>
      <c r="D86" s="43">
        <f t="shared" si="37"/>
        <v>1032912172.16</v>
      </c>
      <c r="E86" s="43">
        <f t="shared" si="37"/>
        <v>364579854.72</v>
      </c>
      <c r="F86" s="43">
        <f t="shared" si="37"/>
        <v>2432936043.2000003</v>
      </c>
      <c r="G86" s="43">
        <f t="shared" si="37"/>
        <v>1012950617.02</v>
      </c>
      <c r="H86" s="43">
        <f t="shared" si="37"/>
        <v>13063309</v>
      </c>
      <c r="I86" s="43">
        <f t="shared" si="37"/>
        <v>1026013926.02</v>
      </c>
      <c r="J86" s="84">
        <f t="shared" si="37"/>
        <v>1406922117.18</v>
      </c>
      <c r="K86" s="44">
        <f t="shared" si="28"/>
        <v>42.17184125689145</v>
      </c>
      <c r="M86" s="61">
        <f>M87+M96+M120</f>
        <v>0</v>
      </c>
    </row>
    <row r="87" spans="1:13" s="3" customFormat="1" ht="18" customHeight="1">
      <c r="A87" s="42" t="s">
        <v>434</v>
      </c>
      <c r="B87" s="30" t="s">
        <v>435</v>
      </c>
      <c r="C87" s="43">
        <f aca="true" t="shared" si="38" ref="C87:J87">C88+C91</f>
        <v>6312255.2</v>
      </c>
      <c r="D87" s="43">
        <f t="shared" si="38"/>
        <v>18553027.200000003</v>
      </c>
      <c r="E87" s="43">
        <f t="shared" si="38"/>
        <v>9271483</v>
      </c>
      <c r="F87" s="43">
        <f t="shared" si="38"/>
        <v>15593799.4</v>
      </c>
      <c r="G87" s="43">
        <f t="shared" si="38"/>
        <v>9935683.16</v>
      </c>
      <c r="H87" s="43">
        <f t="shared" si="38"/>
        <v>1086700.25</v>
      </c>
      <c r="I87" s="43">
        <f t="shared" si="38"/>
        <v>11022383.41</v>
      </c>
      <c r="J87" s="84">
        <f t="shared" si="38"/>
        <v>4571415.99</v>
      </c>
      <c r="K87" s="44">
        <f t="shared" si="28"/>
        <v>70.68439914649665</v>
      </c>
      <c r="M87" s="61">
        <f>M88+M91</f>
        <v>0</v>
      </c>
    </row>
    <row r="88" spans="1:13" s="3" customFormat="1" ht="18">
      <c r="A88" s="42" t="s">
        <v>436</v>
      </c>
      <c r="B88" s="30" t="s">
        <v>87</v>
      </c>
      <c r="C88" s="43">
        <f aca="true" t="shared" si="39" ref="C88:J88">SUM(C89:C90)</f>
        <v>6312255.2</v>
      </c>
      <c r="D88" s="43">
        <f t="shared" si="39"/>
        <v>12894910.96</v>
      </c>
      <c r="E88" s="43">
        <f t="shared" si="39"/>
        <v>9271483</v>
      </c>
      <c r="F88" s="43">
        <f t="shared" si="39"/>
        <v>9935683.16</v>
      </c>
      <c r="G88" s="43">
        <f t="shared" si="39"/>
        <v>9935683.16</v>
      </c>
      <c r="H88" s="43">
        <f t="shared" si="39"/>
        <v>1086700.25</v>
      </c>
      <c r="I88" s="43">
        <f t="shared" si="39"/>
        <v>11022383.41</v>
      </c>
      <c r="J88" s="84">
        <f t="shared" si="39"/>
        <v>-1086700.25</v>
      </c>
      <c r="K88" s="44">
        <f t="shared" si="28"/>
        <v>110.93734806656215</v>
      </c>
      <c r="M88" s="61">
        <f>SUM(M89:M90)</f>
        <v>0</v>
      </c>
    </row>
    <row r="89" spans="1:13" ht="18">
      <c r="A89" s="45" t="s">
        <v>437</v>
      </c>
      <c r="B89" s="31" t="s">
        <v>438</v>
      </c>
      <c r="C89" s="46">
        <v>6312255.2</v>
      </c>
      <c r="D89" s="46">
        <v>3623427.96</v>
      </c>
      <c r="E89" s="46">
        <v>0</v>
      </c>
      <c r="F89" s="46">
        <v>9935683.16</v>
      </c>
      <c r="G89" s="46">
        <v>9935683.16</v>
      </c>
      <c r="H89" s="46">
        <v>1086700.25</v>
      </c>
      <c r="I89" s="46">
        <v>11022383.41</v>
      </c>
      <c r="J89" s="85">
        <f t="shared" si="31"/>
        <v>-1086700.25</v>
      </c>
      <c r="K89" s="47">
        <f t="shared" si="28"/>
        <v>110.93734806656215</v>
      </c>
      <c r="M89" s="60"/>
    </row>
    <row r="90" spans="1:13" s="3" customFormat="1" ht="54">
      <c r="A90" s="45" t="s">
        <v>1226</v>
      </c>
      <c r="B90" s="31" t="s">
        <v>1222</v>
      </c>
      <c r="C90" s="46">
        <v>0</v>
      </c>
      <c r="D90" s="46">
        <v>9271483</v>
      </c>
      <c r="E90" s="46">
        <v>9271483</v>
      </c>
      <c r="F90" s="46">
        <v>0</v>
      </c>
      <c r="G90" s="46">
        <v>0</v>
      </c>
      <c r="H90" s="46">
        <v>0</v>
      </c>
      <c r="I90" s="46">
        <v>0</v>
      </c>
      <c r="J90" s="85">
        <f t="shared" si="31"/>
        <v>0</v>
      </c>
      <c r="K90" s="47" t="str">
        <f t="shared" si="28"/>
        <v>0</v>
      </c>
      <c r="L90" s="1"/>
      <c r="M90" s="60"/>
    </row>
    <row r="91" spans="1:13" ht="18">
      <c r="A91" s="42" t="s">
        <v>439</v>
      </c>
      <c r="B91" s="30" t="s">
        <v>440</v>
      </c>
      <c r="C91" s="43">
        <f aca="true" t="shared" si="40" ref="C91:J91">SUM(C92:C93)</f>
        <v>0</v>
      </c>
      <c r="D91" s="43">
        <f t="shared" si="40"/>
        <v>5658116.24</v>
      </c>
      <c r="E91" s="43">
        <f t="shared" si="40"/>
        <v>0</v>
      </c>
      <c r="F91" s="43">
        <f t="shared" si="40"/>
        <v>5658116.24</v>
      </c>
      <c r="G91" s="43">
        <f t="shared" si="40"/>
        <v>0</v>
      </c>
      <c r="H91" s="43">
        <f t="shared" si="40"/>
        <v>0</v>
      </c>
      <c r="I91" s="43">
        <f t="shared" si="40"/>
        <v>0</v>
      </c>
      <c r="J91" s="84">
        <f t="shared" si="40"/>
        <v>5658116.24</v>
      </c>
      <c r="K91" s="44">
        <f t="shared" si="28"/>
        <v>0</v>
      </c>
      <c r="L91" s="3"/>
      <c r="M91" s="61">
        <f>SUM(M92:M93)</f>
        <v>0</v>
      </c>
    </row>
    <row r="92" spans="1:13" s="3" customFormat="1" ht="18">
      <c r="A92" s="45" t="s">
        <v>441</v>
      </c>
      <c r="B92" s="31" t="s">
        <v>442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85">
        <f t="shared" si="31"/>
        <v>0</v>
      </c>
      <c r="K92" s="47" t="str">
        <f t="shared" si="28"/>
        <v>0</v>
      </c>
      <c r="L92" s="1"/>
      <c r="M92" s="62"/>
    </row>
    <row r="93" spans="1:13" ht="18">
      <c r="A93" s="42" t="s">
        <v>443</v>
      </c>
      <c r="B93" s="30" t="s">
        <v>123</v>
      </c>
      <c r="C93" s="43">
        <f aca="true" t="shared" si="41" ref="C93:J93">SUM(C94:C95)</f>
        <v>0</v>
      </c>
      <c r="D93" s="43">
        <f t="shared" si="41"/>
        <v>5658116.24</v>
      </c>
      <c r="E93" s="43">
        <f t="shared" si="41"/>
        <v>0</v>
      </c>
      <c r="F93" s="43">
        <f t="shared" si="41"/>
        <v>5658116.24</v>
      </c>
      <c r="G93" s="43">
        <f t="shared" si="41"/>
        <v>0</v>
      </c>
      <c r="H93" s="43">
        <f t="shared" si="41"/>
        <v>0</v>
      </c>
      <c r="I93" s="43">
        <f t="shared" si="41"/>
        <v>0</v>
      </c>
      <c r="J93" s="84">
        <f t="shared" si="41"/>
        <v>5658116.24</v>
      </c>
      <c r="K93" s="44">
        <f t="shared" si="28"/>
        <v>0</v>
      </c>
      <c r="L93" s="3"/>
      <c r="M93" s="61">
        <f>SUM(M94:M95)</f>
        <v>0</v>
      </c>
    </row>
    <row r="94" spans="1:13" ht="18">
      <c r="A94" s="45" t="s">
        <v>444</v>
      </c>
      <c r="B94" s="31" t="s">
        <v>438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85">
        <f t="shared" si="31"/>
        <v>0</v>
      </c>
      <c r="K94" s="47" t="str">
        <f t="shared" si="28"/>
        <v>0</v>
      </c>
      <c r="M94" s="60"/>
    </row>
    <row r="95" spans="1:13" s="3" customFormat="1" ht="18">
      <c r="A95" s="45" t="s">
        <v>445</v>
      </c>
      <c r="B95" s="31" t="s">
        <v>446</v>
      </c>
      <c r="C95" s="46">
        <v>0</v>
      </c>
      <c r="D95" s="46">
        <v>5658116.24</v>
      </c>
      <c r="E95" s="46">
        <v>0</v>
      </c>
      <c r="F95" s="46">
        <v>5658116.24</v>
      </c>
      <c r="G95" s="46">
        <v>0</v>
      </c>
      <c r="H95" s="46">
        <v>0</v>
      </c>
      <c r="I95" s="46">
        <v>0</v>
      </c>
      <c r="J95" s="85">
        <f t="shared" si="31"/>
        <v>5658116.24</v>
      </c>
      <c r="K95" s="47">
        <f t="shared" si="28"/>
        <v>0</v>
      </c>
      <c r="L95" s="1"/>
      <c r="M95" s="60"/>
    </row>
    <row r="96" spans="1:13" s="3" customFormat="1" ht="18">
      <c r="A96" s="42" t="s">
        <v>447</v>
      </c>
      <c r="B96" s="30" t="s">
        <v>448</v>
      </c>
      <c r="C96" s="43">
        <f aca="true" t="shared" si="42" ref="C96:J96">C97+C105</f>
        <v>1704329926.06</v>
      </c>
      <c r="D96" s="43">
        <f t="shared" si="42"/>
        <v>1003675402.4599999</v>
      </c>
      <c r="E96" s="43">
        <f t="shared" si="42"/>
        <v>354361476.72</v>
      </c>
      <c r="F96" s="43">
        <f t="shared" si="42"/>
        <v>2353643851.8</v>
      </c>
      <c r="G96" s="43">
        <f t="shared" si="42"/>
        <v>962062403.86</v>
      </c>
      <c r="H96" s="43">
        <f t="shared" si="42"/>
        <v>7518261.75</v>
      </c>
      <c r="I96" s="43">
        <f t="shared" si="42"/>
        <v>969580665.61</v>
      </c>
      <c r="J96" s="84">
        <f t="shared" si="42"/>
        <v>1384063186.19</v>
      </c>
      <c r="K96" s="44">
        <f t="shared" si="28"/>
        <v>41.194875973630936</v>
      </c>
      <c r="M96" s="61">
        <f>M97+M105</f>
        <v>0</v>
      </c>
    </row>
    <row r="97" spans="1:13" s="3" customFormat="1" ht="18">
      <c r="A97" s="42" t="s">
        <v>449</v>
      </c>
      <c r="B97" s="30" t="s">
        <v>87</v>
      </c>
      <c r="C97" s="43">
        <f aca="true" t="shared" si="43" ref="C97:J97">C98+C101+C102+C103+C104</f>
        <v>1704329926.06</v>
      </c>
      <c r="D97" s="43">
        <f t="shared" si="43"/>
        <v>389769683.99</v>
      </c>
      <c r="E97" s="43">
        <f t="shared" si="43"/>
        <v>354361476.72</v>
      </c>
      <c r="F97" s="43">
        <f t="shared" si="43"/>
        <v>1739738133.3300002</v>
      </c>
      <c r="G97" s="43">
        <f t="shared" si="43"/>
        <v>955124482.86</v>
      </c>
      <c r="H97" s="43">
        <f t="shared" si="43"/>
        <v>6511384.75</v>
      </c>
      <c r="I97" s="43">
        <f t="shared" si="43"/>
        <v>961635867.61</v>
      </c>
      <c r="J97" s="84">
        <f t="shared" si="43"/>
        <v>778102265.72</v>
      </c>
      <c r="K97" s="44">
        <f t="shared" si="28"/>
        <v>55.27474791676554</v>
      </c>
      <c r="M97" s="61">
        <f>M98+M101+M102+M103+M104</f>
        <v>0</v>
      </c>
    </row>
    <row r="98" spans="1:13" ht="21" customHeight="1">
      <c r="A98" s="42" t="s">
        <v>450</v>
      </c>
      <c r="B98" s="30" t="s">
        <v>451</v>
      </c>
      <c r="C98" s="43">
        <f aca="true" t="shared" si="44" ref="C98:J98">SUM(C99:C100)</f>
        <v>981053353.26</v>
      </c>
      <c r="D98" s="43">
        <f t="shared" si="44"/>
        <v>85211655.32</v>
      </c>
      <c r="E98" s="43">
        <f t="shared" si="44"/>
        <v>54361476.72</v>
      </c>
      <c r="F98" s="43">
        <f t="shared" si="44"/>
        <v>1011903531.86</v>
      </c>
      <c r="G98" s="43">
        <f t="shared" si="44"/>
        <v>565533785</v>
      </c>
      <c r="H98" s="43">
        <f t="shared" si="44"/>
        <v>0</v>
      </c>
      <c r="I98" s="43">
        <f t="shared" si="44"/>
        <v>565533785</v>
      </c>
      <c r="J98" s="84">
        <f t="shared" si="44"/>
        <v>446369746.8600001</v>
      </c>
      <c r="K98" s="44">
        <f t="shared" si="28"/>
        <v>55.88811257141094</v>
      </c>
      <c r="L98" s="3"/>
      <c r="M98" s="61">
        <f>SUM(M99:M100)</f>
        <v>0</v>
      </c>
    </row>
    <row r="99" spans="1:13" ht="21.75" customHeight="1">
      <c r="A99" s="45" t="s">
        <v>452</v>
      </c>
      <c r="B99" s="31" t="s">
        <v>1257</v>
      </c>
      <c r="C99" s="46">
        <v>265023.54</v>
      </c>
      <c r="D99" s="46">
        <v>0</v>
      </c>
      <c r="E99" s="46">
        <v>0</v>
      </c>
      <c r="F99" s="46">
        <v>265023.54</v>
      </c>
      <c r="G99" s="46">
        <v>0</v>
      </c>
      <c r="H99" s="46">
        <v>0</v>
      </c>
      <c r="I99" s="46">
        <v>0</v>
      </c>
      <c r="J99" s="85">
        <f t="shared" si="31"/>
        <v>265023.54</v>
      </c>
      <c r="K99" s="47">
        <f t="shared" si="28"/>
        <v>0</v>
      </c>
      <c r="M99" s="60"/>
    </row>
    <row r="100" spans="1:14" ht="36">
      <c r="A100" s="45" t="s">
        <v>454</v>
      </c>
      <c r="B100" s="31" t="s">
        <v>1258</v>
      </c>
      <c r="C100" s="46">
        <v>980788329.72</v>
      </c>
      <c r="D100" s="46">
        <v>85211655.32</v>
      </c>
      <c r="E100" s="46">
        <v>54361476.72</v>
      </c>
      <c r="F100" s="46">
        <v>1011638508.32</v>
      </c>
      <c r="G100" s="46">
        <v>565533785</v>
      </c>
      <c r="H100" s="46">
        <v>0</v>
      </c>
      <c r="I100" s="46">
        <v>565533785</v>
      </c>
      <c r="J100" s="85">
        <f t="shared" si="31"/>
        <v>446104723.32000005</v>
      </c>
      <c r="K100" s="47">
        <f t="shared" si="28"/>
        <v>55.90275383438757</v>
      </c>
      <c r="M100" s="60"/>
      <c r="N100" s="4"/>
    </row>
    <row r="101" spans="1:13" ht="18">
      <c r="A101" s="45" t="s">
        <v>456</v>
      </c>
      <c r="B101" s="31" t="s">
        <v>457</v>
      </c>
      <c r="C101" s="46">
        <v>569838547</v>
      </c>
      <c r="D101" s="46">
        <v>0</v>
      </c>
      <c r="E101" s="46">
        <v>300000000</v>
      </c>
      <c r="F101" s="46">
        <v>269838547</v>
      </c>
      <c r="G101" s="46">
        <v>189156645.89</v>
      </c>
      <c r="H101" s="46">
        <v>0</v>
      </c>
      <c r="I101" s="46">
        <v>189156645.89</v>
      </c>
      <c r="J101" s="85">
        <f t="shared" si="31"/>
        <v>80681901.11000001</v>
      </c>
      <c r="K101" s="47">
        <f t="shared" si="28"/>
        <v>70.09993493998468</v>
      </c>
      <c r="M101" s="60"/>
    </row>
    <row r="102" spans="1:13" ht="18">
      <c r="A102" s="45" t="s">
        <v>458</v>
      </c>
      <c r="B102" s="31" t="s">
        <v>459</v>
      </c>
      <c r="C102" s="46">
        <v>25249020.8</v>
      </c>
      <c r="D102" s="46">
        <v>4558028.67</v>
      </c>
      <c r="E102" s="46">
        <v>0</v>
      </c>
      <c r="F102" s="46">
        <v>29807049.47</v>
      </c>
      <c r="G102" s="46">
        <v>29807049.47</v>
      </c>
      <c r="H102" s="46">
        <v>3260100.75</v>
      </c>
      <c r="I102" s="46">
        <v>33067150.22</v>
      </c>
      <c r="J102" s="85">
        <f t="shared" si="31"/>
        <v>-3260100.75</v>
      </c>
      <c r="K102" s="47">
        <f t="shared" si="28"/>
        <v>110.93734807023152</v>
      </c>
      <c r="M102" s="60"/>
    </row>
    <row r="103" spans="1:13" s="3" customFormat="1" ht="18">
      <c r="A103" s="45" t="s">
        <v>460</v>
      </c>
      <c r="B103" s="31" t="s">
        <v>461</v>
      </c>
      <c r="C103" s="46">
        <v>128189005</v>
      </c>
      <c r="D103" s="46">
        <v>0</v>
      </c>
      <c r="E103" s="46">
        <v>0</v>
      </c>
      <c r="F103" s="46">
        <v>128189005</v>
      </c>
      <c r="G103" s="46">
        <v>28599994</v>
      </c>
      <c r="H103" s="46">
        <v>3251284</v>
      </c>
      <c r="I103" s="46">
        <v>31851278</v>
      </c>
      <c r="J103" s="85">
        <f t="shared" si="31"/>
        <v>96337727</v>
      </c>
      <c r="K103" s="47">
        <f t="shared" si="28"/>
        <v>24.847121638864426</v>
      </c>
      <c r="L103" s="1"/>
      <c r="M103" s="60"/>
    </row>
    <row r="104" spans="1:13" s="3" customFormat="1" ht="18">
      <c r="A104" s="45" t="s">
        <v>1255</v>
      </c>
      <c r="B104" s="31" t="s">
        <v>1259</v>
      </c>
      <c r="C104" s="46">
        <v>0</v>
      </c>
      <c r="D104" s="46">
        <v>300000000</v>
      </c>
      <c r="E104" s="46">
        <v>0</v>
      </c>
      <c r="F104" s="46">
        <v>300000000</v>
      </c>
      <c r="G104" s="46">
        <v>142027008.5</v>
      </c>
      <c r="H104" s="46">
        <v>0</v>
      </c>
      <c r="I104" s="46">
        <v>142027008.5</v>
      </c>
      <c r="J104" s="85">
        <f>F104-I104</f>
        <v>157972991.5</v>
      </c>
      <c r="K104" s="47"/>
      <c r="L104" s="1"/>
      <c r="M104" s="60"/>
    </row>
    <row r="105" spans="1:13" ht="18">
      <c r="A105" s="42" t="s">
        <v>462</v>
      </c>
      <c r="B105" s="30" t="s">
        <v>440</v>
      </c>
      <c r="C105" s="43">
        <f aca="true" t="shared" si="45" ref="C105:J105">SUM(C106:C107)+C114</f>
        <v>0</v>
      </c>
      <c r="D105" s="43">
        <f t="shared" si="45"/>
        <v>613905718.4699999</v>
      </c>
      <c r="E105" s="43">
        <f t="shared" si="45"/>
        <v>0</v>
      </c>
      <c r="F105" s="43">
        <f t="shared" si="45"/>
        <v>613905718.4699999</v>
      </c>
      <c r="G105" s="43">
        <f t="shared" si="45"/>
        <v>6937921</v>
      </c>
      <c r="H105" s="43">
        <f t="shared" si="45"/>
        <v>1006877</v>
      </c>
      <c r="I105" s="43">
        <f t="shared" si="45"/>
        <v>7944798</v>
      </c>
      <c r="J105" s="84">
        <f t="shared" si="45"/>
        <v>605960920.4699999</v>
      </c>
      <c r="K105" s="44">
        <f t="shared" si="28"/>
        <v>1.294139761362761</v>
      </c>
      <c r="L105" s="3"/>
      <c r="M105" s="61">
        <f>SUM(M106:M107)+M114</f>
        <v>0</v>
      </c>
    </row>
    <row r="106" spans="1:13" s="3" customFormat="1" ht="18">
      <c r="A106" s="45" t="s">
        <v>463</v>
      </c>
      <c r="B106" s="31" t="s">
        <v>442</v>
      </c>
      <c r="C106" s="46">
        <v>0</v>
      </c>
      <c r="D106" s="46">
        <v>6937921</v>
      </c>
      <c r="E106" s="46">
        <v>0</v>
      </c>
      <c r="F106" s="46">
        <v>6937921</v>
      </c>
      <c r="G106" s="46">
        <v>6937921</v>
      </c>
      <c r="H106" s="46">
        <v>1006877</v>
      </c>
      <c r="I106" s="46">
        <v>7944798</v>
      </c>
      <c r="J106" s="85">
        <f t="shared" si="31"/>
        <v>-1006877</v>
      </c>
      <c r="K106" s="47">
        <f t="shared" si="28"/>
        <v>114.51266164604641</v>
      </c>
      <c r="L106" s="1"/>
      <c r="M106" s="62"/>
    </row>
    <row r="107" spans="1:13" s="3" customFormat="1" ht="18">
      <c r="A107" s="42" t="s">
        <v>464</v>
      </c>
      <c r="B107" s="30" t="s">
        <v>123</v>
      </c>
      <c r="C107" s="43">
        <f aca="true" t="shared" si="46" ref="C107:J107">C108+SUM(C111:C113)</f>
        <v>0</v>
      </c>
      <c r="D107" s="43">
        <f t="shared" si="46"/>
        <v>593840995.4699999</v>
      </c>
      <c r="E107" s="43">
        <f t="shared" si="46"/>
        <v>0</v>
      </c>
      <c r="F107" s="43">
        <f t="shared" si="46"/>
        <v>593840995.4699999</v>
      </c>
      <c r="G107" s="43">
        <f t="shared" si="46"/>
        <v>0</v>
      </c>
      <c r="H107" s="43">
        <f t="shared" si="46"/>
        <v>0</v>
      </c>
      <c r="I107" s="43">
        <f t="shared" si="46"/>
        <v>0</v>
      </c>
      <c r="J107" s="84">
        <f t="shared" si="46"/>
        <v>593840995.4699999</v>
      </c>
      <c r="K107" s="44">
        <f t="shared" si="28"/>
        <v>0</v>
      </c>
      <c r="M107" s="61">
        <f>M108+SUM(M111:M113)</f>
        <v>0</v>
      </c>
    </row>
    <row r="108" spans="1:13" ht="20.25" customHeight="1">
      <c r="A108" s="42" t="s">
        <v>465</v>
      </c>
      <c r="B108" s="30" t="s">
        <v>451</v>
      </c>
      <c r="C108" s="43">
        <f aca="true" t="shared" si="47" ref="C108:J108">SUM(C109:C110)</f>
        <v>0</v>
      </c>
      <c r="D108" s="43">
        <f t="shared" si="47"/>
        <v>587902564.3</v>
      </c>
      <c r="E108" s="43">
        <f t="shared" si="47"/>
        <v>0</v>
      </c>
      <c r="F108" s="43">
        <f t="shared" si="47"/>
        <v>587902564.3</v>
      </c>
      <c r="G108" s="43">
        <f t="shared" si="47"/>
        <v>0</v>
      </c>
      <c r="H108" s="43">
        <f t="shared" si="47"/>
        <v>0</v>
      </c>
      <c r="I108" s="43">
        <f t="shared" si="47"/>
        <v>0</v>
      </c>
      <c r="J108" s="84">
        <f t="shared" si="47"/>
        <v>587902564.3</v>
      </c>
      <c r="K108" s="44">
        <f t="shared" si="28"/>
        <v>0</v>
      </c>
      <c r="L108" s="3"/>
      <c r="M108" s="61">
        <f>SUM(M109:M110)</f>
        <v>0</v>
      </c>
    </row>
    <row r="109" spans="1:13" ht="18.75" customHeight="1">
      <c r="A109" s="45" t="s">
        <v>466</v>
      </c>
      <c r="B109" s="31" t="s">
        <v>453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85">
        <f t="shared" si="31"/>
        <v>0</v>
      </c>
      <c r="K109" s="47" t="str">
        <f t="shared" si="28"/>
        <v>0</v>
      </c>
      <c r="M109" s="60"/>
    </row>
    <row r="110" spans="1:13" ht="18">
      <c r="A110" s="45" t="s">
        <v>467</v>
      </c>
      <c r="B110" s="31" t="s">
        <v>455</v>
      </c>
      <c r="C110" s="46">
        <v>0</v>
      </c>
      <c r="D110" s="46">
        <v>587902564.3</v>
      </c>
      <c r="E110" s="46">
        <v>0</v>
      </c>
      <c r="F110" s="46">
        <v>587902564.3</v>
      </c>
      <c r="G110" s="46">
        <v>0</v>
      </c>
      <c r="H110" s="46">
        <v>0</v>
      </c>
      <c r="I110" s="46">
        <v>0</v>
      </c>
      <c r="J110" s="85">
        <f t="shared" si="31"/>
        <v>587902564.3</v>
      </c>
      <c r="K110" s="47">
        <f t="shared" si="28"/>
        <v>0</v>
      </c>
      <c r="M110" s="60"/>
    </row>
    <row r="111" spans="1:13" ht="18">
      <c r="A111" s="45" t="s">
        <v>468</v>
      </c>
      <c r="B111" s="31" t="s">
        <v>457</v>
      </c>
      <c r="C111" s="46">
        <v>0</v>
      </c>
      <c r="D111" s="46">
        <v>1819.31</v>
      </c>
      <c r="E111" s="46">
        <v>0</v>
      </c>
      <c r="F111" s="46">
        <v>1819.31</v>
      </c>
      <c r="G111" s="46">
        <v>0</v>
      </c>
      <c r="H111" s="46">
        <v>0</v>
      </c>
      <c r="I111" s="46">
        <v>0</v>
      </c>
      <c r="J111" s="85">
        <f t="shared" si="31"/>
        <v>1819.31</v>
      </c>
      <c r="K111" s="47">
        <f t="shared" si="28"/>
        <v>0</v>
      </c>
      <c r="M111" s="60"/>
    </row>
    <row r="112" spans="1:13" ht="18">
      <c r="A112" s="45" t="s">
        <v>469</v>
      </c>
      <c r="B112" s="31" t="s">
        <v>459</v>
      </c>
      <c r="C112" s="46">
        <v>0</v>
      </c>
      <c r="D112" s="46">
        <v>5936611.86</v>
      </c>
      <c r="E112" s="46">
        <v>0</v>
      </c>
      <c r="F112" s="46">
        <v>5936611.86</v>
      </c>
      <c r="G112" s="46">
        <v>0</v>
      </c>
      <c r="H112" s="46">
        <v>0</v>
      </c>
      <c r="I112" s="46">
        <v>0</v>
      </c>
      <c r="J112" s="85">
        <f t="shared" si="31"/>
        <v>5936611.86</v>
      </c>
      <c r="K112" s="47">
        <f t="shared" si="28"/>
        <v>0</v>
      </c>
      <c r="M112" s="60"/>
    </row>
    <row r="113" spans="1:13" s="3" customFormat="1" ht="18">
      <c r="A113" s="45" t="s">
        <v>470</v>
      </c>
      <c r="B113" s="31" t="s">
        <v>461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85">
        <f t="shared" si="31"/>
        <v>0</v>
      </c>
      <c r="K113" s="47" t="str">
        <f t="shared" si="28"/>
        <v>0</v>
      </c>
      <c r="L113" s="1"/>
      <c r="M113" s="60"/>
    </row>
    <row r="114" spans="1:13" ht="36">
      <c r="A114" s="42" t="s">
        <v>471</v>
      </c>
      <c r="B114" s="30" t="s">
        <v>472</v>
      </c>
      <c r="C114" s="43">
        <f aca="true" t="shared" si="48" ref="C114:J114">SUM(C115:C119)</f>
        <v>0</v>
      </c>
      <c r="D114" s="43">
        <f t="shared" si="48"/>
        <v>13126802</v>
      </c>
      <c r="E114" s="43">
        <f t="shared" si="48"/>
        <v>0</v>
      </c>
      <c r="F114" s="43">
        <f t="shared" si="48"/>
        <v>13126802</v>
      </c>
      <c r="G114" s="43">
        <f t="shared" si="48"/>
        <v>0</v>
      </c>
      <c r="H114" s="43">
        <f t="shared" si="48"/>
        <v>0</v>
      </c>
      <c r="I114" s="43">
        <f t="shared" si="48"/>
        <v>0</v>
      </c>
      <c r="J114" s="84">
        <f t="shared" si="48"/>
        <v>13126802</v>
      </c>
      <c r="K114" s="44">
        <f t="shared" si="28"/>
        <v>0</v>
      </c>
      <c r="L114" s="3"/>
      <c r="M114" s="63">
        <f>SUM(M115:M119)</f>
        <v>0</v>
      </c>
    </row>
    <row r="115" spans="1:13" ht="18">
      <c r="A115" s="45" t="s">
        <v>473</v>
      </c>
      <c r="B115" s="31" t="s">
        <v>6</v>
      </c>
      <c r="C115" s="46">
        <v>0</v>
      </c>
      <c r="D115" s="46">
        <v>5051636.82</v>
      </c>
      <c r="E115" s="46">
        <v>0</v>
      </c>
      <c r="F115" s="46">
        <v>5051636.82</v>
      </c>
      <c r="G115" s="46">
        <v>0</v>
      </c>
      <c r="H115" s="46">
        <v>0</v>
      </c>
      <c r="I115" s="46">
        <v>0</v>
      </c>
      <c r="J115" s="85">
        <f t="shared" si="31"/>
        <v>5051636.82</v>
      </c>
      <c r="K115" s="47">
        <f t="shared" si="28"/>
        <v>0</v>
      </c>
      <c r="M115" s="60"/>
    </row>
    <row r="116" spans="1:13" ht="18">
      <c r="A116" s="45" t="s">
        <v>474</v>
      </c>
      <c r="B116" s="31" t="s">
        <v>9</v>
      </c>
      <c r="C116" s="46">
        <v>0</v>
      </c>
      <c r="D116" s="46">
        <v>6634774.2</v>
      </c>
      <c r="E116" s="46">
        <v>0</v>
      </c>
      <c r="F116" s="46">
        <v>6634774.2</v>
      </c>
      <c r="G116" s="46">
        <v>0</v>
      </c>
      <c r="H116" s="46">
        <v>0</v>
      </c>
      <c r="I116" s="46">
        <v>0</v>
      </c>
      <c r="J116" s="85">
        <f t="shared" si="31"/>
        <v>6634774.2</v>
      </c>
      <c r="K116" s="47">
        <f t="shared" si="28"/>
        <v>0</v>
      </c>
      <c r="M116" s="60"/>
    </row>
    <row r="117" spans="1:13" ht="18">
      <c r="A117" s="45" t="s">
        <v>475</v>
      </c>
      <c r="B117" s="31" t="s">
        <v>115</v>
      </c>
      <c r="C117" s="46">
        <v>0</v>
      </c>
      <c r="D117" s="46">
        <v>846927.3</v>
      </c>
      <c r="E117" s="46">
        <v>0</v>
      </c>
      <c r="F117" s="46">
        <v>846927.3</v>
      </c>
      <c r="G117" s="46">
        <v>0</v>
      </c>
      <c r="H117" s="46">
        <v>0</v>
      </c>
      <c r="I117" s="46">
        <v>0</v>
      </c>
      <c r="J117" s="85">
        <f t="shared" si="31"/>
        <v>846927.3</v>
      </c>
      <c r="K117" s="47">
        <f t="shared" si="28"/>
        <v>0</v>
      </c>
      <c r="M117" s="60"/>
    </row>
    <row r="118" spans="1:13" ht="18.75" customHeight="1">
      <c r="A118" s="45" t="s">
        <v>476</v>
      </c>
      <c r="B118" s="31" t="s">
        <v>477</v>
      </c>
      <c r="C118" s="46">
        <v>0</v>
      </c>
      <c r="D118" s="46">
        <v>445097.78</v>
      </c>
      <c r="E118" s="46">
        <v>0</v>
      </c>
      <c r="F118" s="46">
        <v>445097.78</v>
      </c>
      <c r="G118" s="46">
        <v>0</v>
      </c>
      <c r="H118" s="46">
        <v>0</v>
      </c>
      <c r="I118" s="46">
        <v>0</v>
      </c>
      <c r="J118" s="85">
        <f t="shared" si="31"/>
        <v>445097.78</v>
      </c>
      <c r="K118" s="47">
        <f t="shared" si="28"/>
        <v>0</v>
      </c>
      <c r="M118" s="60"/>
    </row>
    <row r="119" spans="1:13" s="3" customFormat="1" ht="18">
      <c r="A119" s="45" t="s">
        <v>478</v>
      </c>
      <c r="B119" s="31" t="s">
        <v>479</v>
      </c>
      <c r="C119" s="46">
        <v>0</v>
      </c>
      <c r="D119" s="46">
        <v>148365.9</v>
      </c>
      <c r="E119" s="46">
        <v>0</v>
      </c>
      <c r="F119" s="46">
        <v>148365.9</v>
      </c>
      <c r="G119" s="46">
        <v>0</v>
      </c>
      <c r="H119" s="46">
        <v>0</v>
      </c>
      <c r="I119" s="46">
        <v>0</v>
      </c>
      <c r="J119" s="85">
        <f t="shared" si="31"/>
        <v>148365.9</v>
      </c>
      <c r="K119" s="47">
        <f t="shared" si="28"/>
        <v>0</v>
      </c>
      <c r="L119" s="1"/>
      <c r="M119" s="60"/>
    </row>
    <row r="120" spans="1:13" s="3" customFormat="1" ht="18">
      <c r="A120" s="42" t="s">
        <v>480</v>
      </c>
      <c r="B120" s="30" t="s">
        <v>481</v>
      </c>
      <c r="C120" s="43">
        <f aca="true" t="shared" si="49" ref="C120:J120">C121+C123</f>
        <v>53961544.5</v>
      </c>
      <c r="D120" s="43">
        <f t="shared" si="49"/>
        <v>10683742.5</v>
      </c>
      <c r="E120" s="43">
        <f t="shared" si="49"/>
        <v>946895</v>
      </c>
      <c r="F120" s="43">
        <f t="shared" si="49"/>
        <v>63698392</v>
      </c>
      <c r="G120" s="43">
        <f t="shared" si="49"/>
        <v>40952530</v>
      </c>
      <c r="H120" s="43">
        <f t="shared" si="49"/>
        <v>4458347</v>
      </c>
      <c r="I120" s="43">
        <f t="shared" si="49"/>
        <v>45410877</v>
      </c>
      <c r="J120" s="84">
        <f t="shared" si="49"/>
        <v>18287515</v>
      </c>
      <c r="K120" s="44">
        <f t="shared" si="28"/>
        <v>71.29046051900337</v>
      </c>
      <c r="M120" s="61">
        <f>M121+M123</f>
        <v>0</v>
      </c>
    </row>
    <row r="121" spans="1:13" ht="18">
      <c r="A121" s="42" t="s">
        <v>482</v>
      </c>
      <c r="B121" s="30" t="s">
        <v>87</v>
      </c>
      <c r="C121" s="43">
        <f aca="true" t="shared" si="50" ref="C121:J121">C122</f>
        <v>53961544.5</v>
      </c>
      <c r="D121" s="43">
        <f t="shared" si="50"/>
        <v>10478133.5</v>
      </c>
      <c r="E121" s="43">
        <f t="shared" si="50"/>
        <v>946895</v>
      </c>
      <c r="F121" s="43">
        <f t="shared" si="50"/>
        <v>63492783</v>
      </c>
      <c r="G121" s="43">
        <f t="shared" si="50"/>
        <v>40877836</v>
      </c>
      <c r="H121" s="43">
        <f t="shared" si="50"/>
        <v>4447822</v>
      </c>
      <c r="I121" s="43">
        <f t="shared" si="50"/>
        <v>45325658</v>
      </c>
      <c r="J121" s="84">
        <f t="shared" si="50"/>
        <v>18167125</v>
      </c>
      <c r="K121" s="44">
        <f t="shared" si="28"/>
        <v>71.38710237350912</v>
      </c>
      <c r="L121" s="3"/>
      <c r="M121" s="61">
        <f>M122</f>
        <v>0</v>
      </c>
    </row>
    <row r="122" spans="1:13" s="3" customFormat="1" ht="18">
      <c r="A122" s="45" t="s">
        <v>483</v>
      </c>
      <c r="B122" s="31" t="s">
        <v>484</v>
      </c>
      <c r="C122" s="46">
        <v>53961544.5</v>
      </c>
      <c r="D122" s="46">
        <v>10478133.5</v>
      </c>
      <c r="E122" s="46">
        <v>946895</v>
      </c>
      <c r="F122" s="46">
        <v>63492783</v>
      </c>
      <c r="G122" s="46">
        <v>40877836</v>
      </c>
      <c r="H122" s="46">
        <v>4447822</v>
      </c>
      <c r="I122" s="46">
        <v>45325658</v>
      </c>
      <c r="J122" s="85">
        <f t="shared" si="31"/>
        <v>18167125</v>
      </c>
      <c r="K122" s="47">
        <f t="shared" si="28"/>
        <v>71.38710237350912</v>
      </c>
      <c r="L122" s="1"/>
      <c r="M122" s="62"/>
    </row>
    <row r="123" spans="1:13" ht="18">
      <c r="A123" s="42" t="s">
        <v>485</v>
      </c>
      <c r="B123" s="30" t="s">
        <v>138</v>
      </c>
      <c r="C123" s="43">
        <f aca="true" t="shared" si="51" ref="C123:J123">SUM(C124:C125)</f>
        <v>0</v>
      </c>
      <c r="D123" s="43">
        <f t="shared" si="51"/>
        <v>205609</v>
      </c>
      <c r="E123" s="43">
        <f t="shared" si="51"/>
        <v>0</v>
      </c>
      <c r="F123" s="43">
        <f t="shared" si="51"/>
        <v>205609</v>
      </c>
      <c r="G123" s="43">
        <f t="shared" si="51"/>
        <v>74694</v>
      </c>
      <c r="H123" s="43">
        <f t="shared" si="51"/>
        <v>10525</v>
      </c>
      <c r="I123" s="43">
        <f t="shared" si="51"/>
        <v>85219</v>
      </c>
      <c r="J123" s="84">
        <f t="shared" si="51"/>
        <v>120390</v>
      </c>
      <c r="K123" s="44">
        <f t="shared" si="28"/>
        <v>41.447115641825015</v>
      </c>
      <c r="L123" s="3"/>
      <c r="M123" s="61">
        <f>SUM(M124:M125)</f>
        <v>0</v>
      </c>
    </row>
    <row r="124" spans="1:13" s="3" customFormat="1" ht="18">
      <c r="A124" s="45" t="s">
        <v>486</v>
      </c>
      <c r="B124" s="31" t="s">
        <v>442</v>
      </c>
      <c r="C124" s="46">
        <v>0</v>
      </c>
      <c r="D124" s="46">
        <v>74694</v>
      </c>
      <c r="E124" s="46">
        <v>0</v>
      </c>
      <c r="F124" s="46">
        <v>74694</v>
      </c>
      <c r="G124" s="46">
        <v>74694</v>
      </c>
      <c r="H124" s="46">
        <v>10525</v>
      </c>
      <c r="I124" s="46">
        <v>85219</v>
      </c>
      <c r="J124" s="85">
        <f t="shared" si="31"/>
        <v>-10525</v>
      </c>
      <c r="K124" s="47">
        <f t="shared" si="28"/>
        <v>114.09082389482421</v>
      </c>
      <c r="L124" s="1"/>
      <c r="M124" s="60"/>
    </row>
    <row r="125" spans="1:13" ht="18">
      <c r="A125" s="42" t="s">
        <v>487</v>
      </c>
      <c r="B125" s="30" t="s">
        <v>123</v>
      </c>
      <c r="C125" s="43">
        <f aca="true" t="shared" si="52" ref="C125:J125">SUM(C126)</f>
        <v>0</v>
      </c>
      <c r="D125" s="43">
        <f t="shared" si="52"/>
        <v>130915</v>
      </c>
      <c r="E125" s="43">
        <f t="shared" si="52"/>
        <v>0</v>
      </c>
      <c r="F125" s="43">
        <f t="shared" si="52"/>
        <v>130915</v>
      </c>
      <c r="G125" s="43">
        <f t="shared" si="52"/>
        <v>0</v>
      </c>
      <c r="H125" s="43">
        <f t="shared" si="52"/>
        <v>0</v>
      </c>
      <c r="I125" s="43">
        <f t="shared" si="52"/>
        <v>0</v>
      </c>
      <c r="J125" s="84">
        <f t="shared" si="52"/>
        <v>130915</v>
      </c>
      <c r="K125" s="44">
        <f t="shared" si="28"/>
        <v>0</v>
      </c>
      <c r="L125" s="3"/>
      <c r="M125" s="61">
        <f>SUM(M126)</f>
        <v>0</v>
      </c>
    </row>
    <row r="126" spans="1:13" ht="18">
      <c r="A126" s="45" t="s">
        <v>488</v>
      </c>
      <c r="B126" s="31" t="s">
        <v>484</v>
      </c>
      <c r="C126" s="46">
        <v>0</v>
      </c>
      <c r="D126" s="46">
        <v>130915</v>
      </c>
      <c r="E126" s="46">
        <v>0</v>
      </c>
      <c r="F126" s="46">
        <v>130915</v>
      </c>
      <c r="G126" s="46">
        <v>0</v>
      </c>
      <c r="H126" s="46">
        <v>0</v>
      </c>
      <c r="I126" s="46">
        <v>0</v>
      </c>
      <c r="J126" s="85">
        <f t="shared" si="31"/>
        <v>130915</v>
      </c>
      <c r="K126" s="47">
        <f t="shared" si="28"/>
        <v>0</v>
      </c>
      <c r="M126" s="60"/>
    </row>
    <row r="127" spans="1:13" ht="18">
      <c r="A127" s="45" t="s">
        <v>489</v>
      </c>
      <c r="B127" s="31" t="s">
        <v>124</v>
      </c>
      <c r="C127" s="46">
        <v>1000</v>
      </c>
      <c r="D127" s="46">
        <v>0</v>
      </c>
      <c r="E127" s="46">
        <v>0</v>
      </c>
      <c r="F127" s="46">
        <v>1000</v>
      </c>
      <c r="G127" s="46">
        <v>0</v>
      </c>
      <c r="H127" s="46">
        <v>0</v>
      </c>
      <c r="I127" s="46">
        <v>0</v>
      </c>
      <c r="J127" s="85">
        <f t="shared" si="31"/>
        <v>1000</v>
      </c>
      <c r="K127" s="47">
        <f t="shared" si="28"/>
        <v>0</v>
      </c>
      <c r="M127" s="62"/>
    </row>
    <row r="128" spans="1:13" ht="18">
      <c r="A128" s="45" t="s">
        <v>490</v>
      </c>
      <c r="B128" s="31" t="s">
        <v>1248</v>
      </c>
      <c r="C128" s="46">
        <v>1000</v>
      </c>
      <c r="D128" s="46">
        <v>76903820</v>
      </c>
      <c r="E128" s="46">
        <v>0</v>
      </c>
      <c r="F128" s="46">
        <v>76904820</v>
      </c>
      <c r="G128" s="46">
        <v>76904120</v>
      </c>
      <c r="H128" s="46">
        <v>0</v>
      </c>
      <c r="I128" s="46">
        <v>76904120</v>
      </c>
      <c r="J128" s="85">
        <f t="shared" si="31"/>
        <v>700</v>
      </c>
      <c r="K128" s="47">
        <f t="shared" si="28"/>
        <v>99.99908978396932</v>
      </c>
      <c r="M128" s="62"/>
    </row>
    <row r="129" spans="1:13" ht="18">
      <c r="A129" s="45" t="s">
        <v>491</v>
      </c>
      <c r="B129" s="31" t="s">
        <v>126</v>
      </c>
      <c r="C129" s="46">
        <v>2145412</v>
      </c>
      <c r="D129" s="46">
        <v>154435</v>
      </c>
      <c r="E129" s="46">
        <v>0</v>
      </c>
      <c r="F129" s="46">
        <v>2299847</v>
      </c>
      <c r="G129" s="46">
        <v>2299847</v>
      </c>
      <c r="H129" s="46">
        <v>0</v>
      </c>
      <c r="I129" s="46">
        <v>2299847</v>
      </c>
      <c r="J129" s="85">
        <f t="shared" si="31"/>
        <v>0</v>
      </c>
      <c r="K129" s="47">
        <f t="shared" si="28"/>
        <v>100</v>
      </c>
      <c r="M129" s="62"/>
    </row>
    <row r="130" spans="1:13" ht="18">
      <c r="A130" s="45" t="s">
        <v>492</v>
      </c>
      <c r="B130" s="31" t="s">
        <v>128</v>
      </c>
      <c r="C130" s="46">
        <v>1000</v>
      </c>
      <c r="D130" s="46">
        <v>0</v>
      </c>
      <c r="E130" s="46">
        <v>0</v>
      </c>
      <c r="F130" s="46">
        <v>1000</v>
      </c>
      <c r="G130" s="46">
        <v>0</v>
      </c>
      <c r="H130" s="46">
        <v>0</v>
      </c>
      <c r="I130" s="46">
        <v>0</v>
      </c>
      <c r="J130" s="85">
        <f t="shared" si="31"/>
        <v>1000</v>
      </c>
      <c r="K130" s="47">
        <f t="shared" si="28"/>
        <v>0</v>
      </c>
      <c r="M130" s="62"/>
    </row>
    <row r="131" spans="1:13" ht="18">
      <c r="A131" s="45" t="s">
        <v>493</v>
      </c>
      <c r="B131" s="31" t="s">
        <v>130</v>
      </c>
      <c r="C131" s="46">
        <v>1000</v>
      </c>
      <c r="D131" s="46">
        <v>0</v>
      </c>
      <c r="E131" s="46">
        <v>0</v>
      </c>
      <c r="F131" s="46">
        <v>1000</v>
      </c>
      <c r="G131" s="46">
        <v>0</v>
      </c>
      <c r="H131" s="46">
        <v>0</v>
      </c>
      <c r="I131" s="46">
        <v>0</v>
      </c>
      <c r="J131" s="85">
        <f t="shared" si="31"/>
        <v>1000</v>
      </c>
      <c r="K131" s="47">
        <f t="shared" si="28"/>
        <v>0</v>
      </c>
      <c r="M131" s="62"/>
    </row>
    <row r="132" spans="1:13" ht="18">
      <c r="A132" s="45" t="s">
        <v>494</v>
      </c>
      <c r="B132" s="31" t="s">
        <v>136</v>
      </c>
      <c r="C132" s="46">
        <v>3077016</v>
      </c>
      <c r="D132" s="46">
        <v>0</v>
      </c>
      <c r="E132" s="46">
        <v>0</v>
      </c>
      <c r="F132" s="46">
        <v>3077016</v>
      </c>
      <c r="G132" s="46">
        <v>530000</v>
      </c>
      <c r="H132" s="46">
        <v>0</v>
      </c>
      <c r="I132" s="46">
        <v>530000</v>
      </c>
      <c r="J132" s="85">
        <f aca="true" t="shared" si="53" ref="J132:J196">F132-I132</f>
        <v>2547016</v>
      </c>
      <c r="K132" s="47">
        <f t="shared" si="28"/>
        <v>17.224479820709416</v>
      </c>
      <c r="M132" s="62"/>
    </row>
    <row r="133" spans="1:13" s="3" customFormat="1" ht="18">
      <c r="A133" s="45" t="s">
        <v>495</v>
      </c>
      <c r="B133" s="31" t="s">
        <v>496</v>
      </c>
      <c r="C133" s="46">
        <v>1000</v>
      </c>
      <c r="D133" s="46">
        <v>0</v>
      </c>
      <c r="E133" s="46">
        <v>0</v>
      </c>
      <c r="F133" s="46">
        <v>1000</v>
      </c>
      <c r="G133" s="46">
        <v>0</v>
      </c>
      <c r="H133" s="46">
        <v>0</v>
      </c>
      <c r="I133" s="46">
        <v>0</v>
      </c>
      <c r="J133" s="85">
        <f t="shared" si="53"/>
        <v>1000</v>
      </c>
      <c r="K133" s="47">
        <f aca="true" t="shared" si="54" ref="K133:K199">IF(F133=0,"0",I133/F133*100)</f>
        <v>0</v>
      </c>
      <c r="L133" s="1"/>
      <c r="M133" s="62"/>
    </row>
    <row r="134" spans="1:13" s="3" customFormat="1" ht="18">
      <c r="A134" s="42" t="s">
        <v>107</v>
      </c>
      <c r="B134" s="30" t="s">
        <v>440</v>
      </c>
      <c r="C134" s="43">
        <f aca="true" t="shared" si="55" ref="C134:J134">C135+C148+C152+C154+C197+C200+C219+C220+C221+C222</f>
        <v>7819582</v>
      </c>
      <c r="D134" s="43">
        <f t="shared" si="55"/>
        <v>2284367782.36</v>
      </c>
      <c r="E134" s="43">
        <f t="shared" si="55"/>
        <v>23100000</v>
      </c>
      <c r="F134" s="43">
        <f t="shared" si="55"/>
        <v>2269087364.36</v>
      </c>
      <c r="G134" s="43">
        <f t="shared" si="55"/>
        <v>561977268</v>
      </c>
      <c r="H134" s="43">
        <f t="shared" si="55"/>
        <v>1140004</v>
      </c>
      <c r="I134" s="43">
        <f t="shared" si="55"/>
        <v>563117272</v>
      </c>
      <c r="J134" s="84">
        <f t="shared" si="55"/>
        <v>1600970092.3600001</v>
      </c>
      <c r="K134" s="44">
        <f t="shared" si="54"/>
        <v>24.81690572362903</v>
      </c>
      <c r="M134" s="59">
        <f>M135+M148+M152+M154+M197+M200+M219+M220+M221+M222</f>
        <v>0</v>
      </c>
    </row>
    <row r="135" spans="1:13" s="3" customFormat="1" ht="18">
      <c r="A135" s="42" t="s">
        <v>109</v>
      </c>
      <c r="B135" s="30" t="s">
        <v>497</v>
      </c>
      <c r="C135" s="43">
        <f aca="true" t="shared" si="56" ref="C135:J135">C136+C138+C142+C146</f>
        <v>5000</v>
      </c>
      <c r="D135" s="43">
        <f t="shared" si="56"/>
        <v>271000000</v>
      </c>
      <c r="E135" s="43">
        <f t="shared" si="56"/>
        <v>0</v>
      </c>
      <c r="F135" s="43">
        <f t="shared" si="56"/>
        <v>271005000</v>
      </c>
      <c r="G135" s="43">
        <f t="shared" si="56"/>
        <v>86000000</v>
      </c>
      <c r="H135" s="43">
        <f t="shared" si="56"/>
        <v>0</v>
      </c>
      <c r="I135" s="43">
        <f t="shared" si="56"/>
        <v>86000000</v>
      </c>
      <c r="J135" s="84">
        <f t="shared" si="56"/>
        <v>80005000</v>
      </c>
      <c r="K135" s="44">
        <f t="shared" si="54"/>
        <v>31.733731849965867</v>
      </c>
      <c r="M135" s="59">
        <f>M136+M138+M142+M146</f>
        <v>0</v>
      </c>
    </row>
    <row r="136" spans="1:13" ht="18">
      <c r="A136" s="42" t="s">
        <v>111</v>
      </c>
      <c r="B136" s="30" t="s">
        <v>498</v>
      </c>
      <c r="C136" s="43">
        <f aca="true" t="shared" si="57" ref="C136:J136">C137</f>
        <v>1000</v>
      </c>
      <c r="D136" s="43">
        <f t="shared" si="57"/>
        <v>0</v>
      </c>
      <c r="E136" s="43">
        <f t="shared" si="57"/>
        <v>0</v>
      </c>
      <c r="F136" s="43">
        <f t="shared" si="57"/>
        <v>1000</v>
      </c>
      <c r="G136" s="43">
        <f t="shared" si="57"/>
        <v>0</v>
      </c>
      <c r="H136" s="43">
        <f t="shared" si="57"/>
        <v>0</v>
      </c>
      <c r="I136" s="43">
        <f t="shared" si="57"/>
        <v>0</v>
      </c>
      <c r="J136" s="84">
        <f t="shared" si="57"/>
        <v>1000</v>
      </c>
      <c r="K136" s="44">
        <f t="shared" si="54"/>
        <v>0</v>
      </c>
      <c r="L136" s="3"/>
      <c r="M136" s="59">
        <f>M137</f>
        <v>0</v>
      </c>
    </row>
    <row r="137" spans="1:13" s="3" customFormat="1" ht="18">
      <c r="A137" s="45" t="s">
        <v>112</v>
      </c>
      <c r="B137" s="31" t="s">
        <v>498</v>
      </c>
      <c r="C137" s="46">
        <v>1000</v>
      </c>
      <c r="D137" s="46">
        <v>0</v>
      </c>
      <c r="E137" s="46">
        <v>0</v>
      </c>
      <c r="F137" s="46">
        <v>1000</v>
      </c>
      <c r="G137" s="46">
        <v>0</v>
      </c>
      <c r="H137" s="46">
        <v>0</v>
      </c>
      <c r="I137" s="46">
        <v>0</v>
      </c>
      <c r="J137" s="85">
        <f t="shared" si="53"/>
        <v>1000</v>
      </c>
      <c r="K137" s="47">
        <f t="shared" si="54"/>
        <v>0</v>
      </c>
      <c r="L137" s="1"/>
      <c r="M137" s="64"/>
    </row>
    <row r="138" spans="1:13" ht="18">
      <c r="A138" s="42" t="s">
        <v>113</v>
      </c>
      <c r="B138" s="30" t="s">
        <v>499</v>
      </c>
      <c r="C138" s="43">
        <f aca="true" t="shared" si="58" ref="C138:J138">C139+C140+C141</f>
        <v>1000</v>
      </c>
      <c r="D138" s="43">
        <f t="shared" si="58"/>
        <v>250000000</v>
      </c>
      <c r="E138" s="43">
        <f t="shared" si="58"/>
        <v>0</v>
      </c>
      <c r="F138" s="43">
        <f t="shared" si="58"/>
        <v>250001000</v>
      </c>
      <c r="G138" s="43">
        <f t="shared" si="58"/>
        <v>75000000</v>
      </c>
      <c r="H138" s="43">
        <f t="shared" si="58"/>
        <v>0</v>
      </c>
      <c r="I138" s="43">
        <f t="shared" si="58"/>
        <v>75000000</v>
      </c>
      <c r="J138" s="84">
        <f t="shared" si="58"/>
        <v>70001000</v>
      </c>
      <c r="K138" s="43">
        <f>K139+K140</f>
        <v>49.99964285969386</v>
      </c>
      <c r="L138" s="3"/>
      <c r="M138" s="59">
        <f>M139+M140+M141</f>
        <v>0</v>
      </c>
    </row>
    <row r="139" spans="1:13" s="3" customFormat="1" ht="18">
      <c r="A139" s="45" t="s">
        <v>500</v>
      </c>
      <c r="B139" s="31" t="s">
        <v>292</v>
      </c>
      <c r="C139" s="46">
        <v>1000</v>
      </c>
      <c r="D139" s="46">
        <v>140000000</v>
      </c>
      <c r="E139" s="46">
        <v>0</v>
      </c>
      <c r="F139" s="46">
        <v>140001000</v>
      </c>
      <c r="G139" s="46">
        <v>70000000</v>
      </c>
      <c r="H139" s="46">
        <v>0</v>
      </c>
      <c r="I139" s="46">
        <v>70000000</v>
      </c>
      <c r="J139" s="85">
        <f t="shared" si="53"/>
        <v>70001000</v>
      </c>
      <c r="K139" s="47">
        <f t="shared" si="54"/>
        <v>49.99964285969386</v>
      </c>
      <c r="L139" s="1"/>
      <c r="M139" s="64"/>
    </row>
    <row r="140" spans="1:13" s="3" customFormat="1" ht="18">
      <c r="A140" s="45" t="s">
        <v>1260</v>
      </c>
      <c r="B140" s="31" t="s">
        <v>1261</v>
      </c>
      <c r="C140" s="46">
        <v>0</v>
      </c>
      <c r="D140" s="46">
        <v>10000000</v>
      </c>
      <c r="E140" s="46">
        <v>0</v>
      </c>
      <c r="F140" s="46">
        <v>10000000</v>
      </c>
      <c r="G140" s="46">
        <v>5000000</v>
      </c>
      <c r="H140" s="46">
        <v>0</v>
      </c>
      <c r="I140" s="46">
        <v>5000000</v>
      </c>
      <c r="J140" s="85"/>
      <c r="K140" s="47"/>
      <c r="L140" s="1"/>
      <c r="M140" s="64"/>
    </row>
    <row r="141" spans="1:13" s="3" customFormat="1" ht="54">
      <c r="A141" s="45" t="s">
        <v>1267</v>
      </c>
      <c r="B141" s="31" t="s">
        <v>1268</v>
      </c>
      <c r="C141" s="46">
        <v>0</v>
      </c>
      <c r="D141" s="46">
        <v>100000000</v>
      </c>
      <c r="E141" s="46">
        <v>0</v>
      </c>
      <c r="F141" s="46">
        <v>100000000</v>
      </c>
      <c r="G141" s="46">
        <v>0</v>
      </c>
      <c r="H141" s="46">
        <v>0</v>
      </c>
      <c r="I141" s="46">
        <v>0</v>
      </c>
      <c r="J141" s="85"/>
      <c r="K141" s="47"/>
      <c r="L141" s="1"/>
      <c r="M141" s="64"/>
    </row>
    <row r="142" spans="1:13" s="3" customFormat="1" ht="18">
      <c r="A142" s="42" t="s">
        <v>121</v>
      </c>
      <c r="B142" s="30" t="s">
        <v>501</v>
      </c>
      <c r="C142" s="43">
        <f aca="true" t="shared" si="59" ref="C142:J142">C143</f>
        <v>2000</v>
      </c>
      <c r="D142" s="43">
        <f t="shared" si="59"/>
        <v>21000000</v>
      </c>
      <c r="E142" s="43">
        <f t="shared" si="59"/>
        <v>0</v>
      </c>
      <c r="F142" s="43">
        <f t="shared" si="59"/>
        <v>21002000</v>
      </c>
      <c r="G142" s="43">
        <f t="shared" si="59"/>
        <v>11000000</v>
      </c>
      <c r="H142" s="43">
        <f t="shared" si="59"/>
        <v>0</v>
      </c>
      <c r="I142" s="43">
        <f t="shared" si="59"/>
        <v>11000000</v>
      </c>
      <c r="J142" s="84">
        <f t="shared" si="59"/>
        <v>10002000</v>
      </c>
      <c r="K142" s="44">
        <f t="shared" si="54"/>
        <v>52.37596419388629</v>
      </c>
      <c r="M142" s="59">
        <f>M143</f>
        <v>0</v>
      </c>
    </row>
    <row r="143" spans="1:13" ht="18">
      <c r="A143" s="42" t="s">
        <v>122</v>
      </c>
      <c r="B143" s="30" t="s">
        <v>502</v>
      </c>
      <c r="C143" s="43">
        <f aca="true" t="shared" si="60" ref="C143:J143">SUM(C144:C145)</f>
        <v>2000</v>
      </c>
      <c r="D143" s="43">
        <f t="shared" si="60"/>
        <v>21000000</v>
      </c>
      <c r="E143" s="43">
        <f t="shared" si="60"/>
        <v>0</v>
      </c>
      <c r="F143" s="43">
        <f t="shared" si="60"/>
        <v>21002000</v>
      </c>
      <c r="G143" s="43">
        <f t="shared" si="60"/>
        <v>11000000</v>
      </c>
      <c r="H143" s="43">
        <f t="shared" si="60"/>
        <v>0</v>
      </c>
      <c r="I143" s="43">
        <f t="shared" si="60"/>
        <v>11000000</v>
      </c>
      <c r="J143" s="84">
        <f t="shared" si="60"/>
        <v>10002000</v>
      </c>
      <c r="K143" s="44">
        <f t="shared" si="54"/>
        <v>52.37596419388629</v>
      </c>
      <c r="L143" s="3"/>
      <c r="M143" s="59">
        <f>SUM(M144:M145)</f>
        <v>0</v>
      </c>
    </row>
    <row r="144" spans="1:13" ht="18">
      <c r="A144" s="45" t="s">
        <v>503</v>
      </c>
      <c r="B144" s="31" t="s">
        <v>504</v>
      </c>
      <c r="C144" s="46">
        <v>1000</v>
      </c>
      <c r="D144" s="46">
        <v>0</v>
      </c>
      <c r="E144" s="46">
        <v>0</v>
      </c>
      <c r="F144" s="46">
        <v>1000</v>
      </c>
      <c r="G144" s="46">
        <v>0</v>
      </c>
      <c r="H144" s="46">
        <v>0</v>
      </c>
      <c r="I144" s="46">
        <v>0</v>
      </c>
      <c r="J144" s="85">
        <f t="shared" si="53"/>
        <v>1000</v>
      </c>
      <c r="K144" s="47">
        <f t="shared" si="54"/>
        <v>0</v>
      </c>
      <c r="M144" s="64"/>
    </row>
    <row r="145" spans="1:13" s="3" customFormat="1" ht="18">
      <c r="A145" s="45" t="s">
        <v>505</v>
      </c>
      <c r="B145" s="31" t="s">
        <v>506</v>
      </c>
      <c r="C145" s="46">
        <v>1000</v>
      </c>
      <c r="D145" s="46">
        <v>21000000</v>
      </c>
      <c r="E145" s="46">
        <v>0</v>
      </c>
      <c r="F145" s="46">
        <v>21001000</v>
      </c>
      <c r="G145" s="46">
        <v>11000000</v>
      </c>
      <c r="H145" s="46">
        <v>0</v>
      </c>
      <c r="I145" s="46">
        <v>11000000</v>
      </c>
      <c r="J145" s="85">
        <f t="shared" si="53"/>
        <v>10001000</v>
      </c>
      <c r="K145" s="47">
        <f t="shared" si="54"/>
        <v>52.37845816865864</v>
      </c>
      <c r="L145" s="1"/>
      <c r="M145" s="64"/>
    </row>
    <row r="146" spans="1:13" ht="18">
      <c r="A146" s="42" t="s">
        <v>507</v>
      </c>
      <c r="B146" s="30" t="s">
        <v>508</v>
      </c>
      <c r="C146" s="43">
        <f aca="true" t="shared" si="61" ref="C146:J146">C147</f>
        <v>1000</v>
      </c>
      <c r="D146" s="43">
        <f t="shared" si="61"/>
        <v>0</v>
      </c>
      <c r="E146" s="43">
        <f t="shared" si="61"/>
        <v>0</v>
      </c>
      <c r="F146" s="43">
        <f t="shared" si="61"/>
        <v>1000</v>
      </c>
      <c r="G146" s="43">
        <f t="shared" si="61"/>
        <v>0</v>
      </c>
      <c r="H146" s="43">
        <f t="shared" si="61"/>
        <v>0</v>
      </c>
      <c r="I146" s="43">
        <f t="shared" si="61"/>
        <v>0</v>
      </c>
      <c r="J146" s="84">
        <f t="shared" si="61"/>
        <v>1000</v>
      </c>
      <c r="K146" s="44">
        <f t="shared" si="54"/>
        <v>0</v>
      </c>
      <c r="L146" s="3"/>
      <c r="M146" s="59">
        <f>M147</f>
        <v>0</v>
      </c>
    </row>
    <row r="147" spans="1:13" s="3" customFormat="1" ht="18">
      <c r="A147" s="45" t="s">
        <v>509</v>
      </c>
      <c r="B147" s="31" t="s">
        <v>510</v>
      </c>
      <c r="C147" s="46">
        <v>1000</v>
      </c>
      <c r="D147" s="46">
        <v>0</v>
      </c>
      <c r="E147" s="46">
        <v>0</v>
      </c>
      <c r="F147" s="46">
        <v>1000</v>
      </c>
      <c r="G147" s="46">
        <v>0</v>
      </c>
      <c r="H147" s="46">
        <v>0</v>
      </c>
      <c r="I147" s="46">
        <v>0</v>
      </c>
      <c r="J147" s="85">
        <f t="shared" si="53"/>
        <v>1000</v>
      </c>
      <c r="K147" s="47">
        <f t="shared" si="54"/>
        <v>0</v>
      </c>
      <c r="L147" s="1"/>
      <c r="M147" s="64"/>
    </row>
    <row r="148" spans="1:13" s="3" customFormat="1" ht="18">
      <c r="A148" s="42" t="s">
        <v>125</v>
      </c>
      <c r="B148" s="30" t="s">
        <v>511</v>
      </c>
      <c r="C148" s="43">
        <f aca="true" t="shared" si="62" ref="C148:J148">C149</f>
        <v>0</v>
      </c>
      <c r="D148" s="43">
        <f t="shared" si="62"/>
        <v>675888963</v>
      </c>
      <c r="E148" s="43">
        <f t="shared" si="62"/>
        <v>0</v>
      </c>
      <c r="F148" s="43">
        <f t="shared" si="62"/>
        <v>675888963</v>
      </c>
      <c r="G148" s="43">
        <f t="shared" si="62"/>
        <v>200000000</v>
      </c>
      <c r="H148" s="43">
        <f t="shared" si="62"/>
        <v>0</v>
      </c>
      <c r="I148" s="43">
        <f t="shared" si="62"/>
        <v>200000000</v>
      </c>
      <c r="J148" s="84">
        <f t="shared" si="62"/>
        <v>475888963</v>
      </c>
      <c r="K148" s="44">
        <f t="shared" si="54"/>
        <v>29.59065925744374</v>
      </c>
      <c r="M148" s="59">
        <f>M149</f>
        <v>0</v>
      </c>
    </row>
    <row r="149" spans="1:13" ht="18">
      <c r="A149" s="48" t="s">
        <v>512</v>
      </c>
      <c r="B149" s="32" t="s">
        <v>513</v>
      </c>
      <c r="C149" s="49">
        <f aca="true" t="shared" si="63" ref="C149:J149">C150+C151</f>
        <v>0</v>
      </c>
      <c r="D149" s="49">
        <f t="shared" si="63"/>
        <v>675888963</v>
      </c>
      <c r="E149" s="49">
        <f t="shared" si="63"/>
        <v>0</v>
      </c>
      <c r="F149" s="49">
        <f t="shared" si="63"/>
        <v>675888963</v>
      </c>
      <c r="G149" s="49">
        <f t="shared" si="63"/>
        <v>200000000</v>
      </c>
      <c r="H149" s="49">
        <f t="shared" si="63"/>
        <v>0</v>
      </c>
      <c r="I149" s="49">
        <f t="shared" si="63"/>
        <v>200000000</v>
      </c>
      <c r="J149" s="86">
        <f t="shared" si="63"/>
        <v>475888963</v>
      </c>
      <c r="K149" s="50">
        <f t="shared" si="54"/>
        <v>29.59065925744374</v>
      </c>
      <c r="L149" s="3"/>
      <c r="M149" s="59">
        <f>M150+M151</f>
        <v>0</v>
      </c>
    </row>
    <row r="150" spans="1:13" ht="18">
      <c r="A150" s="51" t="s">
        <v>514</v>
      </c>
      <c r="B150" s="33" t="s">
        <v>515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87">
        <f t="shared" si="53"/>
        <v>0</v>
      </c>
      <c r="K150" s="53" t="str">
        <f t="shared" si="54"/>
        <v>0</v>
      </c>
      <c r="M150" s="64"/>
    </row>
    <row r="151" spans="1:13" s="3" customFormat="1" ht="36">
      <c r="A151" s="51" t="s">
        <v>516</v>
      </c>
      <c r="B151" s="33" t="s">
        <v>517</v>
      </c>
      <c r="C151" s="52">
        <v>0</v>
      </c>
      <c r="D151" s="52">
        <v>675888963</v>
      </c>
      <c r="E151" s="52">
        <v>0</v>
      </c>
      <c r="F151" s="52">
        <v>675888963</v>
      </c>
      <c r="G151" s="52">
        <v>200000000</v>
      </c>
      <c r="H151" s="52">
        <v>0</v>
      </c>
      <c r="I151" s="52">
        <v>200000000</v>
      </c>
      <c r="J151" s="87">
        <f t="shared" si="53"/>
        <v>475888963</v>
      </c>
      <c r="K151" s="53">
        <f t="shared" si="54"/>
        <v>29.59065925744374</v>
      </c>
      <c r="L151" s="1"/>
      <c r="M151" s="64"/>
    </row>
    <row r="152" spans="1:13" ht="18">
      <c r="A152" s="48" t="s">
        <v>127</v>
      </c>
      <c r="B152" s="32" t="s">
        <v>518</v>
      </c>
      <c r="C152" s="49">
        <f aca="true" t="shared" si="64" ref="C152:J152">C153</f>
        <v>0</v>
      </c>
      <c r="D152" s="49">
        <f t="shared" si="64"/>
        <v>0</v>
      </c>
      <c r="E152" s="49">
        <f t="shared" si="64"/>
        <v>0</v>
      </c>
      <c r="F152" s="49">
        <f t="shared" si="64"/>
        <v>0</v>
      </c>
      <c r="G152" s="49">
        <f t="shared" si="64"/>
        <v>0</v>
      </c>
      <c r="H152" s="49">
        <f t="shared" si="64"/>
        <v>0</v>
      </c>
      <c r="I152" s="49">
        <f t="shared" si="64"/>
        <v>0</v>
      </c>
      <c r="J152" s="86">
        <f t="shared" si="64"/>
        <v>0</v>
      </c>
      <c r="K152" s="50" t="str">
        <f t="shared" si="54"/>
        <v>0</v>
      </c>
      <c r="L152" s="3"/>
      <c r="M152" s="59">
        <f>M153</f>
        <v>0</v>
      </c>
    </row>
    <row r="153" spans="1:13" s="3" customFormat="1" ht="18">
      <c r="A153" s="51" t="s">
        <v>519</v>
      </c>
      <c r="B153" s="33" t="s">
        <v>520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87">
        <f t="shared" si="53"/>
        <v>0</v>
      </c>
      <c r="K153" s="53" t="str">
        <f t="shared" si="54"/>
        <v>0</v>
      </c>
      <c r="L153" s="1"/>
      <c r="M153" s="64"/>
    </row>
    <row r="154" spans="1:13" ht="18">
      <c r="A154" s="48" t="s">
        <v>129</v>
      </c>
      <c r="B154" s="32" t="s">
        <v>521</v>
      </c>
      <c r="C154" s="49">
        <f aca="true" t="shared" si="65" ref="C154:J154">C155+C156++C178</f>
        <v>0</v>
      </c>
      <c r="D154" s="49">
        <f t="shared" si="65"/>
        <v>1320215163.3600001</v>
      </c>
      <c r="E154" s="49">
        <f t="shared" si="65"/>
        <v>23100000</v>
      </c>
      <c r="F154" s="49">
        <f t="shared" si="65"/>
        <v>1297115163.3600001</v>
      </c>
      <c r="G154" s="49">
        <f t="shared" si="65"/>
        <v>268962208</v>
      </c>
      <c r="H154" s="49">
        <f t="shared" si="65"/>
        <v>0</v>
      </c>
      <c r="I154" s="49">
        <f t="shared" si="65"/>
        <v>268962208</v>
      </c>
      <c r="J154" s="86">
        <f t="shared" si="65"/>
        <v>1028152955.36</v>
      </c>
      <c r="K154" s="50">
        <f t="shared" si="54"/>
        <v>20.735414680011143</v>
      </c>
      <c r="L154" s="3"/>
      <c r="M154" s="59">
        <f>M155+M156++M178</f>
        <v>0</v>
      </c>
    </row>
    <row r="155" spans="1:13" s="3" customFormat="1" ht="18">
      <c r="A155" s="51" t="s">
        <v>522</v>
      </c>
      <c r="B155" s="33" t="s">
        <v>523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87">
        <v>0</v>
      </c>
      <c r="K155" s="53" t="str">
        <f t="shared" si="54"/>
        <v>0</v>
      </c>
      <c r="L155" s="1"/>
      <c r="M155" s="64">
        <v>0</v>
      </c>
    </row>
    <row r="156" spans="1:13" s="3" customFormat="1" ht="18">
      <c r="A156" s="48" t="s">
        <v>524</v>
      </c>
      <c r="B156" s="32" t="s">
        <v>525</v>
      </c>
      <c r="C156" s="49">
        <f aca="true" t="shared" si="66" ref="C156:J156">C157</f>
        <v>0</v>
      </c>
      <c r="D156" s="49">
        <f t="shared" si="66"/>
        <v>306667520.61</v>
      </c>
      <c r="E156" s="49">
        <f t="shared" si="66"/>
        <v>23100000</v>
      </c>
      <c r="F156" s="49">
        <f t="shared" si="66"/>
        <v>283567520.61</v>
      </c>
      <c r="G156" s="49">
        <f t="shared" si="66"/>
        <v>29500000</v>
      </c>
      <c r="H156" s="49">
        <f t="shared" si="66"/>
        <v>0</v>
      </c>
      <c r="I156" s="49">
        <f t="shared" si="66"/>
        <v>29500000</v>
      </c>
      <c r="J156" s="86">
        <f t="shared" si="66"/>
        <v>254067520.61</v>
      </c>
      <c r="K156" s="50">
        <f t="shared" si="54"/>
        <v>10.403166038388559</v>
      </c>
      <c r="M156" s="59">
        <f>M157</f>
        <v>0</v>
      </c>
    </row>
    <row r="157" spans="1:13" s="3" customFormat="1" ht="18">
      <c r="A157" s="48" t="s">
        <v>526</v>
      </c>
      <c r="B157" s="32" t="s">
        <v>527</v>
      </c>
      <c r="C157" s="49">
        <f aca="true" t="shared" si="67" ref="C157:J157">C158+C161</f>
        <v>0</v>
      </c>
      <c r="D157" s="49">
        <f t="shared" si="67"/>
        <v>306667520.61</v>
      </c>
      <c r="E157" s="49">
        <f t="shared" si="67"/>
        <v>23100000</v>
      </c>
      <c r="F157" s="49">
        <f t="shared" si="67"/>
        <v>283567520.61</v>
      </c>
      <c r="G157" s="49">
        <f t="shared" si="67"/>
        <v>29500000</v>
      </c>
      <c r="H157" s="49">
        <f t="shared" si="67"/>
        <v>0</v>
      </c>
      <c r="I157" s="49">
        <f t="shared" si="67"/>
        <v>29500000</v>
      </c>
      <c r="J157" s="86">
        <f t="shared" si="67"/>
        <v>254067520.61</v>
      </c>
      <c r="K157" s="50">
        <f t="shared" si="54"/>
        <v>10.403166038388559</v>
      </c>
      <c r="M157" s="59">
        <f>M158+M161</f>
        <v>0</v>
      </c>
    </row>
    <row r="158" spans="1:13" ht="38.25" customHeight="1">
      <c r="A158" s="48" t="s">
        <v>528</v>
      </c>
      <c r="B158" s="32" t="s">
        <v>529</v>
      </c>
      <c r="C158" s="49">
        <f aca="true" t="shared" si="68" ref="C158:J158">SUM(C159:C160)</f>
        <v>0</v>
      </c>
      <c r="D158" s="49">
        <f t="shared" si="68"/>
        <v>0</v>
      </c>
      <c r="E158" s="49">
        <f t="shared" si="68"/>
        <v>0</v>
      </c>
      <c r="F158" s="49">
        <f t="shared" si="68"/>
        <v>0</v>
      </c>
      <c r="G158" s="49">
        <f t="shared" si="68"/>
        <v>0</v>
      </c>
      <c r="H158" s="49">
        <f t="shared" si="68"/>
        <v>0</v>
      </c>
      <c r="I158" s="49">
        <f t="shared" si="68"/>
        <v>0</v>
      </c>
      <c r="J158" s="86">
        <f t="shared" si="68"/>
        <v>0</v>
      </c>
      <c r="K158" s="50" t="str">
        <f t="shared" si="54"/>
        <v>0</v>
      </c>
      <c r="L158" s="3"/>
      <c r="M158" s="59">
        <f>SUM(M159:M160)</f>
        <v>0</v>
      </c>
    </row>
    <row r="159" spans="1:13" ht="36">
      <c r="A159" s="51" t="s">
        <v>530</v>
      </c>
      <c r="B159" s="33" t="s">
        <v>531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87">
        <f t="shared" si="53"/>
        <v>0</v>
      </c>
      <c r="K159" s="53" t="str">
        <f t="shared" si="54"/>
        <v>0</v>
      </c>
      <c r="M159" s="64"/>
    </row>
    <row r="160" spans="1:13" s="3" customFormat="1" ht="36">
      <c r="A160" s="51" t="s">
        <v>532</v>
      </c>
      <c r="B160" s="33" t="s">
        <v>533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87">
        <f t="shared" si="53"/>
        <v>0</v>
      </c>
      <c r="K160" s="53" t="str">
        <f t="shared" si="54"/>
        <v>0</v>
      </c>
      <c r="L160" s="1"/>
      <c r="M160" s="64"/>
    </row>
    <row r="161" spans="1:13" s="3" customFormat="1" ht="18">
      <c r="A161" s="48" t="s">
        <v>534</v>
      </c>
      <c r="B161" s="32" t="s">
        <v>535</v>
      </c>
      <c r="C161" s="49">
        <f aca="true" t="shared" si="69" ref="C161:J161">C162+C173</f>
        <v>0</v>
      </c>
      <c r="D161" s="49">
        <f t="shared" si="69"/>
        <v>306667520.61</v>
      </c>
      <c r="E161" s="49">
        <f t="shared" si="69"/>
        <v>23100000</v>
      </c>
      <c r="F161" s="49">
        <f t="shared" si="69"/>
        <v>283567520.61</v>
      </c>
      <c r="G161" s="49">
        <f t="shared" si="69"/>
        <v>29500000</v>
      </c>
      <c r="H161" s="49">
        <f t="shared" si="69"/>
        <v>0</v>
      </c>
      <c r="I161" s="49">
        <f t="shared" si="69"/>
        <v>29500000</v>
      </c>
      <c r="J161" s="86">
        <f t="shared" si="69"/>
        <v>254067520.61</v>
      </c>
      <c r="K161" s="50">
        <f t="shared" si="54"/>
        <v>10.403166038388559</v>
      </c>
      <c r="M161" s="59">
        <f>M162+M173</f>
        <v>0</v>
      </c>
    </row>
    <row r="162" spans="1:13" ht="36">
      <c r="A162" s="48" t="s">
        <v>536</v>
      </c>
      <c r="B162" s="32" t="s">
        <v>537</v>
      </c>
      <c r="C162" s="49">
        <f aca="true" t="shared" si="70" ref="C162:J162">SUM(C163:C166)+C168</f>
        <v>0</v>
      </c>
      <c r="D162" s="49">
        <f t="shared" si="70"/>
        <v>94454152.14999999</v>
      </c>
      <c r="E162" s="49">
        <f t="shared" si="70"/>
        <v>0</v>
      </c>
      <c r="F162" s="49">
        <f t="shared" si="70"/>
        <v>94454152.14999999</v>
      </c>
      <c r="G162" s="49">
        <f t="shared" si="70"/>
        <v>0</v>
      </c>
      <c r="H162" s="49">
        <f t="shared" si="70"/>
        <v>0</v>
      </c>
      <c r="I162" s="49">
        <f t="shared" si="70"/>
        <v>0</v>
      </c>
      <c r="J162" s="86">
        <f t="shared" si="70"/>
        <v>94454152.14999999</v>
      </c>
      <c r="K162" s="50">
        <f t="shared" si="54"/>
        <v>0</v>
      </c>
      <c r="L162" s="3"/>
      <c r="M162" s="59">
        <f>SUM(M163:M166)+M168</f>
        <v>0</v>
      </c>
    </row>
    <row r="163" spans="1:13" ht="18">
      <c r="A163" s="51" t="s">
        <v>538</v>
      </c>
      <c r="B163" s="33" t="s">
        <v>539</v>
      </c>
      <c r="C163" s="52">
        <v>0</v>
      </c>
      <c r="D163" s="52">
        <v>23432733.06</v>
      </c>
      <c r="E163" s="52">
        <v>0</v>
      </c>
      <c r="F163" s="52">
        <v>23432733.06</v>
      </c>
      <c r="G163" s="52">
        <v>0</v>
      </c>
      <c r="H163" s="52">
        <v>0</v>
      </c>
      <c r="I163" s="52">
        <v>0</v>
      </c>
      <c r="J163" s="87">
        <f t="shared" si="53"/>
        <v>23432733.06</v>
      </c>
      <c r="K163" s="53">
        <f t="shared" si="54"/>
        <v>0</v>
      </c>
      <c r="M163" s="64"/>
    </row>
    <row r="164" spans="1:13" ht="20.25" customHeight="1">
      <c r="A164" s="51" t="s">
        <v>540</v>
      </c>
      <c r="B164" s="33" t="s">
        <v>541</v>
      </c>
      <c r="C164" s="52">
        <v>0</v>
      </c>
      <c r="D164" s="52">
        <v>1511380.54</v>
      </c>
      <c r="E164" s="52">
        <v>0</v>
      </c>
      <c r="F164" s="52">
        <v>1511380.54</v>
      </c>
      <c r="G164" s="52">
        <v>0</v>
      </c>
      <c r="H164" s="52">
        <v>0</v>
      </c>
      <c r="I164" s="52">
        <v>0</v>
      </c>
      <c r="J164" s="87">
        <f t="shared" si="53"/>
        <v>1511380.54</v>
      </c>
      <c r="K164" s="53">
        <f t="shared" si="54"/>
        <v>0</v>
      </c>
      <c r="M164" s="64"/>
    </row>
    <row r="165" spans="1:13" s="3" customFormat="1" ht="18">
      <c r="A165" s="51" t="s">
        <v>542</v>
      </c>
      <c r="B165" s="33" t="s">
        <v>543</v>
      </c>
      <c r="C165" s="52">
        <v>0</v>
      </c>
      <c r="D165" s="52">
        <v>535568.98</v>
      </c>
      <c r="E165" s="52">
        <v>0</v>
      </c>
      <c r="F165" s="52">
        <v>535568.98</v>
      </c>
      <c r="G165" s="52">
        <v>0</v>
      </c>
      <c r="H165" s="52">
        <v>0</v>
      </c>
      <c r="I165" s="52">
        <v>0</v>
      </c>
      <c r="J165" s="87">
        <f t="shared" si="53"/>
        <v>535568.98</v>
      </c>
      <c r="K165" s="53">
        <f t="shared" si="54"/>
        <v>0</v>
      </c>
      <c r="L165" s="1"/>
      <c r="M165" s="64"/>
    </row>
    <row r="166" spans="1:13" ht="18">
      <c r="A166" s="48" t="s">
        <v>544</v>
      </c>
      <c r="B166" s="32" t="s">
        <v>545</v>
      </c>
      <c r="C166" s="49">
        <f aca="true" t="shared" si="71" ref="C166:J166">C167</f>
        <v>0</v>
      </c>
      <c r="D166" s="49">
        <f t="shared" si="71"/>
        <v>679419</v>
      </c>
      <c r="E166" s="49">
        <f t="shared" si="71"/>
        <v>0</v>
      </c>
      <c r="F166" s="49">
        <f t="shared" si="71"/>
        <v>679419</v>
      </c>
      <c r="G166" s="49">
        <f t="shared" si="71"/>
        <v>0</v>
      </c>
      <c r="H166" s="49">
        <f t="shared" si="71"/>
        <v>0</v>
      </c>
      <c r="I166" s="49">
        <f t="shared" si="71"/>
        <v>0</v>
      </c>
      <c r="J166" s="86">
        <f t="shared" si="71"/>
        <v>679419</v>
      </c>
      <c r="K166" s="50">
        <f t="shared" si="54"/>
        <v>0</v>
      </c>
      <c r="L166" s="3"/>
      <c r="M166" s="59">
        <f>M167</f>
        <v>0</v>
      </c>
    </row>
    <row r="167" spans="1:13" s="3" customFormat="1" ht="18">
      <c r="A167" s="51" t="s">
        <v>546</v>
      </c>
      <c r="B167" s="33" t="s">
        <v>547</v>
      </c>
      <c r="C167" s="52">
        <v>0</v>
      </c>
      <c r="D167" s="52">
        <v>679419</v>
      </c>
      <c r="E167" s="52">
        <v>0</v>
      </c>
      <c r="F167" s="52">
        <v>679419</v>
      </c>
      <c r="G167" s="52">
        <v>0</v>
      </c>
      <c r="H167" s="52">
        <v>0</v>
      </c>
      <c r="I167" s="52">
        <v>0</v>
      </c>
      <c r="J167" s="87">
        <f t="shared" si="53"/>
        <v>679419</v>
      </c>
      <c r="K167" s="53">
        <f t="shared" si="54"/>
        <v>0</v>
      </c>
      <c r="L167" s="1"/>
      <c r="M167" s="64"/>
    </row>
    <row r="168" spans="1:13" ht="18">
      <c r="A168" s="48" t="s">
        <v>548</v>
      </c>
      <c r="B168" s="32" t="s">
        <v>549</v>
      </c>
      <c r="C168" s="49">
        <f aca="true" t="shared" si="72" ref="C168:J168">SUM(C169:C172)</f>
        <v>0</v>
      </c>
      <c r="D168" s="49">
        <f t="shared" si="72"/>
        <v>68295050.57</v>
      </c>
      <c r="E168" s="49">
        <f t="shared" si="72"/>
        <v>0</v>
      </c>
      <c r="F168" s="49">
        <f t="shared" si="72"/>
        <v>68295050.57</v>
      </c>
      <c r="G168" s="49">
        <f t="shared" si="72"/>
        <v>0</v>
      </c>
      <c r="H168" s="49">
        <f t="shared" si="72"/>
        <v>0</v>
      </c>
      <c r="I168" s="49">
        <f t="shared" si="72"/>
        <v>0</v>
      </c>
      <c r="J168" s="86">
        <f t="shared" si="72"/>
        <v>68295050.57</v>
      </c>
      <c r="K168" s="50">
        <f t="shared" si="54"/>
        <v>0</v>
      </c>
      <c r="L168" s="3"/>
      <c r="M168" s="59">
        <f>SUM(M169:M172)</f>
        <v>0</v>
      </c>
    </row>
    <row r="169" spans="1:13" ht="18">
      <c r="A169" s="51" t="s">
        <v>550</v>
      </c>
      <c r="B169" s="33" t="s">
        <v>70</v>
      </c>
      <c r="C169" s="52">
        <v>0</v>
      </c>
      <c r="D169" s="52">
        <v>9936700.61</v>
      </c>
      <c r="E169" s="52">
        <v>0</v>
      </c>
      <c r="F169" s="52">
        <v>9936700.61</v>
      </c>
      <c r="G169" s="52">
        <v>0</v>
      </c>
      <c r="H169" s="52">
        <v>0</v>
      </c>
      <c r="I169" s="52">
        <v>0</v>
      </c>
      <c r="J169" s="87">
        <f t="shared" si="53"/>
        <v>9936700.61</v>
      </c>
      <c r="K169" s="53">
        <f t="shared" si="54"/>
        <v>0</v>
      </c>
      <c r="M169" s="64"/>
    </row>
    <row r="170" spans="1:13" ht="18">
      <c r="A170" s="51" t="s">
        <v>551</v>
      </c>
      <c r="B170" s="33" t="s">
        <v>106</v>
      </c>
      <c r="C170" s="52">
        <v>0</v>
      </c>
      <c r="D170" s="52">
        <v>13163636.6</v>
      </c>
      <c r="E170" s="52">
        <v>0</v>
      </c>
      <c r="F170" s="52">
        <v>13163636.6</v>
      </c>
      <c r="G170" s="52">
        <v>0</v>
      </c>
      <c r="H170" s="52">
        <v>0</v>
      </c>
      <c r="I170" s="52">
        <v>0</v>
      </c>
      <c r="J170" s="87">
        <f t="shared" si="53"/>
        <v>13163636.6</v>
      </c>
      <c r="K170" s="53">
        <f t="shared" si="54"/>
        <v>0</v>
      </c>
      <c r="M170" s="64"/>
    </row>
    <row r="171" spans="1:13" ht="18">
      <c r="A171" s="51" t="s">
        <v>552</v>
      </c>
      <c r="B171" s="33" t="s">
        <v>425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87">
        <f t="shared" si="53"/>
        <v>0</v>
      </c>
      <c r="K171" s="53" t="str">
        <f t="shared" si="54"/>
        <v>0</v>
      </c>
      <c r="M171" s="64"/>
    </row>
    <row r="172" spans="1:13" s="3" customFormat="1" ht="39" customHeight="1">
      <c r="A172" s="51" t="s">
        <v>553</v>
      </c>
      <c r="B172" s="33" t="s">
        <v>427</v>
      </c>
      <c r="C172" s="52">
        <v>0</v>
      </c>
      <c r="D172" s="52">
        <v>45194713.36</v>
      </c>
      <c r="E172" s="52">
        <v>0</v>
      </c>
      <c r="F172" s="52">
        <v>45194713.36</v>
      </c>
      <c r="G172" s="52">
        <v>0</v>
      </c>
      <c r="H172" s="52">
        <v>0</v>
      </c>
      <c r="I172" s="52">
        <v>0</v>
      </c>
      <c r="J172" s="87">
        <f t="shared" si="53"/>
        <v>45194713.36</v>
      </c>
      <c r="K172" s="53">
        <f t="shared" si="54"/>
        <v>0</v>
      </c>
      <c r="L172" s="1"/>
      <c r="M172" s="64"/>
    </row>
    <row r="173" spans="1:13" ht="36">
      <c r="A173" s="48" t="s">
        <v>554</v>
      </c>
      <c r="B173" s="32" t="s">
        <v>555</v>
      </c>
      <c r="C173" s="49">
        <f aca="true" t="shared" si="73" ref="C173:J173">SUM(C174:C177)</f>
        <v>0</v>
      </c>
      <c r="D173" s="49">
        <f t="shared" si="73"/>
        <v>212213368.46</v>
      </c>
      <c r="E173" s="49">
        <f t="shared" si="73"/>
        <v>23100000</v>
      </c>
      <c r="F173" s="49">
        <f t="shared" si="73"/>
        <v>189113368.46</v>
      </c>
      <c r="G173" s="49">
        <f t="shared" si="73"/>
        <v>29500000</v>
      </c>
      <c r="H173" s="49">
        <f t="shared" si="73"/>
        <v>0</v>
      </c>
      <c r="I173" s="49">
        <f t="shared" si="73"/>
        <v>29500000</v>
      </c>
      <c r="J173" s="86">
        <f t="shared" si="73"/>
        <v>159613368.46</v>
      </c>
      <c r="K173" s="50">
        <f t="shared" si="54"/>
        <v>15.599108746370641</v>
      </c>
      <c r="L173" s="3"/>
      <c r="M173" s="59">
        <f>SUM(M174:M177)</f>
        <v>0</v>
      </c>
    </row>
    <row r="174" spans="1:13" ht="18">
      <c r="A174" s="51" t="s">
        <v>556</v>
      </c>
      <c r="B174" s="33" t="s">
        <v>497</v>
      </c>
      <c r="C174" s="52">
        <v>0</v>
      </c>
      <c r="D174" s="52">
        <v>137458167.01</v>
      </c>
      <c r="E174" s="52">
        <v>23100000</v>
      </c>
      <c r="F174" s="52">
        <v>114358167.01</v>
      </c>
      <c r="G174" s="52">
        <v>29500000</v>
      </c>
      <c r="H174" s="52">
        <v>0</v>
      </c>
      <c r="I174" s="52">
        <v>29500000</v>
      </c>
      <c r="J174" s="87">
        <f t="shared" si="53"/>
        <v>84858167.01</v>
      </c>
      <c r="K174" s="53">
        <f t="shared" si="54"/>
        <v>25.796146240626943</v>
      </c>
      <c r="M174" s="64"/>
    </row>
    <row r="175" spans="1:13" ht="18">
      <c r="A175" s="51" t="s">
        <v>557</v>
      </c>
      <c r="B175" s="33" t="s">
        <v>61</v>
      </c>
      <c r="C175" s="52">
        <v>0</v>
      </c>
      <c r="D175" s="52">
        <v>1444029.71</v>
      </c>
      <c r="E175" s="52">
        <v>0</v>
      </c>
      <c r="F175" s="52">
        <v>1444029.71</v>
      </c>
      <c r="G175" s="52">
        <v>0</v>
      </c>
      <c r="H175" s="52">
        <v>0</v>
      </c>
      <c r="I175" s="52">
        <v>0</v>
      </c>
      <c r="J175" s="87">
        <f t="shared" si="53"/>
        <v>1444029.71</v>
      </c>
      <c r="K175" s="53">
        <f t="shared" si="54"/>
        <v>0</v>
      </c>
      <c r="M175" s="64"/>
    </row>
    <row r="176" spans="1:13" s="3" customFormat="1" ht="18">
      <c r="A176" s="51" t="s">
        <v>558</v>
      </c>
      <c r="B176" s="33" t="s">
        <v>142</v>
      </c>
      <c r="C176" s="52">
        <v>0</v>
      </c>
      <c r="D176" s="52">
        <v>72444827.94</v>
      </c>
      <c r="E176" s="52">
        <v>0</v>
      </c>
      <c r="F176" s="52">
        <v>72444827.94</v>
      </c>
      <c r="G176" s="52">
        <v>0</v>
      </c>
      <c r="H176" s="52">
        <v>0</v>
      </c>
      <c r="I176" s="52">
        <v>0</v>
      </c>
      <c r="J176" s="87">
        <f t="shared" si="53"/>
        <v>72444827.94</v>
      </c>
      <c r="K176" s="53">
        <f t="shared" si="54"/>
        <v>0</v>
      </c>
      <c r="L176" s="1"/>
      <c r="M176" s="64"/>
    </row>
    <row r="177" spans="1:13" s="3" customFormat="1" ht="18">
      <c r="A177" s="51" t="s">
        <v>1238</v>
      </c>
      <c r="B177" s="33" t="s">
        <v>1239</v>
      </c>
      <c r="C177" s="52">
        <v>0</v>
      </c>
      <c r="D177" s="52">
        <v>866343.8</v>
      </c>
      <c r="E177" s="52">
        <v>0</v>
      </c>
      <c r="F177" s="52">
        <v>866343.8</v>
      </c>
      <c r="G177" s="52">
        <v>0</v>
      </c>
      <c r="H177" s="52">
        <v>0</v>
      </c>
      <c r="I177" s="52">
        <v>0</v>
      </c>
      <c r="J177" s="87">
        <f t="shared" si="53"/>
        <v>866343.8</v>
      </c>
      <c r="K177" s="53"/>
      <c r="L177" s="1"/>
      <c r="M177" s="64"/>
    </row>
    <row r="178" spans="1:13" ht="39.75" customHeight="1">
      <c r="A178" s="48" t="s">
        <v>559</v>
      </c>
      <c r="B178" s="32" t="s">
        <v>472</v>
      </c>
      <c r="C178" s="49">
        <f aca="true" t="shared" si="74" ref="C178:J178">C179+C182</f>
        <v>0</v>
      </c>
      <c r="D178" s="49">
        <f t="shared" si="74"/>
        <v>1013547642.75</v>
      </c>
      <c r="E178" s="49">
        <f t="shared" si="74"/>
        <v>0</v>
      </c>
      <c r="F178" s="49">
        <f t="shared" si="74"/>
        <v>1013547642.75</v>
      </c>
      <c r="G178" s="49">
        <f t="shared" si="74"/>
        <v>239462208</v>
      </c>
      <c r="H178" s="49">
        <f t="shared" si="74"/>
        <v>0</v>
      </c>
      <c r="I178" s="49">
        <f t="shared" si="74"/>
        <v>239462208</v>
      </c>
      <c r="J178" s="86">
        <f t="shared" si="74"/>
        <v>774085434.75</v>
      </c>
      <c r="K178" s="50">
        <f t="shared" si="54"/>
        <v>23.626142265032662</v>
      </c>
      <c r="L178" s="3"/>
      <c r="M178" s="59">
        <f>M179+M182</f>
        <v>0</v>
      </c>
    </row>
    <row r="179" spans="1:13" ht="18">
      <c r="A179" s="48" t="s">
        <v>560</v>
      </c>
      <c r="B179" s="32" t="s">
        <v>529</v>
      </c>
      <c r="C179" s="49">
        <f aca="true" t="shared" si="75" ref="C179:J179">SUM(C180:C181)</f>
        <v>0</v>
      </c>
      <c r="D179" s="49">
        <f t="shared" si="75"/>
        <v>50820656</v>
      </c>
      <c r="E179" s="49">
        <f t="shared" si="75"/>
        <v>0</v>
      </c>
      <c r="F179" s="49">
        <f t="shared" si="75"/>
        <v>50820656</v>
      </c>
      <c r="G179" s="49">
        <f t="shared" si="75"/>
        <v>0</v>
      </c>
      <c r="H179" s="49">
        <f t="shared" si="75"/>
        <v>0</v>
      </c>
      <c r="I179" s="49">
        <f t="shared" si="75"/>
        <v>0</v>
      </c>
      <c r="J179" s="86">
        <f t="shared" si="75"/>
        <v>50820656</v>
      </c>
      <c r="K179" s="50">
        <f t="shared" si="54"/>
        <v>0</v>
      </c>
      <c r="L179" s="3"/>
      <c r="M179" s="59">
        <f>SUM(M180:M181)</f>
        <v>0</v>
      </c>
    </row>
    <row r="180" spans="1:13" s="3" customFormat="1" ht="36">
      <c r="A180" s="51" t="s">
        <v>561</v>
      </c>
      <c r="B180" s="33" t="s">
        <v>531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87">
        <f t="shared" si="53"/>
        <v>0</v>
      </c>
      <c r="K180" s="53" t="str">
        <f t="shared" si="54"/>
        <v>0</v>
      </c>
      <c r="L180" s="1"/>
      <c r="M180" s="64"/>
    </row>
    <row r="181" spans="1:13" s="3" customFormat="1" ht="36">
      <c r="A181" s="51" t="s">
        <v>562</v>
      </c>
      <c r="B181" s="33" t="s">
        <v>533</v>
      </c>
      <c r="C181" s="52">
        <v>0</v>
      </c>
      <c r="D181" s="52">
        <v>50820656</v>
      </c>
      <c r="E181" s="52">
        <v>0</v>
      </c>
      <c r="F181" s="52">
        <v>50820656</v>
      </c>
      <c r="G181" s="52">
        <v>0</v>
      </c>
      <c r="H181" s="52">
        <v>0</v>
      </c>
      <c r="I181" s="52">
        <v>0</v>
      </c>
      <c r="J181" s="87">
        <f t="shared" si="53"/>
        <v>50820656</v>
      </c>
      <c r="K181" s="53">
        <f t="shared" si="54"/>
        <v>0</v>
      </c>
      <c r="L181" s="1"/>
      <c r="M181" s="64"/>
    </row>
    <row r="182" spans="1:13" ht="18">
      <c r="A182" s="48" t="s">
        <v>563</v>
      </c>
      <c r="B182" s="32" t="s">
        <v>535</v>
      </c>
      <c r="C182" s="49">
        <f aca="true" t="shared" si="76" ref="C182:J182">C183+C194</f>
        <v>0</v>
      </c>
      <c r="D182" s="49">
        <f t="shared" si="76"/>
        <v>962726986.75</v>
      </c>
      <c r="E182" s="49">
        <f t="shared" si="76"/>
        <v>0</v>
      </c>
      <c r="F182" s="49">
        <f t="shared" si="76"/>
        <v>962726986.75</v>
      </c>
      <c r="G182" s="49">
        <f t="shared" si="76"/>
        <v>239462208</v>
      </c>
      <c r="H182" s="49">
        <f t="shared" si="76"/>
        <v>0</v>
      </c>
      <c r="I182" s="49">
        <f t="shared" si="76"/>
        <v>239462208</v>
      </c>
      <c r="J182" s="86">
        <f t="shared" si="76"/>
        <v>723264778.75</v>
      </c>
      <c r="K182" s="50">
        <f t="shared" si="54"/>
        <v>24.873324555737554</v>
      </c>
      <c r="L182" s="3"/>
      <c r="M182" s="59">
        <f>M183+M194</f>
        <v>0</v>
      </c>
    </row>
    <row r="183" spans="1:13" ht="36">
      <c r="A183" s="48" t="s">
        <v>564</v>
      </c>
      <c r="B183" s="32" t="s">
        <v>537</v>
      </c>
      <c r="C183" s="49">
        <f aca="true" t="shared" si="77" ref="C183:J183">SUM(C184:C187)+C189</f>
        <v>0</v>
      </c>
      <c r="D183" s="49">
        <f t="shared" si="77"/>
        <v>194027944.7</v>
      </c>
      <c r="E183" s="49">
        <f t="shared" si="77"/>
        <v>0</v>
      </c>
      <c r="F183" s="49">
        <f t="shared" si="77"/>
        <v>194027944.7</v>
      </c>
      <c r="G183" s="49">
        <f t="shared" si="77"/>
        <v>0</v>
      </c>
      <c r="H183" s="49">
        <f t="shared" si="77"/>
        <v>0</v>
      </c>
      <c r="I183" s="49">
        <f t="shared" si="77"/>
        <v>0</v>
      </c>
      <c r="J183" s="86">
        <f t="shared" si="77"/>
        <v>194027944.7</v>
      </c>
      <c r="K183" s="50">
        <f t="shared" si="54"/>
        <v>0</v>
      </c>
      <c r="L183" s="3"/>
      <c r="M183" s="59">
        <f>SUM(M184:M187)+M189</f>
        <v>0</v>
      </c>
    </row>
    <row r="184" spans="1:13" ht="18">
      <c r="A184" s="51" t="s">
        <v>565</v>
      </c>
      <c r="B184" s="33" t="s">
        <v>539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87">
        <f t="shared" si="53"/>
        <v>0</v>
      </c>
      <c r="K184" s="53" t="str">
        <f t="shared" si="54"/>
        <v>0</v>
      </c>
      <c r="M184" s="64"/>
    </row>
    <row r="185" spans="1:13" s="3" customFormat="1" ht="18">
      <c r="A185" s="51" t="s">
        <v>566</v>
      </c>
      <c r="B185" s="33" t="s">
        <v>541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87">
        <f t="shared" si="53"/>
        <v>0</v>
      </c>
      <c r="K185" s="53" t="str">
        <f t="shared" si="54"/>
        <v>0</v>
      </c>
      <c r="L185" s="1"/>
      <c r="M185" s="64"/>
    </row>
    <row r="186" spans="1:13" ht="18">
      <c r="A186" s="51" t="s">
        <v>567</v>
      </c>
      <c r="B186" s="33" t="s">
        <v>568</v>
      </c>
      <c r="C186" s="52">
        <v>0</v>
      </c>
      <c r="D186" s="52">
        <v>194027944.7</v>
      </c>
      <c r="E186" s="52">
        <v>0</v>
      </c>
      <c r="F186" s="52">
        <v>194027944.7</v>
      </c>
      <c r="G186" s="52">
        <v>0</v>
      </c>
      <c r="H186" s="52">
        <v>0</v>
      </c>
      <c r="I186" s="52">
        <v>0</v>
      </c>
      <c r="J186" s="87">
        <f t="shared" si="53"/>
        <v>194027944.7</v>
      </c>
      <c r="K186" s="53">
        <f t="shared" si="54"/>
        <v>0</v>
      </c>
      <c r="M186" s="64"/>
    </row>
    <row r="187" spans="1:13" s="3" customFormat="1" ht="18">
      <c r="A187" s="48" t="s">
        <v>569</v>
      </c>
      <c r="B187" s="32" t="s">
        <v>570</v>
      </c>
      <c r="C187" s="49">
        <f aca="true" t="shared" si="78" ref="C187:J187">C188</f>
        <v>0</v>
      </c>
      <c r="D187" s="49">
        <f t="shared" si="78"/>
        <v>0</v>
      </c>
      <c r="E187" s="49">
        <f t="shared" si="78"/>
        <v>0</v>
      </c>
      <c r="F187" s="49">
        <f t="shared" si="78"/>
        <v>0</v>
      </c>
      <c r="G187" s="49">
        <f t="shared" si="78"/>
        <v>0</v>
      </c>
      <c r="H187" s="49">
        <f t="shared" si="78"/>
        <v>0</v>
      </c>
      <c r="I187" s="49">
        <f t="shared" si="78"/>
        <v>0</v>
      </c>
      <c r="J187" s="86">
        <f t="shared" si="78"/>
        <v>0</v>
      </c>
      <c r="K187" s="50" t="str">
        <f t="shared" si="54"/>
        <v>0</v>
      </c>
      <c r="M187" s="59">
        <f>M188</f>
        <v>0</v>
      </c>
    </row>
    <row r="188" spans="1:13" ht="18">
      <c r="A188" s="51" t="s">
        <v>571</v>
      </c>
      <c r="B188" s="33" t="s">
        <v>419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87">
        <f t="shared" si="53"/>
        <v>0</v>
      </c>
      <c r="K188" s="53" t="str">
        <f t="shared" si="54"/>
        <v>0</v>
      </c>
      <c r="M188" s="64"/>
    </row>
    <row r="189" spans="1:13" ht="18">
      <c r="A189" s="48" t="s">
        <v>572</v>
      </c>
      <c r="B189" s="32" t="s">
        <v>573</v>
      </c>
      <c r="C189" s="49">
        <f aca="true" t="shared" si="79" ref="C189:J189">SUM(C190:C193)</f>
        <v>0</v>
      </c>
      <c r="D189" s="49">
        <f t="shared" si="79"/>
        <v>0</v>
      </c>
      <c r="E189" s="49">
        <f t="shared" si="79"/>
        <v>0</v>
      </c>
      <c r="F189" s="49">
        <f t="shared" si="79"/>
        <v>0</v>
      </c>
      <c r="G189" s="49">
        <f t="shared" si="79"/>
        <v>0</v>
      </c>
      <c r="H189" s="49">
        <f t="shared" si="79"/>
        <v>0</v>
      </c>
      <c r="I189" s="49">
        <f t="shared" si="79"/>
        <v>0</v>
      </c>
      <c r="J189" s="86">
        <f t="shared" si="79"/>
        <v>0</v>
      </c>
      <c r="K189" s="50" t="str">
        <f t="shared" si="54"/>
        <v>0</v>
      </c>
      <c r="L189" s="3"/>
      <c r="M189" s="59">
        <f>SUM(M190:M193)</f>
        <v>0</v>
      </c>
    </row>
    <row r="190" spans="1:13" ht="18">
      <c r="A190" s="51" t="s">
        <v>574</v>
      </c>
      <c r="B190" s="33" t="s">
        <v>70</v>
      </c>
      <c r="C190" s="52">
        <v>0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87">
        <f t="shared" si="53"/>
        <v>0</v>
      </c>
      <c r="K190" s="53" t="str">
        <f t="shared" si="54"/>
        <v>0</v>
      </c>
      <c r="M190" s="64"/>
    </row>
    <row r="191" spans="1:13" ht="18">
      <c r="A191" s="51" t="s">
        <v>575</v>
      </c>
      <c r="B191" s="33" t="s">
        <v>106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87">
        <f t="shared" si="53"/>
        <v>0</v>
      </c>
      <c r="K191" s="53" t="str">
        <f t="shared" si="54"/>
        <v>0</v>
      </c>
      <c r="M191" s="64"/>
    </row>
    <row r="192" spans="1:13" s="3" customFormat="1" ht="39" customHeight="1">
      <c r="A192" s="51" t="s">
        <v>576</v>
      </c>
      <c r="B192" s="33" t="s">
        <v>425</v>
      </c>
      <c r="C192" s="52">
        <v>0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87">
        <f t="shared" si="53"/>
        <v>0</v>
      </c>
      <c r="K192" s="53" t="str">
        <f t="shared" si="54"/>
        <v>0</v>
      </c>
      <c r="L192" s="1"/>
      <c r="M192" s="64"/>
    </row>
    <row r="193" spans="1:13" ht="18">
      <c r="A193" s="51" t="s">
        <v>577</v>
      </c>
      <c r="B193" s="33" t="s">
        <v>427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87">
        <f t="shared" si="53"/>
        <v>0</v>
      </c>
      <c r="K193" s="53" t="str">
        <f t="shared" si="54"/>
        <v>0</v>
      </c>
      <c r="M193" s="64"/>
    </row>
    <row r="194" spans="1:14" ht="36">
      <c r="A194" s="48" t="s">
        <v>578</v>
      </c>
      <c r="B194" s="32" t="s">
        <v>555</v>
      </c>
      <c r="C194" s="49">
        <f aca="true" t="shared" si="80" ref="C194:J194">SUM(C195:C196)</f>
        <v>0</v>
      </c>
      <c r="D194" s="49">
        <f t="shared" si="80"/>
        <v>768699042.05</v>
      </c>
      <c r="E194" s="49">
        <f t="shared" si="80"/>
        <v>0</v>
      </c>
      <c r="F194" s="49">
        <f t="shared" si="80"/>
        <v>768699042.05</v>
      </c>
      <c r="G194" s="49">
        <f t="shared" si="80"/>
        <v>239462208</v>
      </c>
      <c r="H194" s="49">
        <f t="shared" si="80"/>
        <v>0</v>
      </c>
      <c r="I194" s="49">
        <f t="shared" si="80"/>
        <v>239462208</v>
      </c>
      <c r="J194" s="86">
        <f t="shared" si="80"/>
        <v>529236834.04999995</v>
      </c>
      <c r="K194" s="50">
        <f t="shared" si="54"/>
        <v>31.151620452315353</v>
      </c>
      <c r="L194" s="3"/>
      <c r="M194" s="59">
        <f>SUM(M195:M196)</f>
        <v>0</v>
      </c>
      <c r="N194" s="65"/>
    </row>
    <row r="195" spans="1:14" s="3" customFormat="1" ht="18">
      <c r="A195" s="51" t="s">
        <v>579</v>
      </c>
      <c r="B195" s="33" t="s">
        <v>497</v>
      </c>
      <c r="C195" s="52">
        <v>0</v>
      </c>
      <c r="D195" s="52">
        <v>759129042.05</v>
      </c>
      <c r="E195" s="52">
        <v>0</v>
      </c>
      <c r="F195" s="52">
        <v>759129042.05</v>
      </c>
      <c r="G195" s="52">
        <v>239462208</v>
      </c>
      <c r="H195" s="52">
        <v>0</v>
      </c>
      <c r="I195" s="52">
        <v>239462208</v>
      </c>
      <c r="J195" s="87">
        <f t="shared" si="53"/>
        <v>519666834.04999995</v>
      </c>
      <c r="K195" s="53">
        <f t="shared" si="54"/>
        <v>31.544334985965122</v>
      </c>
      <c r="L195" s="1"/>
      <c r="M195" s="64"/>
      <c r="N195" s="65"/>
    </row>
    <row r="196" spans="1:13" ht="18">
      <c r="A196" s="51" t="s">
        <v>580</v>
      </c>
      <c r="B196" s="33" t="s">
        <v>61</v>
      </c>
      <c r="C196" s="52">
        <v>0</v>
      </c>
      <c r="D196" s="52">
        <v>9570000</v>
      </c>
      <c r="E196" s="52">
        <v>0</v>
      </c>
      <c r="F196" s="52">
        <v>9570000</v>
      </c>
      <c r="G196" s="52">
        <v>0</v>
      </c>
      <c r="H196" s="52">
        <v>0</v>
      </c>
      <c r="I196" s="52">
        <v>0</v>
      </c>
      <c r="J196" s="87">
        <f t="shared" si="53"/>
        <v>9570000</v>
      </c>
      <c r="K196" s="53">
        <f t="shared" si="54"/>
        <v>0</v>
      </c>
      <c r="M196" s="64"/>
    </row>
    <row r="197" spans="1:13" ht="18">
      <c r="A197" s="48" t="s">
        <v>131</v>
      </c>
      <c r="B197" s="32" t="s">
        <v>581</v>
      </c>
      <c r="C197" s="49">
        <f aca="true" t="shared" si="81" ref="C197:J197">SUM(C198:C199)</f>
        <v>0</v>
      </c>
      <c r="D197" s="49">
        <f t="shared" si="81"/>
        <v>0</v>
      </c>
      <c r="E197" s="49">
        <f t="shared" si="81"/>
        <v>0</v>
      </c>
      <c r="F197" s="49">
        <f t="shared" si="81"/>
        <v>0</v>
      </c>
      <c r="G197" s="49">
        <f t="shared" si="81"/>
        <v>0</v>
      </c>
      <c r="H197" s="49">
        <f t="shared" si="81"/>
        <v>0</v>
      </c>
      <c r="I197" s="49">
        <f t="shared" si="81"/>
        <v>0</v>
      </c>
      <c r="J197" s="86">
        <f t="shared" si="81"/>
        <v>0</v>
      </c>
      <c r="K197" s="50" t="str">
        <f t="shared" si="54"/>
        <v>0</v>
      </c>
      <c r="L197" s="3"/>
      <c r="M197" s="59">
        <f>SUM(M198:M199)</f>
        <v>0</v>
      </c>
    </row>
    <row r="198" spans="1:13" s="3" customFormat="1" ht="18">
      <c r="A198" s="51" t="s">
        <v>582</v>
      </c>
      <c r="B198" s="33" t="s">
        <v>583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87">
        <f aca="true" t="shared" si="82" ref="J198:J222">F198-I198</f>
        <v>0</v>
      </c>
      <c r="K198" s="53" t="str">
        <f t="shared" si="54"/>
        <v>0</v>
      </c>
      <c r="L198" s="1"/>
      <c r="M198" s="64"/>
    </row>
    <row r="199" spans="1:13" ht="18">
      <c r="A199" s="51" t="s">
        <v>584</v>
      </c>
      <c r="B199" s="33" t="s">
        <v>585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87">
        <f t="shared" si="82"/>
        <v>0</v>
      </c>
      <c r="K199" s="53" t="str">
        <f t="shared" si="54"/>
        <v>0</v>
      </c>
      <c r="M199" s="64"/>
    </row>
    <row r="200" spans="1:13" s="3" customFormat="1" ht="18">
      <c r="A200" s="48" t="s">
        <v>132</v>
      </c>
      <c r="B200" s="32" t="s">
        <v>586</v>
      </c>
      <c r="C200" s="49">
        <f aca="true" t="shared" si="83" ref="C200:J200">SUM(C201:C202)</f>
        <v>0</v>
      </c>
      <c r="D200" s="49">
        <f t="shared" si="83"/>
        <v>7087055</v>
      </c>
      <c r="E200" s="49">
        <f t="shared" si="83"/>
        <v>0</v>
      </c>
      <c r="F200" s="49">
        <f t="shared" si="83"/>
        <v>7087055</v>
      </c>
      <c r="G200" s="49">
        <f t="shared" si="83"/>
        <v>6952708</v>
      </c>
      <c r="H200" s="49">
        <f t="shared" si="83"/>
        <v>1140004</v>
      </c>
      <c r="I200" s="49">
        <f t="shared" si="83"/>
        <v>8092712</v>
      </c>
      <c r="J200" s="86">
        <f t="shared" si="83"/>
        <v>-1005657</v>
      </c>
      <c r="K200" s="50">
        <f aca="true" t="shared" si="84" ref="K200:K222">IF(F200=0,"0",I200/F200*100)</f>
        <v>114.19005496641412</v>
      </c>
      <c r="M200" s="59">
        <f>SUM(M201:M202)</f>
        <v>0</v>
      </c>
    </row>
    <row r="201" spans="1:13" s="3" customFormat="1" ht="18">
      <c r="A201" s="51" t="s">
        <v>587</v>
      </c>
      <c r="B201" s="33" t="s">
        <v>588</v>
      </c>
      <c r="C201" s="52">
        <v>0</v>
      </c>
      <c r="D201" s="52">
        <v>788360</v>
      </c>
      <c r="E201" s="52">
        <v>0</v>
      </c>
      <c r="F201" s="52">
        <v>788360</v>
      </c>
      <c r="G201" s="52">
        <v>788360</v>
      </c>
      <c r="H201" s="52">
        <v>116286</v>
      </c>
      <c r="I201" s="52">
        <v>904646</v>
      </c>
      <c r="J201" s="87">
        <f t="shared" si="82"/>
        <v>-116286</v>
      </c>
      <c r="K201" s="53">
        <f t="shared" si="84"/>
        <v>114.75036785225024</v>
      </c>
      <c r="L201" s="1"/>
      <c r="M201" s="64"/>
    </row>
    <row r="202" spans="1:13" ht="18">
      <c r="A202" s="48" t="s">
        <v>589</v>
      </c>
      <c r="B202" s="32" t="s">
        <v>590</v>
      </c>
      <c r="C202" s="49">
        <f aca="true" t="shared" si="85" ref="C202:J202">C203+C213+C215</f>
        <v>0</v>
      </c>
      <c r="D202" s="49">
        <f t="shared" si="85"/>
        <v>6298695</v>
      </c>
      <c r="E202" s="49">
        <f t="shared" si="85"/>
        <v>0</v>
      </c>
      <c r="F202" s="49">
        <f t="shared" si="85"/>
        <v>6298695</v>
      </c>
      <c r="G202" s="49">
        <f t="shared" si="85"/>
        <v>6164348</v>
      </c>
      <c r="H202" s="49">
        <f t="shared" si="85"/>
        <v>1023718</v>
      </c>
      <c r="I202" s="49">
        <f t="shared" si="85"/>
        <v>7188066</v>
      </c>
      <c r="J202" s="86">
        <f t="shared" si="85"/>
        <v>-889371</v>
      </c>
      <c r="K202" s="50">
        <f t="shared" si="84"/>
        <v>114.11992484157432</v>
      </c>
      <c r="L202" s="3"/>
      <c r="M202" s="59">
        <f>M203+M213+M215</f>
        <v>0</v>
      </c>
    </row>
    <row r="203" spans="1:13" ht="18">
      <c r="A203" s="48" t="s">
        <v>591</v>
      </c>
      <c r="B203" s="32" t="s">
        <v>592</v>
      </c>
      <c r="C203" s="59">
        <f aca="true" t="shared" si="86" ref="C203:J203">SUM(C204:C208)</f>
        <v>0</v>
      </c>
      <c r="D203" s="59">
        <f t="shared" si="86"/>
        <v>3049943</v>
      </c>
      <c r="E203" s="59">
        <f t="shared" si="86"/>
        <v>0</v>
      </c>
      <c r="F203" s="59">
        <f t="shared" si="86"/>
        <v>3049943</v>
      </c>
      <c r="G203" s="59">
        <f t="shared" si="86"/>
        <v>3049943</v>
      </c>
      <c r="H203" s="59">
        <f t="shared" si="86"/>
        <v>464834</v>
      </c>
      <c r="I203" s="59">
        <f t="shared" si="86"/>
        <v>3514777</v>
      </c>
      <c r="J203" s="88">
        <f t="shared" si="86"/>
        <v>-464834</v>
      </c>
      <c r="K203" s="66">
        <f>SUM(K204:K208)</f>
        <v>594.577248218995</v>
      </c>
      <c r="L203" s="3"/>
      <c r="M203" s="59">
        <f>SUM(M204:M208)</f>
        <v>0</v>
      </c>
    </row>
    <row r="204" spans="1:13" ht="38.25" customHeight="1">
      <c r="A204" s="51" t="s">
        <v>593</v>
      </c>
      <c r="B204" s="33" t="s">
        <v>594</v>
      </c>
      <c r="C204" s="52">
        <v>0</v>
      </c>
      <c r="D204" s="52">
        <v>371580</v>
      </c>
      <c r="E204" s="52">
        <v>0</v>
      </c>
      <c r="F204" s="52">
        <v>371580</v>
      </c>
      <c r="G204" s="52">
        <v>371580</v>
      </c>
      <c r="H204" s="52">
        <v>70717</v>
      </c>
      <c r="I204" s="52">
        <v>442297</v>
      </c>
      <c r="J204" s="87">
        <f t="shared" si="82"/>
        <v>-70717</v>
      </c>
      <c r="K204" s="53">
        <f t="shared" si="84"/>
        <v>119.03143333871576</v>
      </c>
      <c r="M204" s="64"/>
    </row>
    <row r="205" spans="1:13" ht="36">
      <c r="A205" s="51" t="s">
        <v>595</v>
      </c>
      <c r="B205" s="33" t="s">
        <v>596</v>
      </c>
      <c r="C205" s="52">
        <v>0</v>
      </c>
      <c r="D205" s="52">
        <v>23821</v>
      </c>
      <c r="E205" s="52">
        <v>0</v>
      </c>
      <c r="F205" s="52">
        <v>23821</v>
      </c>
      <c r="G205" s="52">
        <v>23821</v>
      </c>
      <c r="H205" s="52">
        <v>8069</v>
      </c>
      <c r="I205" s="52">
        <v>31890</v>
      </c>
      <c r="J205" s="87">
        <f t="shared" si="82"/>
        <v>-8069</v>
      </c>
      <c r="K205" s="53">
        <f t="shared" si="84"/>
        <v>133.87347298602074</v>
      </c>
      <c r="M205" s="64"/>
    </row>
    <row r="206" spans="1:13" s="3" customFormat="1" ht="36">
      <c r="A206" s="51" t="s">
        <v>597</v>
      </c>
      <c r="B206" s="33" t="s">
        <v>598</v>
      </c>
      <c r="C206" s="52">
        <v>0</v>
      </c>
      <c r="D206" s="52">
        <v>1283000</v>
      </c>
      <c r="E206" s="52">
        <v>0</v>
      </c>
      <c r="F206" s="52">
        <v>1283000</v>
      </c>
      <c r="G206" s="52">
        <v>1283000</v>
      </c>
      <c r="H206" s="52">
        <v>160364</v>
      </c>
      <c r="I206" s="52">
        <v>1443364</v>
      </c>
      <c r="J206" s="87">
        <f t="shared" si="82"/>
        <v>-160364</v>
      </c>
      <c r="K206" s="53">
        <f t="shared" si="84"/>
        <v>112.49914263445051</v>
      </c>
      <c r="L206" s="1"/>
      <c r="M206" s="64"/>
    </row>
    <row r="207" spans="1:13" ht="18">
      <c r="A207" s="51" t="s">
        <v>599</v>
      </c>
      <c r="B207" s="33" t="s">
        <v>600</v>
      </c>
      <c r="C207" s="52">
        <v>0</v>
      </c>
      <c r="D207" s="52">
        <v>4423</v>
      </c>
      <c r="E207" s="52">
        <v>0</v>
      </c>
      <c r="F207" s="52">
        <v>4423</v>
      </c>
      <c r="G207" s="52">
        <v>4423</v>
      </c>
      <c r="H207" s="52">
        <v>562</v>
      </c>
      <c r="I207" s="52">
        <v>4985</v>
      </c>
      <c r="J207" s="87">
        <f t="shared" si="82"/>
        <v>-562</v>
      </c>
      <c r="K207" s="53">
        <f t="shared" si="84"/>
        <v>112.70630793579019</v>
      </c>
      <c r="M207" s="64"/>
    </row>
    <row r="208" spans="1:13" ht="18">
      <c r="A208" s="48" t="s">
        <v>601</v>
      </c>
      <c r="B208" s="32" t="s">
        <v>421</v>
      </c>
      <c r="C208" s="49">
        <f aca="true" t="shared" si="87" ref="C208:J208">SUM(C209:C212)</f>
        <v>0</v>
      </c>
      <c r="D208" s="49">
        <f t="shared" si="87"/>
        <v>1367119</v>
      </c>
      <c r="E208" s="49">
        <f t="shared" si="87"/>
        <v>0</v>
      </c>
      <c r="F208" s="49">
        <f t="shared" si="87"/>
        <v>1367119</v>
      </c>
      <c r="G208" s="49">
        <f t="shared" si="87"/>
        <v>1367119</v>
      </c>
      <c r="H208" s="49">
        <f t="shared" si="87"/>
        <v>225122</v>
      </c>
      <c r="I208" s="49">
        <f t="shared" si="87"/>
        <v>1592241</v>
      </c>
      <c r="J208" s="86">
        <f t="shared" si="87"/>
        <v>-225122</v>
      </c>
      <c r="K208" s="50">
        <f t="shared" si="84"/>
        <v>116.46689132401788</v>
      </c>
      <c r="L208" s="3"/>
      <c r="M208" s="59">
        <f>SUM(M209:M212)</f>
        <v>0</v>
      </c>
    </row>
    <row r="209" spans="1:13" ht="18">
      <c r="A209" s="51" t="s">
        <v>602</v>
      </c>
      <c r="B209" s="33" t="s">
        <v>70</v>
      </c>
      <c r="C209" s="52">
        <v>0</v>
      </c>
      <c r="D209" s="52">
        <v>150779</v>
      </c>
      <c r="E209" s="52">
        <v>0</v>
      </c>
      <c r="F209" s="52">
        <v>150779</v>
      </c>
      <c r="G209" s="52">
        <v>150779</v>
      </c>
      <c r="H209" s="52">
        <v>24783</v>
      </c>
      <c r="I209" s="52">
        <v>175562</v>
      </c>
      <c r="J209" s="87">
        <f t="shared" si="82"/>
        <v>-24783</v>
      </c>
      <c r="K209" s="53">
        <f t="shared" si="84"/>
        <v>116.43663905451025</v>
      </c>
      <c r="M209" s="64"/>
    </row>
    <row r="210" spans="1:13" ht="18">
      <c r="A210" s="51" t="s">
        <v>603</v>
      </c>
      <c r="B210" s="33" t="s">
        <v>106</v>
      </c>
      <c r="C210" s="52">
        <v>0</v>
      </c>
      <c r="D210" s="52">
        <v>163921</v>
      </c>
      <c r="E210" s="52">
        <v>0</v>
      </c>
      <c r="F210" s="52">
        <v>163921</v>
      </c>
      <c r="G210" s="52">
        <v>163921</v>
      </c>
      <c r="H210" s="52">
        <v>18347</v>
      </c>
      <c r="I210" s="52">
        <v>182268</v>
      </c>
      <c r="J210" s="87">
        <f t="shared" si="82"/>
        <v>-18347</v>
      </c>
      <c r="K210" s="53">
        <f t="shared" si="84"/>
        <v>111.1925866728485</v>
      </c>
      <c r="M210" s="64"/>
    </row>
    <row r="211" spans="1:13" ht="18">
      <c r="A211" s="51" t="s">
        <v>604</v>
      </c>
      <c r="B211" s="33" t="s">
        <v>425</v>
      </c>
      <c r="C211" s="52">
        <v>0</v>
      </c>
      <c r="D211" s="52">
        <v>61777</v>
      </c>
      <c r="E211" s="52">
        <v>0</v>
      </c>
      <c r="F211" s="52">
        <v>61777</v>
      </c>
      <c r="G211" s="52">
        <v>61777</v>
      </c>
      <c r="H211" s="52">
        <v>5821</v>
      </c>
      <c r="I211" s="52">
        <v>67598</v>
      </c>
      <c r="J211" s="87">
        <f t="shared" si="82"/>
        <v>-5821</v>
      </c>
      <c r="K211" s="53">
        <f t="shared" si="84"/>
        <v>109.42260064425271</v>
      </c>
      <c r="M211" s="64"/>
    </row>
    <row r="212" spans="1:13" s="3" customFormat="1" ht="18">
      <c r="A212" s="51" t="s">
        <v>605</v>
      </c>
      <c r="B212" s="33" t="s">
        <v>427</v>
      </c>
      <c r="C212" s="52">
        <v>0</v>
      </c>
      <c r="D212" s="52">
        <v>990642</v>
      </c>
      <c r="E212" s="52">
        <v>0</v>
      </c>
      <c r="F212" s="52">
        <v>990642</v>
      </c>
      <c r="G212" s="52">
        <v>990642</v>
      </c>
      <c r="H212" s="52">
        <v>176171</v>
      </c>
      <c r="I212" s="52">
        <v>1166813</v>
      </c>
      <c r="J212" s="87">
        <f t="shared" si="82"/>
        <v>-176171</v>
      </c>
      <c r="K212" s="53">
        <f t="shared" si="84"/>
        <v>117.78351816296906</v>
      </c>
      <c r="L212" s="1"/>
      <c r="M212" s="64"/>
    </row>
    <row r="213" spans="1:13" ht="36">
      <c r="A213" s="48" t="s">
        <v>1223</v>
      </c>
      <c r="B213" s="32" t="s">
        <v>1227</v>
      </c>
      <c r="C213" s="49">
        <f aca="true" t="shared" si="88" ref="C213:J213">C214</f>
        <v>0</v>
      </c>
      <c r="D213" s="49">
        <f t="shared" si="88"/>
        <v>179920</v>
      </c>
      <c r="E213" s="49">
        <f t="shared" si="88"/>
        <v>0</v>
      </c>
      <c r="F213" s="49">
        <f t="shared" si="88"/>
        <v>179920</v>
      </c>
      <c r="G213" s="49">
        <f t="shared" si="88"/>
        <v>43839</v>
      </c>
      <c r="H213" s="49">
        <f t="shared" si="88"/>
        <v>1420</v>
      </c>
      <c r="I213" s="49">
        <f t="shared" si="88"/>
        <v>45259</v>
      </c>
      <c r="J213" s="86">
        <f t="shared" si="88"/>
        <v>134661</v>
      </c>
      <c r="K213" s="50"/>
      <c r="L213" s="3"/>
      <c r="M213" s="59">
        <f>M214</f>
        <v>0</v>
      </c>
    </row>
    <row r="214" spans="1:13" ht="18">
      <c r="A214" s="51" t="s">
        <v>1224</v>
      </c>
      <c r="B214" s="33" t="s">
        <v>1228</v>
      </c>
      <c r="C214" s="52">
        <v>0</v>
      </c>
      <c r="D214" s="52">
        <v>179920</v>
      </c>
      <c r="E214" s="52">
        <v>0</v>
      </c>
      <c r="F214" s="52">
        <v>179920</v>
      </c>
      <c r="G214" s="52">
        <v>43839</v>
      </c>
      <c r="H214" s="52">
        <v>1420</v>
      </c>
      <c r="I214" s="52">
        <v>45259</v>
      </c>
      <c r="J214" s="87">
        <f t="shared" si="82"/>
        <v>134661</v>
      </c>
      <c r="K214" s="53"/>
      <c r="M214" s="64"/>
    </row>
    <row r="215" spans="1:13" ht="18">
      <c r="A215" s="48" t="s">
        <v>1229</v>
      </c>
      <c r="B215" s="32" t="s">
        <v>1233</v>
      </c>
      <c r="C215" s="59">
        <f aca="true" t="shared" si="89" ref="C215:J215">SUM(C216:C218)</f>
        <v>0</v>
      </c>
      <c r="D215" s="59">
        <f t="shared" si="89"/>
        <v>3068832</v>
      </c>
      <c r="E215" s="59">
        <f t="shared" si="89"/>
        <v>0</v>
      </c>
      <c r="F215" s="59">
        <f t="shared" si="89"/>
        <v>3068832</v>
      </c>
      <c r="G215" s="59">
        <f t="shared" si="89"/>
        <v>3070566</v>
      </c>
      <c r="H215" s="59">
        <f t="shared" si="89"/>
        <v>557464</v>
      </c>
      <c r="I215" s="59">
        <f t="shared" si="89"/>
        <v>3628030</v>
      </c>
      <c r="J215" s="88">
        <f t="shared" si="89"/>
        <v>-559198</v>
      </c>
      <c r="K215" s="66">
        <f>SUM(K216:K218)</f>
        <v>0</v>
      </c>
      <c r="M215" s="59">
        <f>SUM(M216:M218)</f>
        <v>0</v>
      </c>
    </row>
    <row r="216" spans="1:13" ht="18">
      <c r="A216" s="51" t="s">
        <v>1230</v>
      </c>
      <c r="B216" s="33" t="s">
        <v>1234</v>
      </c>
      <c r="C216" s="52">
        <v>0</v>
      </c>
      <c r="D216" s="52">
        <v>1389190</v>
      </c>
      <c r="E216" s="52">
        <v>0</v>
      </c>
      <c r="F216" s="52">
        <v>1389190</v>
      </c>
      <c r="G216" s="52">
        <v>1390924</v>
      </c>
      <c r="H216" s="52">
        <v>297751</v>
      </c>
      <c r="I216" s="52">
        <v>1688675</v>
      </c>
      <c r="J216" s="87">
        <f t="shared" si="82"/>
        <v>-299485</v>
      </c>
      <c r="K216" s="53"/>
      <c r="M216" s="64"/>
    </row>
    <row r="217" spans="1:13" ht="18">
      <c r="A217" s="51" t="s">
        <v>1231</v>
      </c>
      <c r="B217" s="33" t="s">
        <v>61</v>
      </c>
      <c r="C217" s="52">
        <v>0</v>
      </c>
      <c r="D217" s="52">
        <v>805914</v>
      </c>
      <c r="E217" s="52">
        <v>0</v>
      </c>
      <c r="F217" s="52">
        <v>805914</v>
      </c>
      <c r="G217" s="52">
        <v>805914</v>
      </c>
      <c r="H217" s="52">
        <v>148656</v>
      </c>
      <c r="I217" s="52">
        <v>954570</v>
      </c>
      <c r="J217" s="87">
        <f t="shared" si="82"/>
        <v>-148656</v>
      </c>
      <c r="K217" s="53"/>
      <c r="M217" s="64"/>
    </row>
    <row r="218" spans="1:13" ht="18">
      <c r="A218" s="51" t="s">
        <v>1232</v>
      </c>
      <c r="B218" s="33" t="s">
        <v>1235</v>
      </c>
      <c r="C218" s="52">
        <v>0</v>
      </c>
      <c r="D218" s="52">
        <v>873728</v>
      </c>
      <c r="E218" s="52">
        <v>0</v>
      </c>
      <c r="F218" s="52">
        <v>873728</v>
      </c>
      <c r="G218" s="52">
        <v>873728</v>
      </c>
      <c r="H218" s="52">
        <v>111057</v>
      </c>
      <c r="I218" s="52">
        <v>984785</v>
      </c>
      <c r="J218" s="87">
        <f t="shared" si="82"/>
        <v>-111057</v>
      </c>
      <c r="K218" s="53"/>
      <c r="M218" s="64"/>
    </row>
    <row r="219" spans="1:13" ht="18">
      <c r="A219" s="51" t="s">
        <v>133</v>
      </c>
      <c r="B219" s="33" t="s">
        <v>140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87">
        <f t="shared" si="82"/>
        <v>0</v>
      </c>
      <c r="K219" s="53" t="str">
        <f t="shared" si="84"/>
        <v>0</v>
      </c>
      <c r="M219" s="64"/>
    </row>
    <row r="220" spans="1:13" ht="18">
      <c r="A220" s="51" t="s">
        <v>134</v>
      </c>
      <c r="B220" s="33" t="s">
        <v>606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87">
        <f t="shared" si="82"/>
        <v>0</v>
      </c>
      <c r="K220" s="53" t="str">
        <f t="shared" si="84"/>
        <v>0</v>
      </c>
      <c r="M220" s="64"/>
    </row>
    <row r="221" spans="1:13" ht="18">
      <c r="A221" s="51" t="s">
        <v>135</v>
      </c>
      <c r="B221" s="33" t="s">
        <v>95</v>
      </c>
      <c r="C221" s="52">
        <v>7814582</v>
      </c>
      <c r="D221" s="52">
        <v>10176601</v>
      </c>
      <c r="E221" s="52">
        <v>0</v>
      </c>
      <c r="F221" s="52">
        <v>17991183</v>
      </c>
      <c r="G221" s="52">
        <v>62352</v>
      </c>
      <c r="H221" s="52">
        <v>0</v>
      </c>
      <c r="I221" s="52">
        <v>62352</v>
      </c>
      <c r="J221" s="87">
        <f t="shared" si="82"/>
        <v>17928831</v>
      </c>
      <c r="K221" s="53">
        <f t="shared" si="84"/>
        <v>0.3465697614214696</v>
      </c>
      <c r="M221" s="64"/>
    </row>
    <row r="222" spans="1:13" ht="18.75" thickBot="1">
      <c r="A222" s="54" t="s">
        <v>64</v>
      </c>
      <c r="B222" s="34" t="s">
        <v>607</v>
      </c>
      <c r="C222" s="55">
        <v>0</v>
      </c>
      <c r="D222" s="55">
        <v>0</v>
      </c>
      <c r="E222" s="55">
        <v>0</v>
      </c>
      <c r="F222" s="55">
        <v>0</v>
      </c>
      <c r="G222" s="55">
        <v>0</v>
      </c>
      <c r="H222" s="55">
        <v>0</v>
      </c>
      <c r="I222" s="55">
        <v>0</v>
      </c>
      <c r="J222" s="89">
        <f t="shared" si="82"/>
        <v>0</v>
      </c>
      <c r="K222" s="56" t="str">
        <f t="shared" si="84"/>
        <v>0</v>
      </c>
      <c r="M222" s="64"/>
    </row>
    <row r="223" spans="1:13" ht="89.25" customHeight="1">
      <c r="A223" s="7"/>
      <c r="B223" s="35"/>
      <c r="C223" s="8"/>
      <c r="D223" s="8"/>
      <c r="E223" s="8"/>
      <c r="F223" s="8"/>
      <c r="G223" s="8"/>
      <c r="H223" s="8"/>
      <c r="I223" s="8"/>
      <c r="J223" s="90"/>
      <c r="K223" s="26"/>
      <c r="M223" s="3"/>
    </row>
    <row r="224" spans="2:10" ht="18">
      <c r="B224" s="36" t="s">
        <v>71</v>
      </c>
      <c r="F224" s="93" t="s">
        <v>250</v>
      </c>
      <c r="G224" s="93"/>
      <c r="H224" s="93"/>
      <c r="I224" s="93"/>
      <c r="J224" s="93"/>
    </row>
    <row r="225" spans="2:9" ht="18">
      <c r="B225" s="37" t="s">
        <v>72</v>
      </c>
      <c r="G225" s="92" t="s">
        <v>251</v>
      </c>
      <c r="H225" s="92"/>
      <c r="I225" s="92"/>
    </row>
  </sheetData>
  <sheetProtection/>
  <mergeCells count="2">
    <mergeCell ref="G225:I225"/>
    <mergeCell ref="F224:J224"/>
  </mergeCells>
  <printOptions horizontalCentered="1"/>
  <pageMargins left="0.2362204724409449" right="0.15748031496062992" top="0.8661417322834646" bottom="0.3937007874015748" header="0.2362204724409449" footer="0.2362204724409449"/>
  <pageSetup horizontalDpi="600" verticalDpi="600" orientation="landscape" scale="43" r:id="rId2"/>
  <headerFooter alignWithMargins="0">
    <oddHeader>&amp;L&amp;G&amp;C&amp;14
ALCALDIA MUNICIPAL DE LA CELIA
Nit 891.480.026-2
EJECUCION PRESUPUESTAL DE INGRESOS CON CORTE A  OCTUBRE 2011
</oddHeader>
    <oddFooter>&amp;RPagina No.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1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0" sqref="B20"/>
    </sheetView>
  </sheetViews>
  <sheetFormatPr defaultColWidth="11.421875" defaultRowHeight="12.75"/>
  <cols>
    <col min="1" max="1" width="25.421875" style="7" customWidth="1"/>
    <col min="2" max="2" width="54.7109375" style="15" customWidth="1"/>
    <col min="3" max="8" width="14.7109375" style="79" customWidth="1"/>
    <col min="9" max="9" width="14.7109375" style="79" hidden="1" customWidth="1"/>
    <col min="10" max="11" width="14.7109375" style="79" customWidth="1"/>
    <col min="12" max="12" width="13.57421875" style="79" customWidth="1"/>
    <col min="13" max="13" width="4.57421875" style="1" customWidth="1"/>
    <col min="14" max="14" width="13.421875" style="4" customWidth="1"/>
    <col min="15" max="15" width="15.28125" style="1" bestFit="1" customWidth="1"/>
    <col min="16" max="16384" width="11.421875" style="1" customWidth="1"/>
  </cols>
  <sheetData>
    <row r="1" spans="1:14" ht="18.75" customHeight="1" thickBot="1">
      <c r="A1" s="80" t="s">
        <v>77</v>
      </c>
      <c r="B1" s="57" t="s">
        <v>78</v>
      </c>
      <c r="C1" s="69" t="s">
        <v>284</v>
      </c>
      <c r="D1" s="69" t="s">
        <v>147</v>
      </c>
      <c r="E1" s="69" t="s">
        <v>1217</v>
      </c>
      <c r="F1" s="69" t="s">
        <v>240</v>
      </c>
      <c r="G1" s="69" t="s">
        <v>239</v>
      </c>
      <c r="H1" s="69" t="s">
        <v>283</v>
      </c>
      <c r="I1" s="69" t="s">
        <v>282</v>
      </c>
      <c r="J1" s="69" t="s">
        <v>148</v>
      </c>
      <c r="K1" s="69" t="s">
        <v>149</v>
      </c>
      <c r="L1" s="70" t="s">
        <v>150</v>
      </c>
      <c r="N1" s="5" t="s">
        <v>285</v>
      </c>
    </row>
    <row r="2" spans="1:14" s="3" customFormat="1" ht="18">
      <c r="A2" s="16" t="s">
        <v>151</v>
      </c>
      <c r="B2" s="17" t="s">
        <v>152</v>
      </c>
      <c r="C2" s="71">
        <f aca="true" t="shared" si="0" ref="C2:L2">C3+C86+C95</f>
        <v>4142633166.3700004</v>
      </c>
      <c r="D2" s="71">
        <f t="shared" si="0"/>
        <v>411777817.28</v>
      </c>
      <c r="E2" s="71">
        <f t="shared" si="0"/>
        <v>411777817.28</v>
      </c>
      <c r="F2" s="71">
        <f t="shared" si="0"/>
        <v>3583390563.2000003</v>
      </c>
      <c r="G2" s="71">
        <f t="shared" si="0"/>
        <v>742309598.38</v>
      </c>
      <c r="H2" s="71">
        <f t="shared" si="0"/>
        <v>6983714131.190001</v>
      </c>
      <c r="I2" s="71">
        <f t="shared" si="0"/>
        <v>5553644498.110001</v>
      </c>
      <c r="J2" s="71">
        <f t="shared" si="0"/>
        <v>5497911382.12</v>
      </c>
      <c r="K2" s="71">
        <f t="shared" si="0"/>
        <v>3425564077.7400002</v>
      </c>
      <c r="L2" s="72">
        <f t="shared" si="0"/>
        <v>3360687082.6200004</v>
      </c>
      <c r="M2" s="19"/>
      <c r="N2" s="18">
        <f>N3+N86+N95</f>
        <v>0</v>
      </c>
    </row>
    <row r="3" spans="1:14" s="3" customFormat="1" ht="18">
      <c r="A3" s="20" t="s">
        <v>153</v>
      </c>
      <c r="B3" s="21" t="s">
        <v>154</v>
      </c>
      <c r="C3" s="73">
        <f aca="true" t="shared" si="1" ref="C3:L3">C4+C37+C72</f>
        <v>804546442.42</v>
      </c>
      <c r="D3" s="73">
        <f t="shared" si="1"/>
        <v>41466328</v>
      </c>
      <c r="E3" s="73">
        <f t="shared" si="1"/>
        <v>41466328</v>
      </c>
      <c r="F3" s="73">
        <f t="shared" si="1"/>
        <v>56671332.260000005</v>
      </c>
      <c r="G3" s="73">
        <f t="shared" si="1"/>
        <v>39465645.42</v>
      </c>
      <c r="H3" s="73">
        <f t="shared" si="1"/>
        <v>821752129.26</v>
      </c>
      <c r="I3" s="73">
        <f t="shared" si="1"/>
        <v>635956641.3</v>
      </c>
      <c r="J3" s="73">
        <f t="shared" si="1"/>
        <v>635897144.3</v>
      </c>
      <c r="K3" s="73">
        <f t="shared" si="1"/>
        <v>607210732.88</v>
      </c>
      <c r="L3" s="74">
        <f t="shared" si="1"/>
        <v>570738777.8100001</v>
      </c>
      <c r="M3" s="19"/>
      <c r="N3" s="22">
        <f>N4+N37+N72</f>
        <v>0</v>
      </c>
    </row>
    <row r="4" spans="1:14" s="3" customFormat="1" ht="18">
      <c r="A4" s="20" t="s">
        <v>155</v>
      </c>
      <c r="B4" s="21" t="s">
        <v>608</v>
      </c>
      <c r="C4" s="73">
        <f aca="true" t="shared" si="2" ref="C4:L4">C5+C16+C21</f>
        <v>391715297.76</v>
      </c>
      <c r="D4" s="73">
        <f t="shared" si="2"/>
        <v>21704528</v>
      </c>
      <c r="E4" s="73">
        <f t="shared" si="2"/>
        <v>18982528</v>
      </c>
      <c r="F4" s="73">
        <f t="shared" si="2"/>
        <v>14329792.72</v>
      </c>
      <c r="G4" s="73">
        <f t="shared" si="2"/>
        <v>20965645.42</v>
      </c>
      <c r="H4" s="73">
        <f t="shared" si="2"/>
        <v>387801445.06</v>
      </c>
      <c r="I4" s="73">
        <f t="shared" si="2"/>
        <v>279209628</v>
      </c>
      <c r="J4" s="73">
        <f t="shared" si="2"/>
        <v>279209628</v>
      </c>
      <c r="K4" s="73">
        <f t="shared" si="2"/>
        <v>261569387</v>
      </c>
      <c r="L4" s="74">
        <f t="shared" si="2"/>
        <v>237864504</v>
      </c>
      <c r="M4" s="19"/>
      <c r="N4" s="22">
        <f>N5+N16+N21</f>
        <v>0</v>
      </c>
    </row>
    <row r="5" spans="1:14" s="3" customFormat="1" ht="18">
      <c r="A5" s="20" t="s">
        <v>156</v>
      </c>
      <c r="B5" s="21" t="s">
        <v>609</v>
      </c>
      <c r="C5" s="73">
        <f aca="true" t="shared" si="3" ref="C5:L5">SUM(C6:C7)+SUM(C10:C15)</f>
        <v>273036335.58</v>
      </c>
      <c r="D5" s="73">
        <f t="shared" si="3"/>
        <v>10600000</v>
      </c>
      <c r="E5" s="73">
        <f t="shared" si="3"/>
        <v>12668000</v>
      </c>
      <c r="F5" s="73">
        <f t="shared" si="3"/>
        <v>14329792.72</v>
      </c>
      <c r="G5" s="73">
        <f t="shared" si="3"/>
        <v>15365645.42</v>
      </c>
      <c r="H5" s="73">
        <f t="shared" si="3"/>
        <v>269932482.88</v>
      </c>
      <c r="I5" s="73">
        <f t="shared" si="3"/>
        <v>197883064</v>
      </c>
      <c r="J5" s="73">
        <f t="shared" si="3"/>
        <v>197883064</v>
      </c>
      <c r="K5" s="73">
        <f t="shared" si="3"/>
        <v>196551264</v>
      </c>
      <c r="L5" s="74">
        <f t="shared" si="3"/>
        <v>181229446</v>
      </c>
      <c r="M5" s="19"/>
      <c r="N5" s="22">
        <f>SUM(N6:N7)+SUM(N10:N15)</f>
        <v>0</v>
      </c>
    </row>
    <row r="6" spans="1:14" ht="18">
      <c r="A6" s="10" t="s">
        <v>610</v>
      </c>
      <c r="B6" s="12" t="s">
        <v>611</v>
      </c>
      <c r="C6" s="75">
        <v>199001421.62</v>
      </c>
      <c r="D6" s="75">
        <v>2100000</v>
      </c>
      <c r="E6" s="75">
        <v>0</v>
      </c>
      <c r="F6" s="75">
        <v>0</v>
      </c>
      <c r="G6" s="75">
        <v>0</v>
      </c>
      <c r="H6" s="75">
        <v>201101421.62</v>
      </c>
      <c r="I6" s="75">
        <v>167957352</v>
      </c>
      <c r="J6" s="75">
        <v>167957352</v>
      </c>
      <c r="K6" s="75">
        <v>166664552</v>
      </c>
      <c r="L6" s="76">
        <v>151791892</v>
      </c>
      <c r="M6" s="6"/>
      <c r="N6" s="11"/>
    </row>
    <row r="7" spans="1:14" s="3" customFormat="1" ht="18">
      <c r="A7" s="20" t="s">
        <v>612</v>
      </c>
      <c r="B7" s="21" t="s">
        <v>613</v>
      </c>
      <c r="C7" s="73">
        <f aca="true" t="shared" si="4" ref="C7:L7">SUM(C8:C9)</f>
        <v>27230224.08</v>
      </c>
      <c r="D7" s="73">
        <f t="shared" si="4"/>
        <v>0</v>
      </c>
      <c r="E7" s="73">
        <f t="shared" si="4"/>
        <v>3000000</v>
      </c>
      <c r="F7" s="73">
        <f t="shared" si="4"/>
        <v>0</v>
      </c>
      <c r="G7" s="73">
        <f t="shared" si="4"/>
        <v>0</v>
      </c>
      <c r="H7" s="73">
        <f t="shared" si="4"/>
        <v>24230224.08</v>
      </c>
      <c r="I7" s="73">
        <f t="shared" si="4"/>
        <v>5275567</v>
      </c>
      <c r="J7" s="73">
        <f t="shared" si="4"/>
        <v>5275567</v>
      </c>
      <c r="K7" s="73">
        <f t="shared" si="4"/>
        <v>5275567</v>
      </c>
      <c r="L7" s="74">
        <f t="shared" si="4"/>
        <v>5275567</v>
      </c>
      <c r="M7" s="19"/>
      <c r="N7" s="22">
        <f>SUM(N8:N9)</f>
        <v>0</v>
      </c>
    </row>
    <row r="8" spans="1:14" ht="18">
      <c r="A8" s="10" t="s">
        <v>614</v>
      </c>
      <c r="B8" s="12" t="s">
        <v>158</v>
      </c>
      <c r="C8" s="75">
        <v>8831425</v>
      </c>
      <c r="D8" s="75">
        <v>0</v>
      </c>
      <c r="E8" s="75">
        <v>3000000</v>
      </c>
      <c r="F8" s="75">
        <v>0</v>
      </c>
      <c r="G8" s="75">
        <v>0</v>
      </c>
      <c r="H8" s="75">
        <v>5831425</v>
      </c>
      <c r="I8" s="75">
        <v>4918962</v>
      </c>
      <c r="J8" s="75">
        <v>4918962</v>
      </c>
      <c r="K8" s="75">
        <v>4918962</v>
      </c>
      <c r="L8" s="76">
        <v>4918962</v>
      </c>
      <c r="M8" s="6"/>
      <c r="N8" s="11"/>
    </row>
    <row r="9" spans="1:14" ht="18">
      <c r="A9" s="10" t="s">
        <v>615</v>
      </c>
      <c r="B9" s="12" t="s">
        <v>157</v>
      </c>
      <c r="C9" s="75">
        <v>18398799.08</v>
      </c>
      <c r="D9" s="75">
        <v>0</v>
      </c>
      <c r="E9" s="75">
        <v>0</v>
      </c>
      <c r="F9" s="75">
        <v>0</v>
      </c>
      <c r="G9" s="75">
        <v>0</v>
      </c>
      <c r="H9" s="75">
        <v>18398799.08</v>
      </c>
      <c r="I9" s="75">
        <v>356605</v>
      </c>
      <c r="J9" s="75">
        <v>356605</v>
      </c>
      <c r="K9" s="75">
        <v>356605</v>
      </c>
      <c r="L9" s="76">
        <v>356605</v>
      </c>
      <c r="M9" s="6"/>
      <c r="N9" s="11"/>
    </row>
    <row r="10" spans="1:14" ht="18">
      <c r="A10" s="10" t="s">
        <v>616</v>
      </c>
      <c r="B10" s="12" t="s">
        <v>617</v>
      </c>
      <c r="C10" s="75">
        <v>7048405</v>
      </c>
      <c r="D10" s="75">
        <v>6900000</v>
      </c>
      <c r="E10" s="75">
        <v>0</v>
      </c>
      <c r="F10" s="75">
        <v>0</v>
      </c>
      <c r="G10" s="75">
        <v>0</v>
      </c>
      <c r="H10" s="75">
        <v>13948405</v>
      </c>
      <c r="I10" s="75">
        <v>6313436</v>
      </c>
      <c r="J10" s="75">
        <v>6313436</v>
      </c>
      <c r="K10" s="75">
        <v>6313436</v>
      </c>
      <c r="L10" s="76">
        <v>6313436</v>
      </c>
      <c r="M10" s="6"/>
      <c r="N10" s="11"/>
    </row>
    <row r="11" spans="1:14" ht="18">
      <c r="A11" s="10" t="s">
        <v>618</v>
      </c>
      <c r="B11" s="12" t="s">
        <v>165</v>
      </c>
      <c r="C11" s="75">
        <v>12952755.25</v>
      </c>
      <c r="D11" s="75">
        <v>0</v>
      </c>
      <c r="E11" s="75">
        <v>8000000</v>
      </c>
      <c r="F11" s="75">
        <v>0</v>
      </c>
      <c r="G11" s="75">
        <v>0</v>
      </c>
      <c r="H11" s="75">
        <v>4952755.25</v>
      </c>
      <c r="I11" s="75">
        <v>3399451</v>
      </c>
      <c r="J11" s="75">
        <v>3399451</v>
      </c>
      <c r="K11" s="75">
        <v>3360451</v>
      </c>
      <c r="L11" s="76">
        <v>2911293</v>
      </c>
      <c r="M11" s="6"/>
      <c r="N11" s="11"/>
    </row>
    <row r="12" spans="1:14" ht="18">
      <c r="A12" s="10" t="s">
        <v>619</v>
      </c>
      <c r="B12" s="12" t="s">
        <v>620</v>
      </c>
      <c r="C12" s="75">
        <v>22500000</v>
      </c>
      <c r="D12" s="75">
        <v>0</v>
      </c>
      <c r="E12" s="75">
        <v>0</v>
      </c>
      <c r="F12" s="75">
        <v>14329792.72</v>
      </c>
      <c r="G12" s="75">
        <v>14329792.72</v>
      </c>
      <c r="H12" s="75">
        <v>22500000</v>
      </c>
      <c r="I12" s="75">
        <v>14625258</v>
      </c>
      <c r="J12" s="75">
        <v>14625258</v>
      </c>
      <c r="K12" s="75">
        <v>14625258</v>
      </c>
      <c r="L12" s="76">
        <v>14625258</v>
      </c>
      <c r="M12" s="6"/>
      <c r="N12" s="11"/>
    </row>
    <row r="13" spans="1:14" ht="18">
      <c r="A13" s="10" t="s">
        <v>621</v>
      </c>
      <c r="B13" s="12" t="s">
        <v>622</v>
      </c>
      <c r="C13" s="75">
        <v>2000000</v>
      </c>
      <c r="D13" s="75">
        <v>0</v>
      </c>
      <c r="E13" s="75">
        <v>500000</v>
      </c>
      <c r="F13" s="75">
        <v>0</v>
      </c>
      <c r="G13" s="75">
        <v>1035852.7</v>
      </c>
      <c r="H13" s="75">
        <v>464147.3</v>
      </c>
      <c r="I13" s="75">
        <v>0</v>
      </c>
      <c r="J13" s="75">
        <v>0</v>
      </c>
      <c r="K13" s="75">
        <v>0</v>
      </c>
      <c r="L13" s="76">
        <v>0</v>
      </c>
      <c r="M13" s="6"/>
      <c r="N13" s="11"/>
    </row>
    <row r="14" spans="1:14" ht="18">
      <c r="A14" s="10" t="s">
        <v>623</v>
      </c>
      <c r="B14" s="12" t="s">
        <v>624</v>
      </c>
      <c r="C14" s="75">
        <v>2303529.63</v>
      </c>
      <c r="D14" s="75">
        <v>0</v>
      </c>
      <c r="E14" s="75">
        <v>0</v>
      </c>
      <c r="F14" s="75">
        <v>0</v>
      </c>
      <c r="G14" s="75">
        <v>0</v>
      </c>
      <c r="H14" s="75">
        <v>2303529.63</v>
      </c>
      <c r="I14" s="75">
        <v>0</v>
      </c>
      <c r="J14" s="75">
        <v>0</v>
      </c>
      <c r="K14" s="75">
        <v>0</v>
      </c>
      <c r="L14" s="76">
        <v>0</v>
      </c>
      <c r="M14" s="6"/>
      <c r="N14" s="11"/>
    </row>
    <row r="15" spans="1:14" ht="18">
      <c r="A15" s="10" t="s">
        <v>1219</v>
      </c>
      <c r="B15" s="12" t="s">
        <v>1220</v>
      </c>
      <c r="C15" s="75">
        <v>0</v>
      </c>
      <c r="D15" s="75">
        <v>1600000</v>
      </c>
      <c r="E15" s="75">
        <v>1168000</v>
      </c>
      <c r="F15" s="75">
        <v>0</v>
      </c>
      <c r="G15" s="75">
        <v>0</v>
      </c>
      <c r="H15" s="75">
        <v>432000</v>
      </c>
      <c r="I15" s="75">
        <v>312000</v>
      </c>
      <c r="J15" s="75">
        <v>312000</v>
      </c>
      <c r="K15" s="75">
        <v>312000</v>
      </c>
      <c r="L15" s="76">
        <v>312000</v>
      </c>
      <c r="M15" s="6"/>
      <c r="N15" s="11"/>
    </row>
    <row r="16" spans="1:14" s="3" customFormat="1" ht="18">
      <c r="A16" s="20" t="s">
        <v>625</v>
      </c>
      <c r="B16" s="21" t="s">
        <v>626</v>
      </c>
      <c r="C16" s="73">
        <f aca="true" t="shared" si="5" ref="C16:L16">SUM(C17:C20)</f>
        <v>35850000</v>
      </c>
      <c r="D16" s="73">
        <f t="shared" si="5"/>
        <v>6165000</v>
      </c>
      <c r="E16" s="73">
        <f t="shared" si="5"/>
        <v>1375000</v>
      </c>
      <c r="F16" s="73">
        <f t="shared" si="5"/>
        <v>0</v>
      </c>
      <c r="G16" s="73">
        <f t="shared" si="5"/>
        <v>5600000</v>
      </c>
      <c r="H16" s="73">
        <f t="shared" si="5"/>
        <v>35040000</v>
      </c>
      <c r="I16" s="73">
        <f t="shared" si="5"/>
        <v>35040000</v>
      </c>
      <c r="J16" s="73">
        <f t="shared" si="5"/>
        <v>35040000</v>
      </c>
      <c r="K16" s="73">
        <f t="shared" si="5"/>
        <v>19451775</v>
      </c>
      <c r="L16" s="74">
        <f t="shared" si="5"/>
        <v>11068710</v>
      </c>
      <c r="M16" s="19"/>
      <c r="N16" s="22">
        <f>SUM(N17:N20)</f>
        <v>0</v>
      </c>
    </row>
    <row r="17" spans="1:14" ht="18">
      <c r="A17" s="10" t="s">
        <v>627</v>
      </c>
      <c r="B17" s="12" t="s">
        <v>159</v>
      </c>
      <c r="C17" s="75">
        <v>30250000</v>
      </c>
      <c r="D17" s="75">
        <v>0</v>
      </c>
      <c r="E17" s="75">
        <v>1375000</v>
      </c>
      <c r="F17" s="75">
        <v>0</v>
      </c>
      <c r="G17" s="75">
        <v>0</v>
      </c>
      <c r="H17" s="75">
        <v>28875000</v>
      </c>
      <c r="I17" s="75">
        <v>28875000</v>
      </c>
      <c r="J17" s="75">
        <v>28875000</v>
      </c>
      <c r="K17" s="75">
        <v>13971775</v>
      </c>
      <c r="L17" s="76">
        <v>5588710</v>
      </c>
      <c r="M17" s="6"/>
      <c r="N17" s="11"/>
    </row>
    <row r="18" spans="1:14" ht="18">
      <c r="A18" s="10" t="s">
        <v>628</v>
      </c>
      <c r="B18" s="12" t="s">
        <v>629</v>
      </c>
      <c r="C18" s="75">
        <v>3600000</v>
      </c>
      <c r="D18" s="75">
        <v>0</v>
      </c>
      <c r="E18" s="75">
        <v>0</v>
      </c>
      <c r="F18" s="75">
        <v>0</v>
      </c>
      <c r="G18" s="75">
        <v>3600000</v>
      </c>
      <c r="H18" s="75">
        <v>0</v>
      </c>
      <c r="I18" s="75">
        <v>0</v>
      </c>
      <c r="J18" s="75">
        <v>0</v>
      </c>
      <c r="K18" s="75">
        <v>0</v>
      </c>
      <c r="L18" s="76">
        <v>0</v>
      </c>
      <c r="M18" s="6"/>
      <c r="N18" s="11"/>
    </row>
    <row r="19" spans="1:14" ht="18">
      <c r="A19" s="10" t="s">
        <v>630</v>
      </c>
      <c r="B19" s="12" t="s">
        <v>631</v>
      </c>
      <c r="C19" s="75">
        <v>2000000</v>
      </c>
      <c r="D19" s="75">
        <v>0</v>
      </c>
      <c r="E19" s="75">
        <v>0</v>
      </c>
      <c r="F19" s="75">
        <v>0</v>
      </c>
      <c r="G19" s="75">
        <v>2000000</v>
      </c>
      <c r="H19" s="75">
        <v>0</v>
      </c>
      <c r="I19" s="75">
        <v>0</v>
      </c>
      <c r="J19" s="75">
        <v>0</v>
      </c>
      <c r="K19" s="75">
        <v>0</v>
      </c>
      <c r="L19" s="76">
        <v>0</v>
      </c>
      <c r="M19" s="6"/>
      <c r="N19" s="11"/>
    </row>
    <row r="20" spans="1:14" ht="18">
      <c r="A20" s="10" t="s">
        <v>632</v>
      </c>
      <c r="B20" s="12" t="s">
        <v>633</v>
      </c>
      <c r="C20" s="75">
        <v>0</v>
      </c>
      <c r="D20" s="75">
        <v>6165000</v>
      </c>
      <c r="E20" s="75">
        <v>0</v>
      </c>
      <c r="F20" s="75">
        <v>0</v>
      </c>
      <c r="G20" s="75">
        <v>0</v>
      </c>
      <c r="H20" s="75">
        <v>6165000</v>
      </c>
      <c r="I20" s="75">
        <v>6165000</v>
      </c>
      <c r="J20" s="75">
        <v>6165000</v>
      </c>
      <c r="K20" s="75">
        <v>5480000</v>
      </c>
      <c r="L20" s="76">
        <v>5480000</v>
      </c>
      <c r="M20" s="6"/>
      <c r="N20" s="11"/>
    </row>
    <row r="21" spans="1:14" s="3" customFormat="1" ht="18">
      <c r="A21" s="20" t="s">
        <v>634</v>
      </c>
      <c r="B21" s="21" t="s">
        <v>635</v>
      </c>
      <c r="C21" s="73">
        <f aca="true" t="shared" si="6" ref="C21:L21">C22++C26+C31</f>
        <v>82828962.18</v>
      </c>
      <c r="D21" s="73">
        <f t="shared" si="6"/>
        <v>4939528</v>
      </c>
      <c r="E21" s="73">
        <f t="shared" si="6"/>
        <v>4939528</v>
      </c>
      <c r="F21" s="73">
        <f t="shared" si="6"/>
        <v>0</v>
      </c>
      <c r="G21" s="73">
        <f t="shared" si="6"/>
        <v>0</v>
      </c>
      <c r="H21" s="73">
        <f t="shared" si="6"/>
        <v>82828962.18</v>
      </c>
      <c r="I21" s="73">
        <f t="shared" si="6"/>
        <v>46286564</v>
      </c>
      <c r="J21" s="73">
        <f t="shared" si="6"/>
        <v>46286564</v>
      </c>
      <c r="K21" s="73">
        <f t="shared" si="6"/>
        <v>45566348</v>
      </c>
      <c r="L21" s="74">
        <f t="shared" si="6"/>
        <v>45566348</v>
      </c>
      <c r="M21" s="19"/>
      <c r="N21" s="22">
        <f>N22++N26+N31</f>
        <v>0</v>
      </c>
    </row>
    <row r="22" spans="1:14" s="3" customFormat="1" ht="18">
      <c r="A22" s="20" t="s">
        <v>636</v>
      </c>
      <c r="B22" s="21" t="s">
        <v>583</v>
      </c>
      <c r="C22" s="73">
        <f aca="true" t="shared" si="7" ref="C22:L22">C23</f>
        <v>6045928</v>
      </c>
      <c r="D22" s="73">
        <f t="shared" si="7"/>
        <v>0</v>
      </c>
      <c r="E22" s="73">
        <f t="shared" si="7"/>
        <v>4939528</v>
      </c>
      <c r="F22" s="73">
        <f t="shared" si="7"/>
        <v>0</v>
      </c>
      <c r="G22" s="73">
        <f t="shared" si="7"/>
        <v>0</v>
      </c>
      <c r="H22" s="73">
        <f t="shared" si="7"/>
        <v>1106400</v>
      </c>
      <c r="I22" s="73">
        <f t="shared" si="7"/>
        <v>779900</v>
      </c>
      <c r="J22" s="73">
        <f t="shared" si="7"/>
        <v>779900</v>
      </c>
      <c r="K22" s="73">
        <f t="shared" si="7"/>
        <v>775600</v>
      </c>
      <c r="L22" s="74">
        <f t="shared" si="7"/>
        <v>775600</v>
      </c>
      <c r="M22" s="19"/>
      <c r="N22" s="22">
        <f>N23</f>
        <v>0</v>
      </c>
    </row>
    <row r="23" spans="1:14" s="3" customFormat="1" ht="18">
      <c r="A23" s="20" t="s">
        <v>637</v>
      </c>
      <c r="B23" s="21" t="s">
        <v>638</v>
      </c>
      <c r="C23" s="73">
        <f aca="true" t="shared" si="8" ref="C23:L23">SUM(C24:C25)</f>
        <v>6045928</v>
      </c>
      <c r="D23" s="73">
        <f t="shared" si="8"/>
        <v>0</v>
      </c>
      <c r="E23" s="73">
        <f t="shared" si="8"/>
        <v>4939528</v>
      </c>
      <c r="F23" s="73">
        <f t="shared" si="8"/>
        <v>0</v>
      </c>
      <c r="G23" s="73">
        <f t="shared" si="8"/>
        <v>0</v>
      </c>
      <c r="H23" s="73">
        <f t="shared" si="8"/>
        <v>1106400</v>
      </c>
      <c r="I23" s="73">
        <f t="shared" si="8"/>
        <v>779900</v>
      </c>
      <c r="J23" s="73">
        <f t="shared" si="8"/>
        <v>779900</v>
      </c>
      <c r="K23" s="73">
        <f t="shared" si="8"/>
        <v>775600</v>
      </c>
      <c r="L23" s="74">
        <f t="shared" si="8"/>
        <v>775600</v>
      </c>
      <c r="M23" s="19"/>
      <c r="N23" s="22">
        <f>SUM(N24:N25)</f>
        <v>0</v>
      </c>
    </row>
    <row r="24" spans="1:14" ht="18">
      <c r="A24" s="10" t="s">
        <v>639</v>
      </c>
      <c r="B24" s="12" t="s">
        <v>640</v>
      </c>
      <c r="C24" s="75">
        <v>4939528</v>
      </c>
      <c r="D24" s="75">
        <v>0</v>
      </c>
      <c r="E24" s="75">
        <v>4939528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6">
        <v>0</v>
      </c>
      <c r="M24" s="6"/>
      <c r="N24" s="11"/>
    </row>
    <row r="25" spans="1:14" ht="18">
      <c r="A25" s="10" t="s">
        <v>641</v>
      </c>
      <c r="B25" s="12" t="s">
        <v>642</v>
      </c>
      <c r="C25" s="75">
        <v>1106400</v>
      </c>
      <c r="D25" s="75">
        <v>0</v>
      </c>
      <c r="E25" s="75">
        <v>0</v>
      </c>
      <c r="F25" s="75">
        <v>0</v>
      </c>
      <c r="G25" s="75">
        <v>0</v>
      </c>
      <c r="H25" s="75">
        <v>1106400</v>
      </c>
      <c r="I25" s="75">
        <v>779900</v>
      </c>
      <c r="J25" s="75">
        <v>779900</v>
      </c>
      <c r="K25" s="75">
        <v>775600</v>
      </c>
      <c r="L25" s="76">
        <v>775600</v>
      </c>
      <c r="M25" s="6"/>
      <c r="N25" s="11"/>
    </row>
    <row r="26" spans="1:14" s="3" customFormat="1" ht="18">
      <c r="A26" s="20" t="s">
        <v>643</v>
      </c>
      <c r="B26" s="21" t="s">
        <v>585</v>
      </c>
      <c r="C26" s="73">
        <f aca="true" t="shared" si="9" ref="C26:L26">C27</f>
        <v>57707158.260000005</v>
      </c>
      <c r="D26" s="73">
        <f t="shared" si="9"/>
        <v>4939528</v>
      </c>
      <c r="E26" s="73">
        <f t="shared" si="9"/>
        <v>0</v>
      </c>
      <c r="F26" s="73">
        <f t="shared" si="9"/>
        <v>0</v>
      </c>
      <c r="G26" s="73">
        <f t="shared" si="9"/>
        <v>0</v>
      </c>
      <c r="H26" s="73">
        <f t="shared" si="9"/>
        <v>62646686.260000005</v>
      </c>
      <c r="I26" s="73">
        <f t="shared" si="9"/>
        <v>31772050</v>
      </c>
      <c r="J26" s="73">
        <f t="shared" si="9"/>
        <v>31772050</v>
      </c>
      <c r="K26" s="73">
        <f t="shared" si="9"/>
        <v>31132334</v>
      </c>
      <c r="L26" s="74">
        <f t="shared" si="9"/>
        <v>31132334</v>
      </c>
      <c r="M26" s="19"/>
      <c r="N26" s="22">
        <f>N27</f>
        <v>0</v>
      </c>
    </row>
    <row r="27" spans="1:14" s="3" customFormat="1" ht="18">
      <c r="A27" s="20" t="s">
        <v>644</v>
      </c>
      <c r="B27" s="21" t="s">
        <v>645</v>
      </c>
      <c r="C27" s="73">
        <f aca="true" t="shared" si="10" ref="C27:L27">SUM(C28:C30)</f>
        <v>57707158.260000005</v>
      </c>
      <c r="D27" s="73">
        <f t="shared" si="10"/>
        <v>4939528</v>
      </c>
      <c r="E27" s="73">
        <f t="shared" si="10"/>
        <v>0</v>
      </c>
      <c r="F27" s="73">
        <f t="shared" si="10"/>
        <v>0</v>
      </c>
      <c r="G27" s="73">
        <f t="shared" si="10"/>
        <v>0</v>
      </c>
      <c r="H27" s="73">
        <f t="shared" si="10"/>
        <v>62646686.260000005</v>
      </c>
      <c r="I27" s="73">
        <f t="shared" si="10"/>
        <v>31772050</v>
      </c>
      <c r="J27" s="73">
        <f t="shared" si="10"/>
        <v>31772050</v>
      </c>
      <c r="K27" s="73">
        <f t="shared" si="10"/>
        <v>31132334</v>
      </c>
      <c r="L27" s="74">
        <f t="shared" si="10"/>
        <v>31132334</v>
      </c>
      <c r="M27" s="19"/>
      <c r="N27" s="22">
        <f>SUM(N28:N30)</f>
        <v>0</v>
      </c>
    </row>
    <row r="28" spans="1:14" ht="18">
      <c r="A28" s="10" t="s">
        <v>646</v>
      </c>
      <c r="B28" s="12" t="s">
        <v>647</v>
      </c>
      <c r="C28" s="75">
        <v>18016105</v>
      </c>
      <c r="D28" s="75">
        <v>0</v>
      </c>
      <c r="E28" s="75">
        <v>0</v>
      </c>
      <c r="F28" s="75">
        <v>0</v>
      </c>
      <c r="G28" s="75">
        <v>0</v>
      </c>
      <c r="H28" s="75">
        <v>18016105</v>
      </c>
      <c r="I28" s="75">
        <v>13022700</v>
      </c>
      <c r="J28" s="75">
        <v>13022700</v>
      </c>
      <c r="K28" s="75">
        <v>12437084</v>
      </c>
      <c r="L28" s="76">
        <v>12437084</v>
      </c>
      <c r="M28" s="6"/>
      <c r="N28" s="11"/>
    </row>
    <row r="29" spans="1:14" ht="18">
      <c r="A29" s="10" t="s">
        <v>648</v>
      </c>
      <c r="B29" s="12" t="s">
        <v>640</v>
      </c>
      <c r="C29" s="75">
        <v>20494973</v>
      </c>
      <c r="D29" s="75">
        <v>4939528</v>
      </c>
      <c r="E29" s="75">
        <v>0</v>
      </c>
      <c r="F29" s="75">
        <v>0</v>
      </c>
      <c r="G29" s="75">
        <v>0</v>
      </c>
      <c r="H29" s="75">
        <v>25434501</v>
      </c>
      <c r="I29" s="75">
        <v>18317900</v>
      </c>
      <c r="J29" s="75">
        <v>18317900</v>
      </c>
      <c r="K29" s="75">
        <v>18263800</v>
      </c>
      <c r="L29" s="76">
        <v>18263800</v>
      </c>
      <c r="M29" s="6"/>
      <c r="N29" s="11"/>
    </row>
    <row r="30" spans="1:14" ht="18">
      <c r="A30" s="10" t="s">
        <v>649</v>
      </c>
      <c r="B30" s="12" t="s">
        <v>650</v>
      </c>
      <c r="C30" s="75">
        <v>19196080.26</v>
      </c>
      <c r="D30" s="75">
        <v>0</v>
      </c>
      <c r="E30" s="75">
        <v>0</v>
      </c>
      <c r="F30" s="75">
        <v>0</v>
      </c>
      <c r="G30" s="75">
        <v>0</v>
      </c>
      <c r="H30" s="75">
        <v>19196080.26</v>
      </c>
      <c r="I30" s="75">
        <v>431450</v>
      </c>
      <c r="J30" s="75">
        <v>431450</v>
      </c>
      <c r="K30" s="75">
        <v>431450</v>
      </c>
      <c r="L30" s="76">
        <v>431450</v>
      </c>
      <c r="M30" s="6"/>
      <c r="N30" s="11"/>
    </row>
    <row r="31" spans="1:14" s="3" customFormat="1" ht="18">
      <c r="A31" s="20" t="s">
        <v>651</v>
      </c>
      <c r="B31" s="21" t="s">
        <v>652</v>
      </c>
      <c r="C31" s="73">
        <f aca="true" t="shared" si="11" ref="C31:L31">SUM(C32:C36)</f>
        <v>19075875.919999998</v>
      </c>
      <c r="D31" s="73">
        <f t="shared" si="11"/>
        <v>0</v>
      </c>
      <c r="E31" s="73">
        <f t="shared" si="11"/>
        <v>0</v>
      </c>
      <c r="F31" s="73">
        <f t="shared" si="11"/>
        <v>0</v>
      </c>
      <c r="G31" s="73">
        <f t="shared" si="11"/>
        <v>0</v>
      </c>
      <c r="H31" s="73">
        <f t="shared" si="11"/>
        <v>19075875.919999998</v>
      </c>
      <c r="I31" s="73">
        <f t="shared" si="11"/>
        <v>13734614</v>
      </c>
      <c r="J31" s="73">
        <f t="shared" si="11"/>
        <v>13734614</v>
      </c>
      <c r="K31" s="73">
        <f t="shared" si="11"/>
        <v>13658414</v>
      </c>
      <c r="L31" s="74">
        <f t="shared" si="11"/>
        <v>13658414</v>
      </c>
      <c r="M31" s="19"/>
      <c r="N31" s="22">
        <f>SUM(N32:N36)</f>
        <v>0</v>
      </c>
    </row>
    <row r="32" spans="1:14" ht="18">
      <c r="A32" s="10" t="s">
        <v>653</v>
      </c>
      <c r="B32" s="12" t="s">
        <v>654</v>
      </c>
      <c r="C32" s="75">
        <v>1059770.88</v>
      </c>
      <c r="D32" s="75">
        <v>0</v>
      </c>
      <c r="E32" s="75">
        <v>0</v>
      </c>
      <c r="F32" s="75">
        <v>0</v>
      </c>
      <c r="G32" s="75">
        <v>0</v>
      </c>
      <c r="H32" s="75">
        <v>1059770.88</v>
      </c>
      <c r="I32" s="75">
        <v>761700</v>
      </c>
      <c r="J32" s="75">
        <v>761700</v>
      </c>
      <c r="K32" s="75">
        <v>757700</v>
      </c>
      <c r="L32" s="76">
        <v>757700</v>
      </c>
      <c r="M32" s="6"/>
      <c r="N32" s="11"/>
    </row>
    <row r="33" spans="1:14" ht="18">
      <c r="A33" s="10" t="s">
        <v>655</v>
      </c>
      <c r="B33" s="12" t="s">
        <v>656</v>
      </c>
      <c r="C33" s="75">
        <v>6358625.31</v>
      </c>
      <c r="D33" s="75">
        <v>0</v>
      </c>
      <c r="E33" s="75">
        <v>0</v>
      </c>
      <c r="F33" s="75">
        <v>0</v>
      </c>
      <c r="G33" s="75">
        <v>0</v>
      </c>
      <c r="H33" s="75">
        <v>6358625.31</v>
      </c>
      <c r="I33" s="75">
        <v>4577800</v>
      </c>
      <c r="J33" s="75">
        <v>4577800</v>
      </c>
      <c r="K33" s="75">
        <v>4551900</v>
      </c>
      <c r="L33" s="76">
        <v>4551900</v>
      </c>
      <c r="M33" s="6"/>
      <c r="N33" s="11"/>
    </row>
    <row r="34" spans="1:14" ht="18">
      <c r="A34" s="10" t="s">
        <v>657</v>
      </c>
      <c r="B34" s="12" t="s">
        <v>658</v>
      </c>
      <c r="C34" s="75">
        <v>1059770.88</v>
      </c>
      <c r="D34" s="75">
        <v>0</v>
      </c>
      <c r="E34" s="75">
        <v>0</v>
      </c>
      <c r="F34" s="75">
        <v>0</v>
      </c>
      <c r="G34" s="75">
        <v>0</v>
      </c>
      <c r="H34" s="75">
        <v>1059770.88</v>
      </c>
      <c r="I34" s="75">
        <v>761700</v>
      </c>
      <c r="J34" s="75">
        <v>761700</v>
      </c>
      <c r="K34" s="75">
        <v>757700</v>
      </c>
      <c r="L34" s="76">
        <v>757700</v>
      </c>
      <c r="M34" s="6"/>
      <c r="N34" s="11"/>
    </row>
    <row r="35" spans="1:14" ht="18">
      <c r="A35" s="10" t="s">
        <v>659</v>
      </c>
      <c r="B35" s="12" t="s">
        <v>660</v>
      </c>
      <c r="C35" s="75">
        <v>8478167.08</v>
      </c>
      <c r="D35" s="75">
        <v>0</v>
      </c>
      <c r="E35" s="75">
        <v>0</v>
      </c>
      <c r="F35" s="75">
        <v>0</v>
      </c>
      <c r="G35" s="75">
        <v>0</v>
      </c>
      <c r="H35" s="75">
        <v>8478167.08</v>
      </c>
      <c r="I35" s="75">
        <v>6105014</v>
      </c>
      <c r="J35" s="75">
        <v>6105014</v>
      </c>
      <c r="K35" s="75">
        <v>6072414</v>
      </c>
      <c r="L35" s="76">
        <v>6072414</v>
      </c>
      <c r="M35" s="6"/>
      <c r="N35" s="11"/>
    </row>
    <row r="36" spans="1:14" ht="18">
      <c r="A36" s="10" t="s">
        <v>661</v>
      </c>
      <c r="B36" s="12" t="s">
        <v>662</v>
      </c>
      <c r="C36" s="75">
        <v>2119541.77</v>
      </c>
      <c r="D36" s="75">
        <v>0</v>
      </c>
      <c r="E36" s="75">
        <v>0</v>
      </c>
      <c r="F36" s="75">
        <v>0</v>
      </c>
      <c r="G36" s="75">
        <v>0</v>
      </c>
      <c r="H36" s="75">
        <v>2119541.77</v>
      </c>
      <c r="I36" s="75">
        <v>1528400</v>
      </c>
      <c r="J36" s="75">
        <v>1528400</v>
      </c>
      <c r="K36" s="75">
        <v>1518700</v>
      </c>
      <c r="L36" s="76">
        <v>1518700</v>
      </c>
      <c r="M36" s="6"/>
      <c r="N36" s="11"/>
    </row>
    <row r="37" spans="1:14" s="3" customFormat="1" ht="18">
      <c r="A37" s="20" t="s">
        <v>663</v>
      </c>
      <c r="B37" s="21" t="s">
        <v>664</v>
      </c>
      <c r="C37" s="73">
        <f aca="true" t="shared" si="12" ref="C37:L37">C38+C44+C68+C71+C67+C70+C69</f>
        <v>165000000</v>
      </c>
      <c r="D37" s="73">
        <f t="shared" si="12"/>
        <v>19761800</v>
      </c>
      <c r="E37" s="73">
        <f t="shared" si="12"/>
        <v>22483800</v>
      </c>
      <c r="F37" s="73">
        <f t="shared" si="12"/>
        <v>30199126.44</v>
      </c>
      <c r="G37" s="73">
        <f t="shared" si="12"/>
        <v>18500000</v>
      </c>
      <c r="H37" s="73">
        <f t="shared" si="12"/>
        <v>173977126.44</v>
      </c>
      <c r="I37" s="73">
        <f t="shared" si="12"/>
        <v>151244627.09</v>
      </c>
      <c r="J37" s="73">
        <f t="shared" si="12"/>
        <v>151185130.09</v>
      </c>
      <c r="K37" s="73">
        <f t="shared" si="12"/>
        <v>140986585.09</v>
      </c>
      <c r="L37" s="74">
        <f t="shared" si="12"/>
        <v>136289675.09</v>
      </c>
      <c r="M37" s="19"/>
      <c r="N37" s="22">
        <f>N38+N44+N68+N71+N67+N70+N69</f>
        <v>0</v>
      </c>
    </row>
    <row r="38" spans="1:14" s="3" customFormat="1" ht="18">
      <c r="A38" s="20" t="s">
        <v>665</v>
      </c>
      <c r="B38" s="21" t="s">
        <v>2</v>
      </c>
      <c r="C38" s="73">
        <f aca="true" t="shared" si="13" ref="C38:L38">SUM(C39:C41)</f>
        <v>24000000</v>
      </c>
      <c r="D38" s="73">
        <f t="shared" si="13"/>
        <v>0</v>
      </c>
      <c r="E38" s="73">
        <f t="shared" si="13"/>
        <v>2000000</v>
      </c>
      <c r="F38" s="73">
        <f t="shared" si="13"/>
        <v>0</v>
      </c>
      <c r="G38" s="73">
        <f t="shared" si="13"/>
        <v>3500000</v>
      </c>
      <c r="H38" s="73">
        <f t="shared" si="13"/>
        <v>18500000</v>
      </c>
      <c r="I38" s="73">
        <f t="shared" si="13"/>
        <v>18500000</v>
      </c>
      <c r="J38" s="73">
        <f t="shared" si="13"/>
        <v>18500000</v>
      </c>
      <c r="K38" s="73">
        <f t="shared" si="13"/>
        <v>17500000</v>
      </c>
      <c r="L38" s="74">
        <f t="shared" si="13"/>
        <v>16758100</v>
      </c>
      <c r="M38" s="19"/>
      <c r="N38" s="22">
        <f>SUM(N39:N41)</f>
        <v>0</v>
      </c>
    </row>
    <row r="39" spans="1:14" ht="18">
      <c r="A39" s="10" t="s">
        <v>666</v>
      </c>
      <c r="B39" s="12" t="s">
        <v>667</v>
      </c>
      <c r="C39" s="75">
        <v>2000000</v>
      </c>
      <c r="D39" s="75">
        <v>0</v>
      </c>
      <c r="E39" s="75">
        <v>0</v>
      </c>
      <c r="F39" s="75">
        <v>0</v>
      </c>
      <c r="G39" s="75">
        <v>2000000</v>
      </c>
      <c r="H39" s="75">
        <v>0</v>
      </c>
      <c r="I39" s="75">
        <v>0</v>
      </c>
      <c r="J39" s="75">
        <v>0</v>
      </c>
      <c r="K39" s="75">
        <v>0</v>
      </c>
      <c r="L39" s="76">
        <v>0</v>
      </c>
      <c r="M39" s="6"/>
      <c r="N39" s="11"/>
    </row>
    <row r="40" spans="1:14" ht="18">
      <c r="A40" s="10" t="s">
        <v>668</v>
      </c>
      <c r="B40" s="12" t="s">
        <v>160</v>
      </c>
      <c r="C40" s="75">
        <v>9500000</v>
      </c>
      <c r="D40" s="75">
        <v>0</v>
      </c>
      <c r="E40" s="75">
        <v>2000000</v>
      </c>
      <c r="F40" s="75">
        <v>0</v>
      </c>
      <c r="G40" s="75">
        <v>1500000</v>
      </c>
      <c r="H40" s="75">
        <v>6000000</v>
      </c>
      <c r="I40" s="75">
        <v>6000000</v>
      </c>
      <c r="J40" s="75">
        <v>6000000</v>
      </c>
      <c r="K40" s="75">
        <v>5000000</v>
      </c>
      <c r="L40" s="76">
        <v>4258100</v>
      </c>
      <c r="M40" s="6"/>
      <c r="N40" s="11"/>
    </row>
    <row r="41" spans="1:14" s="3" customFormat="1" ht="18">
      <c r="A41" s="20" t="s">
        <v>669</v>
      </c>
      <c r="B41" s="21" t="s">
        <v>670</v>
      </c>
      <c r="C41" s="73">
        <f aca="true" t="shared" si="14" ref="C41:L41">C42+C43</f>
        <v>12500000</v>
      </c>
      <c r="D41" s="73">
        <f t="shared" si="14"/>
        <v>0</v>
      </c>
      <c r="E41" s="73">
        <f t="shared" si="14"/>
        <v>0</v>
      </c>
      <c r="F41" s="73">
        <f t="shared" si="14"/>
        <v>0</v>
      </c>
      <c r="G41" s="73">
        <f t="shared" si="14"/>
        <v>0</v>
      </c>
      <c r="H41" s="73">
        <f t="shared" si="14"/>
        <v>12500000</v>
      </c>
      <c r="I41" s="73">
        <f t="shared" si="14"/>
        <v>12500000</v>
      </c>
      <c r="J41" s="73">
        <f t="shared" si="14"/>
        <v>12500000</v>
      </c>
      <c r="K41" s="73">
        <f t="shared" si="14"/>
        <v>12500000</v>
      </c>
      <c r="L41" s="74">
        <f t="shared" si="14"/>
        <v>12500000</v>
      </c>
      <c r="M41" s="19"/>
      <c r="N41" s="22">
        <f>N42+N43</f>
        <v>0</v>
      </c>
    </row>
    <row r="42" spans="1:14" ht="18">
      <c r="A42" s="10" t="s">
        <v>671</v>
      </c>
      <c r="B42" s="12" t="s">
        <v>672</v>
      </c>
      <c r="C42" s="75">
        <v>9500000</v>
      </c>
      <c r="D42" s="75">
        <v>0</v>
      </c>
      <c r="E42" s="75">
        <v>0</v>
      </c>
      <c r="F42" s="75">
        <v>0</v>
      </c>
      <c r="G42" s="75">
        <v>0</v>
      </c>
      <c r="H42" s="75">
        <v>9500000</v>
      </c>
      <c r="I42" s="75">
        <v>9500000</v>
      </c>
      <c r="J42" s="75">
        <v>9500000</v>
      </c>
      <c r="K42" s="75">
        <v>9500000</v>
      </c>
      <c r="L42" s="76">
        <v>9500000</v>
      </c>
      <c r="M42" s="6"/>
      <c r="N42" s="11"/>
    </row>
    <row r="43" spans="1:14" ht="18">
      <c r="A43" s="10" t="s">
        <v>673</v>
      </c>
      <c r="B43" s="12" t="s">
        <v>674</v>
      </c>
      <c r="C43" s="75">
        <v>3000000</v>
      </c>
      <c r="D43" s="75">
        <v>0</v>
      </c>
      <c r="E43" s="75">
        <v>0</v>
      </c>
      <c r="F43" s="75">
        <v>0</v>
      </c>
      <c r="G43" s="75">
        <v>0</v>
      </c>
      <c r="H43" s="75">
        <v>3000000</v>
      </c>
      <c r="I43" s="75">
        <v>3000000</v>
      </c>
      <c r="J43" s="75">
        <v>3000000</v>
      </c>
      <c r="K43" s="75">
        <v>3000000</v>
      </c>
      <c r="L43" s="76">
        <v>3000000</v>
      </c>
      <c r="M43" s="6"/>
      <c r="N43" s="11"/>
    </row>
    <row r="44" spans="1:14" s="3" customFormat="1" ht="18">
      <c r="A44" s="20" t="s">
        <v>675</v>
      </c>
      <c r="B44" s="21" t="s">
        <v>676</v>
      </c>
      <c r="C44" s="73">
        <f aca="true" t="shared" si="15" ref="C44:L44">SUM(C45:C47)+SUM(C54:C55)+SUM(C60:C64)</f>
        <v>132500000</v>
      </c>
      <c r="D44" s="73">
        <f t="shared" si="15"/>
        <v>19052300</v>
      </c>
      <c r="E44" s="73">
        <f t="shared" si="15"/>
        <v>18007300</v>
      </c>
      <c r="F44" s="73">
        <f t="shared" si="15"/>
        <v>27397889.44</v>
      </c>
      <c r="G44" s="73">
        <f t="shared" si="15"/>
        <v>15000000</v>
      </c>
      <c r="H44" s="73">
        <f t="shared" si="15"/>
        <v>145942889.44</v>
      </c>
      <c r="I44" s="73">
        <f t="shared" si="15"/>
        <v>128929831.09</v>
      </c>
      <c r="J44" s="73">
        <f t="shared" si="15"/>
        <v>128870334.09</v>
      </c>
      <c r="K44" s="73">
        <f t="shared" si="15"/>
        <v>119671789.09</v>
      </c>
      <c r="L44" s="74">
        <f t="shared" si="15"/>
        <v>115716779.09</v>
      </c>
      <c r="M44" s="19"/>
      <c r="N44" s="22">
        <f>SUM(N45:N47)+SUM(N54:N55)+SUM(N60:N64)</f>
        <v>0</v>
      </c>
    </row>
    <row r="45" spans="1:14" ht="18">
      <c r="A45" s="10" t="s">
        <v>677</v>
      </c>
      <c r="B45" s="12" t="s">
        <v>678</v>
      </c>
      <c r="C45" s="75">
        <v>2500000</v>
      </c>
      <c r="D45" s="75">
        <v>0</v>
      </c>
      <c r="E45" s="75">
        <v>0</v>
      </c>
      <c r="F45" s="75">
        <v>0</v>
      </c>
      <c r="G45" s="75">
        <v>2500000</v>
      </c>
      <c r="H45" s="75">
        <v>0</v>
      </c>
      <c r="I45" s="75">
        <v>0</v>
      </c>
      <c r="J45" s="75">
        <v>0</v>
      </c>
      <c r="K45" s="75">
        <v>0</v>
      </c>
      <c r="L45" s="76">
        <v>0</v>
      </c>
      <c r="M45" s="6"/>
      <c r="N45" s="11"/>
    </row>
    <row r="46" spans="1:15" ht="18">
      <c r="A46" s="10" t="s">
        <v>679</v>
      </c>
      <c r="B46" s="12" t="s">
        <v>161</v>
      </c>
      <c r="C46" s="75">
        <v>11000000</v>
      </c>
      <c r="D46" s="75">
        <v>4400000</v>
      </c>
      <c r="E46" s="75">
        <v>0</v>
      </c>
      <c r="F46" s="75">
        <v>1000000</v>
      </c>
      <c r="G46" s="75">
        <v>3000000</v>
      </c>
      <c r="H46" s="75">
        <v>13400000</v>
      </c>
      <c r="I46" s="75">
        <v>11400000</v>
      </c>
      <c r="J46" s="75">
        <v>11400000</v>
      </c>
      <c r="K46" s="75">
        <v>6780000</v>
      </c>
      <c r="L46" s="76">
        <v>6780000</v>
      </c>
      <c r="M46" s="6"/>
      <c r="N46" s="11"/>
      <c r="O46" s="79"/>
    </row>
    <row r="47" spans="1:14" s="3" customFormat="1" ht="18">
      <c r="A47" s="20" t="s">
        <v>680</v>
      </c>
      <c r="B47" s="21" t="s">
        <v>681</v>
      </c>
      <c r="C47" s="73">
        <f aca="true" t="shared" si="16" ref="C47:L47">SUM(C48:C49)+C53</f>
        <v>38000000</v>
      </c>
      <c r="D47" s="73">
        <f t="shared" si="16"/>
        <v>6000000</v>
      </c>
      <c r="E47" s="73">
        <f t="shared" si="16"/>
        <v>8845782</v>
      </c>
      <c r="F47" s="73">
        <f t="shared" si="16"/>
        <v>1200000</v>
      </c>
      <c r="G47" s="73">
        <f t="shared" si="16"/>
        <v>0</v>
      </c>
      <c r="H47" s="73">
        <f t="shared" si="16"/>
        <v>36354218</v>
      </c>
      <c r="I47" s="73">
        <f t="shared" si="16"/>
        <v>35557509</v>
      </c>
      <c r="J47" s="73">
        <f t="shared" si="16"/>
        <v>35557509</v>
      </c>
      <c r="K47" s="73">
        <f t="shared" si="16"/>
        <v>33638964</v>
      </c>
      <c r="L47" s="74">
        <f t="shared" si="16"/>
        <v>33638964</v>
      </c>
      <c r="M47" s="19"/>
      <c r="N47" s="22">
        <f>SUM(N48:N49)+N53</f>
        <v>0</v>
      </c>
    </row>
    <row r="48" spans="1:14" ht="18">
      <c r="A48" s="10" t="s">
        <v>682</v>
      </c>
      <c r="B48" s="12" t="s">
        <v>683</v>
      </c>
      <c r="C48" s="75">
        <v>19742122</v>
      </c>
      <c r="D48" s="75">
        <v>5000000</v>
      </c>
      <c r="E48" s="75">
        <v>0</v>
      </c>
      <c r="F48" s="75">
        <v>1200000</v>
      </c>
      <c r="G48" s="75">
        <v>0</v>
      </c>
      <c r="H48" s="75">
        <v>25942122</v>
      </c>
      <c r="I48" s="75">
        <v>25159158</v>
      </c>
      <c r="J48" s="75">
        <v>25159158</v>
      </c>
      <c r="K48" s="75">
        <v>24622713</v>
      </c>
      <c r="L48" s="76">
        <v>24622713</v>
      </c>
      <c r="M48" s="6"/>
      <c r="N48" s="11"/>
    </row>
    <row r="49" spans="1:14" s="3" customFormat="1" ht="18">
      <c r="A49" s="20" t="s">
        <v>684</v>
      </c>
      <c r="B49" s="21" t="s">
        <v>685</v>
      </c>
      <c r="C49" s="73">
        <f aca="true" t="shared" si="17" ref="C49:L49">SUM(C50:C52)</f>
        <v>15583334</v>
      </c>
      <c r="D49" s="73">
        <f t="shared" si="17"/>
        <v>0</v>
      </c>
      <c r="E49" s="73">
        <f t="shared" si="17"/>
        <v>8828282</v>
      </c>
      <c r="F49" s="73">
        <f t="shared" si="17"/>
        <v>0</v>
      </c>
      <c r="G49" s="73">
        <f t="shared" si="17"/>
        <v>0</v>
      </c>
      <c r="H49" s="73">
        <f t="shared" si="17"/>
        <v>6755052</v>
      </c>
      <c r="I49" s="73">
        <f t="shared" si="17"/>
        <v>6755050.999999999</v>
      </c>
      <c r="J49" s="73">
        <f t="shared" si="17"/>
        <v>6755050.999999999</v>
      </c>
      <c r="K49" s="73">
        <f t="shared" si="17"/>
        <v>6755050.999999999</v>
      </c>
      <c r="L49" s="74">
        <f t="shared" si="17"/>
        <v>6755050.999999999</v>
      </c>
      <c r="M49" s="19"/>
      <c r="N49" s="22">
        <f>SUM(N50:N52)</f>
        <v>0</v>
      </c>
    </row>
    <row r="50" spans="1:14" ht="18">
      <c r="A50" s="10" t="s">
        <v>686</v>
      </c>
      <c r="B50" s="12" t="s">
        <v>687</v>
      </c>
      <c r="C50" s="75">
        <v>1416667</v>
      </c>
      <c r="D50" s="75">
        <v>0</v>
      </c>
      <c r="E50" s="75">
        <v>536616</v>
      </c>
      <c r="F50" s="75">
        <v>0</v>
      </c>
      <c r="G50" s="75">
        <v>0</v>
      </c>
      <c r="H50" s="75">
        <v>880051</v>
      </c>
      <c r="I50" s="75">
        <v>880050.6</v>
      </c>
      <c r="J50" s="75">
        <v>880050.6</v>
      </c>
      <c r="K50" s="75">
        <v>880050.6</v>
      </c>
      <c r="L50" s="76">
        <v>880050.6</v>
      </c>
      <c r="M50" s="6"/>
      <c r="N50" s="11"/>
    </row>
    <row r="51" spans="1:14" ht="18">
      <c r="A51" s="10" t="s">
        <v>688</v>
      </c>
      <c r="B51" s="12" t="s">
        <v>689</v>
      </c>
      <c r="C51" s="75">
        <v>12750000</v>
      </c>
      <c r="D51" s="75">
        <v>0</v>
      </c>
      <c r="E51" s="75">
        <v>7755050</v>
      </c>
      <c r="F51" s="75">
        <v>0</v>
      </c>
      <c r="G51" s="75">
        <v>0</v>
      </c>
      <c r="H51" s="75">
        <v>4994950</v>
      </c>
      <c r="I51" s="75">
        <v>4994949.8</v>
      </c>
      <c r="J51" s="75">
        <v>4994949.8</v>
      </c>
      <c r="K51" s="75">
        <v>4994949.8</v>
      </c>
      <c r="L51" s="76">
        <v>4994949.8</v>
      </c>
      <c r="M51" s="6"/>
      <c r="N51" s="11"/>
    </row>
    <row r="52" spans="1:14" ht="18">
      <c r="A52" s="10" t="s">
        <v>690</v>
      </c>
      <c r="B52" s="12" t="s">
        <v>691</v>
      </c>
      <c r="C52" s="75">
        <v>1416667</v>
      </c>
      <c r="D52" s="75">
        <v>0</v>
      </c>
      <c r="E52" s="75">
        <v>536616</v>
      </c>
      <c r="F52" s="75">
        <v>0</v>
      </c>
      <c r="G52" s="75">
        <v>0</v>
      </c>
      <c r="H52" s="75">
        <v>880051</v>
      </c>
      <c r="I52" s="75">
        <v>880050.6</v>
      </c>
      <c r="J52" s="75">
        <v>880050.6</v>
      </c>
      <c r="K52" s="75">
        <v>880050.6</v>
      </c>
      <c r="L52" s="76">
        <v>880050.6</v>
      </c>
      <c r="M52" s="6"/>
      <c r="N52" s="11"/>
    </row>
    <row r="53" spans="1:14" ht="18">
      <c r="A53" s="10" t="s">
        <v>692</v>
      </c>
      <c r="B53" s="12" t="s">
        <v>693</v>
      </c>
      <c r="C53" s="75">
        <v>2674544</v>
      </c>
      <c r="D53" s="75">
        <v>1000000</v>
      </c>
      <c r="E53" s="75">
        <v>17500</v>
      </c>
      <c r="F53" s="75">
        <v>0</v>
      </c>
      <c r="G53" s="75">
        <v>0</v>
      </c>
      <c r="H53" s="75">
        <v>3657044</v>
      </c>
      <c r="I53" s="75">
        <v>3643300</v>
      </c>
      <c r="J53" s="75">
        <v>3643300</v>
      </c>
      <c r="K53" s="75">
        <v>2261200</v>
      </c>
      <c r="L53" s="76">
        <v>2261200</v>
      </c>
      <c r="M53" s="6"/>
      <c r="N53" s="11"/>
    </row>
    <row r="54" spans="1:14" ht="18">
      <c r="A54" s="10" t="s">
        <v>694</v>
      </c>
      <c r="B54" s="12" t="s">
        <v>695</v>
      </c>
      <c r="C54" s="75">
        <v>6000000</v>
      </c>
      <c r="D54" s="75">
        <v>3921300</v>
      </c>
      <c r="E54" s="75">
        <v>0</v>
      </c>
      <c r="F54" s="75">
        <v>5356000</v>
      </c>
      <c r="G54" s="75">
        <v>0</v>
      </c>
      <c r="H54" s="75">
        <v>15277300</v>
      </c>
      <c r="I54" s="75">
        <v>15277300</v>
      </c>
      <c r="J54" s="75">
        <v>15277300</v>
      </c>
      <c r="K54" s="75">
        <v>15277300</v>
      </c>
      <c r="L54" s="76">
        <v>12444800</v>
      </c>
      <c r="M54" s="6"/>
      <c r="N54" s="11"/>
    </row>
    <row r="55" spans="1:14" s="3" customFormat="1" ht="18">
      <c r="A55" s="20" t="s">
        <v>696</v>
      </c>
      <c r="B55" s="21" t="s">
        <v>697</v>
      </c>
      <c r="C55" s="73">
        <f aca="true" t="shared" si="18" ref="C55:L55">SUM(C56:C59)</f>
        <v>40000000</v>
      </c>
      <c r="D55" s="73">
        <f t="shared" si="18"/>
        <v>3631000</v>
      </c>
      <c r="E55" s="73">
        <f t="shared" si="18"/>
        <v>2000000</v>
      </c>
      <c r="F55" s="73">
        <f t="shared" si="18"/>
        <v>10352392.440000001</v>
      </c>
      <c r="G55" s="73">
        <f t="shared" si="18"/>
        <v>3000000</v>
      </c>
      <c r="H55" s="73">
        <f t="shared" si="18"/>
        <v>48983392.44</v>
      </c>
      <c r="I55" s="73">
        <f t="shared" si="18"/>
        <v>38585003.09</v>
      </c>
      <c r="J55" s="73">
        <f t="shared" si="18"/>
        <v>38585003.09</v>
      </c>
      <c r="K55" s="73">
        <f t="shared" si="18"/>
        <v>38585003.09</v>
      </c>
      <c r="L55" s="74">
        <f t="shared" si="18"/>
        <v>38005003.089999996</v>
      </c>
      <c r="M55" s="19"/>
      <c r="N55" s="22">
        <f>SUM(N56:N59)</f>
        <v>0</v>
      </c>
    </row>
    <row r="56" spans="1:14" ht="18">
      <c r="A56" s="10" t="s">
        <v>698</v>
      </c>
      <c r="B56" s="12" t="s">
        <v>699</v>
      </c>
      <c r="C56" s="75">
        <v>10340000</v>
      </c>
      <c r="D56" s="75">
        <v>0</v>
      </c>
      <c r="E56" s="75">
        <v>0</v>
      </c>
      <c r="F56" s="75">
        <v>5359142</v>
      </c>
      <c r="G56" s="75">
        <v>0</v>
      </c>
      <c r="H56" s="75">
        <v>15699142</v>
      </c>
      <c r="I56" s="75">
        <v>11866070</v>
      </c>
      <c r="J56" s="75">
        <v>11866070</v>
      </c>
      <c r="K56" s="75">
        <v>11866070</v>
      </c>
      <c r="L56" s="76">
        <v>11866069.99</v>
      </c>
      <c r="M56" s="6"/>
      <c r="N56" s="11"/>
    </row>
    <row r="57" spans="1:14" ht="18">
      <c r="A57" s="10" t="s">
        <v>700</v>
      </c>
      <c r="B57" s="12" t="s">
        <v>701</v>
      </c>
      <c r="C57" s="75">
        <v>18000000</v>
      </c>
      <c r="D57" s="75">
        <v>3631000</v>
      </c>
      <c r="E57" s="75">
        <v>2000000</v>
      </c>
      <c r="F57" s="75">
        <v>4493250.44</v>
      </c>
      <c r="G57" s="75">
        <v>3000000</v>
      </c>
      <c r="H57" s="75">
        <v>21124250.44</v>
      </c>
      <c r="I57" s="75">
        <v>19087683.09</v>
      </c>
      <c r="J57" s="75">
        <v>19087683.09</v>
      </c>
      <c r="K57" s="75">
        <v>19087683.09</v>
      </c>
      <c r="L57" s="76">
        <v>18507683.09</v>
      </c>
      <c r="M57" s="6"/>
      <c r="N57" s="11"/>
    </row>
    <row r="58" spans="1:14" ht="18">
      <c r="A58" s="10" t="s">
        <v>702</v>
      </c>
      <c r="B58" s="12" t="s">
        <v>703</v>
      </c>
      <c r="C58" s="75">
        <v>9900000</v>
      </c>
      <c r="D58" s="75">
        <v>0</v>
      </c>
      <c r="E58" s="75">
        <v>0</v>
      </c>
      <c r="F58" s="75">
        <v>0</v>
      </c>
      <c r="G58" s="75">
        <v>0</v>
      </c>
      <c r="H58" s="75">
        <v>9900000</v>
      </c>
      <c r="I58" s="75">
        <v>6081050</v>
      </c>
      <c r="J58" s="75">
        <v>6081050</v>
      </c>
      <c r="K58" s="75">
        <v>6081050</v>
      </c>
      <c r="L58" s="76">
        <v>6081050.01</v>
      </c>
      <c r="M58" s="6"/>
      <c r="N58" s="11"/>
    </row>
    <row r="59" spans="1:14" ht="18">
      <c r="A59" s="10" t="s">
        <v>704</v>
      </c>
      <c r="B59" s="12" t="s">
        <v>705</v>
      </c>
      <c r="C59" s="75">
        <v>1760000</v>
      </c>
      <c r="D59" s="75">
        <v>0</v>
      </c>
      <c r="E59" s="75">
        <v>0</v>
      </c>
      <c r="F59" s="75">
        <v>500000</v>
      </c>
      <c r="G59" s="75">
        <v>0</v>
      </c>
      <c r="H59" s="75">
        <v>2260000</v>
      </c>
      <c r="I59" s="75">
        <v>1550200</v>
      </c>
      <c r="J59" s="75">
        <v>1550200</v>
      </c>
      <c r="K59" s="75">
        <v>1550200</v>
      </c>
      <c r="L59" s="76">
        <v>1550200</v>
      </c>
      <c r="M59" s="6"/>
      <c r="N59" s="11"/>
    </row>
    <row r="60" spans="1:14" ht="18">
      <c r="A60" s="10" t="s">
        <v>706</v>
      </c>
      <c r="B60" s="12" t="s">
        <v>707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6">
        <v>0</v>
      </c>
      <c r="M60" s="6"/>
      <c r="N60" s="11"/>
    </row>
    <row r="61" spans="1:14" ht="18">
      <c r="A61" s="10" t="s">
        <v>708</v>
      </c>
      <c r="B61" s="12" t="s">
        <v>709</v>
      </c>
      <c r="C61" s="75">
        <v>23000000</v>
      </c>
      <c r="D61" s="75">
        <v>0</v>
      </c>
      <c r="E61" s="75">
        <v>3065000</v>
      </c>
      <c r="F61" s="75">
        <v>7200000</v>
      </c>
      <c r="G61" s="75">
        <v>4000000</v>
      </c>
      <c r="H61" s="75">
        <v>23135000</v>
      </c>
      <c r="I61" s="75">
        <v>20438135</v>
      </c>
      <c r="J61" s="75">
        <v>20438135</v>
      </c>
      <c r="K61" s="75">
        <v>19778135</v>
      </c>
      <c r="L61" s="76">
        <v>19235625</v>
      </c>
      <c r="M61" s="6"/>
      <c r="N61" s="11"/>
    </row>
    <row r="62" spans="1:14" ht="18">
      <c r="A62" s="10" t="s">
        <v>710</v>
      </c>
      <c r="B62" s="12" t="s">
        <v>711</v>
      </c>
      <c r="C62" s="75">
        <v>3000000</v>
      </c>
      <c r="D62" s="75">
        <v>0</v>
      </c>
      <c r="E62" s="75">
        <v>1000000</v>
      </c>
      <c r="F62" s="75">
        <v>0</v>
      </c>
      <c r="G62" s="75">
        <v>0</v>
      </c>
      <c r="H62" s="75">
        <v>2000000</v>
      </c>
      <c r="I62" s="75">
        <v>2000000</v>
      </c>
      <c r="J62" s="75">
        <v>2000000</v>
      </c>
      <c r="K62" s="75">
        <v>0</v>
      </c>
      <c r="L62" s="76">
        <v>0</v>
      </c>
      <c r="M62" s="6"/>
      <c r="N62" s="11"/>
    </row>
    <row r="63" spans="1:14" ht="18">
      <c r="A63" s="10" t="s">
        <v>712</v>
      </c>
      <c r="B63" s="12" t="s">
        <v>713</v>
      </c>
      <c r="C63" s="75">
        <v>5000000</v>
      </c>
      <c r="D63" s="75">
        <v>0</v>
      </c>
      <c r="E63" s="75">
        <v>80000</v>
      </c>
      <c r="F63" s="75">
        <v>2289497</v>
      </c>
      <c r="G63" s="75">
        <v>2500000</v>
      </c>
      <c r="H63" s="75">
        <v>4709497</v>
      </c>
      <c r="I63" s="75">
        <v>4709497</v>
      </c>
      <c r="J63" s="75">
        <v>4650000</v>
      </c>
      <c r="K63" s="75">
        <v>4650000</v>
      </c>
      <c r="L63" s="76">
        <v>4650000</v>
      </c>
      <c r="M63" s="6"/>
      <c r="N63" s="11"/>
    </row>
    <row r="64" spans="1:14" s="3" customFormat="1" ht="18">
      <c r="A64" s="20" t="s">
        <v>714</v>
      </c>
      <c r="B64" s="21" t="s">
        <v>715</v>
      </c>
      <c r="C64" s="73">
        <f aca="true" t="shared" si="19" ref="C64:L64">SUM(C65:C66)</f>
        <v>4000000</v>
      </c>
      <c r="D64" s="73">
        <f t="shared" si="19"/>
        <v>1100000</v>
      </c>
      <c r="E64" s="73">
        <f t="shared" si="19"/>
        <v>3016518</v>
      </c>
      <c r="F64" s="73">
        <f t="shared" si="19"/>
        <v>0</v>
      </c>
      <c r="G64" s="73">
        <f t="shared" si="19"/>
        <v>0</v>
      </c>
      <c r="H64" s="73">
        <f t="shared" si="19"/>
        <v>2083482</v>
      </c>
      <c r="I64" s="73">
        <f t="shared" si="19"/>
        <v>962387</v>
      </c>
      <c r="J64" s="73">
        <f t="shared" si="19"/>
        <v>962387</v>
      </c>
      <c r="K64" s="73">
        <f t="shared" si="19"/>
        <v>962387</v>
      </c>
      <c r="L64" s="74">
        <f t="shared" si="19"/>
        <v>962387</v>
      </c>
      <c r="M64" s="19"/>
      <c r="N64" s="22">
        <f>SUM(N65:N66)</f>
        <v>0</v>
      </c>
    </row>
    <row r="65" spans="1:14" ht="18">
      <c r="A65" s="10" t="s">
        <v>716</v>
      </c>
      <c r="B65" s="12" t="s">
        <v>717</v>
      </c>
      <c r="C65" s="75">
        <v>2500000</v>
      </c>
      <c r="D65" s="75">
        <v>1100000</v>
      </c>
      <c r="E65" s="75">
        <v>2500000</v>
      </c>
      <c r="F65" s="75">
        <v>0</v>
      </c>
      <c r="G65" s="75">
        <v>0</v>
      </c>
      <c r="H65" s="75">
        <v>1100000</v>
      </c>
      <c r="I65" s="75">
        <v>962387</v>
      </c>
      <c r="J65" s="75">
        <v>962387</v>
      </c>
      <c r="K65" s="75">
        <v>962387</v>
      </c>
      <c r="L65" s="76">
        <v>962387</v>
      </c>
      <c r="M65" s="6"/>
      <c r="N65" s="11"/>
    </row>
    <row r="66" spans="1:14" ht="18">
      <c r="A66" s="10" t="s">
        <v>718</v>
      </c>
      <c r="B66" s="12" t="s">
        <v>719</v>
      </c>
      <c r="C66" s="75">
        <v>1500000</v>
      </c>
      <c r="D66" s="75">
        <v>0</v>
      </c>
      <c r="E66" s="75">
        <v>516518</v>
      </c>
      <c r="F66" s="75">
        <v>0</v>
      </c>
      <c r="G66" s="75">
        <v>0</v>
      </c>
      <c r="H66" s="75">
        <v>983482</v>
      </c>
      <c r="I66" s="75">
        <v>0</v>
      </c>
      <c r="J66" s="75">
        <v>0</v>
      </c>
      <c r="K66" s="75">
        <v>0</v>
      </c>
      <c r="L66" s="76">
        <v>0</v>
      </c>
      <c r="M66" s="6"/>
      <c r="N66" s="11"/>
    </row>
    <row r="67" spans="1:14" ht="18">
      <c r="A67" s="10" t="s">
        <v>720</v>
      </c>
      <c r="B67" s="12" t="s">
        <v>721</v>
      </c>
      <c r="C67" s="75">
        <v>3500000</v>
      </c>
      <c r="D67" s="75">
        <v>0</v>
      </c>
      <c r="E67" s="75">
        <v>0</v>
      </c>
      <c r="F67" s="75">
        <v>301237</v>
      </c>
      <c r="G67" s="75">
        <v>0</v>
      </c>
      <c r="H67" s="75">
        <v>3801237</v>
      </c>
      <c r="I67" s="75">
        <v>0</v>
      </c>
      <c r="J67" s="75">
        <v>0</v>
      </c>
      <c r="K67" s="75">
        <v>0</v>
      </c>
      <c r="L67" s="76">
        <v>0</v>
      </c>
      <c r="M67" s="6"/>
      <c r="N67" s="11"/>
    </row>
    <row r="68" spans="1:14" ht="18">
      <c r="A68" s="10" t="s">
        <v>722</v>
      </c>
      <c r="B68" s="12" t="s">
        <v>723</v>
      </c>
      <c r="C68" s="75">
        <v>2000000</v>
      </c>
      <c r="D68" s="75">
        <v>0</v>
      </c>
      <c r="E68" s="75">
        <v>1900000</v>
      </c>
      <c r="F68" s="75">
        <v>0</v>
      </c>
      <c r="G68" s="75">
        <v>0</v>
      </c>
      <c r="H68" s="75">
        <v>100000</v>
      </c>
      <c r="I68" s="75">
        <v>0</v>
      </c>
      <c r="J68" s="75">
        <v>0</v>
      </c>
      <c r="K68" s="75">
        <v>0</v>
      </c>
      <c r="L68" s="76">
        <v>0</v>
      </c>
      <c r="M68" s="6"/>
      <c r="N68" s="11"/>
    </row>
    <row r="69" spans="1:14" ht="18">
      <c r="A69" s="10" t="s">
        <v>1262</v>
      </c>
      <c r="B69" s="12" t="s">
        <v>1263</v>
      </c>
      <c r="C69" s="75">
        <v>0</v>
      </c>
      <c r="D69" s="75">
        <v>392000</v>
      </c>
      <c r="E69" s="75">
        <v>0</v>
      </c>
      <c r="F69" s="75">
        <v>2500000</v>
      </c>
      <c r="G69" s="75">
        <v>0</v>
      </c>
      <c r="H69" s="75">
        <v>2892000</v>
      </c>
      <c r="I69" s="75">
        <v>1073800</v>
      </c>
      <c r="J69" s="75">
        <v>1073800</v>
      </c>
      <c r="K69" s="75">
        <v>1073800</v>
      </c>
      <c r="L69" s="76">
        <v>1073800</v>
      </c>
      <c r="M69" s="6"/>
      <c r="N69" s="11"/>
    </row>
    <row r="70" spans="1:14" ht="18">
      <c r="A70" s="10" t="s">
        <v>1243</v>
      </c>
      <c r="B70" s="12" t="s">
        <v>1244</v>
      </c>
      <c r="C70" s="75">
        <v>0</v>
      </c>
      <c r="D70" s="75">
        <v>300000</v>
      </c>
      <c r="E70" s="75">
        <v>0</v>
      </c>
      <c r="F70" s="75">
        <v>0</v>
      </c>
      <c r="G70" s="75">
        <v>0</v>
      </c>
      <c r="H70" s="75">
        <v>300000</v>
      </c>
      <c r="I70" s="75">
        <v>300000</v>
      </c>
      <c r="J70" s="75">
        <v>300000</v>
      </c>
      <c r="K70" s="75">
        <v>300000</v>
      </c>
      <c r="L70" s="76">
        <v>300000</v>
      </c>
      <c r="M70" s="6"/>
      <c r="N70" s="11"/>
    </row>
    <row r="71" spans="1:14" ht="18">
      <c r="A71" s="10" t="s">
        <v>724</v>
      </c>
      <c r="B71" s="12" t="s">
        <v>252</v>
      </c>
      <c r="C71" s="75">
        <v>3000000</v>
      </c>
      <c r="D71" s="75">
        <v>17500</v>
      </c>
      <c r="E71" s="75">
        <v>576500</v>
      </c>
      <c r="F71" s="75">
        <v>0</v>
      </c>
      <c r="G71" s="75">
        <v>0</v>
      </c>
      <c r="H71" s="75">
        <v>2441000</v>
      </c>
      <c r="I71" s="75">
        <v>2440996</v>
      </c>
      <c r="J71" s="75">
        <v>2440996</v>
      </c>
      <c r="K71" s="75">
        <v>2440996</v>
      </c>
      <c r="L71" s="76">
        <v>2440996</v>
      </c>
      <c r="M71" s="6"/>
      <c r="N71" s="11"/>
    </row>
    <row r="72" spans="1:14" s="3" customFormat="1" ht="18">
      <c r="A72" s="20" t="s">
        <v>725</v>
      </c>
      <c r="B72" s="21" t="s">
        <v>726</v>
      </c>
      <c r="C72" s="73">
        <f aca="true" t="shared" si="20" ref="C72:L72">SUM(C73:C75)+SUM(C78:C78)+SUM(C83:C85)</f>
        <v>247831144.66</v>
      </c>
      <c r="D72" s="73">
        <f t="shared" si="20"/>
        <v>0</v>
      </c>
      <c r="E72" s="73">
        <f t="shared" si="20"/>
        <v>0</v>
      </c>
      <c r="F72" s="73">
        <f t="shared" si="20"/>
        <v>12142413.100000001</v>
      </c>
      <c r="G72" s="73">
        <f t="shared" si="20"/>
        <v>0</v>
      </c>
      <c r="H72" s="73">
        <f t="shared" si="20"/>
        <v>259973557.76</v>
      </c>
      <c r="I72" s="73">
        <f t="shared" si="20"/>
        <v>205502386.20999998</v>
      </c>
      <c r="J72" s="73">
        <f t="shared" si="20"/>
        <v>205502386.20999998</v>
      </c>
      <c r="K72" s="73">
        <f t="shared" si="20"/>
        <v>204654760.79</v>
      </c>
      <c r="L72" s="74">
        <f t="shared" si="20"/>
        <v>196584598.72</v>
      </c>
      <c r="M72" s="19"/>
      <c r="N72" s="22">
        <f>SUM(N73:N75)+SUM(N78:N78)+SUM(N83:N85)</f>
        <v>0</v>
      </c>
    </row>
    <row r="73" spans="1:14" ht="18">
      <c r="A73" s="10" t="s">
        <v>727</v>
      </c>
      <c r="B73" s="12" t="s">
        <v>728</v>
      </c>
      <c r="C73" s="75">
        <v>15194920.04</v>
      </c>
      <c r="D73" s="75">
        <v>0</v>
      </c>
      <c r="E73" s="75">
        <v>0</v>
      </c>
      <c r="F73" s="75">
        <v>0</v>
      </c>
      <c r="G73" s="75">
        <v>0</v>
      </c>
      <c r="H73" s="75">
        <v>15194920.04</v>
      </c>
      <c r="I73" s="75">
        <v>11833943</v>
      </c>
      <c r="J73" s="75">
        <v>11833943</v>
      </c>
      <c r="K73" s="75">
        <v>11704843</v>
      </c>
      <c r="L73" s="76">
        <v>10758130</v>
      </c>
      <c r="M73" s="6"/>
      <c r="N73" s="11"/>
    </row>
    <row r="74" spans="1:14" ht="18">
      <c r="A74" s="10" t="s">
        <v>729</v>
      </c>
      <c r="B74" s="12" t="s">
        <v>730</v>
      </c>
      <c r="C74" s="75">
        <v>1000000</v>
      </c>
      <c r="D74" s="75">
        <v>0</v>
      </c>
      <c r="E74" s="75">
        <v>0</v>
      </c>
      <c r="F74" s="75">
        <v>0</v>
      </c>
      <c r="G74" s="75">
        <v>0</v>
      </c>
      <c r="H74" s="75">
        <v>1000000</v>
      </c>
      <c r="I74" s="75">
        <v>513862.07</v>
      </c>
      <c r="J74" s="75">
        <v>513862.07</v>
      </c>
      <c r="K74" s="75">
        <v>513862.07</v>
      </c>
      <c r="L74" s="76">
        <v>0</v>
      </c>
      <c r="M74" s="6"/>
      <c r="N74" s="11"/>
    </row>
    <row r="75" spans="1:14" s="3" customFormat="1" ht="25.5">
      <c r="A75" s="20" t="s">
        <v>731</v>
      </c>
      <c r="B75" s="21" t="s">
        <v>732</v>
      </c>
      <c r="C75" s="73">
        <f aca="true" t="shared" si="21" ref="C75:L75">SUM(C76:C77)</f>
        <v>0</v>
      </c>
      <c r="D75" s="73">
        <f t="shared" si="21"/>
        <v>0</v>
      </c>
      <c r="E75" s="73">
        <f t="shared" si="21"/>
        <v>0</v>
      </c>
      <c r="F75" s="73">
        <f t="shared" si="21"/>
        <v>0</v>
      </c>
      <c r="G75" s="73">
        <f t="shared" si="21"/>
        <v>0</v>
      </c>
      <c r="H75" s="73">
        <f t="shared" si="21"/>
        <v>0</v>
      </c>
      <c r="I75" s="73">
        <f t="shared" si="21"/>
        <v>0</v>
      </c>
      <c r="J75" s="73">
        <f t="shared" si="21"/>
        <v>0</v>
      </c>
      <c r="K75" s="73">
        <f t="shared" si="21"/>
        <v>0</v>
      </c>
      <c r="L75" s="74">
        <f t="shared" si="21"/>
        <v>0</v>
      </c>
      <c r="M75" s="19"/>
      <c r="N75" s="22">
        <f>SUM(N76:N77)</f>
        <v>0</v>
      </c>
    </row>
    <row r="76" spans="1:14" ht="18">
      <c r="A76" s="10" t="s">
        <v>733</v>
      </c>
      <c r="B76" s="12" t="s">
        <v>734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6">
        <v>0</v>
      </c>
      <c r="M76" s="6"/>
      <c r="N76" s="11"/>
    </row>
    <row r="77" spans="1:14" ht="18">
      <c r="A77" s="10" t="s">
        <v>735</v>
      </c>
      <c r="B77" s="12" t="s">
        <v>736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6">
        <v>0</v>
      </c>
      <c r="M77" s="6"/>
      <c r="N77" s="11"/>
    </row>
    <row r="78" spans="1:14" s="3" customFormat="1" ht="38.25">
      <c r="A78" s="20" t="s">
        <v>737</v>
      </c>
      <c r="B78" s="21" t="s">
        <v>738</v>
      </c>
      <c r="C78" s="73">
        <f aca="true" t="shared" si="22" ref="C78:L78">C79+C82</f>
        <v>201103993.94</v>
      </c>
      <c r="D78" s="73">
        <f t="shared" si="22"/>
        <v>0</v>
      </c>
      <c r="E78" s="73">
        <f t="shared" si="22"/>
        <v>0</v>
      </c>
      <c r="F78" s="73">
        <f t="shared" si="22"/>
        <v>1306749.56</v>
      </c>
      <c r="G78" s="73">
        <f t="shared" si="22"/>
        <v>0</v>
      </c>
      <c r="H78" s="73">
        <f t="shared" si="22"/>
        <v>202410743.5</v>
      </c>
      <c r="I78" s="73">
        <f t="shared" si="22"/>
        <v>154363513.72</v>
      </c>
      <c r="J78" s="73">
        <f t="shared" si="22"/>
        <v>154363513.72</v>
      </c>
      <c r="K78" s="73">
        <f t="shared" si="22"/>
        <v>154363513.72</v>
      </c>
      <c r="L78" s="74">
        <f t="shared" si="22"/>
        <v>147753926.72</v>
      </c>
      <c r="M78" s="19"/>
      <c r="N78" s="22">
        <f>N79+N82</f>
        <v>0</v>
      </c>
    </row>
    <row r="79" spans="1:14" s="3" customFormat="1" ht="18">
      <c r="A79" s="20" t="s">
        <v>739</v>
      </c>
      <c r="B79" s="21" t="s">
        <v>740</v>
      </c>
      <c r="C79" s="73">
        <f aca="true" t="shared" si="23" ref="C79:L79">SUM(C80:C81)</f>
        <v>170787884.44</v>
      </c>
      <c r="D79" s="73">
        <f t="shared" si="23"/>
        <v>0</v>
      </c>
      <c r="E79" s="73">
        <f t="shared" si="23"/>
        <v>0</v>
      </c>
      <c r="F79" s="73">
        <f t="shared" si="23"/>
        <v>1306749.56</v>
      </c>
      <c r="G79" s="73">
        <f t="shared" si="23"/>
        <v>0</v>
      </c>
      <c r="H79" s="73">
        <f t="shared" si="23"/>
        <v>172094634</v>
      </c>
      <c r="I79" s="73">
        <f t="shared" si="23"/>
        <v>144382287.72</v>
      </c>
      <c r="J79" s="73">
        <f t="shared" si="23"/>
        <v>144382287.72</v>
      </c>
      <c r="K79" s="73">
        <f t="shared" si="23"/>
        <v>144382287.72</v>
      </c>
      <c r="L79" s="74">
        <f t="shared" si="23"/>
        <v>137772700.72</v>
      </c>
      <c r="M79" s="19"/>
      <c r="N79" s="22">
        <f>SUM(N80:N81)</f>
        <v>0</v>
      </c>
    </row>
    <row r="80" spans="1:14" ht="18">
      <c r="A80" s="10" t="s">
        <v>741</v>
      </c>
      <c r="B80" s="12" t="s">
        <v>742</v>
      </c>
      <c r="C80" s="75">
        <v>90061634.44</v>
      </c>
      <c r="D80" s="75">
        <v>0</v>
      </c>
      <c r="E80" s="75">
        <v>0</v>
      </c>
      <c r="F80" s="75">
        <v>1306749.56</v>
      </c>
      <c r="G80" s="75">
        <v>0</v>
      </c>
      <c r="H80" s="75">
        <v>91368384</v>
      </c>
      <c r="I80" s="75">
        <v>76224288</v>
      </c>
      <c r="J80" s="75">
        <v>76224288</v>
      </c>
      <c r="K80" s="75">
        <v>76224288</v>
      </c>
      <c r="L80" s="76">
        <v>76224288</v>
      </c>
      <c r="M80" s="6"/>
      <c r="N80" s="11"/>
    </row>
    <row r="81" spans="1:14" ht="18">
      <c r="A81" s="10" t="s">
        <v>743</v>
      </c>
      <c r="B81" s="12" t="s">
        <v>744</v>
      </c>
      <c r="C81" s="75">
        <v>80726250</v>
      </c>
      <c r="D81" s="75">
        <v>0</v>
      </c>
      <c r="E81" s="75">
        <v>0</v>
      </c>
      <c r="F81" s="75">
        <v>0</v>
      </c>
      <c r="G81" s="75">
        <v>0</v>
      </c>
      <c r="H81" s="75">
        <v>80726250</v>
      </c>
      <c r="I81" s="75">
        <v>68157999.72</v>
      </c>
      <c r="J81" s="75">
        <v>68157999.72</v>
      </c>
      <c r="K81" s="75">
        <v>68157999.72</v>
      </c>
      <c r="L81" s="76">
        <v>61548412.72</v>
      </c>
      <c r="M81" s="6"/>
      <c r="N81" s="11"/>
    </row>
    <row r="82" spans="1:14" ht="18">
      <c r="A82" s="10" t="s">
        <v>745</v>
      </c>
      <c r="B82" s="12" t="s">
        <v>746</v>
      </c>
      <c r="C82" s="75">
        <v>30316109.5</v>
      </c>
      <c r="D82" s="75">
        <v>0</v>
      </c>
      <c r="E82" s="75">
        <v>0</v>
      </c>
      <c r="F82" s="75">
        <v>0</v>
      </c>
      <c r="G82" s="75">
        <v>0</v>
      </c>
      <c r="H82" s="75">
        <v>30316109.5</v>
      </c>
      <c r="I82" s="75">
        <v>9981226</v>
      </c>
      <c r="J82" s="75">
        <v>9981226</v>
      </c>
      <c r="K82" s="75">
        <v>9981226</v>
      </c>
      <c r="L82" s="76">
        <v>9981226</v>
      </c>
      <c r="M82" s="6"/>
      <c r="N82" s="11"/>
    </row>
    <row r="83" spans="1:14" ht="25.5">
      <c r="A83" s="10" t="s">
        <v>747</v>
      </c>
      <c r="B83" s="12" t="s">
        <v>748</v>
      </c>
      <c r="C83" s="75">
        <v>28623966.26</v>
      </c>
      <c r="D83" s="75">
        <v>0</v>
      </c>
      <c r="E83" s="75">
        <v>0</v>
      </c>
      <c r="F83" s="75">
        <v>10329570.96</v>
      </c>
      <c r="G83" s="75">
        <v>0</v>
      </c>
      <c r="H83" s="75">
        <v>38953537.22</v>
      </c>
      <c r="I83" s="75">
        <v>36882803</v>
      </c>
      <c r="J83" s="75">
        <v>36882803</v>
      </c>
      <c r="K83" s="75">
        <v>36882803</v>
      </c>
      <c r="L83" s="76">
        <v>36882803</v>
      </c>
      <c r="M83" s="6"/>
      <c r="N83" s="11"/>
    </row>
    <row r="84" spans="1:14" ht="18">
      <c r="A84" s="10" t="s">
        <v>749</v>
      </c>
      <c r="B84" s="12" t="s">
        <v>750</v>
      </c>
      <c r="C84" s="75">
        <v>1908264.42</v>
      </c>
      <c r="D84" s="75">
        <v>0</v>
      </c>
      <c r="E84" s="75">
        <v>0</v>
      </c>
      <c r="F84" s="75">
        <v>506092.58</v>
      </c>
      <c r="G84" s="75">
        <v>0</v>
      </c>
      <c r="H84" s="75">
        <v>2414357</v>
      </c>
      <c r="I84" s="75">
        <v>1908264.42</v>
      </c>
      <c r="J84" s="75">
        <v>1908264.42</v>
      </c>
      <c r="K84" s="75">
        <v>1189739</v>
      </c>
      <c r="L84" s="76">
        <v>1189739</v>
      </c>
      <c r="M84" s="6"/>
      <c r="N84" s="11"/>
    </row>
    <row r="85" spans="1:14" ht="18">
      <c r="A85" s="10" t="s">
        <v>751</v>
      </c>
      <c r="B85" s="12" t="s">
        <v>752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6">
        <v>0</v>
      </c>
      <c r="M85" s="6"/>
      <c r="N85" s="11"/>
    </row>
    <row r="86" spans="1:14" s="3" customFormat="1" ht="18">
      <c r="A86" s="20" t="s">
        <v>166</v>
      </c>
      <c r="B86" s="21" t="s">
        <v>167</v>
      </c>
      <c r="C86" s="73">
        <f aca="true" t="shared" si="24" ref="C86:L86">C87</f>
        <v>211771123</v>
      </c>
      <c r="D86" s="73">
        <f t="shared" si="24"/>
        <v>0</v>
      </c>
      <c r="E86" s="73">
        <f t="shared" si="24"/>
        <v>0</v>
      </c>
      <c r="F86" s="73">
        <f t="shared" si="24"/>
        <v>0</v>
      </c>
      <c r="G86" s="73">
        <f t="shared" si="24"/>
        <v>0</v>
      </c>
      <c r="H86" s="73">
        <f t="shared" si="24"/>
        <v>211771123</v>
      </c>
      <c r="I86" s="73">
        <f t="shared" si="24"/>
        <v>147130373</v>
      </c>
      <c r="J86" s="73">
        <f t="shared" si="24"/>
        <v>147130373</v>
      </c>
      <c r="K86" s="73">
        <f t="shared" si="24"/>
        <v>147130373</v>
      </c>
      <c r="L86" s="74">
        <f t="shared" si="24"/>
        <v>147130373</v>
      </c>
      <c r="M86" s="19"/>
      <c r="N86" s="22">
        <f>N87</f>
        <v>0</v>
      </c>
    </row>
    <row r="87" spans="1:14" s="3" customFormat="1" ht="18">
      <c r="A87" s="20" t="s">
        <v>168</v>
      </c>
      <c r="B87" s="21" t="s">
        <v>753</v>
      </c>
      <c r="C87" s="73">
        <f aca="true" t="shared" si="25" ref="C87:L87">C88+C92</f>
        <v>211771123</v>
      </c>
      <c r="D87" s="73">
        <f t="shared" si="25"/>
        <v>0</v>
      </c>
      <c r="E87" s="73">
        <f t="shared" si="25"/>
        <v>0</v>
      </c>
      <c r="F87" s="73">
        <f t="shared" si="25"/>
        <v>0</v>
      </c>
      <c r="G87" s="73">
        <f t="shared" si="25"/>
        <v>0</v>
      </c>
      <c r="H87" s="73">
        <f t="shared" si="25"/>
        <v>211771123</v>
      </c>
      <c r="I87" s="73">
        <f t="shared" si="25"/>
        <v>147130373</v>
      </c>
      <c r="J87" s="73">
        <f t="shared" si="25"/>
        <v>147130373</v>
      </c>
      <c r="K87" s="73">
        <f t="shared" si="25"/>
        <v>147130373</v>
      </c>
      <c r="L87" s="74">
        <f t="shared" si="25"/>
        <v>147130373</v>
      </c>
      <c r="M87" s="19"/>
      <c r="N87" s="22">
        <f>N88+N92</f>
        <v>0</v>
      </c>
    </row>
    <row r="88" spans="1:14" s="3" customFormat="1" ht="18">
      <c r="A88" s="20" t="s">
        <v>169</v>
      </c>
      <c r="B88" s="21" t="s">
        <v>254</v>
      </c>
      <c r="C88" s="73">
        <f aca="true" t="shared" si="26" ref="C88:L88">C89</f>
        <v>201182567</v>
      </c>
      <c r="D88" s="73">
        <f t="shared" si="26"/>
        <v>0</v>
      </c>
      <c r="E88" s="73">
        <f t="shared" si="26"/>
        <v>0</v>
      </c>
      <c r="F88" s="73">
        <f t="shared" si="26"/>
        <v>0</v>
      </c>
      <c r="G88" s="73">
        <f t="shared" si="26"/>
        <v>0</v>
      </c>
      <c r="H88" s="73">
        <f t="shared" si="26"/>
        <v>201182567</v>
      </c>
      <c r="I88" s="73">
        <f t="shared" si="26"/>
        <v>143577401.65</v>
      </c>
      <c r="J88" s="73">
        <f t="shared" si="26"/>
        <v>143577401.65</v>
      </c>
      <c r="K88" s="73">
        <f t="shared" si="26"/>
        <v>143577401.65</v>
      </c>
      <c r="L88" s="74">
        <f t="shared" si="26"/>
        <v>143577401.65</v>
      </c>
      <c r="M88" s="19"/>
      <c r="N88" s="22">
        <f>N89</f>
        <v>0</v>
      </c>
    </row>
    <row r="89" spans="1:14" s="3" customFormat="1" ht="18">
      <c r="A89" s="20" t="s">
        <v>253</v>
      </c>
      <c r="B89" s="21" t="s">
        <v>174</v>
      </c>
      <c r="C89" s="73">
        <f aca="true" t="shared" si="27" ref="C89:L89">SUM(C90:C91)</f>
        <v>201182567</v>
      </c>
      <c r="D89" s="73">
        <f t="shared" si="27"/>
        <v>0</v>
      </c>
      <c r="E89" s="73">
        <f t="shared" si="27"/>
        <v>0</v>
      </c>
      <c r="F89" s="73">
        <f t="shared" si="27"/>
        <v>0</v>
      </c>
      <c r="G89" s="73">
        <f t="shared" si="27"/>
        <v>0</v>
      </c>
      <c r="H89" s="73">
        <f t="shared" si="27"/>
        <v>201182567</v>
      </c>
      <c r="I89" s="73">
        <f t="shared" si="27"/>
        <v>143577401.65</v>
      </c>
      <c r="J89" s="73">
        <f t="shared" si="27"/>
        <v>143577401.65</v>
      </c>
      <c r="K89" s="73">
        <f t="shared" si="27"/>
        <v>143577401.65</v>
      </c>
      <c r="L89" s="74">
        <f t="shared" si="27"/>
        <v>143577401.65</v>
      </c>
      <c r="M89" s="19"/>
      <c r="N89" s="22">
        <f>SUM(N90:N91)</f>
        <v>0</v>
      </c>
    </row>
    <row r="90" spans="1:14" ht="18">
      <c r="A90" s="10" t="s">
        <v>255</v>
      </c>
      <c r="B90" s="12" t="s">
        <v>170</v>
      </c>
      <c r="C90" s="75">
        <v>152634651</v>
      </c>
      <c r="D90" s="75">
        <v>0</v>
      </c>
      <c r="E90" s="75">
        <v>0</v>
      </c>
      <c r="F90" s="75">
        <v>0</v>
      </c>
      <c r="G90" s="75">
        <v>0</v>
      </c>
      <c r="H90" s="75">
        <v>152634651</v>
      </c>
      <c r="I90" s="75">
        <v>115118812.7</v>
      </c>
      <c r="J90" s="75">
        <v>115118812.7</v>
      </c>
      <c r="K90" s="75">
        <v>115118812.7</v>
      </c>
      <c r="L90" s="76">
        <v>115118812.7</v>
      </c>
      <c r="M90" s="6"/>
      <c r="N90" s="11"/>
    </row>
    <row r="91" spans="1:14" ht="18">
      <c r="A91" s="10" t="s">
        <v>754</v>
      </c>
      <c r="B91" s="12" t="s">
        <v>171</v>
      </c>
      <c r="C91" s="75">
        <v>48547916</v>
      </c>
      <c r="D91" s="75">
        <v>0</v>
      </c>
      <c r="E91" s="75">
        <v>0</v>
      </c>
      <c r="F91" s="75">
        <v>0</v>
      </c>
      <c r="G91" s="75">
        <v>0</v>
      </c>
      <c r="H91" s="75">
        <v>48547916</v>
      </c>
      <c r="I91" s="75">
        <v>28458588.95</v>
      </c>
      <c r="J91" s="75">
        <v>28458588.95</v>
      </c>
      <c r="K91" s="75">
        <v>28458588.95</v>
      </c>
      <c r="L91" s="76">
        <v>28458588.95</v>
      </c>
      <c r="M91" s="6"/>
      <c r="N91" s="11"/>
    </row>
    <row r="92" spans="1:14" s="3" customFormat="1" ht="25.5">
      <c r="A92" s="20" t="s">
        <v>755</v>
      </c>
      <c r="B92" s="21" t="s">
        <v>175</v>
      </c>
      <c r="C92" s="73">
        <f aca="true" t="shared" si="28" ref="C92:L92">SUM(C93:C94)</f>
        <v>10588556</v>
      </c>
      <c r="D92" s="73">
        <f t="shared" si="28"/>
        <v>0</v>
      </c>
      <c r="E92" s="73">
        <f t="shared" si="28"/>
        <v>0</v>
      </c>
      <c r="F92" s="73">
        <f t="shared" si="28"/>
        <v>0</v>
      </c>
      <c r="G92" s="73">
        <f t="shared" si="28"/>
        <v>0</v>
      </c>
      <c r="H92" s="73">
        <f t="shared" si="28"/>
        <v>10588556</v>
      </c>
      <c r="I92" s="73">
        <f t="shared" si="28"/>
        <v>3552971.3499999996</v>
      </c>
      <c r="J92" s="73">
        <f t="shared" si="28"/>
        <v>3552971.3499999996</v>
      </c>
      <c r="K92" s="73">
        <f t="shared" si="28"/>
        <v>3552971.3499999996</v>
      </c>
      <c r="L92" s="74">
        <f t="shared" si="28"/>
        <v>3552971.3499999996</v>
      </c>
      <c r="M92" s="19"/>
      <c r="N92" s="22">
        <f>SUM(N93:N94)</f>
        <v>0</v>
      </c>
    </row>
    <row r="93" spans="1:14" ht="18">
      <c r="A93" s="10" t="s">
        <v>756</v>
      </c>
      <c r="B93" s="12" t="s">
        <v>170</v>
      </c>
      <c r="C93" s="75">
        <v>8033403</v>
      </c>
      <c r="D93" s="75">
        <v>0</v>
      </c>
      <c r="E93" s="75">
        <v>0</v>
      </c>
      <c r="F93" s="75">
        <v>0</v>
      </c>
      <c r="G93" s="75">
        <v>0</v>
      </c>
      <c r="H93" s="75">
        <v>8033403</v>
      </c>
      <c r="I93" s="75">
        <v>3046225.3</v>
      </c>
      <c r="J93" s="75">
        <v>3046225.3</v>
      </c>
      <c r="K93" s="75">
        <v>3046225.3</v>
      </c>
      <c r="L93" s="76">
        <v>3046225.3</v>
      </c>
      <c r="M93" s="6"/>
      <c r="N93" s="11"/>
    </row>
    <row r="94" spans="1:14" ht="18">
      <c r="A94" s="10" t="s">
        <v>757</v>
      </c>
      <c r="B94" s="12" t="s">
        <v>171</v>
      </c>
      <c r="C94" s="75">
        <v>2555153</v>
      </c>
      <c r="D94" s="75">
        <v>0</v>
      </c>
      <c r="E94" s="75">
        <v>0</v>
      </c>
      <c r="F94" s="75">
        <v>0</v>
      </c>
      <c r="G94" s="75">
        <v>0</v>
      </c>
      <c r="H94" s="75">
        <v>2555153</v>
      </c>
      <c r="I94" s="75">
        <v>506746.05</v>
      </c>
      <c r="J94" s="75">
        <v>506746.05</v>
      </c>
      <c r="K94" s="75">
        <v>506746.05</v>
      </c>
      <c r="L94" s="76">
        <v>506746.05</v>
      </c>
      <c r="M94" s="6"/>
      <c r="N94" s="11"/>
    </row>
    <row r="95" spans="1:14" s="3" customFormat="1" ht="18">
      <c r="A95" s="20" t="s">
        <v>176</v>
      </c>
      <c r="B95" s="21" t="s">
        <v>172</v>
      </c>
      <c r="C95" s="73">
        <f aca="true" t="shared" si="29" ref="C95:L95">C96+C130+C337+C383+C398</f>
        <v>3126315600.9500003</v>
      </c>
      <c r="D95" s="73">
        <f t="shared" si="29"/>
        <v>370311489.28</v>
      </c>
      <c r="E95" s="73">
        <f t="shared" si="29"/>
        <v>370311489.28</v>
      </c>
      <c r="F95" s="73">
        <f t="shared" si="29"/>
        <v>3526719230.94</v>
      </c>
      <c r="G95" s="73">
        <f t="shared" si="29"/>
        <v>702843952.96</v>
      </c>
      <c r="H95" s="73">
        <f t="shared" si="29"/>
        <v>5950190878.93</v>
      </c>
      <c r="I95" s="73">
        <f t="shared" si="29"/>
        <v>4770557483.81</v>
      </c>
      <c r="J95" s="73">
        <f t="shared" si="29"/>
        <v>4714883864.82</v>
      </c>
      <c r="K95" s="73">
        <f t="shared" si="29"/>
        <v>2671222971.86</v>
      </c>
      <c r="L95" s="74">
        <f t="shared" si="29"/>
        <v>2642817931.8100004</v>
      </c>
      <c r="M95" s="19"/>
      <c r="N95" s="22">
        <f>N96+N130+N337+N383+N398</f>
        <v>0</v>
      </c>
    </row>
    <row r="96" spans="1:14" s="3" customFormat="1" ht="18">
      <c r="A96" s="20" t="s">
        <v>177</v>
      </c>
      <c r="B96" s="21" t="s">
        <v>758</v>
      </c>
      <c r="C96" s="73">
        <f aca="true" t="shared" si="30" ref="C96:L96">C97+C104+C106</f>
        <v>144843605.9</v>
      </c>
      <c r="D96" s="73">
        <f t="shared" si="30"/>
        <v>36797123</v>
      </c>
      <c r="E96" s="73">
        <f t="shared" si="30"/>
        <v>36797123</v>
      </c>
      <c r="F96" s="73">
        <f t="shared" si="30"/>
        <v>14998933</v>
      </c>
      <c r="G96" s="73">
        <f t="shared" si="30"/>
        <v>10000000</v>
      </c>
      <c r="H96" s="73">
        <f t="shared" si="30"/>
        <v>149842538.9</v>
      </c>
      <c r="I96" s="73">
        <f t="shared" si="30"/>
        <v>108076806</v>
      </c>
      <c r="J96" s="73">
        <f t="shared" si="30"/>
        <v>100660906.99999999</v>
      </c>
      <c r="K96" s="73">
        <f t="shared" si="30"/>
        <v>65318292.46</v>
      </c>
      <c r="L96" s="74">
        <f t="shared" si="30"/>
        <v>65318292.46</v>
      </c>
      <c r="M96" s="19"/>
      <c r="N96" s="22">
        <f>N97+N104+N106</f>
        <v>0</v>
      </c>
    </row>
    <row r="97" spans="1:14" s="3" customFormat="1" ht="18">
      <c r="A97" s="20" t="s">
        <v>178</v>
      </c>
      <c r="B97" s="21" t="s">
        <v>179</v>
      </c>
      <c r="C97" s="73">
        <f aca="true" t="shared" si="31" ref="C97:L97">SUM(C98:C103)</f>
        <v>21343605.9</v>
      </c>
      <c r="D97" s="73">
        <f t="shared" si="31"/>
        <v>0</v>
      </c>
      <c r="E97" s="73">
        <f t="shared" si="31"/>
        <v>0</v>
      </c>
      <c r="F97" s="73">
        <f t="shared" si="31"/>
        <v>0</v>
      </c>
      <c r="G97" s="73">
        <f t="shared" si="31"/>
        <v>0</v>
      </c>
      <c r="H97" s="73">
        <f t="shared" si="31"/>
        <v>21343605.9</v>
      </c>
      <c r="I97" s="73">
        <f t="shared" si="31"/>
        <v>4700000</v>
      </c>
      <c r="J97" s="73">
        <f t="shared" si="31"/>
        <v>4697046.96</v>
      </c>
      <c r="K97" s="73">
        <f t="shared" si="31"/>
        <v>4697046.96</v>
      </c>
      <c r="L97" s="74">
        <f t="shared" si="31"/>
        <v>4697046.96</v>
      </c>
      <c r="M97" s="19"/>
      <c r="N97" s="22">
        <f>SUM(N98:N103)</f>
        <v>0</v>
      </c>
    </row>
    <row r="98" spans="1:14" ht="18">
      <c r="A98" s="10" t="s">
        <v>180</v>
      </c>
      <c r="B98" s="12" t="s">
        <v>137</v>
      </c>
      <c r="C98" s="75">
        <v>0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6">
        <v>0</v>
      </c>
      <c r="M98" s="6"/>
      <c r="N98" s="11"/>
    </row>
    <row r="99" spans="1:14" ht="18">
      <c r="A99" s="10" t="s">
        <v>181</v>
      </c>
      <c r="B99" s="12" t="s">
        <v>184</v>
      </c>
      <c r="C99" s="75">
        <v>0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6">
        <v>0</v>
      </c>
      <c r="M99" s="6"/>
      <c r="N99" s="11"/>
    </row>
    <row r="100" spans="1:14" ht="18">
      <c r="A100" s="10" t="s">
        <v>182</v>
      </c>
      <c r="B100" s="12" t="s">
        <v>186</v>
      </c>
      <c r="C100" s="75">
        <v>11843605.9</v>
      </c>
      <c r="D100" s="75">
        <v>0</v>
      </c>
      <c r="E100" s="75">
        <v>0</v>
      </c>
      <c r="F100" s="75">
        <v>0</v>
      </c>
      <c r="G100" s="75">
        <v>0</v>
      </c>
      <c r="H100" s="75">
        <v>11843605.9</v>
      </c>
      <c r="I100" s="75">
        <v>1100000</v>
      </c>
      <c r="J100" s="75">
        <v>1097046.96</v>
      </c>
      <c r="K100" s="75">
        <v>1097046.96</v>
      </c>
      <c r="L100" s="76">
        <v>1097046.96</v>
      </c>
      <c r="M100" s="6"/>
      <c r="N100" s="11"/>
    </row>
    <row r="101" spans="1:14" ht="18">
      <c r="A101" s="10" t="s">
        <v>183</v>
      </c>
      <c r="B101" s="12" t="s">
        <v>256</v>
      </c>
      <c r="C101" s="75">
        <v>1000000</v>
      </c>
      <c r="D101" s="75">
        <v>0</v>
      </c>
      <c r="E101" s="75">
        <v>0</v>
      </c>
      <c r="F101" s="75">
        <v>0</v>
      </c>
      <c r="G101" s="75">
        <v>0</v>
      </c>
      <c r="H101" s="75">
        <v>1000000</v>
      </c>
      <c r="I101" s="75">
        <v>0</v>
      </c>
      <c r="J101" s="75">
        <v>0</v>
      </c>
      <c r="K101" s="75">
        <v>0</v>
      </c>
      <c r="L101" s="76">
        <v>0</v>
      </c>
      <c r="M101" s="6"/>
      <c r="N101" s="11"/>
    </row>
    <row r="102" spans="1:14" ht="18">
      <c r="A102" s="10" t="s">
        <v>185</v>
      </c>
      <c r="B102" s="12" t="s">
        <v>145</v>
      </c>
      <c r="C102" s="75">
        <v>2000000</v>
      </c>
      <c r="D102" s="75">
        <v>0</v>
      </c>
      <c r="E102" s="75">
        <v>0</v>
      </c>
      <c r="F102" s="75">
        <v>0</v>
      </c>
      <c r="G102" s="75">
        <v>0</v>
      </c>
      <c r="H102" s="75">
        <v>2000000</v>
      </c>
      <c r="I102" s="75">
        <v>0</v>
      </c>
      <c r="J102" s="75">
        <v>0</v>
      </c>
      <c r="K102" s="75">
        <v>0</v>
      </c>
      <c r="L102" s="76">
        <v>0</v>
      </c>
      <c r="M102" s="6"/>
      <c r="N102" s="11"/>
    </row>
    <row r="103" spans="1:14" ht="18">
      <c r="A103" s="10" t="s">
        <v>187</v>
      </c>
      <c r="B103" s="12" t="s">
        <v>257</v>
      </c>
      <c r="C103" s="75">
        <v>6500000</v>
      </c>
      <c r="D103" s="75">
        <v>0</v>
      </c>
      <c r="E103" s="75">
        <v>0</v>
      </c>
      <c r="F103" s="75">
        <v>0</v>
      </c>
      <c r="G103" s="75">
        <v>0</v>
      </c>
      <c r="H103" s="75">
        <v>6500000</v>
      </c>
      <c r="I103" s="75">
        <v>3600000</v>
      </c>
      <c r="J103" s="75">
        <v>3600000</v>
      </c>
      <c r="K103" s="75">
        <v>3600000</v>
      </c>
      <c r="L103" s="76">
        <v>3600000</v>
      </c>
      <c r="M103" s="6"/>
      <c r="N103" s="11"/>
    </row>
    <row r="104" spans="1:14" s="3" customFormat="1" ht="18">
      <c r="A104" s="20" t="s">
        <v>188</v>
      </c>
      <c r="B104" s="21" t="s">
        <v>189</v>
      </c>
      <c r="C104" s="73">
        <f aca="true" t="shared" si="32" ref="C104:L104">C105</f>
        <v>2000000</v>
      </c>
      <c r="D104" s="73">
        <f t="shared" si="32"/>
        <v>0</v>
      </c>
      <c r="E104" s="73">
        <f t="shared" si="32"/>
        <v>0</v>
      </c>
      <c r="F104" s="73">
        <f t="shared" si="32"/>
        <v>0</v>
      </c>
      <c r="G104" s="73">
        <f t="shared" si="32"/>
        <v>0</v>
      </c>
      <c r="H104" s="73">
        <f t="shared" si="32"/>
        <v>2000000</v>
      </c>
      <c r="I104" s="73">
        <f t="shared" si="32"/>
        <v>0</v>
      </c>
      <c r="J104" s="73">
        <f t="shared" si="32"/>
        <v>0</v>
      </c>
      <c r="K104" s="73">
        <f t="shared" si="32"/>
        <v>0</v>
      </c>
      <c r="L104" s="74">
        <f t="shared" si="32"/>
        <v>0</v>
      </c>
      <c r="M104" s="19"/>
      <c r="N104" s="22">
        <f>N105</f>
        <v>0</v>
      </c>
    </row>
    <row r="105" spans="1:14" ht="18">
      <c r="A105" s="10" t="s">
        <v>190</v>
      </c>
      <c r="B105" s="12" t="s">
        <v>191</v>
      </c>
      <c r="C105" s="75">
        <v>2000000</v>
      </c>
      <c r="D105" s="75">
        <v>0</v>
      </c>
      <c r="E105" s="75">
        <v>0</v>
      </c>
      <c r="F105" s="75">
        <v>0</v>
      </c>
      <c r="G105" s="75">
        <v>0</v>
      </c>
      <c r="H105" s="75">
        <v>2000000</v>
      </c>
      <c r="I105" s="75">
        <v>0</v>
      </c>
      <c r="J105" s="75">
        <v>0</v>
      </c>
      <c r="K105" s="75">
        <v>0</v>
      </c>
      <c r="L105" s="76">
        <v>0</v>
      </c>
      <c r="M105" s="6"/>
      <c r="N105" s="11"/>
    </row>
    <row r="106" spans="1:14" s="3" customFormat="1" ht="18">
      <c r="A106" s="20" t="s">
        <v>192</v>
      </c>
      <c r="B106" s="21" t="s">
        <v>173</v>
      </c>
      <c r="C106" s="73">
        <f aca="true" t="shared" si="33" ref="C106:L106">SUM(C107+C109+C111+C113)</f>
        <v>121500000</v>
      </c>
      <c r="D106" s="73">
        <f t="shared" si="33"/>
        <v>36797123</v>
      </c>
      <c r="E106" s="73">
        <f t="shared" si="33"/>
        <v>36797123</v>
      </c>
      <c r="F106" s="73">
        <f t="shared" si="33"/>
        <v>14998933</v>
      </c>
      <c r="G106" s="73">
        <f t="shared" si="33"/>
        <v>10000000</v>
      </c>
      <c r="H106" s="73">
        <f t="shared" si="33"/>
        <v>126498933</v>
      </c>
      <c r="I106" s="73">
        <f t="shared" si="33"/>
        <v>103376806</v>
      </c>
      <c r="J106" s="73">
        <f t="shared" si="33"/>
        <v>95963860.03999999</v>
      </c>
      <c r="K106" s="73">
        <f t="shared" si="33"/>
        <v>60621245.5</v>
      </c>
      <c r="L106" s="74">
        <f t="shared" si="33"/>
        <v>60621245.5</v>
      </c>
      <c r="M106" s="19"/>
      <c r="N106" s="22">
        <f>SUM(N107+N109+N111+N113)</f>
        <v>0</v>
      </c>
    </row>
    <row r="107" spans="1:14" s="3" customFormat="1" ht="25.5">
      <c r="A107" s="20" t="s">
        <v>193</v>
      </c>
      <c r="B107" s="21" t="s">
        <v>258</v>
      </c>
      <c r="C107" s="73">
        <f aca="true" t="shared" si="34" ref="C107:L107">C108</f>
        <v>4500000</v>
      </c>
      <c r="D107" s="73">
        <f t="shared" si="34"/>
        <v>0</v>
      </c>
      <c r="E107" s="73">
        <f t="shared" si="34"/>
        <v>0</v>
      </c>
      <c r="F107" s="73">
        <f t="shared" si="34"/>
        <v>0</v>
      </c>
      <c r="G107" s="73">
        <f t="shared" si="34"/>
        <v>0</v>
      </c>
      <c r="H107" s="73">
        <f t="shared" si="34"/>
        <v>4500000</v>
      </c>
      <c r="I107" s="73">
        <f t="shared" si="34"/>
        <v>0</v>
      </c>
      <c r="J107" s="73">
        <f t="shared" si="34"/>
        <v>0</v>
      </c>
      <c r="K107" s="73">
        <f t="shared" si="34"/>
        <v>0</v>
      </c>
      <c r="L107" s="74">
        <f t="shared" si="34"/>
        <v>0</v>
      </c>
      <c r="M107" s="19"/>
      <c r="N107" s="22">
        <f>N108</f>
        <v>0</v>
      </c>
    </row>
    <row r="108" spans="1:14" ht="18">
      <c r="A108" s="10" t="s">
        <v>194</v>
      </c>
      <c r="B108" s="12" t="s">
        <v>195</v>
      </c>
      <c r="C108" s="75">
        <v>4500000</v>
      </c>
      <c r="D108" s="75">
        <v>0</v>
      </c>
      <c r="E108" s="75">
        <v>0</v>
      </c>
      <c r="F108" s="75">
        <v>0</v>
      </c>
      <c r="G108" s="75">
        <v>0</v>
      </c>
      <c r="H108" s="75">
        <v>4500000</v>
      </c>
      <c r="I108" s="75">
        <v>0</v>
      </c>
      <c r="J108" s="75">
        <v>0</v>
      </c>
      <c r="K108" s="75">
        <v>0</v>
      </c>
      <c r="L108" s="76">
        <v>0</v>
      </c>
      <c r="M108" s="6"/>
      <c r="N108" s="11"/>
    </row>
    <row r="109" spans="1:14" s="3" customFormat="1" ht="18">
      <c r="A109" s="20" t="s">
        <v>196</v>
      </c>
      <c r="B109" s="21" t="s">
        <v>197</v>
      </c>
      <c r="C109" s="73">
        <f aca="true" t="shared" si="35" ref="C109:L109">C110</f>
        <v>4000000</v>
      </c>
      <c r="D109" s="73">
        <f t="shared" si="35"/>
        <v>0</v>
      </c>
      <c r="E109" s="73">
        <f t="shared" si="35"/>
        <v>0</v>
      </c>
      <c r="F109" s="73">
        <f t="shared" si="35"/>
        <v>0</v>
      </c>
      <c r="G109" s="73">
        <f t="shared" si="35"/>
        <v>0</v>
      </c>
      <c r="H109" s="73">
        <f t="shared" si="35"/>
        <v>4000000</v>
      </c>
      <c r="I109" s="73">
        <f t="shared" si="35"/>
        <v>4000000</v>
      </c>
      <c r="J109" s="73">
        <f t="shared" si="35"/>
        <v>4000000</v>
      </c>
      <c r="K109" s="73">
        <f t="shared" si="35"/>
        <v>3000000</v>
      </c>
      <c r="L109" s="74">
        <f t="shared" si="35"/>
        <v>3000000</v>
      </c>
      <c r="M109" s="19"/>
      <c r="N109" s="22">
        <f>N110</f>
        <v>0</v>
      </c>
    </row>
    <row r="110" spans="1:14" ht="18">
      <c r="A110" s="10" t="s">
        <v>198</v>
      </c>
      <c r="B110" s="12" t="s">
        <v>144</v>
      </c>
      <c r="C110" s="75">
        <v>4000000</v>
      </c>
      <c r="D110" s="75">
        <v>0</v>
      </c>
      <c r="E110" s="75">
        <v>0</v>
      </c>
      <c r="F110" s="75">
        <v>0</v>
      </c>
      <c r="G110" s="75">
        <v>0</v>
      </c>
      <c r="H110" s="75">
        <v>4000000</v>
      </c>
      <c r="I110" s="75">
        <v>4000000</v>
      </c>
      <c r="J110" s="75">
        <v>4000000</v>
      </c>
      <c r="K110" s="75">
        <v>3000000</v>
      </c>
      <c r="L110" s="76">
        <v>3000000</v>
      </c>
      <c r="M110" s="6"/>
      <c r="N110" s="11"/>
    </row>
    <row r="111" spans="1:14" s="3" customFormat="1" ht="18">
      <c r="A111" s="20" t="s">
        <v>199</v>
      </c>
      <c r="B111" s="21" t="s">
        <v>200</v>
      </c>
      <c r="C111" s="73">
        <f aca="true" t="shared" si="36" ref="C111:L111">C112</f>
        <v>6000000</v>
      </c>
      <c r="D111" s="73">
        <f t="shared" si="36"/>
        <v>0</v>
      </c>
      <c r="E111" s="73">
        <f t="shared" si="36"/>
        <v>0</v>
      </c>
      <c r="F111" s="73">
        <f t="shared" si="36"/>
        <v>0</v>
      </c>
      <c r="G111" s="73">
        <f t="shared" si="36"/>
        <v>0</v>
      </c>
      <c r="H111" s="73">
        <f t="shared" si="36"/>
        <v>6000000</v>
      </c>
      <c r="I111" s="73">
        <f t="shared" si="36"/>
        <v>6000000</v>
      </c>
      <c r="J111" s="73">
        <f t="shared" si="36"/>
        <v>6000000</v>
      </c>
      <c r="K111" s="73">
        <f t="shared" si="36"/>
        <v>4000000</v>
      </c>
      <c r="L111" s="74">
        <f t="shared" si="36"/>
        <v>4000000</v>
      </c>
      <c r="M111" s="19"/>
      <c r="N111" s="22">
        <f>N112</f>
        <v>0</v>
      </c>
    </row>
    <row r="112" spans="1:14" ht="18">
      <c r="A112" s="10" t="s">
        <v>201</v>
      </c>
      <c r="B112" s="12" t="s">
        <v>144</v>
      </c>
      <c r="C112" s="75">
        <v>6000000</v>
      </c>
      <c r="D112" s="75">
        <v>0</v>
      </c>
      <c r="E112" s="75">
        <v>0</v>
      </c>
      <c r="F112" s="75">
        <v>0</v>
      </c>
      <c r="G112" s="75">
        <v>0</v>
      </c>
      <c r="H112" s="75">
        <v>6000000</v>
      </c>
      <c r="I112" s="75">
        <v>6000000</v>
      </c>
      <c r="J112" s="75">
        <v>6000000</v>
      </c>
      <c r="K112" s="75">
        <v>4000000</v>
      </c>
      <c r="L112" s="76">
        <v>4000000</v>
      </c>
      <c r="M112" s="6"/>
      <c r="N112" s="11"/>
    </row>
    <row r="113" spans="1:14" s="3" customFormat="1" ht="18">
      <c r="A113" s="20" t="s">
        <v>202</v>
      </c>
      <c r="B113" s="21" t="s">
        <v>203</v>
      </c>
      <c r="C113" s="73">
        <f aca="true" t="shared" si="37" ref="C113:L113">SUM(C114:C129)</f>
        <v>107000000</v>
      </c>
      <c r="D113" s="73">
        <f t="shared" si="37"/>
        <v>36797123</v>
      </c>
      <c r="E113" s="73">
        <f t="shared" si="37"/>
        <v>36797123</v>
      </c>
      <c r="F113" s="73">
        <f t="shared" si="37"/>
        <v>14998933</v>
      </c>
      <c r="G113" s="73">
        <f t="shared" si="37"/>
        <v>10000000</v>
      </c>
      <c r="H113" s="73">
        <f t="shared" si="37"/>
        <v>111998933</v>
      </c>
      <c r="I113" s="73">
        <f t="shared" si="37"/>
        <v>93376806</v>
      </c>
      <c r="J113" s="73">
        <f t="shared" si="37"/>
        <v>85963860.03999999</v>
      </c>
      <c r="K113" s="73">
        <f t="shared" si="37"/>
        <v>53621245.5</v>
      </c>
      <c r="L113" s="74">
        <f t="shared" si="37"/>
        <v>53621245.5</v>
      </c>
      <c r="M113" s="19"/>
      <c r="N113" s="22">
        <f>SUM(N114:N129)</f>
        <v>0</v>
      </c>
    </row>
    <row r="114" spans="1:14" ht="18">
      <c r="A114" s="10" t="s">
        <v>204</v>
      </c>
      <c r="B114" s="12" t="s">
        <v>143</v>
      </c>
      <c r="C114" s="75">
        <v>3500000</v>
      </c>
      <c r="D114" s="75">
        <v>0</v>
      </c>
      <c r="E114" s="75">
        <v>0</v>
      </c>
      <c r="F114" s="75">
        <v>0</v>
      </c>
      <c r="G114" s="75">
        <v>0</v>
      </c>
      <c r="H114" s="75">
        <v>3500000</v>
      </c>
      <c r="I114" s="75">
        <v>3500000</v>
      </c>
      <c r="J114" s="75">
        <v>0</v>
      </c>
      <c r="K114" s="75">
        <v>0</v>
      </c>
      <c r="L114" s="76">
        <v>0</v>
      </c>
      <c r="M114" s="6"/>
      <c r="N114" s="11"/>
    </row>
    <row r="115" spans="1:14" ht="18">
      <c r="A115" s="10" t="s">
        <v>205</v>
      </c>
      <c r="B115" s="12" t="s">
        <v>759</v>
      </c>
      <c r="C115" s="75">
        <v>3500000</v>
      </c>
      <c r="D115" s="75">
        <v>0</v>
      </c>
      <c r="E115" s="75">
        <v>0</v>
      </c>
      <c r="F115" s="75">
        <v>0</v>
      </c>
      <c r="G115" s="75">
        <v>0</v>
      </c>
      <c r="H115" s="75">
        <v>3500000</v>
      </c>
      <c r="I115" s="75">
        <v>3500000</v>
      </c>
      <c r="J115" s="75">
        <v>3500000</v>
      </c>
      <c r="K115" s="75">
        <v>0</v>
      </c>
      <c r="L115" s="76">
        <v>0</v>
      </c>
      <c r="M115" s="6"/>
      <c r="N115" s="11"/>
    </row>
    <row r="116" spans="1:14" ht="18">
      <c r="A116" s="10" t="s">
        <v>206</v>
      </c>
      <c r="B116" s="12" t="s">
        <v>259</v>
      </c>
      <c r="C116" s="75">
        <v>3000000</v>
      </c>
      <c r="D116" s="75">
        <v>0</v>
      </c>
      <c r="E116" s="75">
        <v>0</v>
      </c>
      <c r="F116" s="75">
        <v>0</v>
      </c>
      <c r="G116" s="75">
        <v>3000000</v>
      </c>
      <c r="H116" s="75">
        <v>0</v>
      </c>
      <c r="I116" s="75">
        <v>0</v>
      </c>
      <c r="J116" s="75">
        <v>0</v>
      </c>
      <c r="K116" s="75">
        <v>0</v>
      </c>
      <c r="L116" s="76">
        <v>0</v>
      </c>
      <c r="M116" s="6"/>
      <c r="N116" s="11"/>
    </row>
    <row r="117" spans="1:14" ht="18">
      <c r="A117" s="10" t="s">
        <v>207</v>
      </c>
      <c r="B117" s="12" t="s">
        <v>59</v>
      </c>
      <c r="C117" s="75">
        <v>9000000</v>
      </c>
      <c r="D117" s="75">
        <v>0</v>
      </c>
      <c r="E117" s="75">
        <v>0</v>
      </c>
      <c r="F117" s="75">
        <v>0</v>
      </c>
      <c r="G117" s="75">
        <v>6000000</v>
      </c>
      <c r="H117" s="75">
        <v>3000000</v>
      </c>
      <c r="I117" s="75">
        <v>3000000</v>
      </c>
      <c r="J117" s="75">
        <v>1000000</v>
      </c>
      <c r="K117" s="75">
        <v>0</v>
      </c>
      <c r="L117" s="76">
        <v>0</v>
      </c>
      <c r="M117" s="6"/>
      <c r="N117" s="11"/>
    </row>
    <row r="118" spans="1:14" ht="18">
      <c r="A118" s="10" t="s">
        <v>208</v>
      </c>
      <c r="B118" s="12" t="s">
        <v>213</v>
      </c>
      <c r="C118" s="75">
        <v>48000000</v>
      </c>
      <c r="D118" s="75">
        <v>2658838</v>
      </c>
      <c r="E118" s="75">
        <v>15664285</v>
      </c>
      <c r="F118" s="75">
        <v>0</v>
      </c>
      <c r="G118" s="75">
        <v>0</v>
      </c>
      <c r="H118" s="75">
        <v>34994553</v>
      </c>
      <c r="I118" s="75">
        <v>34994553</v>
      </c>
      <c r="J118" s="75">
        <v>34994553</v>
      </c>
      <c r="K118" s="75">
        <v>21700584</v>
      </c>
      <c r="L118" s="76">
        <v>21700584</v>
      </c>
      <c r="M118" s="6"/>
      <c r="N118" s="11"/>
    </row>
    <row r="119" spans="1:14" ht="18">
      <c r="A119" s="10" t="s">
        <v>209</v>
      </c>
      <c r="B119" s="12" t="s">
        <v>215</v>
      </c>
      <c r="C119" s="75">
        <v>5000000</v>
      </c>
      <c r="D119" s="75">
        <v>0</v>
      </c>
      <c r="E119" s="75">
        <v>3574000</v>
      </c>
      <c r="F119" s="75">
        <v>0</v>
      </c>
      <c r="G119" s="75">
        <v>0</v>
      </c>
      <c r="H119" s="75">
        <v>1426000</v>
      </c>
      <c r="I119" s="75">
        <v>1080000</v>
      </c>
      <c r="J119" s="75">
        <v>1080000</v>
      </c>
      <c r="K119" s="75">
        <v>1080000</v>
      </c>
      <c r="L119" s="76">
        <v>1080000</v>
      </c>
      <c r="M119" s="6"/>
      <c r="N119" s="11"/>
    </row>
    <row r="120" spans="1:14" ht="18">
      <c r="A120" s="10" t="s">
        <v>210</v>
      </c>
      <c r="B120" s="12" t="s">
        <v>217</v>
      </c>
      <c r="C120" s="75">
        <v>6000000</v>
      </c>
      <c r="D120" s="75">
        <v>0</v>
      </c>
      <c r="E120" s="75">
        <v>2000000</v>
      </c>
      <c r="F120" s="75">
        <v>0</v>
      </c>
      <c r="G120" s="75">
        <v>0</v>
      </c>
      <c r="H120" s="75">
        <v>4000000</v>
      </c>
      <c r="I120" s="75">
        <v>4000000</v>
      </c>
      <c r="J120" s="75">
        <v>4000000</v>
      </c>
      <c r="K120" s="75">
        <v>3554545.46</v>
      </c>
      <c r="L120" s="76">
        <v>3554545.46</v>
      </c>
      <c r="M120" s="6"/>
      <c r="N120" s="11"/>
    </row>
    <row r="121" spans="1:14" ht="18">
      <c r="A121" s="10" t="s">
        <v>211</v>
      </c>
      <c r="B121" s="12" t="s">
        <v>219</v>
      </c>
      <c r="C121" s="75">
        <v>3000000</v>
      </c>
      <c r="D121" s="75">
        <v>0</v>
      </c>
      <c r="E121" s="75">
        <v>0</v>
      </c>
      <c r="F121" s="75">
        <v>0</v>
      </c>
      <c r="G121" s="75">
        <v>0</v>
      </c>
      <c r="H121" s="75">
        <v>3000000</v>
      </c>
      <c r="I121" s="75">
        <v>0</v>
      </c>
      <c r="J121" s="75">
        <v>0</v>
      </c>
      <c r="K121" s="75">
        <v>0</v>
      </c>
      <c r="L121" s="76">
        <v>0</v>
      </c>
      <c r="M121" s="6"/>
      <c r="N121" s="11"/>
    </row>
    <row r="122" spans="1:14" ht="18">
      <c r="A122" s="10" t="s">
        <v>212</v>
      </c>
      <c r="B122" s="12" t="s">
        <v>260</v>
      </c>
      <c r="C122" s="75">
        <v>6000000</v>
      </c>
      <c r="D122" s="75">
        <v>3574000</v>
      </c>
      <c r="E122" s="75">
        <v>0</v>
      </c>
      <c r="F122" s="75">
        <v>4822332</v>
      </c>
      <c r="G122" s="75">
        <v>1000000</v>
      </c>
      <c r="H122" s="75">
        <v>13396332</v>
      </c>
      <c r="I122" s="75">
        <v>13396332</v>
      </c>
      <c r="J122" s="75">
        <v>13383386.04</v>
      </c>
      <c r="K122" s="75">
        <v>9486116.04</v>
      </c>
      <c r="L122" s="76">
        <v>9486116.04</v>
      </c>
      <c r="M122" s="6"/>
      <c r="N122" s="11"/>
    </row>
    <row r="123" spans="1:14" ht="18">
      <c r="A123" s="10" t="s">
        <v>214</v>
      </c>
      <c r="B123" s="12" t="s">
        <v>221</v>
      </c>
      <c r="C123" s="75">
        <v>6000000</v>
      </c>
      <c r="D123" s="75">
        <v>0</v>
      </c>
      <c r="E123" s="75">
        <v>0</v>
      </c>
      <c r="F123" s="75">
        <v>0</v>
      </c>
      <c r="G123" s="75">
        <v>0</v>
      </c>
      <c r="H123" s="75">
        <v>6000000</v>
      </c>
      <c r="I123" s="75">
        <v>4800000</v>
      </c>
      <c r="J123" s="75">
        <v>4800000</v>
      </c>
      <c r="K123" s="75">
        <v>4800000</v>
      </c>
      <c r="L123" s="76">
        <v>4800000</v>
      </c>
      <c r="M123" s="6"/>
      <c r="N123" s="11"/>
    </row>
    <row r="124" spans="1:14" ht="18">
      <c r="A124" s="10" t="s">
        <v>216</v>
      </c>
      <c r="B124" s="12" t="s">
        <v>222</v>
      </c>
      <c r="C124" s="75">
        <v>0</v>
      </c>
      <c r="D124" s="75">
        <v>0</v>
      </c>
      <c r="E124" s="75">
        <v>0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6">
        <v>0</v>
      </c>
      <c r="M124" s="6"/>
      <c r="N124" s="11"/>
    </row>
    <row r="125" spans="1:14" ht="18">
      <c r="A125" s="10" t="s">
        <v>218</v>
      </c>
      <c r="B125" s="12" t="s">
        <v>760</v>
      </c>
      <c r="C125" s="75">
        <v>1000000</v>
      </c>
      <c r="D125" s="75">
        <v>0</v>
      </c>
      <c r="E125" s="75">
        <v>658838</v>
      </c>
      <c r="F125" s="75">
        <v>0</v>
      </c>
      <c r="G125" s="75">
        <v>0</v>
      </c>
      <c r="H125" s="75">
        <v>341162</v>
      </c>
      <c r="I125" s="75">
        <v>29320</v>
      </c>
      <c r="J125" s="75">
        <v>29320</v>
      </c>
      <c r="K125" s="75">
        <v>0</v>
      </c>
      <c r="L125" s="76">
        <v>0</v>
      </c>
      <c r="M125" s="6"/>
      <c r="N125" s="11"/>
    </row>
    <row r="126" spans="1:14" ht="18">
      <c r="A126" s="10" t="s">
        <v>220</v>
      </c>
      <c r="B126" s="12" t="s">
        <v>261</v>
      </c>
      <c r="C126" s="75">
        <v>3000000</v>
      </c>
      <c r="D126" s="75">
        <v>0</v>
      </c>
      <c r="E126" s="75">
        <v>0</v>
      </c>
      <c r="F126" s="75">
        <v>0</v>
      </c>
      <c r="G126" s="75">
        <v>0</v>
      </c>
      <c r="H126" s="75">
        <v>3000000</v>
      </c>
      <c r="I126" s="75">
        <v>0</v>
      </c>
      <c r="J126" s="75">
        <v>0</v>
      </c>
      <c r="K126" s="75">
        <v>0</v>
      </c>
      <c r="L126" s="76">
        <v>0</v>
      </c>
      <c r="M126" s="6"/>
      <c r="N126" s="11"/>
    </row>
    <row r="127" spans="1:14" ht="18">
      <c r="A127" s="10" t="s">
        <v>286</v>
      </c>
      <c r="B127" s="12" t="s">
        <v>287</v>
      </c>
      <c r="C127" s="75">
        <v>10000000</v>
      </c>
      <c r="D127" s="75">
        <v>15664285</v>
      </c>
      <c r="E127" s="75">
        <v>14900000</v>
      </c>
      <c r="F127" s="75">
        <v>0</v>
      </c>
      <c r="G127" s="75">
        <v>0</v>
      </c>
      <c r="H127" s="75">
        <v>10764285</v>
      </c>
      <c r="I127" s="75">
        <v>0</v>
      </c>
      <c r="J127" s="75">
        <v>0</v>
      </c>
      <c r="K127" s="75">
        <v>0</v>
      </c>
      <c r="L127" s="76">
        <v>0</v>
      </c>
      <c r="M127" s="6"/>
      <c r="N127" s="11"/>
    </row>
    <row r="128" spans="1:14" ht="18">
      <c r="A128" s="10" t="s">
        <v>289</v>
      </c>
      <c r="B128" s="12" t="s">
        <v>761</v>
      </c>
      <c r="C128" s="75">
        <v>0</v>
      </c>
      <c r="D128" s="75">
        <v>14900000</v>
      </c>
      <c r="E128" s="75">
        <v>0</v>
      </c>
      <c r="F128" s="75">
        <v>0</v>
      </c>
      <c r="G128" s="75">
        <v>0</v>
      </c>
      <c r="H128" s="75">
        <v>14900000</v>
      </c>
      <c r="I128" s="75">
        <v>14900000</v>
      </c>
      <c r="J128" s="75">
        <v>13000000</v>
      </c>
      <c r="K128" s="75">
        <v>13000000</v>
      </c>
      <c r="L128" s="76">
        <v>13000000</v>
      </c>
      <c r="M128" s="6"/>
      <c r="N128" s="11"/>
    </row>
    <row r="129" spans="1:14" ht="18">
      <c r="A129" s="10" t="s">
        <v>1249</v>
      </c>
      <c r="B129" s="12" t="s">
        <v>1250</v>
      </c>
      <c r="C129" s="75">
        <v>0</v>
      </c>
      <c r="D129" s="75">
        <v>0</v>
      </c>
      <c r="E129" s="75">
        <v>0</v>
      </c>
      <c r="F129" s="75">
        <v>10176601</v>
      </c>
      <c r="G129" s="75">
        <v>0</v>
      </c>
      <c r="H129" s="75">
        <v>10176601</v>
      </c>
      <c r="I129" s="75">
        <v>10176601</v>
      </c>
      <c r="J129" s="75">
        <v>10176601</v>
      </c>
      <c r="K129" s="75">
        <v>0</v>
      </c>
      <c r="L129" s="76">
        <v>0</v>
      </c>
      <c r="M129" s="6"/>
      <c r="N129" s="11"/>
    </row>
    <row r="130" spans="1:14" s="3" customFormat="1" ht="18">
      <c r="A130" s="20" t="s">
        <v>223</v>
      </c>
      <c r="B130" s="21" t="s">
        <v>224</v>
      </c>
      <c r="C130" s="73">
        <f aca="true" t="shared" si="38" ref="C130:L130">C131+C147+C150+C299+C335</f>
        <v>1143442463.42</v>
      </c>
      <c r="D130" s="73">
        <f t="shared" si="38"/>
        <v>333514366.28</v>
      </c>
      <c r="E130" s="73">
        <f t="shared" si="38"/>
        <v>333514366.28</v>
      </c>
      <c r="F130" s="73">
        <f t="shared" si="38"/>
        <v>122817440.22</v>
      </c>
      <c r="G130" s="73">
        <f t="shared" si="38"/>
        <v>304255938.24</v>
      </c>
      <c r="H130" s="73">
        <f t="shared" si="38"/>
        <v>962003965.4</v>
      </c>
      <c r="I130" s="73">
        <f t="shared" si="38"/>
        <v>783666096.69</v>
      </c>
      <c r="J130" s="73">
        <f t="shared" si="38"/>
        <v>758923590.54</v>
      </c>
      <c r="K130" s="73">
        <f t="shared" si="38"/>
        <v>528051343.21000004</v>
      </c>
      <c r="L130" s="74">
        <f t="shared" si="38"/>
        <v>507017903.20000005</v>
      </c>
      <c r="M130" s="19"/>
      <c r="N130" s="22">
        <f>N131+N147+N150+N299+N335</f>
        <v>0</v>
      </c>
    </row>
    <row r="131" spans="1:14" s="3" customFormat="1" ht="18">
      <c r="A131" s="20" t="s">
        <v>225</v>
      </c>
      <c r="B131" s="21" t="s">
        <v>179</v>
      </c>
      <c r="C131" s="73">
        <f aca="true" t="shared" si="39" ref="C131:L131">C132+C142+C144</f>
        <v>169401588.78</v>
      </c>
      <c r="D131" s="73">
        <f t="shared" si="39"/>
        <v>36700000</v>
      </c>
      <c r="E131" s="73">
        <f t="shared" si="39"/>
        <v>36700000</v>
      </c>
      <c r="F131" s="73">
        <f t="shared" si="39"/>
        <v>25246555.22</v>
      </c>
      <c r="G131" s="73">
        <f t="shared" si="39"/>
        <v>14949260</v>
      </c>
      <c r="H131" s="73">
        <f t="shared" si="39"/>
        <v>179698884</v>
      </c>
      <c r="I131" s="73">
        <f t="shared" si="39"/>
        <v>167070884</v>
      </c>
      <c r="J131" s="73">
        <f t="shared" si="39"/>
        <v>167022911.76</v>
      </c>
      <c r="K131" s="73">
        <f t="shared" si="39"/>
        <v>118251552.38</v>
      </c>
      <c r="L131" s="74">
        <f t="shared" si="39"/>
        <v>107657962.37</v>
      </c>
      <c r="M131" s="19"/>
      <c r="N131" s="22">
        <f>N132+N142+N144</f>
        <v>0</v>
      </c>
    </row>
    <row r="132" spans="1:14" s="3" customFormat="1" ht="18">
      <c r="A132" s="20" t="s">
        <v>226</v>
      </c>
      <c r="B132" s="21" t="s">
        <v>762</v>
      </c>
      <c r="C132" s="73">
        <f aca="true" t="shared" si="40" ref="C132:L132">SUM(C133:C136)+SUM(C139:C141)</f>
        <v>114457328.78</v>
      </c>
      <c r="D132" s="73">
        <f t="shared" si="40"/>
        <v>32700000</v>
      </c>
      <c r="E132" s="73">
        <f t="shared" si="40"/>
        <v>36700000</v>
      </c>
      <c r="F132" s="73">
        <f t="shared" si="40"/>
        <v>4599555.22</v>
      </c>
      <c r="G132" s="73">
        <f t="shared" si="40"/>
        <v>0</v>
      </c>
      <c r="H132" s="73">
        <f t="shared" si="40"/>
        <v>115056884</v>
      </c>
      <c r="I132" s="73">
        <f t="shared" si="40"/>
        <v>104428884</v>
      </c>
      <c r="J132" s="73">
        <f t="shared" si="40"/>
        <v>104380911.76</v>
      </c>
      <c r="K132" s="73">
        <f t="shared" si="40"/>
        <v>76989552.38</v>
      </c>
      <c r="L132" s="74">
        <f t="shared" si="40"/>
        <v>73990962.37</v>
      </c>
      <c r="M132" s="19"/>
      <c r="N132" s="22">
        <f>SUM(N133:N136)+SUM(N139:N141)</f>
        <v>0</v>
      </c>
    </row>
    <row r="133" spans="1:14" ht="25.5">
      <c r="A133" s="10" t="s">
        <v>227</v>
      </c>
      <c r="B133" s="12" t="s">
        <v>763</v>
      </c>
      <c r="C133" s="75">
        <v>22500000</v>
      </c>
      <c r="D133" s="75">
        <v>7600000</v>
      </c>
      <c r="E133" s="75">
        <v>2100000</v>
      </c>
      <c r="F133" s="75">
        <v>0</v>
      </c>
      <c r="G133" s="75">
        <v>0</v>
      </c>
      <c r="H133" s="75">
        <v>28000000</v>
      </c>
      <c r="I133" s="75">
        <v>27929094</v>
      </c>
      <c r="J133" s="75">
        <v>27929094</v>
      </c>
      <c r="K133" s="75">
        <v>3964547</v>
      </c>
      <c r="L133" s="76">
        <v>3964547</v>
      </c>
      <c r="M133" s="6"/>
      <c r="N133" s="11"/>
    </row>
    <row r="134" spans="1:14" ht="18">
      <c r="A134" s="10" t="s">
        <v>228</v>
      </c>
      <c r="B134" s="12" t="s">
        <v>764</v>
      </c>
      <c r="C134" s="75">
        <v>34557328.78</v>
      </c>
      <c r="D134" s="75">
        <v>0</v>
      </c>
      <c r="E134" s="75">
        <v>14600000</v>
      </c>
      <c r="F134" s="75">
        <v>4599555.22</v>
      </c>
      <c r="G134" s="75">
        <v>0</v>
      </c>
      <c r="H134" s="75">
        <v>24556884</v>
      </c>
      <c r="I134" s="75">
        <v>20002700</v>
      </c>
      <c r="J134" s="75">
        <v>19990856.76</v>
      </c>
      <c r="K134" s="75">
        <v>16564044.38</v>
      </c>
      <c r="L134" s="76">
        <v>16564044.38</v>
      </c>
      <c r="M134" s="6"/>
      <c r="N134" s="11"/>
    </row>
    <row r="135" spans="1:14" ht="25.5">
      <c r="A135" s="10" t="s">
        <v>229</v>
      </c>
      <c r="B135" s="12" t="s">
        <v>765</v>
      </c>
      <c r="C135" s="75">
        <v>14000000</v>
      </c>
      <c r="D135" s="75">
        <v>2100000</v>
      </c>
      <c r="E135" s="75">
        <v>0</v>
      </c>
      <c r="F135" s="75">
        <v>0</v>
      </c>
      <c r="G135" s="75">
        <v>0</v>
      </c>
      <c r="H135" s="75">
        <v>16100000</v>
      </c>
      <c r="I135" s="75">
        <v>16000000</v>
      </c>
      <c r="J135" s="75">
        <v>15963871</v>
      </c>
      <c r="K135" s="75">
        <v>15963871</v>
      </c>
      <c r="L135" s="76">
        <v>15963871</v>
      </c>
      <c r="M135" s="6"/>
      <c r="N135" s="11"/>
    </row>
    <row r="136" spans="1:14" s="3" customFormat="1" ht="25.5">
      <c r="A136" s="20" t="s">
        <v>230</v>
      </c>
      <c r="B136" s="21" t="s">
        <v>766</v>
      </c>
      <c r="C136" s="73">
        <f aca="true" t="shared" si="41" ref="C136:L136">SUM(C137:C138)</f>
        <v>22400000</v>
      </c>
      <c r="D136" s="73">
        <f t="shared" si="41"/>
        <v>7191040</v>
      </c>
      <c r="E136" s="73">
        <f t="shared" si="41"/>
        <v>0</v>
      </c>
      <c r="F136" s="73">
        <f t="shared" si="41"/>
        <v>0</v>
      </c>
      <c r="G136" s="73">
        <f t="shared" si="41"/>
        <v>0</v>
      </c>
      <c r="H136" s="73">
        <f t="shared" si="41"/>
        <v>29591040</v>
      </c>
      <c r="I136" s="73">
        <f t="shared" si="41"/>
        <v>24688130</v>
      </c>
      <c r="J136" s="73">
        <f t="shared" si="41"/>
        <v>24688130</v>
      </c>
      <c r="K136" s="73">
        <f t="shared" si="41"/>
        <v>24688130</v>
      </c>
      <c r="L136" s="74">
        <f t="shared" si="41"/>
        <v>24688129.990000002</v>
      </c>
      <c r="M136" s="19"/>
      <c r="N136" s="22">
        <f>SUM(N137:N138)</f>
        <v>0</v>
      </c>
    </row>
    <row r="137" spans="1:14" ht="18">
      <c r="A137" s="10" t="s">
        <v>767</v>
      </c>
      <c r="B137" s="12" t="s">
        <v>768</v>
      </c>
      <c r="C137" s="75">
        <v>11750000</v>
      </c>
      <c r="D137" s="75">
        <v>0</v>
      </c>
      <c r="E137" s="75">
        <v>0</v>
      </c>
      <c r="F137" s="75">
        <v>0</v>
      </c>
      <c r="G137" s="75">
        <v>0</v>
      </c>
      <c r="H137" s="75">
        <v>11750000</v>
      </c>
      <c r="I137" s="75">
        <v>9476000</v>
      </c>
      <c r="J137" s="75">
        <v>9476000</v>
      </c>
      <c r="K137" s="75">
        <v>9476000</v>
      </c>
      <c r="L137" s="76">
        <v>9476000</v>
      </c>
      <c r="M137" s="6"/>
      <c r="N137" s="11"/>
    </row>
    <row r="138" spans="1:14" ht="18">
      <c r="A138" s="10" t="s">
        <v>769</v>
      </c>
      <c r="B138" s="12" t="s">
        <v>699</v>
      </c>
      <c r="C138" s="75">
        <v>10650000</v>
      </c>
      <c r="D138" s="75">
        <v>7191040</v>
      </c>
      <c r="E138" s="75">
        <v>0</v>
      </c>
      <c r="F138" s="75">
        <v>0</v>
      </c>
      <c r="G138" s="75">
        <v>0</v>
      </c>
      <c r="H138" s="75">
        <v>17841040</v>
      </c>
      <c r="I138" s="75">
        <v>15212130</v>
      </c>
      <c r="J138" s="75">
        <v>15212130</v>
      </c>
      <c r="K138" s="75">
        <v>15212130</v>
      </c>
      <c r="L138" s="76">
        <v>15212129.99</v>
      </c>
      <c r="M138" s="6"/>
      <c r="N138" s="11"/>
    </row>
    <row r="139" spans="1:14" ht="18">
      <c r="A139" s="10" t="s">
        <v>231</v>
      </c>
      <c r="B139" s="12" t="s">
        <v>770</v>
      </c>
      <c r="C139" s="75">
        <v>20000000</v>
      </c>
      <c r="D139" s="75">
        <v>0</v>
      </c>
      <c r="E139" s="75">
        <v>20000000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6">
        <v>0</v>
      </c>
      <c r="M139" s="6"/>
      <c r="N139" s="11"/>
    </row>
    <row r="140" spans="1:14" ht="18">
      <c r="A140" s="10" t="s">
        <v>232</v>
      </c>
      <c r="B140" s="12" t="s">
        <v>771</v>
      </c>
      <c r="C140" s="75">
        <v>0</v>
      </c>
      <c r="D140" s="75">
        <v>15808960</v>
      </c>
      <c r="E140" s="75">
        <v>0</v>
      </c>
      <c r="F140" s="75">
        <v>0</v>
      </c>
      <c r="G140" s="75">
        <v>0</v>
      </c>
      <c r="H140" s="75">
        <v>15808960</v>
      </c>
      <c r="I140" s="75">
        <v>15808960</v>
      </c>
      <c r="J140" s="75">
        <v>15808960</v>
      </c>
      <c r="K140" s="75">
        <v>15808960</v>
      </c>
      <c r="L140" s="76">
        <v>12810370</v>
      </c>
      <c r="M140" s="6"/>
      <c r="N140" s="11"/>
    </row>
    <row r="141" spans="1:14" ht="25.5">
      <c r="A141" s="10" t="s">
        <v>772</v>
      </c>
      <c r="B141" s="12" t="s">
        <v>773</v>
      </c>
      <c r="C141" s="75">
        <v>1000000</v>
      </c>
      <c r="D141" s="75">
        <v>0</v>
      </c>
      <c r="E141" s="75">
        <v>0</v>
      </c>
      <c r="F141" s="75">
        <v>0</v>
      </c>
      <c r="G141" s="75">
        <v>0</v>
      </c>
      <c r="H141" s="75">
        <v>1000000</v>
      </c>
      <c r="I141" s="75">
        <v>0</v>
      </c>
      <c r="J141" s="75">
        <v>0</v>
      </c>
      <c r="K141" s="75">
        <v>0</v>
      </c>
      <c r="L141" s="76">
        <v>0</v>
      </c>
      <c r="M141" s="6"/>
      <c r="N141" s="11"/>
    </row>
    <row r="142" spans="1:14" s="3" customFormat="1" ht="18">
      <c r="A142" s="20" t="s">
        <v>774</v>
      </c>
      <c r="B142" s="21" t="s">
        <v>775</v>
      </c>
      <c r="C142" s="73">
        <f aca="true" t="shared" si="42" ref="C142:L142">SUM(C143:C143)</f>
        <v>44944260</v>
      </c>
      <c r="D142" s="73">
        <f t="shared" si="42"/>
        <v>0</v>
      </c>
      <c r="E142" s="73">
        <f t="shared" si="42"/>
        <v>0</v>
      </c>
      <c r="F142" s="73">
        <f t="shared" si="42"/>
        <v>20647000</v>
      </c>
      <c r="G142" s="73">
        <f t="shared" si="42"/>
        <v>14949260</v>
      </c>
      <c r="H142" s="73">
        <f t="shared" si="42"/>
        <v>50642000</v>
      </c>
      <c r="I142" s="73">
        <f t="shared" si="42"/>
        <v>50642000</v>
      </c>
      <c r="J142" s="73">
        <f t="shared" si="42"/>
        <v>50642000</v>
      </c>
      <c r="K142" s="73">
        <f t="shared" si="42"/>
        <v>41262000</v>
      </c>
      <c r="L142" s="74">
        <f t="shared" si="42"/>
        <v>33667000</v>
      </c>
      <c r="M142" s="19"/>
      <c r="N142" s="22">
        <f>SUM(N143:N143)</f>
        <v>0</v>
      </c>
    </row>
    <row r="143" spans="1:14" ht="25.5">
      <c r="A143" s="10" t="s">
        <v>776</v>
      </c>
      <c r="B143" s="12" t="s">
        <v>777</v>
      </c>
      <c r="C143" s="75">
        <v>44944260</v>
      </c>
      <c r="D143" s="75">
        <v>0</v>
      </c>
      <c r="E143" s="75">
        <v>0</v>
      </c>
      <c r="F143" s="75">
        <v>20647000</v>
      </c>
      <c r="G143" s="75">
        <v>14949260</v>
      </c>
      <c r="H143" s="75">
        <v>50642000</v>
      </c>
      <c r="I143" s="75">
        <v>50642000</v>
      </c>
      <c r="J143" s="75">
        <v>50642000</v>
      </c>
      <c r="K143" s="75">
        <v>41262000</v>
      </c>
      <c r="L143" s="76">
        <v>33667000</v>
      </c>
      <c r="M143" s="6"/>
      <c r="N143" s="11"/>
    </row>
    <row r="144" spans="1:14" s="3" customFormat="1" ht="25.5">
      <c r="A144" s="20" t="s">
        <v>778</v>
      </c>
      <c r="B144" s="21" t="s">
        <v>779</v>
      </c>
      <c r="C144" s="73">
        <f aca="true" t="shared" si="43" ref="C144:L144">SUM(C145:C146)</f>
        <v>10000000</v>
      </c>
      <c r="D144" s="73">
        <f t="shared" si="43"/>
        <v>4000000</v>
      </c>
      <c r="E144" s="73">
        <f t="shared" si="43"/>
        <v>0</v>
      </c>
      <c r="F144" s="73">
        <f t="shared" si="43"/>
        <v>0</v>
      </c>
      <c r="G144" s="73">
        <f t="shared" si="43"/>
        <v>0</v>
      </c>
      <c r="H144" s="73">
        <f t="shared" si="43"/>
        <v>14000000</v>
      </c>
      <c r="I144" s="73">
        <f t="shared" si="43"/>
        <v>12000000</v>
      </c>
      <c r="J144" s="73">
        <f t="shared" si="43"/>
        <v>12000000</v>
      </c>
      <c r="K144" s="73">
        <f t="shared" si="43"/>
        <v>0</v>
      </c>
      <c r="L144" s="74">
        <f t="shared" si="43"/>
        <v>0</v>
      </c>
      <c r="M144" s="19"/>
      <c r="N144" s="22">
        <f>SUM(N145:N146)</f>
        <v>0</v>
      </c>
    </row>
    <row r="145" spans="1:14" ht="18">
      <c r="A145" s="10" t="s">
        <v>780</v>
      </c>
      <c r="B145" s="12" t="s">
        <v>781</v>
      </c>
      <c r="C145" s="75">
        <v>8000000</v>
      </c>
      <c r="D145" s="75">
        <v>4000000</v>
      </c>
      <c r="E145" s="75">
        <v>0</v>
      </c>
      <c r="F145" s="75">
        <v>0</v>
      </c>
      <c r="G145" s="75">
        <v>0</v>
      </c>
      <c r="H145" s="75">
        <v>12000000</v>
      </c>
      <c r="I145" s="75">
        <v>12000000</v>
      </c>
      <c r="J145" s="75">
        <v>12000000</v>
      </c>
      <c r="K145" s="75">
        <v>0</v>
      </c>
      <c r="L145" s="76">
        <v>0</v>
      </c>
      <c r="M145" s="6"/>
      <c r="N145" s="11"/>
    </row>
    <row r="146" spans="1:14" ht="18">
      <c r="A146" s="10" t="s">
        <v>782</v>
      </c>
      <c r="B146" s="12" t="s">
        <v>783</v>
      </c>
      <c r="C146" s="75">
        <v>2000000</v>
      </c>
      <c r="D146" s="75">
        <v>0</v>
      </c>
      <c r="E146" s="75">
        <v>0</v>
      </c>
      <c r="F146" s="75">
        <v>0</v>
      </c>
      <c r="G146" s="75">
        <v>0</v>
      </c>
      <c r="H146" s="75">
        <v>2000000</v>
      </c>
      <c r="I146" s="75">
        <v>0</v>
      </c>
      <c r="J146" s="75">
        <v>0</v>
      </c>
      <c r="K146" s="75">
        <v>0</v>
      </c>
      <c r="L146" s="76">
        <v>0</v>
      </c>
      <c r="M146" s="6"/>
      <c r="N146" s="11"/>
    </row>
    <row r="147" spans="1:14" s="3" customFormat="1" ht="18">
      <c r="A147" s="20" t="s">
        <v>233</v>
      </c>
      <c r="B147" s="21" t="s">
        <v>189</v>
      </c>
      <c r="C147" s="73">
        <f aca="true" t="shared" si="44" ref="C147:L147">SUM(C148:C149)</f>
        <v>18300962.4</v>
      </c>
      <c r="D147" s="73">
        <f t="shared" si="44"/>
        <v>3411380</v>
      </c>
      <c r="E147" s="73">
        <f t="shared" si="44"/>
        <v>3411380</v>
      </c>
      <c r="F147" s="73">
        <f t="shared" si="44"/>
        <v>961450</v>
      </c>
      <c r="G147" s="73">
        <f t="shared" si="44"/>
        <v>0</v>
      </c>
      <c r="H147" s="73">
        <f t="shared" si="44"/>
        <v>19262412.4</v>
      </c>
      <c r="I147" s="73">
        <f t="shared" si="44"/>
        <v>19179660.4</v>
      </c>
      <c r="J147" s="73">
        <f t="shared" si="44"/>
        <v>19179660.4</v>
      </c>
      <c r="K147" s="73">
        <f t="shared" si="44"/>
        <v>17709310</v>
      </c>
      <c r="L147" s="74">
        <f t="shared" si="44"/>
        <v>7897525</v>
      </c>
      <c r="M147" s="19"/>
      <c r="N147" s="22">
        <f>SUM(N148:N149)</f>
        <v>0</v>
      </c>
    </row>
    <row r="148" spans="1:14" ht="18">
      <c r="A148" s="10" t="s">
        <v>234</v>
      </c>
      <c r="B148" s="12" t="s">
        <v>784</v>
      </c>
      <c r="C148" s="75">
        <v>8400000</v>
      </c>
      <c r="D148" s="75">
        <v>0</v>
      </c>
      <c r="E148" s="75">
        <v>3411380</v>
      </c>
      <c r="F148" s="75">
        <v>0</v>
      </c>
      <c r="G148" s="75">
        <v>0</v>
      </c>
      <c r="H148" s="75">
        <v>4988620</v>
      </c>
      <c r="I148" s="75">
        <v>4988620</v>
      </c>
      <c r="J148" s="75">
        <v>4988620</v>
      </c>
      <c r="K148" s="75">
        <v>3627400</v>
      </c>
      <c r="L148" s="76">
        <v>3627400</v>
      </c>
      <c r="M148" s="6"/>
      <c r="N148" s="11"/>
    </row>
    <row r="149" spans="1:14" ht="25.5">
      <c r="A149" s="10" t="s">
        <v>235</v>
      </c>
      <c r="B149" s="12" t="s">
        <v>785</v>
      </c>
      <c r="C149" s="75">
        <v>9900962.4</v>
      </c>
      <c r="D149" s="75">
        <v>3411380</v>
      </c>
      <c r="E149" s="75">
        <v>0</v>
      </c>
      <c r="F149" s="75">
        <v>961450</v>
      </c>
      <c r="G149" s="75">
        <v>0</v>
      </c>
      <c r="H149" s="75">
        <v>14273792.4</v>
      </c>
      <c r="I149" s="75">
        <v>14191040.4</v>
      </c>
      <c r="J149" s="75">
        <v>14191040.4</v>
      </c>
      <c r="K149" s="75">
        <v>14081910</v>
      </c>
      <c r="L149" s="76">
        <v>4270125</v>
      </c>
      <c r="M149" s="6"/>
      <c r="N149" s="11"/>
    </row>
    <row r="150" spans="1:14" s="3" customFormat="1" ht="18">
      <c r="A150" s="20" t="s">
        <v>236</v>
      </c>
      <c r="B150" s="21" t="s">
        <v>173</v>
      </c>
      <c r="C150" s="73">
        <f aca="true" t="shared" si="45" ref="C150:L150">C151+C157+C166</f>
        <v>586531448.86</v>
      </c>
      <c r="D150" s="73">
        <f t="shared" si="45"/>
        <v>101864297.28</v>
      </c>
      <c r="E150" s="73">
        <f t="shared" si="45"/>
        <v>102399897.28</v>
      </c>
      <c r="F150" s="73">
        <f t="shared" si="45"/>
        <v>96609435</v>
      </c>
      <c r="G150" s="73">
        <f t="shared" si="45"/>
        <v>238651884.85999998</v>
      </c>
      <c r="H150" s="73">
        <f t="shared" si="45"/>
        <v>443953399</v>
      </c>
      <c r="I150" s="73">
        <f t="shared" si="45"/>
        <v>371585512.38</v>
      </c>
      <c r="J150" s="73">
        <f t="shared" si="45"/>
        <v>346892181.22</v>
      </c>
      <c r="K150" s="73">
        <f t="shared" si="45"/>
        <v>276819395.48</v>
      </c>
      <c r="L150" s="74">
        <f t="shared" si="45"/>
        <v>276191330.48</v>
      </c>
      <c r="M150" s="19"/>
      <c r="N150" s="22">
        <f>N151+N157+N166</f>
        <v>0</v>
      </c>
    </row>
    <row r="151" spans="1:14" s="3" customFormat="1" ht="18">
      <c r="A151" s="20" t="s">
        <v>237</v>
      </c>
      <c r="B151" s="21" t="s">
        <v>786</v>
      </c>
      <c r="C151" s="73">
        <f aca="true" t="shared" si="46" ref="C151:L151">SUM(C152:C156)</f>
        <v>56818281.96</v>
      </c>
      <c r="D151" s="73">
        <f t="shared" si="46"/>
        <v>7293275.12</v>
      </c>
      <c r="E151" s="73">
        <f t="shared" si="46"/>
        <v>7293275.12</v>
      </c>
      <c r="F151" s="73">
        <f t="shared" si="46"/>
        <v>42399771</v>
      </c>
      <c r="G151" s="73">
        <f t="shared" si="46"/>
        <v>41888312.96</v>
      </c>
      <c r="H151" s="73">
        <f t="shared" si="46"/>
        <v>57329740</v>
      </c>
      <c r="I151" s="73">
        <f t="shared" si="46"/>
        <v>38767616</v>
      </c>
      <c r="J151" s="73">
        <f t="shared" si="46"/>
        <v>38763733</v>
      </c>
      <c r="K151" s="73">
        <f t="shared" si="46"/>
        <v>35773091.5</v>
      </c>
      <c r="L151" s="74">
        <f t="shared" si="46"/>
        <v>35773091.5</v>
      </c>
      <c r="M151" s="19"/>
      <c r="N151" s="22">
        <f>SUM(N152:N156)</f>
        <v>0</v>
      </c>
    </row>
    <row r="152" spans="1:14" ht="25.5">
      <c r="A152" s="10" t="s">
        <v>238</v>
      </c>
      <c r="B152" s="12" t="s">
        <v>787</v>
      </c>
      <c r="C152" s="75">
        <v>12818281.96</v>
      </c>
      <c r="D152" s="75">
        <v>0</v>
      </c>
      <c r="E152" s="75">
        <v>7293275.12</v>
      </c>
      <c r="F152" s="75">
        <v>9000000</v>
      </c>
      <c r="G152" s="75">
        <v>12818281.96</v>
      </c>
      <c r="H152" s="75">
        <v>1706724.88</v>
      </c>
      <c r="I152" s="75">
        <v>1706724.88</v>
      </c>
      <c r="J152" s="75">
        <v>1706724.88</v>
      </c>
      <c r="K152" s="75">
        <v>1706724.88</v>
      </c>
      <c r="L152" s="76">
        <v>1706724.88</v>
      </c>
      <c r="M152" s="6"/>
      <c r="N152" s="11"/>
    </row>
    <row r="153" spans="1:14" ht="25.5">
      <c r="A153" s="10" t="s">
        <v>788</v>
      </c>
      <c r="B153" s="12" t="s">
        <v>789</v>
      </c>
      <c r="C153" s="75">
        <v>9000000</v>
      </c>
      <c r="D153" s="75">
        <v>0</v>
      </c>
      <c r="E153" s="75">
        <v>0</v>
      </c>
      <c r="F153" s="75">
        <v>33399771</v>
      </c>
      <c r="G153" s="75">
        <v>9000000</v>
      </c>
      <c r="H153" s="75">
        <v>33399771</v>
      </c>
      <c r="I153" s="75">
        <v>14837647</v>
      </c>
      <c r="J153" s="75">
        <v>14833764</v>
      </c>
      <c r="K153" s="75">
        <v>14833763.5</v>
      </c>
      <c r="L153" s="76">
        <v>14833763.5</v>
      </c>
      <c r="M153" s="6"/>
      <c r="N153" s="11"/>
    </row>
    <row r="154" spans="1:14" ht="25.5">
      <c r="A154" s="10" t="s">
        <v>790</v>
      </c>
      <c r="B154" s="12" t="s">
        <v>791</v>
      </c>
      <c r="C154" s="75">
        <v>10000000</v>
      </c>
      <c r="D154" s="75">
        <v>7293275.12</v>
      </c>
      <c r="E154" s="75">
        <v>0</v>
      </c>
      <c r="F154" s="75">
        <v>0</v>
      </c>
      <c r="G154" s="75">
        <v>10000000</v>
      </c>
      <c r="H154" s="75">
        <v>7293275.12</v>
      </c>
      <c r="I154" s="75">
        <v>7293275.12</v>
      </c>
      <c r="J154" s="75">
        <v>7293275.12</v>
      </c>
      <c r="K154" s="75">
        <v>7293275.12</v>
      </c>
      <c r="L154" s="76">
        <v>7293275.12</v>
      </c>
      <c r="M154" s="6"/>
      <c r="N154" s="11"/>
    </row>
    <row r="155" spans="1:14" ht="18">
      <c r="A155" s="10" t="s">
        <v>792</v>
      </c>
      <c r="B155" s="12" t="s">
        <v>793</v>
      </c>
      <c r="C155" s="75">
        <v>0</v>
      </c>
      <c r="D155" s="75">
        <v>0</v>
      </c>
      <c r="E155" s="75"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76">
        <v>0</v>
      </c>
      <c r="M155" s="6"/>
      <c r="N155" s="11"/>
    </row>
    <row r="156" spans="1:14" ht="25.5">
      <c r="A156" s="10" t="s">
        <v>794</v>
      </c>
      <c r="B156" s="12" t="s">
        <v>795</v>
      </c>
      <c r="C156" s="75">
        <v>25000000</v>
      </c>
      <c r="D156" s="75">
        <v>0</v>
      </c>
      <c r="E156" s="75">
        <v>0</v>
      </c>
      <c r="F156" s="75">
        <v>0</v>
      </c>
      <c r="G156" s="75">
        <v>10070031</v>
      </c>
      <c r="H156" s="75">
        <v>14929969</v>
      </c>
      <c r="I156" s="75">
        <v>14929969</v>
      </c>
      <c r="J156" s="75">
        <v>14929969</v>
      </c>
      <c r="K156" s="75">
        <v>11939328</v>
      </c>
      <c r="L156" s="76">
        <v>11939328</v>
      </c>
      <c r="M156" s="6"/>
      <c r="N156" s="11"/>
    </row>
    <row r="157" spans="1:14" s="3" customFormat="1" ht="18">
      <c r="A157" s="20" t="s">
        <v>241</v>
      </c>
      <c r="B157" s="21" t="s">
        <v>106</v>
      </c>
      <c r="C157" s="73">
        <f aca="true" t="shared" si="47" ref="C157:L157">SUM(C158:C165)</f>
        <v>43509356.64</v>
      </c>
      <c r="D157" s="73">
        <f t="shared" si="47"/>
        <v>7000000</v>
      </c>
      <c r="E157" s="73">
        <f t="shared" si="47"/>
        <v>7000000</v>
      </c>
      <c r="F157" s="73">
        <f t="shared" si="47"/>
        <v>31799827</v>
      </c>
      <c r="G157" s="73">
        <f t="shared" si="47"/>
        <v>32311880.64</v>
      </c>
      <c r="H157" s="73">
        <f t="shared" si="47"/>
        <v>42997303</v>
      </c>
      <c r="I157" s="73">
        <f t="shared" si="47"/>
        <v>38997303</v>
      </c>
      <c r="J157" s="73">
        <f t="shared" si="47"/>
        <v>32844276</v>
      </c>
      <c r="K157" s="73">
        <f t="shared" si="47"/>
        <v>29555210</v>
      </c>
      <c r="L157" s="74">
        <f t="shared" si="47"/>
        <v>29555210</v>
      </c>
      <c r="M157" s="19"/>
      <c r="N157" s="22">
        <f>SUM(N158:N165)</f>
        <v>0</v>
      </c>
    </row>
    <row r="158" spans="1:14" ht="25.5">
      <c r="A158" s="10" t="s">
        <v>242</v>
      </c>
      <c r="B158" s="12" t="s">
        <v>796</v>
      </c>
      <c r="C158" s="75">
        <v>4749356.64</v>
      </c>
      <c r="D158" s="75">
        <v>6000000</v>
      </c>
      <c r="E158" s="75">
        <v>0</v>
      </c>
      <c r="F158" s="75">
        <v>21799827</v>
      </c>
      <c r="G158" s="75">
        <v>4749356.64</v>
      </c>
      <c r="H158" s="75">
        <v>27799827</v>
      </c>
      <c r="I158" s="75">
        <v>27799827</v>
      </c>
      <c r="J158" s="75">
        <v>21646800</v>
      </c>
      <c r="K158" s="75">
        <v>20802356</v>
      </c>
      <c r="L158" s="76">
        <v>20802356</v>
      </c>
      <c r="M158" s="6"/>
      <c r="N158" s="11"/>
    </row>
    <row r="159" spans="1:14" ht="25.5">
      <c r="A159" s="10" t="s">
        <v>243</v>
      </c>
      <c r="B159" s="12" t="s">
        <v>797</v>
      </c>
      <c r="C159" s="75">
        <v>0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75">
        <v>0</v>
      </c>
      <c r="L159" s="76">
        <v>0</v>
      </c>
      <c r="M159" s="6"/>
      <c r="N159" s="11"/>
    </row>
    <row r="160" spans="1:14" ht="18">
      <c r="A160" s="10" t="s">
        <v>244</v>
      </c>
      <c r="B160" s="12" t="s">
        <v>798</v>
      </c>
      <c r="C160" s="75">
        <v>2000000</v>
      </c>
      <c r="D160" s="75">
        <v>0</v>
      </c>
      <c r="E160" s="75">
        <v>0</v>
      </c>
      <c r="F160" s="75">
        <v>0</v>
      </c>
      <c r="G160" s="75">
        <v>2000000</v>
      </c>
      <c r="H160" s="75">
        <v>0</v>
      </c>
      <c r="I160" s="75">
        <v>0</v>
      </c>
      <c r="J160" s="75">
        <v>0</v>
      </c>
      <c r="K160" s="75">
        <v>0</v>
      </c>
      <c r="L160" s="76">
        <v>0</v>
      </c>
      <c r="M160" s="6"/>
      <c r="N160" s="11"/>
    </row>
    <row r="161" spans="1:14" ht="18">
      <c r="A161" s="10" t="s">
        <v>245</v>
      </c>
      <c r="B161" s="12" t="s">
        <v>793</v>
      </c>
      <c r="C161" s="75">
        <v>8000000</v>
      </c>
      <c r="D161" s="75">
        <v>0</v>
      </c>
      <c r="E161" s="75">
        <v>0</v>
      </c>
      <c r="F161" s="75">
        <v>0</v>
      </c>
      <c r="G161" s="75">
        <v>8000000</v>
      </c>
      <c r="H161" s="75">
        <v>0</v>
      </c>
      <c r="I161" s="75">
        <v>0</v>
      </c>
      <c r="J161" s="75">
        <v>0</v>
      </c>
      <c r="K161" s="75">
        <v>0</v>
      </c>
      <c r="L161" s="76">
        <v>0</v>
      </c>
      <c r="M161" s="6"/>
      <c r="N161" s="11"/>
    </row>
    <row r="162" spans="1:14" ht="25.5">
      <c r="A162" s="10" t="s">
        <v>246</v>
      </c>
      <c r="B162" s="12" t="s">
        <v>799</v>
      </c>
      <c r="C162" s="75">
        <v>12000000</v>
      </c>
      <c r="D162" s="75">
        <v>0</v>
      </c>
      <c r="E162" s="75">
        <v>0</v>
      </c>
      <c r="F162" s="75">
        <v>0</v>
      </c>
      <c r="G162" s="75">
        <v>12000000</v>
      </c>
      <c r="H162" s="75">
        <v>0</v>
      </c>
      <c r="I162" s="75">
        <v>0</v>
      </c>
      <c r="J162" s="75">
        <v>0</v>
      </c>
      <c r="K162" s="75">
        <v>0</v>
      </c>
      <c r="L162" s="76">
        <v>0</v>
      </c>
      <c r="M162" s="6"/>
      <c r="N162" s="11"/>
    </row>
    <row r="163" spans="1:14" ht="18">
      <c r="A163" s="10" t="s">
        <v>247</v>
      </c>
      <c r="B163" s="12" t="s">
        <v>800</v>
      </c>
      <c r="C163" s="75">
        <v>1000000</v>
      </c>
      <c r="D163" s="75">
        <v>1000000</v>
      </c>
      <c r="E163" s="75">
        <v>0</v>
      </c>
      <c r="F163" s="75">
        <v>0</v>
      </c>
      <c r="G163" s="75">
        <v>1000000</v>
      </c>
      <c r="H163" s="75">
        <v>1000000</v>
      </c>
      <c r="I163" s="75">
        <v>0</v>
      </c>
      <c r="J163" s="75">
        <v>0</v>
      </c>
      <c r="K163" s="75">
        <v>0</v>
      </c>
      <c r="L163" s="76">
        <v>0</v>
      </c>
      <c r="M163" s="6"/>
      <c r="N163" s="11"/>
    </row>
    <row r="164" spans="1:14" ht="18">
      <c r="A164" s="10" t="s">
        <v>801</v>
      </c>
      <c r="B164" s="12" t="s">
        <v>802</v>
      </c>
      <c r="C164" s="75">
        <v>4000000</v>
      </c>
      <c r="D164" s="75">
        <v>0</v>
      </c>
      <c r="E164" s="75">
        <v>7000000</v>
      </c>
      <c r="F164" s="75">
        <v>10000000</v>
      </c>
      <c r="G164" s="75">
        <v>4000000</v>
      </c>
      <c r="H164" s="75">
        <v>3000000</v>
      </c>
      <c r="I164" s="75">
        <v>0</v>
      </c>
      <c r="J164" s="75">
        <v>0</v>
      </c>
      <c r="K164" s="75">
        <v>0</v>
      </c>
      <c r="L164" s="76">
        <v>0</v>
      </c>
      <c r="M164" s="6"/>
      <c r="N164" s="11"/>
    </row>
    <row r="165" spans="1:14" ht="25.5">
      <c r="A165" s="10" t="s">
        <v>803</v>
      </c>
      <c r="B165" s="12" t="s">
        <v>804</v>
      </c>
      <c r="C165" s="75">
        <v>11760000</v>
      </c>
      <c r="D165" s="75">
        <v>0</v>
      </c>
      <c r="E165" s="75">
        <v>0</v>
      </c>
      <c r="F165" s="75">
        <v>0</v>
      </c>
      <c r="G165" s="75">
        <v>562524</v>
      </c>
      <c r="H165" s="75">
        <v>11197476</v>
      </c>
      <c r="I165" s="75">
        <v>11197476</v>
      </c>
      <c r="J165" s="75">
        <v>11197476</v>
      </c>
      <c r="K165" s="75">
        <v>8752854</v>
      </c>
      <c r="L165" s="76">
        <v>8752854</v>
      </c>
      <c r="M165" s="6"/>
      <c r="N165" s="11"/>
    </row>
    <row r="166" spans="1:14" s="3" customFormat="1" ht="18">
      <c r="A166" s="20" t="s">
        <v>248</v>
      </c>
      <c r="B166" s="21" t="s">
        <v>203</v>
      </c>
      <c r="C166" s="73">
        <f aca="true" t="shared" si="48" ref="C166:L166">C167+C171+C174+C182+C189+C247+C257+C265+C274+C280+C286+C290+C292+C294</f>
        <v>486203810.26</v>
      </c>
      <c r="D166" s="73">
        <f t="shared" si="48"/>
        <v>87571022.16</v>
      </c>
      <c r="E166" s="73">
        <f t="shared" si="48"/>
        <v>88106622.16</v>
      </c>
      <c r="F166" s="73">
        <f t="shared" si="48"/>
        <v>22409837</v>
      </c>
      <c r="G166" s="73">
        <f t="shared" si="48"/>
        <v>164451691.26</v>
      </c>
      <c r="H166" s="73">
        <f t="shared" si="48"/>
        <v>343626356</v>
      </c>
      <c r="I166" s="73">
        <f t="shared" si="48"/>
        <v>293820593.38</v>
      </c>
      <c r="J166" s="73">
        <f t="shared" si="48"/>
        <v>275284172.22</v>
      </c>
      <c r="K166" s="73">
        <f t="shared" si="48"/>
        <v>211491093.98</v>
      </c>
      <c r="L166" s="74">
        <f t="shared" si="48"/>
        <v>210863028.98</v>
      </c>
      <c r="M166" s="19"/>
      <c r="N166" s="22">
        <f>N167+N171+N174+N182+N189+N247+N257+N265+N274+N280+N286+N290+N292+N294</f>
        <v>0</v>
      </c>
    </row>
    <row r="167" spans="1:14" s="3" customFormat="1" ht="18">
      <c r="A167" s="20" t="s">
        <v>805</v>
      </c>
      <c r="B167" s="21" t="s">
        <v>806</v>
      </c>
      <c r="C167" s="73">
        <f aca="true" t="shared" si="49" ref="C167:L167">SUM(C168:C170)</f>
        <v>17600000</v>
      </c>
      <c r="D167" s="73">
        <f t="shared" si="49"/>
        <v>972689</v>
      </c>
      <c r="E167" s="73">
        <f t="shared" si="49"/>
        <v>600000</v>
      </c>
      <c r="F167" s="73">
        <f t="shared" si="49"/>
        <v>6527311</v>
      </c>
      <c r="G167" s="73">
        <f t="shared" si="49"/>
        <v>17000000</v>
      </c>
      <c r="H167" s="73">
        <f t="shared" si="49"/>
        <v>7500000</v>
      </c>
      <c r="I167" s="73">
        <f t="shared" si="49"/>
        <v>7500000</v>
      </c>
      <c r="J167" s="73">
        <f t="shared" si="49"/>
        <v>7500000</v>
      </c>
      <c r="K167" s="73">
        <f t="shared" si="49"/>
        <v>4000000</v>
      </c>
      <c r="L167" s="74">
        <f t="shared" si="49"/>
        <v>4000000</v>
      </c>
      <c r="M167" s="19"/>
      <c r="N167" s="22">
        <f>SUM(N168:N170)</f>
        <v>0</v>
      </c>
    </row>
    <row r="168" spans="1:14" ht="25.5">
      <c r="A168" s="10" t="s">
        <v>807</v>
      </c>
      <c r="B168" s="12" t="s">
        <v>808</v>
      </c>
      <c r="C168" s="75">
        <v>3000000</v>
      </c>
      <c r="D168" s="75">
        <v>972689</v>
      </c>
      <c r="E168" s="75">
        <v>0</v>
      </c>
      <c r="F168" s="75">
        <v>6527311</v>
      </c>
      <c r="G168" s="75">
        <v>3000000</v>
      </c>
      <c r="H168" s="75">
        <v>7500000</v>
      </c>
      <c r="I168" s="75">
        <v>7500000</v>
      </c>
      <c r="J168" s="75">
        <v>7500000</v>
      </c>
      <c r="K168" s="75">
        <v>4000000</v>
      </c>
      <c r="L168" s="76">
        <v>4000000</v>
      </c>
      <c r="M168" s="6"/>
      <c r="N168" s="11"/>
    </row>
    <row r="169" spans="1:14" ht="38.25">
      <c r="A169" s="10" t="s">
        <v>809</v>
      </c>
      <c r="B169" s="12" t="s">
        <v>810</v>
      </c>
      <c r="C169" s="75">
        <v>2000000</v>
      </c>
      <c r="D169" s="75">
        <v>0</v>
      </c>
      <c r="E169" s="75">
        <v>0</v>
      </c>
      <c r="F169" s="75">
        <v>0</v>
      </c>
      <c r="G169" s="75">
        <v>2000000</v>
      </c>
      <c r="H169" s="75">
        <v>0</v>
      </c>
      <c r="I169" s="75">
        <v>0</v>
      </c>
      <c r="J169" s="75">
        <v>0</v>
      </c>
      <c r="K169" s="75">
        <v>0</v>
      </c>
      <c r="L169" s="76">
        <v>0</v>
      </c>
      <c r="M169" s="6"/>
      <c r="N169" s="11"/>
    </row>
    <row r="170" spans="1:14" ht="18">
      <c r="A170" s="10" t="s">
        <v>811</v>
      </c>
      <c r="B170" s="12" t="s">
        <v>812</v>
      </c>
      <c r="C170" s="75">
        <v>12600000</v>
      </c>
      <c r="D170" s="75">
        <v>0</v>
      </c>
      <c r="E170" s="75">
        <v>600000</v>
      </c>
      <c r="F170" s="75">
        <v>0</v>
      </c>
      <c r="G170" s="75">
        <v>12000000</v>
      </c>
      <c r="H170" s="75">
        <v>0</v>
      </c>
      <c r="I170" s="75">
        <v>0</v>
      </c>
      <c r="J170" s="75">
        <v>0</v>
      </c>
      <c r="K170" s="75">
        <v>0</v>
      </c>
      <c r="L170" s="76">
        <v>0</v>
      </c>
      <c r="M170" s="6"/>
      <c r="N170" s="11"/>
    </row>
    <row r="171" spans="1:14" s="3" customFormat="1" ht="25.5">
      <c r="A171" s="20" t="s">
        <v>813</v>
      </c>
      <c r="B171" s="21" t="s">
        <v>814</v>
      </c>
      <c r="C171" s="73">
        <f aca="true" t="shared" si="50" ref="C171:L171">SUM(C172:C173)</f>
        <v>37000000</v>
      </c>
      <c r="D171" s="73">
        <f t="shared" si="50"/>
        <v>0</v>
      </c>
      <c r="E171" s="73">
        <f t="shared" si="50"/>
        <v>0</v>
      </c>
      <c r="F171" s="73">
        <f t="shared" si="50"/>
        <v>0</v>
      </c>
      <c r="G171" s="73">
        <f t="shared" si="50"/>
        <v>36000000</v>
      </c>
      <c r="H171" s="73">
        <f t="shared" si="50"/>
        <v>1000000</v>
      </c>
      <c r="I171" s="73">
        <f t="shared" si="50"/>
        <v>0</v>
      </c>
      <c r="J171" s="73">
        <f t="shared" si="50"/>
        <v>0</v>
      </c>
      <c r="K171" s="73">
        <f t="shared" si="50"/>
        <v>0</v>
      </c>
      <c r="L171" s="74">
        <f t="shared" si="50"/>
        <v>0</v>
      </c>
      <c r="M171" s="19"/>
      <c r="N171" s="22">
        <f>SUM(N172:N173)</f>
        <v>0</v>
      </c>
    </row>
    <row r="172" spans="1:14" ht="25.5">
      <c r="A172" s="10" t="s">
        <v>815</v>
      </c>
      <c r="B172" s="12" t="s">
        <v>816</v>
      </c>
      <c r="C172" s="75">
        <v>1000000</v>
      </c>
      <c r="D172" s="75">
        <v>0</v>
      </c>
      <c r="E172" s="75">
        <v>0</v>
      </c>
      <c r="F172" s="75">
        <v>0</v>
      </c>
      <c r="G172" s="75">
        <v>0</v>
      </c>
      <c r="H172" s="75">
        <v>1000000</v>
      </c>
      <c r="I172" s="75">
        <v>0</v>
      </c>
      <c r="J172" s="75">
        <v>0</v>
      </c>
      <c r="K172" s="75">
        <v>0</v>
      </c>
      <c r="L172" s="76">
        <v>0</v>
      </c>
      <c r="M172" s="6"/>
      <c r="N172" s="11"/>
    </row>
    <row r="173" spans="1:14" ht="25.5">
      <c r="A173" s="10" t="s">
        <v>817</v>
      </c>
      <c r="B173" s="12" t="s">
        <v>818</v>
      </c>
      <c r="C173" s="75">
        <v>36000000</v>
      </c>
      <c r="D173" s="75">
        <v>0</v>
      </c>
      <c r="E173" s="75">
        <v>0</v>
      </c>
      <c r="F173" s="75">
        <v>0</v>
      </c>
      <c r="G173" s="75">
        <v>36000000</v>
      </c>
      <c r="H173" s="75">
        <v>0</v>
      </c>
      <c r="I173" s="75">
        <v>0</v>
      </c>
      <c r="J173" s="75">
        <v>0</v>
      </c>
      <c r="K173" s="75">
        <v>0</v>
      </c>
      <c r="L173" s="76">
        <v>0</v>
      </c>
      <c r="M173" s="6"/>
      <c r="N173" s="11"/>
    </row>
    <row r="174" spans="1:14" s="3" customFormat="1" ht="18">
      <c r="A174" s="20" t="s">
        <v>819</v>
      </c>
      <c r="B174" s="21" t="s">
        <v>820</v>
      </c>
      <c r="C174" s="73">
        <f aca="true" t="shared" si="51" ref="C174:L174">SUM(C175:C181)</f>
        <v>12000000</v>
      </c>
      <c r="D174" s="73">
        <f t="shared" si="51"/>
        <v>0</v>
      </c>
      <c r="E174" s="73">
        <f t="shared" si="51"/>
        <v>0</v>
      </c>
      <c r="F174" s="73">
        <f t="shared" si="51"/>
        <v>0</v>
      </c>
      <c r="G174" s="73">
        <f t="shared" si="51"/>
        <v>12000000</v>
      </c>
      <c r="H174" s="73">
        <f t="shared" si="51"/>
        <v>0</v>
      </c>
      <c r="I174" s="73">
        <f t="shared" si="51"/>
        <v>0</v>
      </c>
      <c r="J174" s="73">
        <f t="shared" si="51"/>
        <v>0</v>
      </c>
      <c r="K174" s="73">
        <f t="shared" si="51"/>
        <v>0</v>
      </c>
      <c r="L174" s="74">
        <f t="shared" si="51"/>
        <v>0</v>
      </c>
      <c r="M174" s="19"/>
      <c r="N174" s="22">
        <f>SUM(N175:N181)</f>
        <v>0</v>
      </c>
    </row>
    <row r="175" spans="1:14" ht="25.5">
      <c r="A175" s="10" t="s">
        <v>821</v>
      </c>
      <c r="B175" s="12" t="s">
        <v>822</v>
      </c>
      <c r="C175" s="75">
        <v>0</v>
      </c>
      <c r="D175" s="75">
        <v>0</v>
      </c>
      <c r="E175" s="75">
        <v>0</v>
      </c>
      <c r="F175" s="75">
        <v>0</v>
      </c>
      <c r="G175" s="75">
        <v>0</v>
      </c>
      <c r="H175" s="75">
        <v>0</v>
      </c>
      <c r="I175" s="75">
        <v>0</v>
      </c>
      <c r="J175" s="75">
        <v>0</v>
      </c>
      <c r="K175" s="75">
        <v>0</v>
      </c>
      <c r="L175" s="76">
        <v>0</v>
      </c>
      <c r="M175" s="6"/>
      <c r="N175" s="11"/>
    </row>
    <row r="176" spans="1:14" ht="25.5">
      <c r="A176" s="10" t="s">
        <v>823</v>
      </c>
      <c r="B176" s="12" t="s">
        <v>824</v>
      </c>
      <c r="C176" s="75">
        <v>0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6">
        <v>0</v>
      </c>
      <c r="M176" s="6"/>
      <c r="N176" s="11"/>
    </row>
    <row r="177" spans="1:14" ht="38.25">
      <c r="A177" s="10" t="s">
        <v>825</v>
      </c>
      <c r="B177" s="12" t="s">
        <v>826</v>
      </c>
      <c r="C177" s="75">
        <v>5000000</v>
      </c>
      <c r="D177" s="75">
        <v>0</v>
      </c>
      <c r="E177" s="75">
        <v>0</v>
      </c>
      <c r="F177" s="75">
        <v>0</v>
      </c>
      <c r="G177" s="75">
        <v>5000000</v>
      </c>
      <c r="H177" s="75">
        <v>0</v>
      </c>
      <c r="I177" s="75">
        <v>0</v>
      </c>
      <c r="J177" s="75">
        <v>0</v>
      </c>
      <c r="K177" s="75">
        <v>0</v>
      </c>
      <c r="L177" s="76">
        <v>0</v>
      </c>
      <c r="M177" s="6"/>
      <c r="N177" s="11"/>
    </row>
    <row r="178" spans="1:14" ht="18">
      <c r="A178" s="10" t="s">
        <v>827</v>
      </c>
      <c r="B178" s="12" t="s">
        <v>828</v>
      </c>
      <c r="C178" s="75">
        <v>4000000</v>
      </c>
      <c r="D178" s="75">
        <v>0</v>
      </c>
      <c r="E178" s="75">
        <v>0</v>
      </c>
      <c r="F178" s="75">
        <v>0</v>
      </c>
      <c r="G178" s="75">
        <v>4000000</v>
      </c>
      <c r="H178" s="75">
        <v>0</v>
      </c>
      <c r="I178" s="75">
        <v>0</v>
      </c>
      <c r="J178" s="75">
        <v>0</v>
      </c>
      <c r="K178" s="75">
        <v>0</v>
      </c>
      <c r="L178" s="76">
        <v>0</v>
      </c>
      <c r="M178" s="6"/>
      <c r="N178" s="11"/>
    </row>
    <row r="179" spans="1:14" ht="38.25">
      <c r="A179" s="10" t="s">
        <v>829</v>
      </c>
      <c r="B179" s="12" t="s">
        <v>830</v>
      </c>
      <c r="C179" s="75">
        <v>0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0</v>
      </c>
      <c r="J179" s="75">
        <v>0</v>
      </c>
      <c r="K179" s="75">
        <v>0</v>
      </c>
      <c r="L179" s="76">
        <v>0</v>
      </c>
      <c r="M179" s="6"/>
      <c r="N179" s="11"/>
    </row>
    <row r="180" spans="1:14" ht="25.5">
      <c r="A180" s="10" t="s">
        <v>831</v>
      </c>
      <c r="B180" s="12" t="s">
        <v>832</v>
      </c>
      <c r="C180" s="75">
        <v>1000000</v>
      </c>
      <c r="D180" s="75">
        <v>0</v>
      </c>
      <c r="E180" s="75">
        <v>0</v>
      </c>
      <c r="F180" s="75">
        <v>0</v>
      </c>
      <c r="G180" s="75">
        <v>1000000</v>
      </c>
      <c r="H180" s="75">
        <v>0</v>
      </c>
      <c r="I180" s="75">
        <v>0</v>
      </c>
      <c r="J180" s="75">
        <v>0</v>
      </c>
      <c r="K180" s="75">
        <v>0</v>
      </c>
      <c r="L180" s="76">
        <v>0</v>
      </c>
      <c r="M180" s="6"/>
      <c r="N180" s="11"/>
    </row>
    <row r="181" spans="1:14" ht="25.5">
      <c r="A181" s="10" t="s">
        <v>833</v>
      </c>
      <c r="B181" s="12" t="s">
        <v>834</v>
      </c>
      <c r="C181" s="75">
        <v>2000000</v>
      </c>
      <c r="D181" s="75">
        <v>0</v>
      </c>
      <c r="E181" s="75">
        <v>0</v>
      </c>
      <c r="F181" s="75">
        <v>0</v>
      </c>
      <c r="G181" s="75">
        <v>2000000</v>
      </c>
      <c r="H181" s="75">
        <v>0</v>
      </c>
      <c r="I181" s="75">
        <v>0</v>
      </c>
      <c r="J181" s="75">
        <v>0</v>
      </c>
      <c r="K181" s="75">
        <v>0</v>
      </c>
      <c r="L181" s="76">
        <v>0</v>
      </c>
      <c r="M181" s="6"/>
      <c r="N181" s="11"/>
    </row>
    <row r="182" spans="1:14" s="3" customFormat="1" ht="18">
      <c r="A182" s="20" t="s">
        <v>835</v>
      </c>
      <c r="B182" s="21" t="s">
        <v>59</v>
      </c>
      <c r="C182" s="73">
        <f aca="true" t="shared" si="52" ref="C182:L182">SUM(C183:C188)</f>
        <v>54108778.94</v>
      </c>
      <c r="D182" s="73">
        <f t="shared" si="52"/>
        <v>2635600</v>
      </c>
      <c r="E182" s="73">
        <f t="shared" si="52"/>
        <v>3554622.16</v>
      </c>
      <c r="F182" s="73">
        <f t="shared" si="52"/>
        <v>0</v>
      </c>
      <c r="G182" s="73">
        <f t="shared" si="52"/>
        <v>46451691.260000005</v>
      </c>
      <c r="H182" s="73">
        <f t="shared" si="52"/>
        <v>6738065.52</v>
      </c>
      <c r="I182" s="73">
        <f t="shared" si="52"/>
        <v>6335600</v>
      </c>
      <c r="J182" s="73">
        <f t="shared" si="52"/>
        <v>6335600</v>
      </c>
      <c r="K182" s="73">
        <f t="shared" si="52"/>
        <v>5890145.46</v>
      </c>
      <c r="L182" s="74">
        <f t="shared" si="52"/>
        <v>5890145.46</v>
      </c>
      <c r="M182" s="19"/>
      <c r="N182" s="22">
        <f>SUM(N183:N188)</f>
        <v>0</v>
      </c>
    </row>
    <row r="183" spans="1:14" ht="25.5">
      <c r="A183" s="10" t="s">
        <v>836</v>
      </c>
      <c r="B183" s="12" t="s">
        <v>837</v>
      </c>
      <c r="C183" s="75">
        <v>20000000</v>
      </c>
      <c r="D183" s="75">
        <v>2100000</v>
      </c>
      <c r="E183" s="75">
        <v>0</v>
      </c>
      <c r="F183" s="75">
        <v>0</v>
      </c>
      <c r="G183" s="75">
        <v>20000000</v>
      </c>
      <c r="H183" s="75">
        <v>2100000</v>
      </c>
      <c r="I183" s="75">
        <v>1800000</v>
      </c>
      <c r="J183" s="75">
        <v>1800000</v>
      </c>
      <c r="K183" s="75">
        <v>1800000</v>
      </c>
      <c r="L183" s="76">
        <v>1800000</v>
      </c>
      <c r="M183" s="6"/>
      <c r="N183" s="11"/>
    </row>
    <row r="184" spans="1:14" ht="25.5">
      <c r="A184" s="10" t="s">
        <v>838</v>
      </c>
      <c r="B184" s="12" t="s">
        <v>839</v>
      </c>
      <c r="C184" s="75">
        <v>30108778.94</v>
      </c>
      <c r="D184" s="75">
        <v>0</v>
      </c>
      <c r="E184" s="75">
        <v>3554622.16</v>
      </c>
      <c r="F184" s="75">
        <v>0</v>
      </c>
      <c r="G184" s="75">
        <v>26451691.26</v>
      </c>
      <c r="H184" s="75">
        <v>102465.52</v>
      </c>
      <c r="I184" s="75">
        <v>0</v>
      </c>
      <c r="J184" s="75">
        <v>0</v>
      </c>
      <c r="K184" s="75">
        <v>0</v>
      </c>
      <c r="L184" s="76">
        <v>0</v>
      </c>
      <c r="M184" s="6"/>
      <c r="N184" s="11"/>
    </row>
    <row r="185" spans="1:14" ht="25.5">
      <c r="A185" s="10" t="s">
        <v>840</v>
      </c>
      <c r="B185" s="12" t="s">
        <v>841</v>
      </c>
      <c r="C185" s="75">
        <v>0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6">
        <v>0</v>
      </c>
      <c r="M185" s="6"/>
      <c r="N185" s="11"/>
    </row>
    <row r="186" spans="1:14" ht="25.5">
      <c r="A186" s="10" t="s">
        <v>842</v>
      </c>
      <c r="B186" s="12" t="s">
        <v>843</v>
      </c>
      <c r="C186" s="75">
        <v>0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6">
        <v>0</v>
      </c>
      <c r="M186" s="6"/>
      <c r="N186" s="11"/>
    </row>
    <row r="187" spans="1:14" ht="18">
      <c r="A187" s="10" t="s">
        <v>844</v>
      </c>
      <c r="B187" s="12" t="s">
        <v>845</v>
      </c>
      <c r="C187" s="75">
        <v>0</v>
      </c>
      <c r="D187" s="75">
        <v>0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6">
        <v>0</v>
      </c>
      <c r="M187" s="6"/>
      <c r="N187" s="11"/>
    </row>
    <row r="188" spans="1:14" ht="18">
      <c r="A188" s="10" t="s">
        <v>846</v>
      </c>
      <c r="B188" s="12" t="s">
        <v>793</v>
      </c>
      <c r="C188" s="75">
        <v>4000000</v>
      </c>
      <c r="D188" s="75">
        <v>535600</v>
      </c>
      <c r="E188" s="75">
        <v>0</v>
      </c>
      <c r="F188" s="75">
        <v>0</v>
      </c>
      <c r="G188" s="75">
        <v>0</v>
      </c>
      <c r="H188" s="75">
        <v>4535600</v>
      </c>
      <c r="I188" s="75">
        <v>4535600</v>
      </c>
      <c r="J188" s="75">
        <v>4535600</v>
      </c>
      <c r="K188" s="75">
        <v>4090145.46</v>
      </c>
      <c r="L188" s="76">
        <v>4090145.46</v>
      </c>
      <c r="M188" s="6"/>
      <c r="N188" s="11"/>
    </row>
    <row r="189" spans="1:14" s="3" customFormat="1" ht="18">
      <c r="A189" s="20" t="s">
        <v>847</v>
      </c>
      <c r="B189" s="21" t="s">
        <v>848</v>
      </c>
      <c r="C189" s="73">
        <f aca="true" t="shared" si="53" ref="C189:L189">C190+C193+C197+C200+C205+C208+C235+C239+C240+C243+C244</f>
        <v>48000000</v>
      </c>
      <c r="D189" s="73">
        <f t="shared" si="53"/>
        <v>2701622.16</v>
      </c>
      <c r="E189" s="73">
        <f t="shared" si="53"/>
        <v>1800000</v>
      </c>
      <c r="F189" s="73">
        <f t="shared" si="53"/>
        <v>0</v>
      </c>
      <c r="G189" s="73">
        <f t="shared" si="53"/>
        <v>0</v>
      </c>
      <c r="H189" s="73">
        <f t="shared" si="53"/>
        <v>48901622.16</v>
      </c>
      <c r="I189" s="73">
        <f t="shared" si="53"/>
        <v>28501622.16</v>
      </c>
      <c r="J189" s="73">
        <f t="shared" si="53"/>
        <v>25427000</v>
      </c>
      <c r="K189" s="73">
        <f t="shared" si="53"/>
        <v>15447420</v>
      </c>
      <c r="L189" s="74">
        <f t="shared" si="53"/>
        <v>15447420</v>
      </c>
      <c r="M189" s="19"/>
      <c r="N189" s="22">
        <f>N190+N193+N197+N200+N205+N208+N235+N239+N240+N243+N244</f>
        <v>0</v>
      </c>
    </row>
    <row r="190" spans="1:14" s="3" customFormat="1" ht="18">
      <c r="A190" s="20" t="s">
        <v>849</v>
      </c>
      <c r="B190" s="21" t="s">
        <v>850</v>
      </c>
      <c r="C190" s="73">
        <f aca="true" t="shared" si="54" ref="C190:L190">SUM(C191:C192)</f>
        <v>4000000</v>
      </c>
      <c r="D190" s="73">
        <f t="shared" si="54"/>
        <v>0</v>
      </c>
      <c r="E190" s="73">
        <f t="shared" si="54"/>
        <v>1300000</v>
      </c>
      <c r="F190" s="73">
        <f t="shared" si="54"/>
        <v>0</v>
      </c>
      <c r="G190" s="73">
        <f t="shared" si="54"/>
        <v>0</v>
      </c>
      <c r="H190" s="73">
        <f t="shared" si="54"/>
        <v>2700000</v>
      </c>
      <c r="I190" s="73">
        <f t="shared" si="54"/>
        <v>2700000</v>
      </c>
      <c r="J190" s="73">
        <f t="shared" si="54"/>
        <v>2700000</v>
      </c>
      <c r="K190" s="73">
        <f t="shared" si="54"/>
        <v>2700000</v>
      </c>
      <c r="L190" s="74">
        <f t="shared" si="54"/>
        <v>2700000</v>
      </c>
      <c r="M190" s="19"/>
      <c r="N190" s="22">
        <f>SUM(N191:N192)</f>
        <v>0</v>
      </c>
    </row>
    <row r="191" spans="1:14" ht="18">
      <c r="A191" s="10" t="s">
        <v>851</v>
      </c>
      <c r="B191" s="12" t="s">
        <v>852</v>
      </c>
      <c r="C191" s="75">
        <v>0</v>
      </c>
      <c r="D191" s="75">
        <v>0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  <c r="K191" s="75">
        <v>0</v>
      </c>
      <c r="L191" s="76">
        <v>0</v>
      </c>
      <c r="M191" s="6"/>
      <c r="N191" s="11"/>
    </row>
    <row r="192" spans="1:14" ht="25.5">
      <c r="A192" s="10" t="s">
        <v>853</v>
      </c>
      <c r="B192" s="12" t="s">
        <v>854</v>
      </c>
      <c r="C192" s="75">
        <v>4000000</v>
      </c>
      <c r="D192" s="75">
        <v>0</v>
      </c>
      <c r="E192" s="75">
        <v>1300000</v>
      </c>
      <c r="F192" s="75">
        <v>0</v>
      </c>
      <c r="G192" s="75">
        <v>0</v>
      </c>
      <c r="H192" s="75">
        <v>2700000</v>
      </c>
      <c r="I192" s="75">
        <v>2700000</v>
      </c>
      <c r="J192" s="75">
        <v>2700000</v>
      </c>
      <c r="K192" s="75">
        <v>2700000</v>
      </c>
      <c r="L192" s="76">
        <v>2700000</v>
      </c>
      <c r="M192" s="6"/>
      <c r="N192" s="11"/>
    </row>
    <row r="193" spans="1:14" s="3" customFormat="1" ht="18">
      <c r="A193" s="20" t="s">
        <v>855</v>
      </c>
      <c r="B193" s="21" t="s">
        <v>856</v>
      </c>
      <c r="C193" s="73">
        <f aca="true" t="shared" si="55" ref="C193:L193">SUM(C194:C196)</f>
        <v>3500000</v>
      </c>
      <c r="D193" s="73">
        <f t="shared" si="55"/>
        <v>0</v>
      </c>
      <c r="E193" s="73">
        <f t="shared" si="55"/>
        <v>0</v>
      </c>
      <c r="F193" s="73">
        <f t="shared" si="55"/>
        <v>0</v>
      </c>
      <c r="G193" s="73">
        <f t="shared" si="55"/>
        <v>0</v>
      </c>
      <c r="H193" s="73">
        <f t="shared" si="55"/>
        <v>3500000</v>
      </c>
      <c r="I193" s="73">
        <f t="shared" si="55"/>
        <v>3500000</v>
      </c>
      <c r="J193" s="73">
        <f t="shared" si="55"/>
        <v>3500000</v>
      </c>
      <c r="K193" s="73">
        <f t="shared" si="55"/>
        <v>2135000</v>
      </c>
      <c r="L193" s="74">
        <f t="shared" si="55"/>
        <v>2135000</v>
      </c>
      <c r="M193" s="19"/>
      <c r="N193" s="22">
        <f>SUM(N194:N196)</f>
        <v>0</v>
      </c>
    </row>
    <row r="194" spans="1:14" ht="18">
      <c r="A194" s="10" t="s">
        <v>857</v>
      </c>
      <c r="B194" s="12" t="s">
        <v>852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6">
        <v>0</v>
      </c>
      <c r="M194" s="6"/>
      <c r="N194" s="11"/>
    </row>
    <row r="195" spans="1:14" ht="18">
      <c r="A195" s="10" t="s">
        <v>858</v>
      </c>
      <c r="B195" s="12" t="s">
        <v>859</v>
      </c>
      <c r="C195" s="75">
        <v>3500000</v>
      </c>
      <c r="D195" s="75">
        <v>0</v>
      </c>
      <c r="E195" s="75">
        <v>0</v>
      </c>
      <c r="F195" s="75">
        <v>0</v>
      </c>
      <c r="G195" s="75">
        <v>0</v>
      </c>
      <c r="H195" s="75">
        <v>3500000</v>
      </c>
      <c r="I195" s="75">
        <v>3500000</v>
      </c>
      <c r="J195" s="75">
        <v>3500000</v>
      </c>
      <c r="K195" s="75">
        <v>2135000</v>
      </c>
      <c r="L195" s="76">
        <v>2135000</v>
      </c>
      <c r="M195" s="6"/>
      <c r="N195" s="11"/>
    </row>
    <row r="196" spans="1:14" ht="18">
      <c r="A196" s="10" t="s">
        <v>860</v>
      </c>
      <c r="B196" s="12" t="s">
        <v>861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6">
        <v>0</v>
      </c>
      <c r="M196" s="6"/>
      <c r="N196" s="11"/>
    </row>
    <row r="197" spans="1:14" s="3" customFormat="1" ht="18">
      <c r="A197" s="20" t="s">
        <v>862</v>
      </c>
      <c r="B197" s="21" t="s">
        <v>863</v>
      </c>
      <c r="C197" s="73">
        <f aca="true" t="shared" si="56" ref="C197:L197">SUM(C198:C199)</f>
        <v>1000000</v>
      </c>
      <c r="D197" s="73">
        <f t="shared" si="56"/>
        <v>0</v>
      </c>
      <c r="E197" s="73">
        <f t="shared" si="56"/>
        <v>0</v>
      </c>
      <c r="F197" s="73">
        <f t="shared" si="56"/>
        <v>0</v>
      </c>
      <c r="G197" s="73">
        <f t="shared" si="56"/>
        <v>0</v>
      </c>
      <c r="H197" s="73">
        <f t="shared" si="56"/>
        <v>1000000</v>
      </c>
      <c r="I197" s="73">
        <f t="shared" si="56"/>
        <v>1000000</v>
      </c>
      <c r="J197" s="73">
        <f t="shared" si="56"/>
        <v>1000000</v>
      </c>
      <c r="K197" s="73">
        <f t="shared" si="56"/>
        <v>925000</v>
      </c>
      <c r="L197" s="74">
        <f t="shared" si="56"/>
        <v>925000</v>
      </c>
      <c r="M197" s="19"/>
      <c r="N197" s="22">
        <f>SUM(N198:N199)</f>
        <v>0</v>
      </c>
    </row>
    <row r="198" spans="1:14" ht="18">
      <c r="A198" s="10" t="s">
        <v>864</v>
      </c>
      <c r="B198" s="12" t="s">
        <v>859</v>
      </c>
      <c r="C198" s="75">
        <v>1000000</v>
      </c>
      <c r="D198" s="75">
        <v>0</v>
      </c>
      <c r="E198" s="75">
        <v>0</v>
      </c>
      <c r="F198" s="75">
        <v>0</v>
      </c>
      <c r="G198" s="75">
        <v>0</v>
      </c>
      <c r="H198" s="75">
        <v>1000000</v>
      </c>
      <c r="I198" s="75">
        <v>1000000</v>
      </c>
      <c r="J198" s="75">
        <v>1000000</v>
      </c>
      <c r="K198" s="75">
        <v>925000</v>
      </c>
      <c r="L198" s="76">
        <v>925000</v>
      </c>
      <c r="M198" s="6"/>
      <c r="N198" s="11"/>
    </row>
    <row r="199" spans="1:14" ht="18">
      <c r="A199" s="10" t="s">
        <v>865</v>
      </c>
      <c r="B199" s="12" t="s">
        <v>861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6">
        <v>0</v>
      </c>
      <c r="M199" s="6"/>
      <c r="N199" s="11"/>
    </row>
    <row r="200" spans="1:14" s="3" customFormat="1" ht="18">
      <c r="A200" s="20" t="s">
        <v>866</v>
      </c>
      <c r="B200" s="21" t="s">
        <v>867</v>
      </c>
      <c r="C200" s="73">
        <f aca="true" t="shared" si="57" ref="C200:L200">SUM(C201:C204)</f>
        <v>18000000</v>
      </c>
      <c r="D200" s="73">
        <f t="shared" si="57"/>
        <v>0</v>
      </c>
      <c r="E200" s="73">
        <f t="shared" si="57"/>
        <v>0</v>
      </c>
      <c r="F200" s="73">
        <f t="shared" si="57"/>
        <v>0</v>
      </c>
      <c r="G200" s="73">
        <f t="shared" si="57"/>
        <v>0</v>
      </c>
      <c r="H200" s="73">
        <f t="shared" si="57"/>
        <v>18000000</v>
      </c>
      <c r="I200" s="73">
        <f t="shared" si="57"/>
        <v>13000000</v>
      </c>
      <c r="J200" s="73">
        <f t="shared" si="57"/>
        <v>13000000</v>
      </c>
      <c r="K200" s="73">
        <f t="shared" si="57"/>
        <v>9687420</v>
      </c>
      <c r="L200" s="74">
        <f t="shared" si="57"/>
        <v>9687420</v>
      </c>
      <c r="M200" s="19"/>
      <c r="N200" s="22">
        <f>SUM(N201:N204)</f>
        <v>0</v>
      </c>
    </row>
    <row r="201" spans="1:14" ht="18">
      <c r="A201" s="10" t="s">
        <v>868</v>
      </c>
      <c r="B201" s="12" t="s">
        <v>869</v>
      </c>
      <c r="C201" s="75">
        <v>0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75">
        <v>0</v>
      </c>
      <c r="J201" s="75">
        <v>0</v>
      </c>
      <c r="K201" s="75">
        <v>0</v>
      </c>
      <c r="L201" s="76">
        <v>0</v>
      </c>
      <c r="M201" s="6"/>
      <c r="N201" s="11"/>
    </row>
    <row r="202" spans="1:14" ht="18">
      <c r="A202" s="10" t="s">
        <v>870</v>
      </c>
      <c r="B202" s="12" t="s">
        <v>852</v>
      </c>
      <c r="C202" s="75">
        <v>5000000</v>
      </c>
      <c r="D202" s="75">
        <v>0</v>
      </c>
      <c r="E202" s="75">
        <v>0</v>
      </c>
      <c r="F202" s="75">
        <v>0</v>
      </c>
      <c r="G202" s="75">
        <v>0</v>
      </c>
      <c r="H202" s="75">
        <v>5000000</v>
      </c>
      <c r="I202" s="75">
        <v>0</v>
      </c>
      <c r="J202" s="75">
        <v>0</v>
      </c>
      <c r="K202" s="75">
        <v>0</v>
      </c>
      <c r="L202" s="76">
        <v>0</v>
      </c>
      <c r="M202" s="6"/>
      <c r="N202" s="11"/>
    </row>
    <row r="203" spans="1:14" ht="18">
      <c r="A203" s="10" t="s">
        <v>871</v>
      </c>
      <c r="B203" s="12" t="s">
        <v>859</v>
      </c>
      <c r="C203" s="75">
        <v>0</v>
      </c>
      <c r="D203" s="75">
        <v>0</v>
      </c>
      <c r="E203" s="75">
        <v>0</v>
      </c>
      <c r="F203" s="75">
        <v>0</v>
      </c>
      <c r="G203" s="75">
        <v>0</v>
      </c>
      <c r="H203" s="75">
        <v>0</v>
      </c>
      <c r="I203" s="75">
        <v>0</v>
      </c>
      <c r="J203" s="75">
        <v>0</v>
      </c>
      <c r="K203" s="75">
        <v>0</v>
      </c>
      <c r="L203" s="76">
        <v>0</v>
      </c>
      <c r="M203" s="6"/>
      <c r="N203" s="11"/>
    </row>
    <row r="204" spans="1:14" ht="18">
      <c r="A204" s="10" t="s">
        <v>872</v>
      </c>
      <c r="B204" s="12" t="s">
        <v>861</v>
      </c>
      <c r="C204" s="75">
        <v>13000000</v>
      </c>
      <c r="D204" s="75">
        <v>0</v>
      </c>
      <c r="E204" s="75">
        <v>0</v>
      </c>
      <c r="F204" s="75">
        <v>0</v>
      </c>
      <c r="G204" s="75">
        <v>0</v>
      </c>
      <c r="H204" s="75">
        <v>13000000</v>
      </c>
      <c r="I204" s="75">
        <v>13000000</v>
      </c>
      <c r="J204" s="75">
        <v>13000000</v>
      </c>
      <c r="K204" s="75">
        <v>9687420</v>
      </c>
      <c r="L204" s="76">
        <v>9687420</v>
      </c>
      <c r="M204" s="6"/>
      <c r="N204" s="11"/>
    </row>
    <row r="205" spans="1:14" s="3" customFormat="1" ht="25.5">
      <c r="A205" s="20" t="s">
        <v>873</v>
      </c>
      <c r="B205" s="21" t="s">
        <v>874</v>
      </c>
      <c r="C205" s="73">
        <f aca="true" t="shared" si="58" ref="C205:L205">SUM(C206:C207)</f>
        <v>1000000</v>
      </c>
      <c r="D205" s="73">
        <f t="shared" si="58"/>
        <v>0</v>
      </c>
      <c r="E205" s="73">
        <f t="shared" si="58"/>
        <v>0</v>
      </c>
      <c r="F205" s="73">
        <f t="shared" si="58"/>
        <v>0</v>
      </c>
      <c r="G205" s="73">
        <f t="shared" si="58"/>
        <v>0</v>
      </c>
      <c r="H205" s="73">
        <f t="shared" si="58"/>
        <v>1000000</v>
      </c>
      <c r="I205" s="73">
        <f t="shared" si="58"/>
        <v>0</v>
      </c>
      <c r="J205" s="73">
        <f t="shared" si="58"/>
        <v>0</v>
      </c>
      <c r="K205" s="73">
        <f t="shared" si="58"/>
        <v>0</v>
      </c>
      <c r="L205" s="74">
        <f t="shared" si="58"/>
        <v>0</v>
      </c>
      <c r="M205" s="19"/>
      <c r="N205" s="22">
        <f>SUM(N206:N207)</f>
        <v>0</v>
      </c>
    </row>
    <row r="206" spans="1:14" ht="18">
      <c r="A206" s="10" t="s">
        <v>875</v>
      </c>
      <c r="B206" s="12" t="s">
        <v>859</v>
      </c>
      <c r="C206" s="75">
        <v>0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6">
        <v>0</v>
      </c>
      <c r="M206" s="6"/>
      <c r="N206" s="11"/>
    </row>
    <row r="207" spans="1:14" ht="18">
      <c r="A207" s="10" t="s">
        <v>876</v>
      </c>
      <c r="B207" s="12" t="s">
        <v>861</v>
      </c>
      <c r="C207" s="75">
        <v>1000000</v>
      </c>
      <c r="D207" s="75">
        <v>0</v>
      </c>
      <c r="E207" s="75">
        <v>0</v>
      </c>
      <c r="F207" s="75">
        <v>0</v>
      </c>
      <c r="G207" s="75">
        <v>0</v>
      </c>
      <c r="H207" s="75">
        <v>1000000</v>
      </c>
      <c r="I207" s="75">
        <v>0</v>
      </c>
      <c r="J207" s="75">
        <v>0</v>
      </c>
      <c r="K207" s="75">
        <v>0</v>
      </c>
      <c r="L207" s="76">
        <v>0</v>
      </c>
      <c r="M207" s="6"/>
      <c r="N207" s="11"/>
    </row>
    <row r="208" spans="1:14" s="3" customFormat="1" ht="25.5">
      <c r="A208" s="20" t="s">
        <v>877</v>
      </c>
      <c r="B208" s="21" t="s">
        <v>878</v>
      </c>
      <c r="C208" s="73">
        <f aca="true" t="shared" si="59" ref="C208:L208">C209+C212+C228+C233</f>
        <v>9900000</v>
      </c>
      <c r="D208" s="73">
        <f t="shared" si="59"/>
        <v>74622.16</v>
      </c>
      <c r="E208" s="73">
        <f t="shared" si="59"/>
        <v>0</v>
      </c>
      <c r="F208" s="73">
        <f t="shared" si="59"/>
        <v>0</v>
      </c>
      <c r="G208" s="73">
        <f t="shared" si="59"/>
        <v>0</v>
      </c>
      <c r="H208" s="73">
        <f t="shared" si="59"/>
        <v>9974622.16</v>
      </c>
      <c r="I208" s="73">
        <f t="shared" si="59"/>
        <v>3074622.16</v>
      </c>
      <c r="J208" s="73">
        <f t="shared" si="59"/>
        <v>0</v>
      </c>
      <c r="K208" s="73">
        <f t="shared" si="59"/>
        <v>0</v>
      </c>
      <c r="L208" s="74">
        <f t="shared" si="59"/>
        <v>0</v>
      </c>
      <c r="M208" s="19"/>
      <c r="N208" s="22">
        <f>N209+N212+N228+N233</f>
        <v>0</v>
      </c>
    </row>
    <row r="209" spans="1:14" s="3" customFormat="1" ht="18">
      <c r="A209" s="20" t="s">
        <v>879</v>
      </c>
      <c r="B209" s="21" t="s">
        <v>880</v>
      </c>
      <c r="C209" s="73">
        <f aca="true" t="shared" si="60" ref="C209:L209">SUM(C210:C211)</f>
        <v>200000</v>
      </c>
      <c r="D209" s="73">
        <f t="shared" si="60"/>
        <v>0</v>
      </c>
      <c r="E209" s="73">
        <f t="shared" si="60"/>
        <v>0</v>
      </c>
      <c r="F209" s="73">
        <f t="shared" si="60"/>
        <v>0</v>
      </c>
      <c r="G209" s="73">
        <f t="shared" si="60"/>
        <v>0</v>
      </c>
      <c r="H209" s="73">
        <f t="shared" si="60"/>
        <v>200000</v>
      </c>
      <c r="I209" s="73">
        <f t="shared" si="60"/>
        <v>0</v>
      </c>
      <c r="J209" s="73">
        <f t="shared" si="60"/>
        <v>0</v>
      </c>
      <c r="K209" s="73">
        <f t="shared" si="60"/>
        <v>0</v>
      </c>
      <c r="L209" s="74">
        <f t="shared" si="60"/>
        <v>0</v>
      </c>
      <c r="M209" s="19"/>
      <c r="N209" s="22">
        <f>SUM(N210:N211)</f>
        <v>0</v>
      </c>
    </row>
    <row r="210" spans="1:14" ht="18">
      <c r="A210" s="10" t="s">
        <v>881</v>
      </c>
      <c r="B210" s="12" t="s">
        <v>882</v>
      </c>
      <c r="C210" s="75">
        <v>100000</v>
      </c>
      <c r="D210" s="75">
        <v>0</v>
      </c>
      <c r="E210" s="75">
        <v>0</v>
      </c>
      <c r="F210" s="75">
        <v>0</v>
      </c>
      <c r="G210" s="75">
        <v>0</v>
      </c>
      <c r="H210" s="75">
        <v>100000</v>
      </c>
      <c r="I210" s="75">
        <v>0</v>
      </c>
      <c r="J210" s="75">
        <v>0</v>
      </c>
      <c r="K210" s="75">
        <v>0</v>
      </c>
      <c r="L210" s="76">
        <v>0</v>
      </c>
      <c r="M210" s="6"/>
      <c r="N210" s="11"/>
    </row>
    <row r="211" spans="1:14" ht="18">
      <c r="A211" s="10" t="s">
        <v>883</v>
      </c>
      <c r="B211" s="12" t="s">
        <v>884</v>
      </c>
      <c r="C211" s="75">
        <v>100000</v>
      </c>
      <c r="D211" s="75">
        <v>0</v>
      </c>
      <c r="E211" s="75">
        <v>0</v>
      </c>
      <c r="F211" s="75">
        <v>0</v>
      </c>
      <c r="G211" s="75">
        <v>0</v>
      </c>
      <c r="H211" s="75">
        <v>100000</v>
      </c>
      <c r="I211" s="75">
        <v>0</v>
      </c>
      <c r="J211" s="75">
        <v>0</v>
      </c>
      <c r="K211" s="75">
        <v>0</v>
      </c>
      <c r="L211" s="76">
        <v>0</v>
      </c>
      <c r="M211" s="6"/>
      <c r="N211" s="11"/>
    </row>
    <row r="212" spans="1:14" s="3" customFormat="1" ht="18">
      <c r="A212" s="20" t="s">
        <v>885</v>
      </c>
      <c r="B212" s="21" t="s">
        <v>886</v>
      </c>
      <c r="C212" s="73">
        <f aca="true" t="shared" si="61" ref="C212:L212">SUM(C213+C218+SUM(C225:C227))</f>
        <v>8800000</v>
      </c>
      <c r="D212" s="73">
        <f t="shared" si="61"/>
        <v>74622.16</v>
      </c>
      <c r="E212" s="73">
        <f t="shared" si="61"/>
        <v>0</v>
      </c>
      <c r="F212" s="73">
        <f t="shared" si="61"/>
        <v>0</v>
      </c>
      <c r="G212" s="73">
        <f t="shared" si="61"/>
        <v>0</v>
      </c>
      <c r="H212" s="73">
        <f t="shared" si="61"/>
        <v>8874622.16</v>
      </c>
      <c r="I212" s="73">
        <f t="shared" si="61"/>
        <v>3074622.16</v>
      </c>
      <c r="J212" s="73">
        <f t="shared" si="61"/>
        <v>0</v>
      </c>
      <c r="K212" s="73">
        <f t="shared" si="61"/>
        <v>0</v>
      </c>
      <c r="L212" s="74">
        <f t="shared" si="61"/>
        <v>0</v>
      </c>
      <c r="M212" s="19"/>
      <c r="N212" s="22">
        <f>SUM(N213+N218+SUM(N225:N227))</f>
        <v>0</v>
      </c>
    </row>
    <row r="213" spans="1:14" s="3" customFormat="1" ht="18">
      <c r="A213" s="20" t="s">
        <v>887</v>
      </c>
      <c r="B213" s="21" t="s">
        <v>888</v>
      </c>
      <c r="C213" s="73">
        <f aca="true" t="shared" si="62" ref="C213:L213">SUM(C214:C217)</f>
        <v>1900000</v>
      </c>
      <c r="D213" s="73">
        <f t="shared" si="62"/>
        <v>0</v>
      </c>
      <c r="E213" s="73">
        <f t="shared" si="62"/>
        <v>0</v>
      </c>
      <c r="F213" s="73">
        <f t="shared" si="62"/>
        <v>0</v>
      </c>
      <c r="G213" s="73">
        <f t="shared" si="62"/>
        <v>0</v>
      </c>
      <c r="H213" s="73">
        <f t="shared" si="62"/>
        <v>1900000</v>
      </c>
      <c r="I213" s="73">
        <f t="shared" si="62"/>
        <v>0</v>
      </c>
      <c r="J213" s="73">
        <f t="shared" si="62"/>
        <v>0</v>
      </c>
      <c r="K213" s="73">
        <f t="shared" si="62"/>
        <v>0</v>
      </c>
      <c r="L213" s="74">
        <f t="shared" si="62"/>
        <v>0</v>
      </c>
      <c r="M213" s="19"/>
      <c r="N213" s="22">
        <f>SUM(N214:N217)</f>
        <v>0</v>
      </c>
    </row>
    <row r="214" spans="1:14" ht="18">
      <c r="A214" s="10" t="s">
        <v>889</v>
      </c>
      <c r="B214" s="12" t="s">
        <v>890</v>
      </c>
      <c r="C214" s="75">
        <v>600000</v>
      </c>
      <c r="D214" s="75">
        <v>0</v>
      </c>
      <c r="E214" s="75">
        <v>0</v>
      </c>
      <c r="F214" s="75">
        <v>0</v>
      </c>
      <c r="G214" s="75">
        <v>0</v>
      </c>
      <c r="H214" s="75">
        <v>600000</v>
      </c>
      <c r="I214" s="75">
        <v>0</v>
      </c>
      <c r="J214" s="75">
        <v>0</v>
      </c>
      <c r="K214" s="75">
        <v>0</v>
      </c>
      <c r="L214" s="76">
        <v>0</v>
      </c>
      <c r="M214" s="6"/>
      <c r="N214" s="11"/>
    </row>
    <row r="215" spans="1:14" ht="18">
      <c r="A215" s="10" t="s">
        <v>891</v>
      </c>
      <c r="B215" s="12" t="s">
        <v>892</v>
      </c>
      <c r="C215" s="75">
        <v>600000</v>
      </c>
      <c r="D215" s="75">
        <v>0</v>
      </c>
      <c r="E215" s="75">
        <v>0</v>
      </c>
      <c r="F215" s="75">
        <v>0</v>
      </c>
      <c r="G215" s="75">
        <v>0</v>
      </c>
      <c r="H215" s="75">
        <v>600000</v>
      </c>
      <c r="I215" s="75">
        <v>0</v>
      </c>
      <c r="J215" s="75">
        <v>0</v>
      </c>
      <c r="K215" s="75">
        <v>0</v>
      </c>
      <c r="L215" s="76">
        <v>0</v>
      </c>
      <c r="M215" s="6"/>
      <c r="N215" s="11"/>
    </row>
    <row r="216" spans="1:14" ht="18">
      <c r="A216" s="10" t="s">
        <v>893</v>
      </c>
      <c r="B216" s="12" t="s">
        <v>894</v>
      </c>
      <c r="C216" s="75">
        <v>200000</v>
      </c>
      <c r="D216" s="75">
        <v>0</v>
      </c>
      <c r="E216" s="75">
        <v>0</v>
      </c>
      <c r="F216" s="75">
        <v>0</v>
      </c>
      <c r="G216" s="75">
        <v>0</v>
      </c>
      <c r="H216" s="75">
        <v>200000</v>
      </c>
      <c r="I216" s="75">
        <v>0</v>
      </c>
      <c r="J216" s="75">
        <v>0</v>
      </c>
      <c r="K216" s="75">
        <v>0</v>
      </c>
      <c r="L216" s="76">
        <v>0</v>
      </c>
      <c r="M216" s="6"/>
      <c r="N216" s="11"/>
    </row>
    <row r="217" spans="1:14" ht="18">
      <c r="A217" s="10" t="s">
        <v>895</v>
      </c>
      <c r="B217" s="12" t="s">
        <v>896</v>
      </c>
      <c r="C217" s="75">
        <v>500000</v>
      </c>
      <c r="D217" s="75">
        <v>0</v>
      </c>
      <c r="E217" s="75">
        <v>0</v>
      </c>
      <c r="F217" s="75">
        <v>0</v>
      </c>
      <c r="G217" s="75">
        <v>0</v>
      </c>
      <c r="H217" s="75">
        <v>500000</v>
      </c>
      <c r="I217" s="75">
        <v>0</v>
      </c>
      <c r="J217" s="75">
        <v>0</v>
      </c>
      <c r="K217" s="75">
        <v>0</v>
      </c>
      <c r="L217" s="76">
        <v>0</v>
      </c>
      <c r="M217" s="6"/>
      <c r="N217" s="11"/>
    </row>
    <row r="218" spans="1:14" s="3" customFormat="1" ht="18">
      <c r="A218" s="20" t="s">
        <v>897</v>
      </c>
      <c r="B218" s="21" t="s">
        <v>898</v>
      </c>
      <c r="C218" s="73">
        <f aca="true" t="shared" si="63" ref="C218:L218">SUM(C219:C224)</f>
        <v>1900000</v>
      </c>
      <c r="D218" s="73">
        <f t="shared" si="63"/>
        <v>0</v>
      </c>
      <c r="E218" s="73">
        <f t="shared" si="63"/>
        <v>0</v>
      </c>
      <c r="F218" s="73">
        <f t="shared" si="63"/>
        <v>0</v>
      </c>
      <c r="G218" s="73">
        <f t="shared" si="63"/>
        <v>0</v>
      </c>
      <c r="H218" s="73">
        <f t="shared" si="63"/>
        <v>1900000</v>
      </c>
      <c r="I218" s="73">
        <f t="shared" si="63"/>
        <v>0</v>
      </c>
      <c r="J218" s="73">
        <f t="shared" si="63"/>
        <v>0</v>
      </c>
      <c r="K218" s="73">
        <f t="shared" si="63"/>
        <v>0</v>
      </c>
      <c r="L218" s="74">
        <f t="shared" si="63"/>
        <v>0</v>
      </c>
      <c r="M218" s="19"/>
      <c r="N218" s="22">
        <f>SUM(N219:N224)</f>
        <v>0</v>
      </c>
    </row>
    <row r="219" spans="1:14" ht="18">
      <c r="A219" s="10" t="s">
        <v>899</v>
      </c>
      <c r="B219" s="12" t="s">
        <v>900</v>
      </c>
      <c r="C219" s="75">
        <v>100000</v>
      </c>
      <c r="D219" s="75">
        <v>0</v>
      </c>
      <c r="E219" s="75">
        <v>0</v>
      </c>
      <c r="F219" s="75">
        <v>0</v>
      </c>
      <c r="G219" s="75">
        <v>0</v>
      </c>
      <c r="H219" s="75">
        <v>100000</v>
      </c>
      <c r="I219" s="75">
        <v>0</v>
      </c>
      <c r="J219" s="75">
        <v>0</v>
      </c>
      <c r="K219" s="75">
        <v>0</v>
      </c>
      <c r="L219" s="76">
        <v>0</v>
      </c>
      <c r="M219" s="6"/>
      <c r="N219" s="11"/>
    </row>
    <row r="220" spans="1:14" ht="18">
      <c r="A220" s="10" t="s">
        <v>901</v>
      </c>
      <c r="B220" s="12" t="s">
        <v>902</v>
      </c>
      <c r="C220" s="75">
        <v>100000</v>
      </c>
      <c r="D220" s="75">
        <v>0</v>
      </c>
      <c r="E220" s="75">
        <v>0</v>
      </c>
      <c r="F220" s="75">
        <v>0</v>
      </c>
      <c r="G220" s="75">
        <v>0</v>
      </c>
      <c r="H220" s="75">
        <v>100000</v>
      </c>
      <c r="I220" s="75">
        <v>0</v>
      </c>
      <c r="J220" s="75">
        <v>0</v>
      </c>
      <c r="K220" s="75">
        <v>0</v>
      </c>
      <c r="L220" s="76">
        <v>0</v>
      </c>
      <c r="M220" s="6"/>
      <c r="N220" s="11"/>
    </row>
    <row r="221" spans="1:14" ht="18">
      <c r="A221" s="10" t="s">
        <v>903</v>
      </c>
      <c r="B221" s="12" t="s">
        <v>904</v>
      </c>
      <c r="C221" s="75">
        <v>100000</v>
      </c>
      <c r="D221" s="75">
        <v>0</v>
      </c>
      <c r="E221" s="75">
        <v>0</v>
      </c>
      <c r="F221" s="75">
        <v>0</v>
      </c>
      <c r="G221" s="75">
        <v>0</v>
      </c>
      <c r="H221" s="75">
        <v>100000</v>
      </c>
      <c r="I221" s="75">
        <v>0</v>
      </c>
      <c r="J221" s="75">
        <v>0</v>
      </c>
      <c r="K221" s="75">
        <v>0</v>
      </c>
      <c r="L221" s="76">
        <v>0</v>
      </c>
      <c r="M221" s="6"/>
      <c r="N221" s="11"/>
    </row>
    <row r="222" spans="1:14" ht="18">
      <c r="A222" s="10" t="s">
        <v>905</v>
      </c>
      <c r="B222" s="12" t="s">
        <v>892</v>
      </c>
      <c r="C222" s="75">
        <v>600000</v>
      </c>
      <c r="D222" s="75">
        <v>0</v>
      </c>
      <c r="E222" s="75">
        <v>0</v>
      </c>
      <c r="F222" s="75">
        <v>0</v>
      </c>
      <c r="G222" s="75">
        <v>0</v>
      </c>
      <c r="H222" s="75">
        <v>600000</v>
      </c>
      <c r="I222" s="75">
        <v>0</v>
      </c>
      <c r="J222" s="75">
        <v>0</v>
      </c>
      <c r="K222" s="75">
        <v>0</v>
      </c>
      <c r="L222" s="76">
        <v>0</v>
      </c>
      <c r="M222" s="6"/>
      <c r="N222" s="11"/>
    </row>
    <row r="223" spans="1:14" ht="18">
      <c r="A223" s="10" t="s">
        <v>906</v>
      </c>
      <c r="B223" s="12" t="s">
        <v>164</v>
      </c>
      <c r="C223" s="75">
        <v>500000</v>
      </c>
      <c r="D223" s="75">
        <v>0</v>
      </c>
      <c r="E223" s="75">
        <v>0</v>
      </c>
      <c r="F223" s="75">
        <v>0</v>
      </c>
      <c r="G223" s="75">
        <v>0</v>
      </c>
      <c r="H223" s="75">
        <v>500000</v>
      </c>
      <c r="I223" s="75">
        <v>0</v>
      </c>
      <c r="J223" s="75">
        <v>0</v>
      </c>
      <c r="K223" s="75">
        <v>0</v>
      </c>
      <c r="L223" s="76">
        <v>0</v>
      </c>
      <c r="M223" s="6"/>
      <c r="N223" s="11"/>
    </row>
    <row r="224" spans="1:14" ht="18">
      <c r="A224" s="10" t="s">
        <v>907</v>
      </c>
      <c r="B224" s="12" t="s">
        <v>908</v>
      </c>
      <c r="C224" s="75">
        <v>500000</v>
      </c>
      <c r="D224" s="75">
        <v>0</v>
      </c>
      <c r="E224" s="75">
        <v>0</v>
      </c>
      <c r="F224" s="75">
        <v>0</v>
      </c>
      <c r="G224" s="75">
        <v>0</v>
      </c>
      <c r="H224" s="75">
        <v>500000</v>
      </c>
      <c r="I224" s="75">
        <v>0</v>
      </c>
      <c r="J224" s="75">
        <v>0</v>
      </c>
      <c r="K224" s="75">
        <v>0</v>
      </c>
      <c r="L224" s="76">
        <v>0</v>
      </c>
      <c r="M224" s="6"/>
      <c r="N224" s="11"/>
    </row>
    <row r="225" spans="1:14" ht="18">
      <c r="A225" s="10" t="s">
        <v>909</v>
      </c>
      <c r="B225" s="12" t="s">
        <v>910</v>
      </c>
      <c r="C225" s="75">
        <v>2000000</v>
      </c>
      <c r="D225" s="75">
        <v>0</v>
      </c>
      <c r="E225" s="75">
        <v>0</v>
      </c>
      <c r="F225" s="75">
        <v>0</v>
      </c>
      <c r="G225" s="75">
        <v>0</v>
      </c>
      <c r="H225" s="75">
        <v>2000000</v>
      </c>
      <c r="I225" s="75">
        <v>0</v>
      </c>
      <c r="J225" s="75">
        <v>0</v>
      </c>
      <c r="K225" s="75">
        <v>0</v>
      </c>
      <c r="L225" s="76">
        <v>0</v>
      </c>
      <c r="M225" s="6"/>
      <c r="N225" s="11"/>
    </row>
    <row r="226" spans="1:14" ht="18">
      <c r="A226" s="10" t="s">
        <v>911</v>
      </c>
      <c r="B226" s="12" t="s">
        <v>59</v>
      </c>
      <c r="C226" s="75">
        <v>3000000</v>
      </c>
      <c r="D226" s="75">
        <v>74622.16</v>
      </c>
      <c r="E226" s="75">
        <v>0</v>
      </c>
      <c r="F226" s="75">
        <v>0</v>
      </c>
      <c r="G226" s="75">
        <v>0</v>
      </c>
      <c r="H226" s="75">
        <v>3074622.16</v>
      </c>
      <c r="I226" s="75">
        <v>3074622.16</v>
      </c>
      <c r="J226" s="75">
        <v>0</v>
      </c>
      <c r="K226" s="75">
        <v>0</v>
      </c>
      <c r="L226" s="76">
        <v>0</v>
      </c>
      <c r="M226" s="6"/>
      <c r="N226" s="11"/>
    </row>
    <row r="227" spans="1:14" ht="18">
      <c r="A227" s="10" t="s">
        <v>912</v>
      </c>
      <c r="B227" s="12" t="s">
        <v>913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6">
        <v>0</v>
      </c>
      <c r="M227" s="6"/>
      <c r="N227" s="11"/>
    </row>
    <row r="228" spans="1:14" s="3" customFormat="1" ht="18">
      <c r="A228" s="20" t="s">
        <v>914</v>
      </c>
      <c r="B228" s="21" t="s">
        <v>915</v>
      </c>
      <c r="C228" s="73">
        <f aca="true" t="shared" si="64" ref="C228:L228">SUM(C229:C232)</f>
        <v>400000</v>
      </c>
      <c r="D228" s="73">
        <f t="shared" si="64"/>
        <v>0</v>
      </c>
      <c r="E228" s="73">
        <f t="shared" si="64"/>
        <v>0</v>
      </c>
      <c r="F228" s="73">
        <f t="shared" si="64"/>
        <v>0</v>
      </c>
      <c r="G228" s="73">
        <f t="shared" si="64"/>
        <v>0</v>
      </c>
      <c r="H228" s="73">
        <f t="shared" si="64"/>
        <v>400000</v>
      </c>
      <c r="I228" s="73">
        <f t="shared" si="64"/>
        <v>0</v>
      </c>
      <c r="J228" s="73">
        <f t="shared" si="64"/>
        <v>0</v>
      </c>
      <c r="K228" s="73">
        <f t="shared" si="64"/>
        <v>0</v>
      </c>
      <c r="L228" s="74">
        <f t="shared" si="64"/>
        <v>0</v>
      </c>
      <c r="M228" s="19"/>
      <c r="N228" s="22">
        <f>SUM(N229:N232)</f>
        <v>0</v>
      </c>
    </row>
    <row r="229" spans="1:14" ht="18">
      <c r="A229" s="10" t="s">
        <v>916</v>
      </c>
      <c r="B229" s="12" t="s">
        <v>917</v>
      </c>
      <c r="C229" s="75">
        <v>100000</v>
      </c>
      <c r="D229" s="75">
        <v>0</v>
      </c>
      <c r="E229" s="75">
        <v>0</v>
      </c>
      <c r="F229" s="75">
        <v>0</v>
      </c>
      <c r="G229" s="75">
        <v>0</v>
      </c>
      <c r="H229" s="75">
        <v>100000</v>
      </c>
      <c r="I229" s="75">
        <v>0</v>
      </c>
      <c r="J229" s="75">
        <v>0</v>
      </c>
      <c r="K229" s="75">
        <v>0</v>
      </c>
      <c r="L229" s="76">
        <v>0</v>
      </c>
      <c r="M229" s="6"/>
      <c r="N229" s="11"/>
    </row>
    <row r="230" spans="1:14" ht="18">
      <c r="A230" s="10" t="s">
        <v>918</v>
      </c>
      <c r="B230" s="12" t="s">
        <v>919</v>
      </c>
      <c r="C230" s="75">
        <v>100000</v>
      </c>
      <c r="D230" s="75">
        <v>0</v>
      </c>
      <c r="E230" s="75">
        <v>0</v>
      </c>
      <c r="F230" s="75">
        <v>0</v>
      </c>
      <c r="G230" s="75">
        <v>0</v>
      </c>
      <c r="H230" s="75">
        <v>100000</v>
      </c>
      <c r="I230" s="75">
        <v>0</v>
      </c>
      <c r="J230" s="75">
        <v>0</v>
      </c>
      <c r="K230" s="75">
        <v>0</v>
      </c>
      <c r="L230" s="76">
        <v>0</v>
      </c>
      <c r="M230" s="6"/>
      <c r="N230" s="11"/>
    </row>
    <row r="231" spans="1:14" ht="18">
      <c r="A231" s="10" t="s">
        <v>920</v>
      </c>
      <c r="B231" s="12" t="s">
        <v>921</v>
      </c>
      <c r="C231" s="75">
        <v>100000</v>
      </c>
      <c r="D231" s="75">
        <v>0</v>
      </c>
      <c r="E231" s="75">
        <v>0</v>
      </c>
      <c r="F231" s="75">
        <v>0</v>
      </c>
      <c r="G231" s="75">
        <v>0</v>
      </c>
      <c r="H231" s="75">
        <v>100000</v>
      </c>
      <c r="I231" s="75">
        <v>0</v>
      </c>
      <c r="J231" s="75">
        <v>0</v>
      </c>
      <c r="K231" s="75">
        <v>0</v>
      </c>
      <c r="L231" s="76">
        <v>0</v>
      </c>
      <c r="M231" s="6"/>
      <c r="N231" s="11"/>
    </row>
    <row r="232" spans="1:14" ht="18">
      <c r="A232" s="10" t="s">
        <v>922</v>
      </c>
      <c r="B232" s="12" t="s">
        <v>923</v>
      </c>
      <c r="C232" s="75">
        <v>100000</v>
      </c>
      <c r="D232" s="75">
        <v>0</v>
      </c>
      <c r="E232" s="75">
        <v>0</v>
      </c>
      <c r="F232" s="75">
        <v>0</v>
      </c>
      <c r="G232" s="75">
        <v>0</v>
      </c>
      <c r="H232" s="75">
        <v>100000</v>
      </c>
      <c r="I232" s="75">
        <v>0</v>
      </c>
      <c r="J232" s="75">
        <v>0</v>
      </c>
      <c r="K232" s="75">
        <v>0</v>
      </c>
      <c r="L232" s="76">
        <v>0</v>
      </c>
      <c r="M232" s="6"/>
      <c r="N232" s="11"/>
    </row>
    <row r="233" spans="1:14" s="3" customFormat="1" ht="18">
      <c r="A233" s="20" t="s">
        <v>924</v>
      </c>
      <c r="B233" s="21" t="s">
        <v>925</v>
      </c>
      <c r="C233" s="73">
        <f aca="true" t="shared" si="65" ref="C233:L233">C234</f>
        <v>500000</v>
      </c>
      <c r="D233" s="73">
        <f t="shared" si="65"/>
        <v>0</v>
      </c>
      <c r="E233" s="73">
        <f t="shared" si="65"/>
        <v>0</v>
      </c>
      <c r="F233" s="73">
        <f t="shared" si="65"/>
        <v>0</v>
      </c>
      <c r="G233" s="73">
        <f t="shared" si="65"/>
        <v>0</v>
      </c>
      <c r="H233" s="73">
        <f t="shared" si="65"/>
        <v>500000</v>
      </c>
      <c r="I233" s="73">
        <f t="shared" si="65"/>
        <v>0</v>
      </c>
      <c r="J233" s="73">
        <f t="shared" si="65"/>
        <v>0</v>
      </c>
      <c r="K233" s="73">
        <f t="shared" si="65"/>
        <v>0</v>
      </c>
      <c r="L233" s="74">
        <f t="shared" si="65"/>
        <v>0</v>
      </c>
      <c r="M233" s="19"/>
      <c r="N233" s="22">
        <f>N234</f>
        <v>0</v>
      </c>
    </row>
    <row r="234" spans="1:14" ht="18">
      <c r="A234" s="10" t="s">
        <v>926</v>
      </c>
      <c r="B234" s="12" t="s">
        <v>927</v>
      </c>
      <c r="C234" s="75">
        <v>500000</v>
      </c>
      <c r="D234" s="75">
        <v>0</v>
      </c>
      <c r="E234" s="75">
        <v>0</v>
      </c>
      <c r="F234" s="75">
        <v>0</v>
      </c>
      <c r="G234" s="75">
        <v>0</v>
      </c>
      <c r="H234" s="75">
        <v>500000</v>
      </c>
      <c r="I234" s="75">
        <v>0</v>
      </c>
      <c r="J234" s="75">
        <v>0</v>
      </c>
      <c r="K234" s="75">
        <v>0</v>
      </c>
      <c r="L234" s="76">
        <v>0</v>
      </c>
      <c r="M234" s="6"/>
      <c r="N234" s="11"/>
    </row>
    <row r="235" spans="1:14" s="3" customFormat="1" ht="18">
      <c r="A235" s="20" t="s">
        <v>928</v>
      </c>
      <c r="B235" s="21" t="s">
        <v>929</v>
      </c>
      <c r="C235" s="73">
        <f aca="true" t="shared" si="66" ref="C235:L235">SUM(C236:C238)</f>
        <v>6600000</v>
      </c>
      <c r="D235" s="73">
        <f t="shared" si="66"/>
        <v>0</v>
      </c>
      <c r="E235" s="73">
        <f t="shared" si="66"/>
        <v>0</v>
      </c>
      <c r="F235" s="73">
        <f t="shared" si="66"/>
        <v>0</v>
      </c>
      <c r="G235" s="73">
        <f t="shared" si="66"/>
        <v>0</v>
      </c>
      <c r="H235" s="73">
        <f t="shared" si="66"/>
        <v>6600000</v>
      </c>
      <c r="I235" s="73">
        <f t="shared" si="66"/>
        <v>600000</v>
      </c>
      <c r="J235" s="73">
        <f t="shared" si="66"/>
        <v>600000</v>
      </c>
      <c r="K235" s="73">
        <f t="shared" si="66"/>
        <v>0</v>
      </c>
      <c r="L235" s="74">
        <f t="shared" si="66"/>
        <v>0</v>
      </c>
      <c r="M235" s="19"/>
      <c r="N235" s="22">
        <f>SUM(N236:N238)</f>
        <v>0</v>
      </c>
    </row>
    <row r="236" spans="1:14" ht="18">
      <c r="A236" s="10" t="s">
        <v>930</v>
      </c>
      <c r="B236" s="12" t="s">
        <v>931</v>
      </c>
      <c r="C236" s="75">
        <v>0</v>
      </c>
      <c r="D236" s="75">
        <v>0</v>
      </c>
      <c r="E236" s="75">
        <v>0</v>
      </c>
      <c r="F236" s="75">
        <v>0</v>
      </c>
      <c r="G236" s="75">
        <v>0</v>
      </c>
      <c r="H236" s="75">
        <v>0</v>
      </c>
      <c r="I236" s="75">
        <v>0</v>
      </c>
      <c r="J236" s="75">
        <v>0</v>
      </c>
      <c r="K236" s="75">
        <v>0</v>
      </c>
      <c r="L236" s="76">
        <v>0</v>
      </c>
      <c r="M236" s="6"/>
      <c r="N236" s="11"/>
    </row>
    <row r="237" spans="1:14" ht="18">
      <c r="A237" s="10" t="s">
        <v>932</v>
      </c>
      <c r="B237" s="12" t="s">
        <v>859</v>
      </c>
      <c r="C237" s="75">
        <v>6600000</v>
      </c>
      <c r="D237" s="75">
        <v>0</v>
      </c>
      <c r="E237" s="75">
        <v>0</v>
      </c>
      <c r="F237" s="75">
        <v>0</v>
      </c>
      <c r="G237" s="75">
        <v>0</v>
      </c>
      <c r="H237" s="75">
        <v>6600000</v>
      </c>
      <c r="I237" s="75">
        <v>600000</v>
      </c>
      <c r="J237" s="75">
        <v>600000</v>
      </c>
      <c r="K237" s="75">
        <v>0</v>
      </c>
      <c r="L237" s="76">
        <v>0</v>
      </c>
      <c r="M237" s="6"/>
      <c r="N237" s="11"/>
    </row>
    <row r="238" spans="1:14" ht="18">
      <c r="A238" s="10" t="s">
        <v>933</v>
      </c>
      <c r="B238" s="12" t="s">
        <v>861</v>
      </c>
      <c r="C238" s="75">
        <v>0</v>
      </c>
      <c r="D238" s="75">
        <v>0</v>
      </c>
      <c r="E238" s="75">
        <v>0</v>
      </c>
      <c r="F238" s="75">
        <v>0</v>
      </c>
      <c r="G238" s="75">
        <v>0</v>
      </c>
      <c r="H238" s="75">
        <v>0</v>
      </c>
      <c r="I238" s="75">
        <v>0</v>
      </c>
      <c r="J238" s="75">
        <v>0</v>
      </c>
      <c r="K238" s="75">
        <v>0</v>
      </c>
      <c r="L238" s="76">
        <v>0</v>
      </c>
      <c r="M238" s="6"/>
      <c r="N238" s="11"/>
    </row>
    <row r="239" spans="1:14" ht="18">
      <c r="A239" s="10" t="s">
        <v>934</v>
      </c>
      <c r="B239" s="12" t="s">
        <v>935</v>
      </c>
      <c r="C239" s="75">
        <v>500000</v>
      </c>
      <c r="D239" s="75">
        <v>0</v>
      </c>
      <c r="E239" s="75">
        <v>0</v>
      </c>
      <c r="F239" s="75">
        <v>0</v>
      </c>
      <c r="G239" s="75">
        <v>0</v>
      </c>
      <c r="H239" s="75">
        <v>500000</v>
      </c>
      <c r="I239" s="75">
        <v>0</v>
      </c>
      <c r="J239" s="75">
        <v>0</v>
      </c>
      <c r="K239" s="75">
        <v>0</v>
      </c>
      <c r="L239" s="76">
        <v>0</v>
      </c>
      <c r="M239" s="6"/>
      <c r="N239" s="11"/>
    </row>
    <row r="240" spans="1:14" s="3" customFormat="1" ht="38.25">
      <c r="A240" s="20" t="s">
        <v>936</v>
      </c>
      <c r="B240" s="21" t="s">
        <v>937</v>
      </c>
      <c r="C240" s="73">
        <f aca="true" t="shared" si="67" ref="C240:L240">SUM(C241:C242)</f>
        <v>2000000</v>
      </c>
      <c r="D240" s="73">
        <f t="shared" si="67"/>
        <v>2627000</v>
      </c>
      <c r="E240" s="73">
        <f t="shared" si="67"/>
        <v>0</v>
      </c>
      <c r="F240" s="73">
        <f t="shared" si="67"/>
        <v>0</v>
      </c>
      <c r="G240" s="73">
        <f t="shared" si="67"/>
        <v>0</v>
      </c>
      <c r="H240" s="73">
        <f t="shared" si="67"/>
        <v>4627000</v>
      </c>
      <c r="I240" s="73">
        <f t="shared" si="67"/>
        <v>4627000</v>
      </c>
      <c r="J240" s="73">
        <f t="shared" si="67"/>
        <v>4627000</v>
      </c>
      <c r="K240" s="73">
        <f t="shared" si="67"/>
        <v>0</v>
      </c>
      <c r="L240" s="74">
        <f t="shared" si="67"/>
        <v>0</v>
      </c>
      <c r="M240" s="19"/>
      <c r="N240" s="22">
        <f>SUM(N241:N242)</f>
        <v>0</v>
      </c>
    </row>
    <row r="241" spans="1:14" ht="25.5">
      <c r="A241" s="10" t="s">
        <v>938</v>
      </c>
      <c r="B241" s="12" t="s">
        <v>939</v>
      </c>
      <c r="C241" s="75">
        <v>2000000</v>
      </c>
      <c r="D241" s="75">
        <v>2627000</v>
      </c>
      <c r="E241" s="75">
        <v>0</v>
      </c>
      <c r="F241" s="75">
        <v>0</v>
      </c>
      <c r="G241" s="75">
        <v>0</v>
      </c>
      <c r="H241" s="75">
        <v>4627000</v>
      </c>
      <c r="I241" s="75">
        <v>4627000</v>
      </c>
      <c r="J241" s="75">
        <v>4627000</v>
      </c>
      <c r="K241" s="75">
        <v>0</v>
      </c>
      <c r="L241" s="76">
        <v>0</v>
      </c>
      <c r="M241" s="6"/>
      <c r="N241" s="11"/>
    </row>
    <row r="242" spans="1:14" ht="18">
      <c r="A242" s="10" t="s">
        <v>940</v>
      </c>
      <c r="B242" s="12" t="s">
        <v>941</v>
      </c>
      <c r="C242" s="75">
        <v>0</v>
      </c>
      <c r="D242" s="75">
        <v>0</v>
      </c>
      <c r="E242" s="75">
        <v>0</v>
      </c>
      <c r="F242" s="75">
        <v>0</v>
      </c>
      <c r="G242" s="75">
        <v>0</v>
      </c>
      <c r="H242" s="75">
        <v>0</v>
      </c>
      <c r="I242" s="75">
        <v>0</v>
      </c>
      <c r="J242" s="75">
        <v>0</v>
      </c>
      <c r="K242" s="75">
        <v>0</v>
      </c>
      <c r="L242" s="76">
        <v>0</v>
      </c>
      <c r="M242" s="6"/>
      <c r="N242" s="11"/>
    </row>
    <row r="243" spans="1:14" ht="18">
      <c r="A243" s="10" t="s">
        <v>942</v>
      </c>
      <c r="B243" s="12" t="s">
        <v>943</v>
      </c>
      <c r="C243" s="75">
        <v>500000</v>
      </c>
      <c r="D243" s="75">
        <v>0</v>
      </c>
      <c r="E243" s="75">
        <v>500000</v>
      </c>
      <c r="F243" s="75">
        <v>0</v>
      </c>
      <c r="G243" s="75">
        <v>0</v>
      </c>
      <c r="H243" s="75">
        <v>0</v>
      </c>
      <c r="I243" s="75">
        <v>0</v>
      </c>
      <c r="J243" s="75">
        <v>0</v>
      </c>
      <c r="K243" s="75">
        <v>0</v>
      </c>
      <c r="L243" s="76">
        <v>0</v>
      </c>
      <c r="M243" s="6"/>
      <c r="N243" s="11"/>
    </row>
    <row r="244" spans="1:14" s="3" customFormat="1" ht="18">
      <c r="A244" s="20" t="s">
        <v>944</v>
      </c>
      <c r="B244" s="21" t="s">
        <v>945</v>
      </c>
      <c r="C244" s="73">
        <f aca="true" t="shared" si="68" ref="C244:L244">SUM(C245:C246)</f>
        <v>1000000</v>
      </c>
      <c r="D244" s="73">
        <f t="shared" si="68"/>
        <v>0</v>
      </c>
      <c r="E244" s="73">
        <f t="shared" si="68"/>
        <v>0</v>
      </c>
      <c r="F244" s="73">
        <f t="shared" si="68"/>
        <v>0</v>
      </c>
      <c r="G244" s="73">
        <f t="shared" si="68"/>
        <v>0</v>
      </c>
      <c r="H244" s="73">
        <f t="shared" si="68"/>
        <v>1000000</v>
      </c>
      <c r="I244" s="73">
        <f t="shared" si="68"/>
        <v>0</v>
      </c>
      <c r="J244" s="73">
        <f t="shared" si="68"/>
        <v>0</v>
      </c>
      <c r="K244" s="73">
        <f t="shared" si="68"/>
        <v>0</v>
      </c>
      <c r="L244" s="74">
        <f t="shared" si="68"/>
        <v>0</v>
      </c>
      <c r="M244" s="19"/>
      <c r="N244" s="22">
        <f>SUM(N245:N246)</f>
        <v>0</v>
      </c>
    </row>
    <row r="245" spans="1:14" ht="18">
      <c r="A245" s="10" t="s">
        <v>946</v>
      </c>
      <c r="B245" s="12" t="s">
        <v>859</v>
      </c>
      <c r="C245" s="75">
        <v>0</v>
      </c>
      <c r="D245" s="75">
        <v>0</v>
      </c>
      <c r="E245" s="75">
        <v>0</v>
      </c>
      <c r="F245" s="75">
        <v>0</v>
      </c>
      <c r="G245" s="75">
        <v>0</v>
      </c>
      <c r="H245" s="75">
        <v>0</v>
      </c>
      <c r="I245" s="75">
        <v>0</v>
      </c>
      <c r="J245" s="75">
        <v>0</v>
      </c>
      <c r="K245" s="75">
        <v>0</v>
      </c>
      <c r="L245" s="76">
        <v>0</v>
      </c>
      <c r="M245" s="6"/>
      <c r="N245" s="11"/>
    </row>
    <row r="246" spans="1:14" ht="18">
      <c r="A246" s="10" t="s">
        <v>947</v>
      </c>
      <c r="B246" s="12" t="s">
        <v>861</v>
      </c>
      <c r="C246" s="75">
        <v>1000000</v>
      </c>
      <c r="D246" s="75">
        <v>0</v>
      </c>
      <c r="E246" s="75">
        <v>0</v>
      </c>
      <c r="F246" s="75">
        <v>0</v>
      </c>
      <c r="G246" s="75">
        <v>0</v>
      </c>
      <c r="H246" s="75">
        <v>1000000</v>
      </c>
      <c r="I246" s="75">
        <v>0</v>
      </c>
      <c r="J246" s="75">
        <v>0</v>
      </c>
      <c r="K246" s="75">
        <v>0</v>
      </c>
      <c r="L246" s="76">
        <v>0</v>
      </c>
      <c r="M246" s="6"/>
      <c r="N246" s="11"/>
    </row>
    <row r="247" spans="1:14" s="3" customFormat="1" ht="18">
      <c r="A247" s="20" t="s">
        <v>948</v>
      </c>
      <c r="B247" s="21" t="s">
        <v>213</v>
      </c>
      <c r="C247" s="73">
        <f aca="true" t="shared" si="69" ref="C247:L247">SUM(C248:C256)</f>
        <v>58400000</v>
      </c>
      <c r="D247" s="73">
        <f t="shared" si="69"/>
        <v>4650000</v>
      </c>
      <c r="E247" s="73">
        <f t="shared" si="69"/>
        <v>9900000</v>
      </c>
      <c r="F247" s="73">
        <f t="shared" si="69"/>
        <v>0</v>
      </c>
      <c r="G247" s="73">
        <f t="shared" si="69"/>
        <v>27000000</v>
      </c>
      <c r="H247" s="73">
        <f t="shared" si="69"/>
        <v>26150000</v>
      </c>
      <c r="I247" s="73">
        <f t="shared" si="69"/>
        <v>18500000</v>
      </c>
      <c r="J247" s="73">
        <f t="shared" si="69"/>
        <v>18500000</v>
      </c>
      <c r="K247" s="73">
        <f t="shared" si="69"/>
        <v>15554545.46</v>
      </c>
      <c r="L247" s="74">
        <f t="shared" si="69"/>
        <v>15554545.46</v>
      </c>
      <c r="M247" s="19"/>
      <c r="N247" s="22">
        <f>SUM(N248:N256)</f>
        <v>0</v>
      </c>
    </row>
    <row r="248" spans="1:14" ht="25.5">
      <c r="A248" s="10" t="s">
        <v>949</v>
      </c>
      <c r="B248" s="12" t="s">
        <v>950</v>
      </c>
      <c r="C248" s="75">
        <v>3000000</v>
      </c>
      <c r="D248" s="75">
        <v>0</v>
      </c>
      <c r="E248" s="75">
        <v>2550000</v>
      </c>
      <c r="F248" s="75">
        <v>0</v>
      </c>
      <c r="G248" s="75">
        <v>0</v>
      </c>
      <c r="H248" s="75">
        <v>450000</v>
      </c>
      <c r="I248" s="75">
        <v>0</v>
      </c>
      <c r="J248" s="75">
        <v>0</v>
      </c>
      <c r="K248" s="75">
        <v>0</v>
      </c>
      <c r="L248" s="76">
        <v>0</v>
      </c>
      <c r="M248" s="6"/>
      <c r="N248" s="11"/>
    </row>
    <row r="249" spans="1:14" ht="38.25">
      <c r="A249" s="10" t="s">
        <v>951</v>
      </c>
      <c r="B249" s="12" t="s">
        <v>952</v>
      </c>
      <c r="C249" s="75">
        <v>10000000</v>
      </c>
      <c r="D249" s="75">
        <v>0</v>
      </c>
      <c r="E249" s="75">
        <v>0</v>
      </c>
      <c r="F249" s="75">
        <v>0</v>
      </c>
      <c r="G249" s="75">
        <v>10000000</v>
      </c>
      <c r="H249" s="75">
        <v>0</v>
      </c>
      <c r="I249" s="75">
        <v>0</v>
      </c>
      <c r="J249" s="75">
        <v>0</v>
      </c>
      <c r="K249" s="75">
        <v>0</v>
      </c>
      <c r="L249" s="76">
        <v>0</v>
      </c>
      <c r="M249" s="6"/>
      <c r="N249" s="11"/>
    </row>
    <row r="250" spans="1:14" ht="18">
      <c r="A250" s="10" t="s">
        <v>953</v>
      </c>
      <c r="B250" s="12" t="s">
        <v>954</v>
      </c>
      <c r="C250" s="75">
        <v>10000000</v>
      </c>
      <c r="D250" s="75">
        <v>0</v>
      </c>
      <c r="E250" s="75">
        <v>0</v>
      </c>
      <c r="F250" s="75">
        <v>0</v>
      </c>
      <c r="G250" s="75">
        <v>10000000</v>
      </c>
      <c r="H250" s="75">
        <v>0</v>
      </c>
      <c r="I250" s="75">
        <v>0</v>
      </c>
      <c r="J250" s="75">
        <v>0</v>
      </c>
      <c r="K250" s="75">
        <v>0</v>
      </c>
      <c r="L250" s="76">
        <v>0</v>
      </c>
      <c r="M250" s="6"/>
      <c r="N250" s="11"/>
    </row>
    <row r="251" spans="1:14" ht="18">
      <c r="A251" s="10" t="s">
        <v>955</v>
      </c>
      <c r="B251" s="12" t="s">
        <v>956</v>
      </c>
      <c r="C251" s="75">
        <v>0</v>
      </c>
      <c r="D251" s="75">
        <v>0</v>
      </c>
      <c r="E251" s="75">
        <v>0</v>
      </c>
      <c r="F251" s="75">
        <v>0</v>
      </c>
      <c r="G251" s="75">
        <v>0</v>
      </c>
      <c r="H251" s="75">
        <v>0</v>
      </c>
      <c r="I251" s="75">
        <v>0</v>
      </c>
      <c r="J251" s="75">
        <v>0</v>
      </c>
      <c r="K251" s="75">
        <v>0</v>
      </c>
      <c r="L251" s="76">
        <v>0</v>
      </c>
      <c r="M251" s="6"/>
      <c r="N251" s="11"/>
    </row>
    <row r="252" spans="1:14" ht="18">
      <c r="A252" s="10" t="s">
        <v>957</v>
      </c>
      <c r="B252" s="12" t="s">
        <v>958</v>
      </c>
      <c r="C252" s="75">
        <v>8000000</v>
      </c>
      <c r="D252" s="75">
        <v>0</v>
      </c>
      <c r="E252" s="75">
        <v>3250000</v>
      </c>
      <c r="F252" s="75">
        <v>0</v>
      </c>
      <c r="G252" s="75">
        <v>3000000</v>
      </c>
      <c r="H252" s="75">
        <v>1750000</v>
      </c>
      <c r="I252" s="75">
        <v>0</v>
      </c>
      <c r="J252" s="75">
        <v>0</v>
      </c>
      <c r="K252" s="75">
        <v>0</v>
      </c>
      <c r="L252" s="76">
        <v>0</v>
      </c>
      <c r="M252" s="6"/>
      <c r="N252" s="11"/>
    </row>
    <row r="253" spans="1:14" ht="18">
      <c r="A253" s="10" t="s">
        <v>959</v>
      </c>
      <c r="B253" s="12" t="s">
        <v>960</v>
      </c>
      <c r="C253" s="75">
        <v>9000000</v>
      </c>
      <c r="D253" s="75">
        <v>0</v>
      </c>
      <c r="E253" s="75">
        <v>2100000</v>
      </c>
      <c r="F253" s="75">
        <v>0</v>
      </c>
      <c r="G253" s="75">
        <v>4000000</v>
      </c>
      <c r="H253" s="75">
        <v>2900000</v>
      </c>
      <c r="I253" s="75">
        <v>0</v>
      </c>
      <c r="J253" s="75">
        <v>0</v>
      </c>
      <c r="K253" s="75">
        <v>0</v>
      </c>
      <c r="L253" s="76">
        <v>0</v>
      </c>
      <c r="M253" s="6"/>
      <c r="N253" s="11"/>
    </row>
    <row r="254" spans="1:14" ht="25.5">
      <c r="A254" s="10" t="s">
        <v>961</v>
      </c>
      <c r="B254" s="12" t="s">
        <v>962</v>
      </c>
      <c r="C254" s="75">
        <v>11400000</v>
      </c>
      <c r="D254" s="75">
        <v>4650000</v>
      </c>
      <c r="E254" s="75">
        <v>0</v>
      </c>
      <c r="F254" s="75">
        <v>0</v>
      </c>
      <c r="G254" s="75">
        <v>0</v>
      </c>
      <c r="H254" s="75">
        <v>16050000</v>
      </c>
      <c r="I254" s="75">
        <v>13500000</v>
      </c>
      <c r="J254" s="75">
        <v>13500000</v>
      </c>
      <c r="K254" s="75">
        <v>12000000</v>
      </c>
      <c r="L254" s="76">
        <v>12000000</v>
      </c>
      <c r="M254" s="6"/>
      <c r="N254" s="11"/>
    </row>
    <row r="255" spans="1:14" ht="25.5">
      <c r="A255" s="10" t="s">
        <v>963</v>
      </c>
      <c r="B255" s="12" t="s">
        <v>964</v>
      </c>
      <c r="C255" s="75">
        <v>5000000</v>
      </c>
      <c r="D255" s="75">
        <v>0</v>
      </c>
      <c r="E255" s="75">
        <v>0</v>
      </c>
      <c r="F255" s="75">
        <v>0</v>
      </c>
      <c r="G255" s="75">
        <v>0</v>
      </c>
      <c r="H255" s="75">
        <v>5000000</v>
      </c>
      <c r="I255" s="75">
        <v>5000000</v>
      </c>
      <c r="J255" s="75">
        <v>5000000</v>
      </c>
      <c r="K255" s="75">
        <v>3554545.46</v>
      </c>
      <c r="L255" s="76">
        <v>3554545.46</v>
      </c>
      <c r="M255" s="6"/>
      <c r="N255" s="11"/>
    </row>
    <row r="256" spans="1:14" ht="18">
      <c r="A256" s="10" t="s">
        <v>965</v>
      </c>
      <c r="B256" s="12" t="s">
        <v>966</v>
      </c>
      <c r="C256" s="75">
        <v>2000000</v>
      </c>
      <c r="D256" s="75">
        <v>0</v>
      </c>
      <c r="E256" s="75">
        <v>2000000</v>
      </c>
      <c r="F256" s="75">
        <v>0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6">
        <v>0</v>
      </c>
      <c r="M256" s="6"/>
      <c r="N256" s="11"/>
    </row>
    <row r="257" spans="1:14" s="3" customFormat="1" ht="18">
      <c r="A257" s="20" t="s">
        <v>967</v>
      </c>
      <c r="B257" s="21" t="s">
        <v>968</v>
      </c>
      <c r="C257" s="73">
        <f aca="true" t="shared" si="70" ref="C257:L257">SUM(C258:C264)</f>
        <v>59000000</v>
      </c>
      <c r="D257" s="73">
        <f t="shared" si="70"/>
        <v>9400000</v>
      </c>
      <c r="E257" s="73">
        <f t="shared" si="70"/>
        <v>8200000</v>
      </c>
      <c r="F257" s="73">
        <f t="shared" si="70"/>
        <v>0</v>
      </c>
      <c r="G257" s="73">
        <f t="shared" si="70"/>
        <v>0</v>
      </c>
      <c r="H257" s="73">
        <f t="shared" si="70"/>
        <v>60200000</v>
      </c>
      <c r="I257" s="73">
        <f t="shared" si="70"/>
        <v>60200000</v>
      </c>
      <c r="J257" s="73">
        <f t="shared" si="70"/>
        <v>60200000</v>
      </c>
      <c r="K257" s="73">
        <f t="shared" si="70"/>
        <v>44697272.73</v>
      </c>
      <c r="L257" s="74">
        <f t="shared" si="70"/>
        <v>44697272.73</v>
      </c>
      <c r="M257" s="19"/>
      <c r="N257" s="22">
        <f>SUM(N258:N264)</f>
        <v>0</v>
      </c>
    </row>
    <row r="258" spans="1:14" ht="18">
      <c r="A258" s="10" t="s">
        <v>969</v>
      </c>
      <c r="B258" s="12" t="s">
        <v>793</v>
      </c>
      <c r="C258" s="75">
        <v>2000000</v>
      </c>
      <c r="D258" s="75">
        <v>0</v>
      </c>
      <c r="E258" s="75">
        <v>0</v>
      </c>
      <c r="F258" s="75">
        <v>0</v>
      </c>
      <c r="G258" s="75">
        <v>0</v>
      </c>
      <c r="H258" s="75">
        <v>2000000</v>
      </c>
      <c r="I258" s="75">
        <v>2000000</v>
      </c>
      <c r="J258" s="75">
        <v>2000000</v>
      </c>
      <c r="K258" s="75">
        <v>1777272.73</v>
      </c>
      <c r="L258" s="76">
        <v>1777272.73</v>
      </c>
      <c r="M258" s="6"/>
      <c r="N258" s="11"/>
    </row>
    <row r="259" spans="1:14" ht="25.5">
      <c r="A259" s="10" t="s">
        <v>970</v>
      </c>
      <c r="B259" s="12" t="s">
        <v>971</v>
      </c>
      <c r="C259" s="75">
        <v>4000000</v>
      </c>
      <c r="D259" s="75">
        <v>0</v>
      </c>
      <c r="E259" s="75">
        <v>4000000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6">
        <v>0</v>
      </c>
      <c r="M259" s="6"/>
      <c r="N259" s="11"/>
    </row>
    <row r="260" spans="1:14" ht="25.5">
      <c r="A260" s="10" t="s">
        <v>972</v>
      </c>
      <c r="B260" s="12" t="s">
        <v>973</v>
      </c>
      <c r="C260" s="75">
        <v>4000000</v>
      </c>
      <c r="D260" s="75">
        <v>0</v>
      </c>
      <c r="E260" s="75">
        <v>4000000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76">
        <v>0</v>
      </c>
      <c r="M260" s="6"/>
      <c r="N260" s="11"/>
    </row>
    <row r="261" spans="1:14" ht="25.5">
      <c r="A261" s="10" t="s">
        <v>974</v>
      </c>
      <c r="B261" s="12" t="s">
        <v>975</v>
      </c>
      <c r="C261" s="75">
        <v>2000000</v>
      </c>
      <c r="D261" s="75">
        <v>4200000</v>
      </c>
      <c r="E261" s="75">
        <v>0</v>
      </c>
      <c r="F261" s="75">
        <v>0</v>
      </c>
      <c r="G261" s="75">
        <v>0</v>
      </c>
      <c r="H261" s="75">
        <v>6200000</v>
      </c>
      <c r="I261" s="75">
        <v>6200000</v>
      </c>
      <c r="J261" s="75">
        <v>6200000</v>
      </c>
      <c r="K261" s="75">
        <v>2170000</v>
      </c>
      <c r="L261" s="76">
        <v>2170000</v>
      </c>
      <c r="M261" s="6"/>
      <c r="N261" s="11"/>
    </row>
    <row r="262" spans="1:14" ht="25.5">
      <c r="A262" s="10" t="s">
        <v>976</v>
      </c>
      <c r="B262" s="12" t="s">
        <v>977</v>
      </c>
      <c r="C262" s="75">
        <v>45000000</v>
      </c>
      <c r="D262" s="75">
        <v>0</v>
      </c>
      <c r="E262" s="75">
        <v>0</v>
      </c>
      <c r="F262" s="75">
        <v>0</v>
      </c>
      <c r="G262" s="75">
        <v>0</v>
      </c>
      <c r="H262" s="75">
        <v>45000000</v>
      </c>
      <c r="I262" s="75">
        <v>45000000</v>
      </c>
      <c r="J262" s="75">
        <v>45000000</v>
      </c>
      <c r="K262" s="75">
        <v>33750000</v>
      </c>
      <c r="L262" s="76">
        <v>33750000</v>
      </c>
      <c r="M262" s="6"/>
      <c r="N262" s="11"/>
    </row>
    <row r="263" spans="1:14" ht="25.5">
      <c r="A263" s="10" t="s">
        <v>978</v>
      </c>
      <c r="B263" s="12" t="s">
        <v>979</v>
      </c>
      <c r="C263" s="75">
        <v>0</v>
      </c>
      <c r="D263" s="75">
        <v>0</v>
      </c>
      <c r="E263" s="75">
        <v>0</v>
      </c>
      <c r="F263" s="75">
        <v>0</v>
      </c>
      <c r="G263" s="75">
        <v>0</v>
      </c>
      <c r="H263" s="75">
        <v>0</v>
      </c>
      <c r="I263" s="75">
        <v>0</v>
      </c>
      <c r="J263" s="75">
        <v>0</v>
      </c>
      <c r="K263" s="75">
        <v>0</v>
      </c>
      <c r="L263" s="76">
        <v>0</v>
      </c>
      <c r="M263" s="6"/>
      <c r="N263" s="11"/>
    </row>
    <row r="264" spans="1:14" ht="25.5">
      <c r="A264" s="10" t="s">
        <v>980</v>
      </c>
      <c r="B264" s="12" t="s">
        <v>981</v>
      </c>
      <c r="C264" s="75">
        <v>2000000</v>
      </c>
      <c r="D264" s="75">
        <v>5200000</v>
      </c>
      <c r="E264" s="75">
        <v>200000</v>
      </c>
      <c r="F264" s="75">
        <v>0</v>
      </c>
      <c r="G264" s="75">
        <v>0</v>
      </c>
      <c r="H264" s="75">
        <v>7000000</v>
      </c>
      <c r="I264" s="75">
        <v>7000000</v>
      </c>
      <c r="J264" s="75">
        <v>7000000</v>
      </c>
      <c r="K264" s="75">
        <v>7000000</v>
      </c>
      <c r="L264" s="76">
        <v>7000000</v>
      </c>
      <c r="M264" s="6"/>
      <c r="N264" s="11"/>
    </row>
    <row r="265" spans="1:14" s="3" customFormat="1" ht="18">
      <c r="A265" s="20" t="s">
        <v>982</v>
      </c>
      <c r="B265" s="21" t="s">
        <v>162</v>
      </c>
      <c r="C265" s="73">
        <f aca="true" t="shared" si="71" ref="C265:L265">SUM(C266:C273)</f>
        <v>61000000</v>
      </c>
      <c r="D265" s="73">
        <f t="shared" si="71"/>
        <v>20035600</v>
      </c>
      <c r="E265" s="73">
        <f t="shared" si="71"/>
        <v>3327000</v>
      </c>
      <c r="F265" s="73">
        <f t="shared" si="71"/>
        <v>15882526</v>
      </c>
      <c r="G265" s="73">
        <f t="shared" si="71"/>
        <v>5000000</v>
      </c>
      <c r="H265" s="73">
        <f t="shared" si="71"/>
        <v>88591126</v>
      </c>
      <c r="I265" s="73">
        <f t="shared" si="71"/>
        <v>85235600</v>
      </c>
      <c r="J265" s="73">
        <f t="shared" si="71"/>
        <v>69803801</v>
      </c>
      <c r="K265" s="73">
        <f t="shared" si="71"/>
        <v>58469139.11</v>
      </c>
      <c r="L265" s="74">
        <f t="shared" si="71"/>
        <v>58469139.11</v>
      </c>
      <c r="M265" s="19"/>
      <c r="N265" s="22">
        <f>SUM(N266:N273)</f>
        <v>0</v>
      </c>
    </row>
    <row r="266" spans="1:14" ht="18">
      <c r="A266" s="10" t="s">
        <v>983</v>
      </c>
      <c r="B266" s="12" t="s">
        <v>984</v>
      </c>
      <c r="C266" s="75">
        <v>0</v>
      </c>
      <c r="D266" s="75">
        <v>0</v>
      </c>
      <c r="E266" s="75">
        <v>0</v>
      </c>
      <c r="F266" s="75">
        <v>0</v>
      </c>
      <c r="G266" s="75">
        <v>0</v>
      </c>
      <c r="H266" s="75">
        <v>0</v>
      </c>
      <c r="I266" s="75">
        <v>0</v>
      </c>
      <c r="J266" s="75">
        <v>0</v>
      </c>
      <c r="K266" s="75">
        <v>0</v>
      </c>
      <c r="L266" s="76">
        <v>0</v>
      </c>
      <c r="M266" s="6"/>
      <c r="N266" s="11"/>
    </row>
    <row r="267" spans="1:14" ht="18">
      <c r="A267" s="10" t="s">
        <v>985</v>
      </c>
      <c r="B267" s="12" t="s">
        <v>986</v>
      </c>
      <c r="C267" s="75">
        <v>0</v>
      </c>
      <c r="D267" s="75">
        <v>0</v>
      </c>
      <c r="E267" s="75">
        <v>0</v>
      </c>
      <c r="F267" s="75">
        <v>0</v>
      </c>
      <c r="G267" s="75">
        <v>0</v>
      </c>
      <c r="H267" s="75">
        <v>0</v>
      </c>
      <c r="I267" s="75">
        <v>0</v>
      </c>
      <c r="J267" s="75">
        <v>0</v>
      </c>
      <c r="K267" s="75">
        <v>0</v>
      </c>
      <c r="L267" s="76">
        <v>0</v>
      </c>
      <c r="M267" s="6"/>
      <c r="N267" s="11"/>
    </row>
    <row r="268" spans="1:14" ht="18">
      <c r="A268" s="10" t="s">
        <v>987</v>
      </c>
      <c r="B268" s="12" t="s">
        <v>988</v>
      </c>
      <c r="C268" s="75">
        <v>30000000</v>
      </c>
      <c r="D268" s="75">
        <v>7000000</v>
      </c>
      <c r="E268" s="75">
        <v>0</v>
      </c>
      <c r="F268" s="75">
        <v>7000000</v>
      </c>
      <c r="G268" s="75">
        <v>0</v>
      </c>
      <c r="H268" s="75">
        <v>44000000</v>
      </c>
      <c r="I268" s="75">
        <v>44000000</v>
      </c>
      <c r="J268" s="75">
        <v>37717884.73</v>
      </c>
      <c r="K268" s="75">
        <v>32919576.98</v>
      </c>
      <c r="L268" s="76">
        <v>32919576.98</v>
      </c>
      <c r="M268" s="6"/>
      <c r="N268" s="11"/>
    </row>
    <row r="269" spans="1:14" ht="18">
      <c r="A269" s="10" t="s">
        <v>989</v>
      </c>
      <c r="B269" s="12" t="s">
        <v>990</v>
      </c>
      <c r="C269" s="75">
        <v>26000000</v>
      </c>
      <c r="D269" s="75">
        <v>12500000</v>
      </c>
      <c r="E269" s="75">
        <v>3327000</v>
      </c>
      <c r="F269" s="75">
        <v>8882526</v>
      </c>
      <c r="G269" s="75">
        <v>0</v>
      </c>
      <c r="H269" s="75">
        <v>44055526</v>
      </c>
      <c r="I269" s="75">
        <v>40700000</v>
      </c>
      <c r="J269" s="75">
        <v>31550316.27</v>
      </c>
      <c r="K269" s="75">
        <v>25441798.77</v>
      </c>
      <c r="L269" s="76">
        <v>25441798.77</v>
      </c>
      <c r="M269" s="6"/>
      <c r="N269" s="11"/>
    </row>
    <row r="270" spans="1:14" ht="18">
      <c r="A270" s="10" t="s">
        <v>991</v>
      </c>
      <c r="B270" s="12" t="s">
        <v>992</v>
      </c>
      <c r="C270" s="75">
        <v>0</v>
      </c>
      <c r="D270" s="75">
        <v>535600</v>
      </c>
      <c r="E270" s="75">
        <v>0</v>
      </c>
      <c r="F270" s="75">
        <v>0</v>
      </c>
      <c r="G270" s="75">
        <v>0</v>
      </c>
      <c r="H270" s="75">
        <v>535600</v>
      </c>
      <c r="I270" s="75">
        <v>535600</v>
      </c>
      <c r="J270" s="75">
        <v>535600</v>
      </c>
      <c r="K270" s="75">
        <v>107763.36</v>
      </c>
      <c r="L270" s="76">
        <v>107763.36</v>
      </c>
      <c r="M270" s="6"/>
      <c r="N270" s="11"/>
    </row>
    <row r="271" spans="1:14" ht="18">
      <c r="A271" s="10" t="s">
        <v>993</v>
      </c>
      <c r="B271" s="12" t="s">
        <v>994</v>
      </c>
      <c r="C271" s="75">
        <v>0</v>
      </c>
      <c r="D271" s="75">
        <v>0</v>
      </c>
      <c r="E271" s="75">
        <v>0</v>
      </c>
      <c r="F271" s="75">
        <v>0</v>
      </c>
      <c r="G271" s="75">
        <v>0</v>
      </c>
      <c r="H271" s="75">
        <v>0</v>
      </c>
      <c r="I271" s="75">
        <v>0</v>
      </c>
      <c r="J271" s="75">
        <v>0</v>
      </c>
      <c r="K271" s="75">
        <v>0</v>
      </c>
      <c r="L271" s="76">
        <v>0</v>
      </c>
      <c r="M271" s="6"/>
      <c r="N271" s="11"/>
    </row>
    <row r="272" spans="1:14" ht="25.5">
      <c r="A272" s="10" t="s">
        <v>995</v>
      </c>
      <c r="B272" s="12" t="s">
        <v>996</v>
      </c>
      <c r="C272" s="75">
        <v>5000000</v>
      </c>
      <c r="D272" s="75">
        <v>0</v>
      </c>
      <c r="E272" s="75">
        <v>0</v>
      </c>
      <c r="F272" s="75">
        <v>0</v>
      </c>
      <c r="G272" s="75">
        <v>5000000</v>
      </c>
      <c r="H272" s="75">
        <v>0</v>
      </c>
      <c r="I272" s="75">
        <v>0</v>
      </c>
      <c r="J272" s="75">
        <v>0</v>
      </c>
      <c r="K272" s="75">
        <v>0</v>
      </c>
      <c r="L272" s="76">
        <v>0</v>
      </c>
      <c r="M272" s="6"/>
      <c r="N272" s="11"/>
    </row>
    <row r="273" spans="1:14" ht="25.5">
      <c r="A273" s="10" t="s">
        <v>997</v>
      </c>
      <c r="B273" s="12" t="s">
        <v>998</v>
      </c>
      <c r="C273" s="75">
        <v>0</v>
      </c>
      <c r="D273" s="75">
        <v>0</v>
      </c>
      <c r="E273" s="75">
        <v>0</v>
      </c>
      <c r="F273" s="75">
        <v>0</v>
      </c>
      <c r="G273" s="75">
        <v>0</v>
      </c>
      <c r="H273" s="75">
        <v>0</v>
      </c>
      <c r="I273" s="75">
        <v>0</v>
      </c>
      <c r="J273" s="75">
        <v>0</v>
      </c>
      <c r="K273" s="75">
        <v>0</v>
      </c>
      <c r="L273" s="76">
        <v>0</v>
      </c>
      <c r="M273" s="6"/>
      <c r="N273" s="11"/>
    </row>
    <row r="274" spans="1:14" s="3" customFormat="1" ht="18">
      <c r="A274" s="20" t="s">
        <v>999</v>
      </c>
      <c r="B274" s="21" t="s">
        <v>1000</v>
      </c>
      <c r="C274" s="73">
        <f aca="true" t="shared" si="72" ref="C274:L274">SUM(C275:C279)</f>
        <v>35000000</v>
      </c>
      <c r="D274" s="73">
        <f t="shared" si="72"/>
        <v>12889911</v>
      </c>
      <c r="E274" s="73">
        <f t="shared" si="72"/>
        <v>0</v>
      </c>
      <c r="F274" s="73">
        <f t="shared" si="72"/>
        <v>0</v>
      </c>
      <c r="G274" s="73">
        <f t="shared" si="72"/>
        <v>0</v>
      </c>
      <c r="H274" s="73">
        <f t="shared" si="72"/>
        <v>47889911</v>
      </c>
      <c r="I274" s="73">
        <f t="shared" si="72"/>
        <v>37497222.22</v>
      </c>
      <c r="J274" s="73">
        <f t="shared" si="72"/>
        <v>37467222.22</v>
      </c>
      <c r="K274" s="73">
        <f t="shared" si="72"/>
        <v>35997222.22</v>
      </c>
      <c r="L274" s="74">
        <f t="shared" si="72"/>
        <v>35997222.22</v>
      </c>
      <c r="M274" s="19"/>
      <c r="N274" s="22">
        <f>SUM(N275:N279)</f>
        <v>0</v>
      </c>
    </row>
    <row r="275" spans="1:14" ht="18">
      <c r="A275" s="10" t="s">
        <v>1001</v>
      </c>
      <c r="B275" s="12" t="s">
        <v>1002</v>
      </c>
      <c r="C275" s="75">
        <v>12000000</v>
      </c>
      <c r="D275" s="75">
        <v>3880000</v>
      </c>
      <c r="E275" s="75">
        <v>0</v>
      </c>
      <c r="F275" s="75">
        <v>0</v>
      </c>
      <c r="G275" s="75">
        <v>0</v>
      </c>
      <c r="H275" s="75">
        <v>15880000</v>
      </c>
      <c r="I275" s="75">
        <v>14497222.22</v>
      </c>
      <c r="J275" s="75">
        <v>14467222.22</v>
      </c>
      <c r="K275" s="75">
        <v>12997222.22</v>
      </c>
      <c r="L275" s="76">
        <v>12997222.22</v>
      </c>
      <c r="M275" s="6"/>
      <c r="N275" s="11"/>
    </row>
    <row r="276" spans="1:14" ht="25.5">
      <c r="A276" s="10" t="s">
        <v>1003</v>
      </c>
      <c r="B276" s="12" t="s">
        <v>1004</v>
      </c>
      <c r="C276" s="75">
        <v>2000000</v>
      </c>
      <c r="D276" s="75">
        <v>0</v>
      </c>
      <c r="E276" s="75">
        <v>0</v>
      </c>
      <c r="F276" s="75">
        <v>0</v>
      </c>
      <c r="G276" s="75">
        <v>0</v>
      </c>
      <c r="H276" s="75">
        <v>2000000</v>
      </c>
      <c r="I276" s="75">
        <v>2000000</v>
      </c>
      <c r="J276" s="75">
        <v>2000000</v>
      </c>
      <c r="K276" s="75">
        <v>2000000</v>
      </c>
      <c r="L276" s="76">
        <v>2000000</v>
      </c>
      <c r="M276" s="6"/>
      <c r="N276" s="11"/>
    </row>
    <row r="277" spans="1:14" ht="18">
      <c r="A277" s="10" t="s">
        <v>1005</v>
      </c>
      <c r="B277" s="12" t="s">
        <v>1006</v>
      </c>
      <c r="C277" s="75">
        <v>6000000</v>
      </c>
      <c r="D277" s="75">
        <v>0</v>
      </c>
      <c r="E277" s="75">
        <v>0</v>
      </c>
      <c r="F277" s="75">
        <v>0</v>
      </c>
      <c r="G277" s="75">
        <v>0</v>
      </c>
      <c r="H277" s="75">
        <v>6000000</v>
      </c>
      <c r="I277" s="75">
        <v>6000000</v>
      </c>
      <c r="J277" s="75">
        <v>6000000</v>
      </c>
      <c r="K277" s="75">
        <v>6000000</v>
      </c>
      <c r="L277" s="76">
        <v>6000000</v>
      </c>
      <c r="M277" s="6"/>
      <c r="N277" s="11"/>
    </row>
    <row r="278" spans="1:14" ht="25.5">
      <c r="A278" s="10" t="s">
        <v>1007</v>
      </c>
      <c r="B278" s="12" t="s">
        <v>1008</v>
      </c>
      <c r="C278" s="75">
        <v>0</v>
      </c>
      <c r="D278" s="75">
        <v>0</v>
      </c>
      <c r="E278" s="75">
        <v>0</v>
      </c>
      <c r="F278" s="75">
        <v>0</v>
      </c>
      <c r="G278" s="75">
        <v>0</v>
      </c>
      <c r="H278" s="75">
        <v>0</v>
      </c>
      <c r="I278" s="75">
        <v>0</v>
      </c>
      <c r="J278" s="75">
        <v>0</v>
      </c>
      <c r="K278" s="75">
        <v>0</v>
      </c>
      <c r="L278" s="76">
        <v>0</v>
      </c>
      <c r="M278" s="6"/>
      <c r="N278" s="11"/>
    </row>
    <row r="279" spans="1:14" ht="25.5">
      <c r="A279" s="10" t="s">
        <v>1009</v>
      </c>
      <c r="B279" s="12" t="s">
        <v>1010</v>
      </c>
      <c r="C279" s="75">
        <v>15000000</v>
      </c>
      <c r="D279" s="75">
        <v>9009911</v>
      </c>
      <c r="E279" s="75">
        <v>0</v>
      </c>
      <c r="F279" s="75">
        <v>0</v>
      </c>
      <c r="G279" s="75">
        <v>0</v>
      </c>
      <c r="H279" s="75">
        <v>24009911</v>
      </c>
      <c r="I279" s="75">
        <v>15000000</v>
      </c>
      <c r="J279" s="75">
        <v>15000000</v>
      </c>
      <c r="K279" s="75">
        <v>15000000</v>
      </c>
      <c r="L279" s="76">
        <v>15000000</v>
      </c>
      <c r="M279" s="6"/>
      <c r="N279" s="11"/>
    </row>
    <row r="280" spans="1:14" s="3" customFormat="1" ht="18">
      <c r="A280" s="20" t="s">
        <v>1011</v>
      </c>
      <c r="B280" s="21" t="s">
        <v>1012</v>
      </c>
      <c r="C280" s="73">
        <f aca="true" t="shared" si="73" ref="C280:L280">SUM(C281:C285)</f>
        <v>40000000</v>
      </c>
      <c r="D280" s="73">
        <f t="shared" si="73"/>
        <v>30535600</v>
      </c>
      <c r="E280" s="73">
        <f t="shared" si="73"/>
        <v>60225000</v>
      </c>
      <c r="F280" s="73">
        <f t="shared" si="73"/>
        <v>0</v>
      </c>
      <c r="G280" s="73">
        <f t="shared" si="73"/>
        <v>0</v>
      </c>
      <c r="H280" s="73">
        <f t="shared" si="73"/>
        <v>10310600</v>
      </c>
      <c r="I280" s="73">
        <f t="shared" si="73"/>
        <v>10310600</v>
      </c>
      <c r="J280" s="73">
        <f t="shared" si="73"/>
        <v>10310600</v>
      </c>
      <c r="K280" s="73">
        <f t="shared" si="73"/>
        <v>0</v>
      </c>
      <c r="L280" s="74">
        <f t="shared" si="73"/>
        <v>0</v>
      </c>
      <c r="M280" s="19"/>
      <c r="N280" s="22">
        <f>SUM(N281:N285)</f>
        <v>0</v>
      </c>
    </row>
    <row r="281" spans="1:14" ht="18">
      <c r="A281" s="10" t="s">
        <v>1013</v>
      </c>
      <c r="B281" s="12" t="s">
        <v>1014</v>
      </c>
      <c r="C281" s="75">
        <v>6000000</v>
      </c>
      <c r="D281" s="75">
        <v>535600</v>
      </c>
      <c r="E281" s="75">
        <v>6000000</v>
      </c>
      <c r="F281" s="75">
        <v>0</v>
      </c>
      <c r="G281" s="75">
        <v>0</v>
      </c>
      <c r="H281" s="75">
        <v>535600</v>
      </c>
      <c r="I281" s="75">
        <v>535600</v>
      </c>
      <c r="J281" s="75">
        <v>535600</v>
      </c>
      <c r="K281" s="75">
        <v>0</v>
      </c>
      <c r="L281" s="76">
        <v>0</v>
      </c>
      <c r="M281" s="6"/>
      <c r="N281" s="11"/>
    </row>
    <row r="282" spans="1:14" ht="18">
      <c r="A282" s="10" t="s">
        <v>1015</v>
      </c>
      <c r="B282" s="12" t="s">
        <v>1016</v>
      </c>
      <c r="C282" s="75">
        <v>10000000</v>
      </c>
      <c r="D282" s="75">
        <v>30000000</v>
      </c>
      <c r="E282" s="75">
        <v>30225000</v>
      </c>
      <c r="F282" s="75">
        <v>0</v>
      </c>
      <c r="G282" s="75">
        <v>0</v>
      </c>
      <c r="H282" s="75">
        <v>9775000</v>
      </c>
      <c r="I282" s="75">
        <v>9775000</v>
      </c>
      <c r="J282" s="75">
        <v>9775000</v>
      </c>
      <c r="K282" s="75">
        <v>0</v>
      </c>
      <c r="L282" s="76">
        <v>0</v>
      </c>
      <c r="M282" s="6"/>
      <c r="N282" s="11"/>
    </row>
    <row r="283" spans="1:14" ht="25.5">
      <c r="A283" s="10" t="s">
        <v>1017</v>
      </c>
      <c r="B283" s="12" t="s">
        <v>1018</v>
      </c>
      <c r="C283" s="75">
        <v>0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0</v>
      </c>
      <c r="K283" s="75">
        <v>0</v>
      </c>
      <c r="L283" s="76">
        <v>0</v>
      </c>
      <c r="M283" s="6"/>
      <c r="N283" s="11"/>
    </row>
    <row r="284" spans="1:14" ht="38.25">
      <c r="A284" s="10" t="s">
        <v>1019</v>
      </c>
      <c r="B284" s="12" t="s">
        <v>1020</v>
      </c>
      <c r="C284" s="75">
        <v>10000000</v>
      </c>
      <c r="D284" s="75">
        <v>0</v>
      </c>
      <c r="E284" s="75">
        <v>10000000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6">
        <v>0</v>
      </c>
      <c r="M284" s="6"/>
      <c r="N284" s="11"/>
    </row>
    <row r="285" spans="1:14" ht="38.25">
      <c r="A285" s="10" t="s">
        <v>1021</v>
      </c>
      <c r="B285" s="12" t="s">
        <v>1022</v>
      </c>
      <c r="C285" s="75">
        <v>14000000</v>
      </c>
      <c r="D285" s="75">
        <v>0</v>
      </c>
      <c r="E285" s="75">
        <v>14000000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6">
        <v>0</v>
      </c>
      <c r="M285" s="6"/>
      <c r="N285" s="11"/>
    </row>
    <row r="286" spans="1:14" s="3" customFormat="1" ht="18">
      <c r="A286" s="20" t="s">
        <v>1023</v>
      </c>
      <c r="B286" s="21" t="s">
        <v>919</v>
      </c>
      <c r="C286" s="73">
        <f aca="true" t="shared" si="74" ref="C286:L286">SUM(C287:C289)</f>
        <v>43095031.32</v>
      </c>
      <c r="D286" s="73">
        <f t="shared" si="74"/>
        <v>3750000</v>
      </c>
      <c r="E286" s="73">
        <f t="shared" si="74"/>
        <v>500000</v>
      </c>
      <c r="F286" s="73">
        <f t="shared" si="74"/>
        <v>0</v>
      </c>
      <c r="G286" s="73">
        <f t="shared" si="74"/>
        <v>0</v>
      </c>
      <c r="H286" s="73">
        <f t="shared" si="74"/>
        <v>46345031.32</v>
      </c>
      <c r="I286" s="73">
        <f t="shared" si="74"/>
        <v>39739949</v>
      </c>
      <c r="J286" s="73">
        <f t="shared" si="74"/>
        <v>39739949</v>
      </c>
      <c r="K286" s="73">
        <f t="shared" si="74"/>
        <v>31435349</v>
      </c>
      <c r="L286" s="74">
        <f t="shared" si="74"/>
        <v>30807284</v>
      </c>
      <c r="M286" s="19"/>
      <c r="N286" s="22">
        <f>SUM(N287:N289)</f>
        <v>0</v>
      </c>
    </row>
    <row r="287" spans="1:14" ht="18">
      <c r="A287" s="10" t="s">
        <v>1024</v>
      </c>
      <c r="B287" s="12" t="s">
        <v>1025</v>
      </c>
      <c r="C287" s="75">
        <v>12595031.32</v>
      </c>
      <c r="D287" s="75">
        <v>500000</v>
      </c>
      <c r="E287" s="75">
        <v>0</v>
      </c>
      <c r="F287" s="75">
        <v>0</v>
      </c>
      <c r="G287" s="75">
        <v>0</v>
      </c>
      <c r="H287" s="75">
        <v>13095031.32</v>
      </c>
      <c r="I287" s="75">
        <v>9489949</v>
      </c>
      <c r="J287" s="75">
        <v>9489949</v>
      </c>
      <c r="K287" s="75">
        <v>9435349</v>
      </c>
      <c r="L287" s="76">
        <v>8807284</v>
      </c>
      <c r="M287" s="6"/>
      <c r="N287" s="11"/>
    </row>
    <row r="288" spans="1:14" ht="25.5">
      <c r="A288" s="10" t="s">
        <v>1026</v>
      </c>
      <c r="B288" s="12" t="s">
        <v>1027</v>
      </c>
      <c r="C288" s="75">
        <v>27500000</v>
      </c>
      <c r="D288" s="75">
        <v>3250000</v>
      </c>
      <c r="E288" s="75">
        <v>500000</v>
      </c>
      <c r="F288" s="75">
        <v>0</v>
      </c>
      <c r="G288" s="75">
        <v>0</v>
      </c>
      <c r="H288" s="75">
        <v>30250000</v>
      </c>
      <c r="I288" s="75">
        <v>30250000</v>
      </c>
      <c r="J288" s="75">
        <v>30250000</v>
      </c>
      <c r="K288" s="75">
        <v>22000000</v>
      </c>
      <c r="L288" s="76">
        <v>22000000</v>
      </c>
      <c r="M288" s="6"/>
      <c r="N288" s="11"/>
    </row>
    <row r="289" spans="1:14" ht="25.5">
      <c r="A289" s="10" t="s">
        <v>1028</v>
      </c>
      <c r="B289" s="12" t="s">
        <v>1029</v>
      </c>
      <c r="C289" s="75">
        <v>3000000</v>
      </c>
      <c r="D289" s="75">
        <v>0</v>
      </c>
      <c r="E289" s="75">
        <v>0</v>
      </c>
      <c r="F289" s="75">
        <v>0</v>
      </c>
      <c r="G289" s="75">
        <v>0</v>
      </c>
      <c r="H289" s="75">
        <v>3000000</v>
      </c>
      <c r="I289" s="75">
        <v>0</v>
      </c>
      <c r="J289" s="75">
        <v>0</v>
      </c>
      <c r="K289" s="75">
        <v>0</v>
      </c>
      <c r="L289" s="76">
        <v>0</v>
      </c>
      <c r="M289" s="6"/>
      <c r="N289" s="11"/>
    </row>
    <row r="290" spans="1:14" s="3" customFormat="1" ht="18">
      <c r="A290" s="20" t="s">
        <v>1030</v>
      </c>
      <c r="B290" s="21" t="s">
        <v>106</v>
      </c>
      <c r="C290" s="73">
        <f aca="true" t="shared" si="75" ref="C290:L290">C291</f>
        <v>8000000</v>
      </c>
      <c r="D290" s="73">
        <f t="shared" si="75"/>
        <v>0</v>
      </c>
      <c r="E290" s="73">
        <f t="shared" si="75"/>
        <v>0</v>
      </c>
      <c r="F290" s="73">
        <f t="shared" si="75"/>
        <v>0</v>
      </c>
      <c r="G290" s="73">
        <f t="shared" si="75"/>
        <v>8000000</v>
      </c>
      <c r="H290" s="73">
        <f t="shared" si="75"/>
        <v>0</v>
      </c>
      <c r="I290" s="73">
        <f t="shared" si="75"/>
        <v>0</v>
      </c>
      <c r="J290" s="73">
        <f t="shared" si="75"/>
        <v>0</v>
      </c>
      <c r="K290" s="73">
        <f t="shared" si="75"/>
        <v>0</v>
      </c>
      <c r="L290" s="74">
        <f t="shared" si="75"/>
        <v>0</v>
      </c>
      <c r="M290" s="19"/>
      <c r="N290" s="22">
        <f>N291</f>
        <v>0</v>
      </c>
    </row>
    <row r="291" spans="1:14" ht="25.5">
      <c r="A291" s="10" t="s">
        <v>1031</v>
      </c>
      <c r="B291" s="12" t="s">
        <v>796</v>
      </c>
      <c r="C291" s="75">
        <v>8000000</v>
      </c>
      <c r="D291" s="75">
        <v>0</v>
      </c>
      <c r="E291" s="75">
        <v>0</v>
      </c>
      <c r="F291" s="75">
        <v>0</v>
      </c>
      <c r="G291" s="75">
        <v>8000000</v>
      </c>
      <c r="H291" s="75">
        <v>0</v>
      </c>
      <c r="I291" s="75">
        <v>0</v>
      </c>
      <c r="J291" s="75">
        <v>0</v>
      </c>
      <c r="K291" s="75">
        <v>0</v>
      </c>
      <c r="L291" s="76">
        <v>0</v>
      </c>
      <c r="M291" s="6"/>
      <c r="N291" s="11"/>
    </row>
    <row r="292" spans="1:14" s="3" customFormat="1" ht="18">
      <c r="A292" s="20" t="s">
        <v>1032</v>
      </c>
      <c r="B292" s="21" t="s">
        <v>786</v>
      </c>
      <c r="C292" s="73">
        <f aca="true" t="shared" si="76" ref="C292:L292">C293</f>
        <v>1000000</v>
      </c>
      <c r="D292" s="73">
        <f t="shared" si="76"/>
        <v>0</v>
      </c>
      <c r="E292" s="73">
        <f t="shared" si="76"/>
        <v>0</v>
      </c>
      <c r="F292" s="73">
        <f t="shared" si="76"/>
        <v>0</v>
      </c>
      <c r="G292" s="73">
        <f t="shared" si="76"/>
        <v>1000000</v>
      </c>
      <c r="H292" s="73">
        <f t="shared" si="76"/>
        <v>0</v>
      </c>
      <c r="I292" s="73">
        <f t="shared" si="76"/>
        <v>0</v>
      </c>
      <c r="J292" s="73">
        <f t="shared" si="76"/>
        <v>0</v>
      </c>
      <c r="K292" s="73">
        <f t="shared" si="76"/>
        <v>0</v>
      </c>
      <c r="L292" s="74">
        <f t="shared" si="76"/>
        <v>0</v>
      </c>
      <c r="M292" s="19"/>
      <c r="N292" s="22">
        <f>N293</f>
        <v>0</v>
      </c>
    </row>
    <row r="293" spans="1:14" ht="25.5">
      <c r="A293" s="10" t="s">
        <v>1033</v>
      </c>
      <c r="B293" s="12" t="s">
        <v>787</v>
      </c>
      <c r="C293" s="75">
        <v>1000000</v>
      </c>
      <c r="D293" s="75">
        <v>0</v>
      </c>
      <c r="E293" s="75">
        <v>0</v>
      </c>
      <c r="F293" s="75">
        <v>0</v>
      </c>
      <c r="G293" s="75">
        <v>1000000</v>
      </c>
      <c r="H293" s="75">
        <v>0</v>
      </c>
      <c r="I293" s="75">
        <v>0</v>
      </c>
      <c r="J293" s="75">
        <v>0</v>
      </c>
      <c r="K293" s="75">
        <v>0</v>
      </c>
      <c r="L293" s="76">
        <v>0</v>
      </c>
      <c r="M293" s="6"/>
      <c r="N293" s="11"/>
    </row>
    <row r="294" spans="1:14" s="3" customFormat="1" ht="18">
      <c r="A294" s="20" t="s">
        <v>1034</v>
      </c>
      <c r="B294" s="21" t="s">
        <v>1035</v>
      </c>
      <c r="C294" s="73">
        <f aca="true" t="shared" si="77" ref="C294:L294">SUM(C295:C298)</f>
        <v>12000000</v>
      </c>
      <c r="D294" s="73">
        <f t="shared" si="77"/>
        <v>0</v>
      </c>
      <c r="E294" s="73">
        <f t="shared" si="77"/>
        <v>0</v>
      </c>
      <c r="F294" s="73">
        <f t="shared" si="77"/>
        <v>0</v>
      </c>
      <c r="G294" s="73">
        <f t="shared" si="77"/>
        <v>12000000</v>
      </c>
      <c r="H294" s="73">
        <f t="shared" si="77"/>
        <v>0</v>
      </c>
      <c r="I294" s="73">
        <f t="shared" si="77"/>
        <v>0</v>
      </c>
      <c r="J294" s="73">
        <f t="shared" si="77"/>
        <v>0</v>
      </c>
      <c r="K294" s="73">
        <f t="shared" si="77"/>
        <v>0</v>
      </c>
      <c r="L294" s="74">
        <f t="shared" si="77"/>
        <v>0</v>
      </c>
      <c r="M294" s="19"/>
      <c r="N294" s="22">
        <f>SUM(N295:N298)</f>
        <v>0</v>
      </c>
    </row>
    <row r="295" spans="1:14" ht="38.25">
      <c r="A295" s="10" t="s">
        <v>1036</v>
      </c>
      <c r="B295" s="12" t="s">
        <v>1037</v>
      </c>
      <c r="C295" s="75">
        <v>4000000</v>
      </c>
      <c r="D295" s="75">
        <v>0</v>
      </c>
      <c r="E295" s="75">
        <v>0</v>
      </c>
      <c r="F295" s="75">
        <v>0</v>
      </c>
      <c r="G295" s="75">
        <v>4000000</v>
      </c>
      <c r="H295" s="75">
        <v>0</v>
      </c>
      <c r="I295" s="75">
        <v>0</v>
      </c>
      <c r="J295" s="75">
        <v>0</v>
      </c>
      <c r="K295" s="75">
        <v>0</v>
      </c>
      <c r="L295" s="76">
        <v>0</v>
      </c>
      <c r="M295" s="6"/>
      <c r="N295" s="11"/>
    </row>
    <row r="296" spans="1:14" ht="25.5">
      <c r="A296" s="10" t="s">
        <v>1038</v>
      </c>
      <c r="B296" s="12" t="s">
        <v>1039</v>
      </c>
      <c r="C296" s="75">
        <v>4000000</v>
      </c>
      <c r="D296" s="75">
        <v>0</v>
      </c>
      <c r="E296" s="75">
        <v>0</v>
      </c>
      <c r="F296" s="75">
        <v>0</v>
      </c>
      <c r="G296" s="75">
        <v>4000000</v>
      </c>
      <c r="H296" s="75">
        <v>0</v>
      </c>
      <c r="I296" s="75">
        <v>0</v>
      </c>
      <c r="J296" s="75">
        <v>0</v>
      </c>
      <c r="K296" s="75">
        <v>0</v>
      </c>
      <c r="L296" s="76">
        <v>0</v>
      </c>
      <c r="M296" s="6"/>
      <c r="N296" s="11"/>
    </row>
    <row r="297" spans="1:14" ht="18">
      <c r="A297" s="10" t="s">
        <v>1040</v>
      </c>
      <c r="B297" s="12" t="s">
        <v>1041</v>
      </c>
      <c r="C297" s="75">
        <v>2000000</v>
      </c>
      <c r="D297" s="75">
        <v>0</v>
      </c>
      <c r="E297" s="75">
        <v>0</v>
      </c>
      <c r="F297" s="75">
        <v>0</v>
      </c>
      <c r="G297" s="75">
        <v>2000000</v>
      </c>
      <c r="H297" s="75">
        <v>0</v>
      </c>
      <c r="I297" s="75">
        <v>0</v>
      </c>
      <c r="J297" s="75">
        <v>0</v>
      </c>
      <c r="K297" s="75">
        <v>0</v>
      </c>
      <c r="L297" s="76">
        <v>0</v>
      </c>
      <c r="M297" s="6"/>
      <c r="N297" s="11"/>
    </row>
    <row r="298" spans="1:14" ht="25.5">
      <c r="A298" s="10" t="s">
        <v>1042</v>
      </c>
      <c r="B298" s="12" t="s">
        <v>1043</v>
      </c>
      <c r="C298" s="75">
        <v>2000000</v>
      </c>
      <c r="D298" s="75">
        <v>0</v>
      </c>
      <c r="E298" s="75">
        <v>0</v>
      </c>
      <c r="F298" s="75">
        <v>0</v>
      </c>
      <c r="G298" s="75">
        <v>2000000</v>
      </c>
      <c r="H298" s="75">
        <v>0</v>
      </c>
      <c r="I298" s="75">
        <v>0</v>
      </c>
      <c r="J298" s="75">
        <v>0</v>
      </c>
      <c r="K298" s="75">
        <v>0</v>
      </c>
      <c r="L298" s="76">
        <v>0</v>
      </c>
      <c r="M298" s="6"/>
      <c r="N298" s="11"/>
    </row>
    <row r="299" spans="1:14" s="3" customFormat="1" ht="18">
      <c r="A299" s="20" t="s">
        <v>249</v>
      </c>
      <c r="B299" s="21" t="s">
        <v>105</v>
      </c>
      <c r="C299" s="73">
        <f aca="true" t="shared" si="78" ref="C299:L299">C300+C312+C323+C331+C332+C333+C334</f>
        <v>369208463.38</v>
      </c>
      <c r="D299" s="73">
        <f t="shared" si="78"/>
        <v>191538689</v>
      </c>
      <c r="E299" s="73">
        <f t="shared" si="78"/>
        <v>191003089</v>
      </c>
      <c r="F299" s="73">
        <f t="shared" si="78"/>
        <v>0</v>
      </c>
      <c r="G299" s="73">
        <f t="shared" si="78"/>
        <v>50654793.38</v>
      </c>
      <c r="H299" s="73">
        <f t="shared" si="78"/>
        <v>319089270</v>
      </c>
      <c r="I299" s="73">
        <f t="shared" si="78"/>
        <v>225830039.91000003</v>
      </c>
      <c r="J299" s="73">
        <f t="shared" si="78"/>
        <v>225828837.16000003</v>
      </c>
      <c r="K299" s="73">
        <f t="shared" si="78"/>
        <v>115271085.35</v>
      </c>
      <c r="L299" s="74">
        <f t="shared" si="78"/>
        <v>115271085.35</v>
      </c>
      <c r="M299" s="19"/>
      <c r="N299" s="22">
        <f>N300+N312+N323+N331+N332+N333+N334</f>
        <v>0</v>
      </c>
    </row>
    <row r="300" spans="1:14" s="3" customFormat="1" ht="18">
      <c r="A300" s="20" t="s">
        <v>1044</v>
      </c>
      <c r="B300" s="21" t="s">
        <v>1045</v>
      </c>
      <c r="C300" s="73">
        <f aca="true" t="shared" si="79" ref="C300:L300">SUM(C301:C311)</f>
        <v>90333254.1</v>
      </c>
      <c r="D300" s="73">
        <f t="shared" si="79"/>
        <v>85308514</v>
      </c>
      <c r="E300" s="73">
        <f t="shared" si="79"/>
        <v>60684894.620000005</v>
      </c>
      <c r="F300" s="73">
        <f t="shared" si="79"/>
        <v>0</v>
      </c>
      <c r="G300" s="73">
        <f t="shared" si="79"/>
        <v>10654793.38</v>
      </c>
      <c r="H300" s="73">
        <f t="shared" si="79"/>
        <v>104302080.1</v>
      </c>
      <c r="I300" s="73">
        <f t="shared" si="79"/>
        <v>51493566.1</v>
      </c>
      <c r="J300" s="73">
        <f t="shared" si="79"/>
        <v>51492363.35</v>
      </c>
      <c r="K300" s="73">
        <f t="shared" si="79"/>
        <v>39820015.35999999</v>
      </c>
      <c r="L300" s="74">
        <f t="shared" si="79"/>
        <v>39820015.35999999</v>
      </c>
      <c r="M300" s="19"/>
      <c r="N300" s="22">
        <f>SUM(N301:N311)</f>
        <v>0</v>
      </c>
    </row>
    <row r="301" spans="1:14" ht="25.5">
      <c r="A301" s="10" t="s">
        <v>1046</v>
      </c>
      <c r="B301" s="12" t="s">
        <v>1047</v>
      </c>
      <c r="C301" s="75">
        <v>31333254.1</v>
      </c>
      <c r="D301" s="75">
        <v>0</v>
      </c>
      <c r="E301" s="75">
        <v>0</v>
      </c>
      <c r="F301" s="75">
        <v>0</v>
      </c>
      <c r="G301" s="75">
        <v>0</v>
      </c>
      <c r="H301" s="75">
        <v>31333254.1</v>
      </c>
      <c r="I301" s="75">
        <v>31333254.1</v>
      </c>
      <c r="J301" s="75">
        <v>31333254.1</v>
      </c>
      <c r="K301" s="75">
        <v>24242116.74</v>
      </c>
      <c r="L301" s="76">
        <v>24242116.74</v>
      </c>
      <c r="M301" s="6"/>
      <c r="N301" s="11"/>
    </row>
    <row r="302" spans="1:14" ht="18">
      <c r="A302" s="10" t="s">
        <v>1048</v>
      </c>
      <c r="B302" s="12" t="s">
        <v>217</v>
      </c>
      <c r="C302" s="75">
        <v>0</v>
      </c>
      <c r="D302" s="75">
        <v>15000000</v>
      </c>
      <c r="E302" s="75">
        <v>0</v>
      </c>
      <c r="F302" s="75">
        <v>0</v>
      </c>
      <c r="G302" s="75">
        <v>0</v>
      </c>
      <c r="H302" s="75">
        <v>15000000</v>
      </c>
      <c r="I302" s="75">
        <v>15000000</v>
      </c>
      <c r="J302" s="75">
        <v>15000000</v>
      </c>
      <c r="K302" s="75">
        <v>15000000</v>
      </c>
      <c r="L302" s="76">
        <v>15000000</v>
      </c>
      <c r="M302" s="6"/>
      <c r="N302" s="11"/>
    </row>
    <row r="303" spans="1:14" ht="38.25">
      <c r="A303" s="10" t="s">
        <v>1049</v>
      </c>
      <c r="B303" s="12" t="s">
        <v>1050</v>
      </c>
      <c r="C303" s="75">
        <v>0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  <c r="L303" s="76">
        <v>0</v>
      </c>
      <c r="M303" s="6"/>
      <c r="N303" s="11"/>
    </row>
    <row r="304" spans="1:14" ht="25.5">
      <c r="A304" s="10" t="s">
        <v>1051</v>
      </c>
      <c r="B304" s="12" t="s">
        <v>1052</v>
      </c>
      <c r="C304" s="75">
        <v>0</v>
      </c>
      <c r="D304" s="75">
        <v>51308514</v>
      </c>
      <c r="E304" s="75">
        <v>0</v>
      </c>
      <c r="F304" s="75">
        <v>0</v>
      </c>
      <c r="G304" s="75">
        <v>0</v>
      </c>
      <c r="H304" s="75">
        <v>51308514</v>
      </c>
      <c r="I304" s="75">
        <v>0</v>
      </c>
      <c r="J304" s="75">
        <v>0</v>
      </c>
      <c r="K304" s="75">
        <v>0</v>
      </c>
      <c r="L304" s="76">
        <v>0</v>
      </c>
      <c r="M304" s="6"/>
      <c r="N304" s="11"/>
    </row>
    <row r="305" spans="1:14" ht="25.5">
      <c r="A305" s="10" t="s">
        <v>1053</v>
      </c>
      <c r="B305" s="12" t="s">
        <v>1245</v>
      </c>
      <c r="C305" s="75">
        <v>0</v>
      </c>
      <c r="D305" s="75">
        <v>19000000</v>
      </c>
      <c r="E305" s="75">
        <v>12794688</v>
      </c>
      <c r="F305" s="75">
        <v>0</v>
      </c>
      <c r="G305" s="75">
        <v>0</v>
      </c>
      <c r="H305" s="75">
        <v>6205312</v>
      </c>
      <c r="I305" s="75">
        <v>4705312</v>
      </c>
      <c r="J305" s="75">
        <v>4704582.24</v>
      </c>
      <c r="K305" s="75">
        <v>350635.11</v>
      </c>
      <c r="L305" s="76">
        <v>350635.11</v>
      </c>
      <c r="M305" s="6"/>
      <c r="N305" s="11"/>
    </row>
    <row r="306" spans="1:14" ht="18">
      <c r="A306" s="10" t="s">
        <v>1054</v>
      </c>
      <c r="B306" s="12" t="s">
        <v>1055</v>
      </c>
      <c r="C306" s="75">
        <v>40000000</v>
      </c>
      <c r="D306" s="75">
        <v>0</v>
      </c>
      <c r="E306" s="75">
        <v>29345206.62</v>
      </c>
      <c r="F306" s="75">
        <v>0</v>
      </c>
      <c r="G306" s="75">
        <v>10654793.38</v>
      </c>
      <c r="H306" s="75">
        <v>0</v>
      </c>
      <c r="I306" s="75">
        <v>0</v>
      </c>
      <c r="J306" s="75">
        <v>0</v>
      </c>
      <c r="K306" s="75">
        <v>0</v>
      </c>
      <c r="L306" s="76">
        <v>0</v>
      </c>
      <c r="M306" s="6"/>
      <c r="N306" s="11"/>
    </row>
    <row r="307" spans="1:14" ht="18">
      <c r="A307" s="10" t="s">
        <v>1056</v>
      </c>
      <c r="B307" s="12" t="s">
        <v>1057</v>
      </c>
      <c r="C307" s="75">
        <v>0</v>
      </c>
      <c r="D307" s="75">
        <v>0</v>
      </c>
      <c r="E307" s="75">
        <v>0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  <c r="L307" s="76">
        <v>0</v>
      </c>
      <c r="M307" s="6"/>
      <c r="N307" s="11"/>
    </row>
    <row r="308" spans="1:14" ht="18">
      <c r="A308" s="10" t="s">
        <v>1058</v>
      </c>
      <c r="B308" s="12" t="s">
        <v>1059</v>
      </c>
      <c r="C308" s="75">
        <v>0</v>
      </c>
      <c r="D308" s="75">
        <v>0</v>
      </c>
      <c r="E308" s="75">
        <v>0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6">
        <v>0</v>
      </c>
      <c r="M308" s="6"/>
      <c r="N308" s="11"/>
    </row>
    <row r="309" spans="1:14" ht="18">
      <c r="A309" s="10" t="s">
        <v>1060</v>
      </c>
      <c r="B309" s="12" t="s">
        <v>1061</v>
      </c>
      <c r="C309" s="75">
        <v>0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6">
        <v>0</v>
      </c>
      <c r="M309" s="6"/>
      <c r="N309" s="11"/>
    </row>
    <row r="310" spans="1:14" ht="25.5">
      <c r="A310" s="10" t="s">
        <v>1062</v>
      </c>
      <c r="B310" s="12" t="s">
        <v>1063</v>
      </c>
      <c r="C310" s="75">
        <v>9000000</v>
      </c>
      <c r="D310" s="75">
        <v>0</v>
      </c>
      <c r="E310" s="75">
        <v>8545000</v>
      </c>
      <c r="F310" s="75">
        <v>0</v>
      </c>
      <c r="G310" s="75">
        <v>0</v>
      </c>
      <c r="H310" s="75">
        <v>455000</v>
      </c>
      <c r="I310" s="75">
        <v>455000</v>
      </c>
      <c r="J310" s="75">
        <v>454527.01</v>
      </c>
      <c r="K310" s="75">
        <v>227263.51</v>
      </c>
      <c r="L310" s="76">
        <v>227263.51</v>
      </c>
      <c r="M310" s="6"/>
      <c r="N310" s="11"/>
    </row>
    <row r="311" spans="1:14" ht="18">
      <c r="A311" s="10" t="s">
        <v>1064</v>
      </c>
      <c r="B311" s="12" t="s">
        <v>1065</v>
      </c>
      <c r="C311" s="75">
        <v>10000000</v>
      </c>
      <c r="D311" s="75">
        <v>0</v>
      </c>
      <c r="E311" s="75">
        <v>10000000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76">
        <v>0</v>
      </c>
      <c r="M311" s="6"/>
      <c r="N311" s="11"/>
    </row>
    <row r="312" spans="1:14" s="3" customFormat="1" ht="18">
      <c r="A312" s="20" t="s">
        <v>1066</v>
      </c>
      <c r="B312" s="21" t="s">
        <v>1067</v>
      </c>
      <c r="C312" s="73">
        <f aca="true" t="shared" si="80" ref="C312:L312">SUM(C313:C322)</f>
        <v>100632821.05</v>
      </c>
      <c r="D312" s="73">
        <f t="shared" si="80"/>
        <v>15634575</v>
      </c>
      <c r="E312" s="73">
        <f t="shared" si="80"/>
        <v>18158194.38</v>
      </c>
      <c r="F312" s="73">
        <f t="shared" si="80"/>
        <v>0</v>
      </c>
      <c r="G312" s="73">
        <f t="shared" si="80"/>
        <v>40000000</v>
      </c>
      <c r="H312" s="73">
        <f t="shared" si="80"/>
        <v>58109201.67</v>
      </c>
      <c r="I312" s="73">
        <f t="shared" si="80"/>
        <v>42578485.58</v>
      </c>
      <c r="J312" s="73">
        <f t="shared" si="80"/>
        <v>42578485.58</v>
      </c>
      <c r="K312" s="73">
        <f t="shared" si="80"/>
        <v>36915246.82</v>
      </c>
      <c r="L312" s="74">
        <f t="shared" si="80"/>
        <v>36915246.82</v>
      </c>
      <c r="M312" s="19"/>
      <c r="N312" s="22">
        <f>SUM(N313:N322)</f>
        <v>0</v>
      </c>
    </row>
    <row r="313" spans="1:14" ht="25.5">
      <c r="A313" s="10" t="s">
        <v>1068</v>
      </c>
      <c r="B313" s="12" t="s">
        <v>1069</v>
      </c>
      <c r="C313" s="75">
        <v>11393910.58</v>
      </c>
      <c r="D313" s="75">
        <v>0</v>
      </c>
      <c r="E313" s="75">
        <v>0</v>
      </c>
      <c r="F313" s="75">
        <v>0</v>
      </c>
      <c r="G313" s="75">
        <v>0</v>
      </c>
      <c r="H313" s="75">
        <v>11393910.58</v>
      </c>
      <c r="I313" s="75">
        <v>11393910.58</v>
      </c>
      <c r="J313" s="75">
        <v>11393910.58</v>
      </c>
      <c r="K313" s="75">
        <v>7503399.09</v>
      </c>
      <c r="L313" s="76">
        <v>7503399.09</v>
      </c>
      <c r="M313" s="6"/>
      <c r="N313" s="11"/>
    </row>
    <row r="314" spans="1:14" ht="18">
      <c r="A314" s="10" t="s">
        <v>1070</v>
      </c>
      <c r="B314" s="12" t="s">
        <v>217</v>
      </c>
      <c r="C314" s="75">
        <v>12000000</v>
      </c>
      <c r="D314" s="75">
        <v>0</v>
      </c>
      <c r="E314" s="75">
        <v>5523619.38</v>
      </c>
      <c r="F314" s="75">
        <v>0</v>
      </c>
      <c r="G314" s="75">
        <v>0</v>
      </c>
      <c r="H314" s="75">
        <v>6476380.62</v>
      </c>
      <c r="I314" s="75">
        <v>3550000</v>
      </c>
      <c r="J314" s="75">
        <v>3550000</v>
      </c>
      <c r="K314" s="75">
        <v>1777272.73</v>
      </c>
      <c r="L314" s="76">
        <v>1777272.73</v>
      </c>
      <c r="M314" s="6"/>
      <c r="N314" s="11"/>
    </row>
    <row r="315" spans="1:14" ht="38.25">
      <c r="A315" s="10" t="s">
        <v>1071</v>
      </c>
      <c r="B315" s="12" t="s">
        <v>1072</v>
      </c>
      <c r="C315" s="75">
        <v>0</v>
      </c>
      <c r="D315" s="75">
        <v>0</v>
      </c>
      <c r="E315" s="75"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  <c r="L315" s="76">
        <v>0</v>
      </c>
      <c r="M315" s="6"/>
      <c r="N315" s="11"/>
    </row>
    <row r="316" spans="1:14" ht="18">
      <c r="A316" s="10" t="s">
        <v>1073</v>
      </c>
      <c r="B316" s="12" t="s">
        <v>1074</v>
      </c>
      <c r="C316" s="75">
        <v>45238910.47</v>
      </c>
      <c r="D316" s="75">
        <v>0</v>
      </c>
      <c r="E316" s="75">
        <v>12634575</v>
      </c>
      <c r="F316" s="75">
        <v>0</v>
      </c>
      <c r="G316" s="75">
        <v>20000000</v>
      </c>
      <c r="H316" s="75">
        <v>12604335.47</v>
      </c>
      <c r="I316" s="75">
        <v>0</v>
      </c>
      <c r="J316" s="75">
        <v>0</v>
      </c>
      <c r="K316" s="75">
        <v>0</v>
      </c>
      <c r="L316" s="76">
        <v>0</v>
      </c>
      <c r="M316" s="6"/>
      <c r="N316" s="11"/>
    </row>
    <row r="317" spans="1:14" ht="18">
      <c r="A317" s="10" t="s">
        <v>1075</v>
      </c>
      <c r="B317" s="12" t="s">
        <v>1076</v>
      </c>
      <c r="C317" s="75">
        <v>0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0</v>
      </c>
      <c r="K317" s="75">
        <v>0</v>
      </c>
      <c r="L317" s="76">
        <v>0</v>
      </c>
      <c r="M317" s="6"/>
      <c r="N317" s="11"/>
    </row>
    <row r="318" spans="1:14" ht="25.5">
      <c r="A318" s="10" t="s">
        <v>1077</v>
      </c>
      <c r="B318" s="12" t="s">
        <v>1078</v>
      </c>
      <c r="C318" s="75">
        <v>12000000</v>
      </c>
      <c r="D318" s="75">
        <v>3000000</v>
      </c>
      <c r="E318" s="75">
        <v>0</v>
      </c>
      <c r="F318" s="75">
        <v>0</v>
      </c>
      <c r="G318" s="75">
        <v>0</v>
      </c>
      <c r="H318" s="75">
        <v>15000000</v>
      </c>
      <c r="I318" s="75">
        <v>15000000</v>
      </c>
      <c r="J318" s="75">
        <v>15000000</v>
      </c>
      <c r="K318" s="75">
        <v>15000000</v>
      </c>
      <c r="L318" s="76">
        <v>15000000</v>
      </c>
      <c r="M318" s="6"/>
      <c r="N318" s="11"/>
    </row>
    <row r="319" spans="1:14" ht="25.5">
      <c r="A319" s="10" t="s">
        <v>1079</v>
      </c>
      <c r="B319" s="12" t="s">
        <v>1236</v>
      </c>
      <c r="C319" s="75">
        <v>0</v>
      </c>
      <c r="D319" s="75">
        <v>12634575</v>
      </c>
      <c r="E319" s="75">
        <v>0</v>
      </c>
      <c r="F319" s="75">
        <v>0</v>
      </c>
      <c r="G319" s="75">
        <v>0</v>
      </c>
      <c r="H319" s="75">
        <v>12634575</v>
      </c>
      <c r="I319" s="75">
        <v>12634575</v>
      </c>
      <c r="J319" s="75">
        <v>12634575</v>
      </c>
      <c r="K319" s="75">
        <v>12634575</v>
      </c>
      <c r="L319" s="76">
        <v>12634575</v>
      </c>
      <c r="M319" s="6"/>
      <c r="N319" s="11"/>
    </row>
    <row r="320" spans="1:14" ht="18">
      <c r="A320" s="10" t="s">
        <v>1080</v>
      </c>
      <c r="B320" s="12" t="s">
        <v>1081</v>
      </c>
      <c r="C320" s="75">
        <v>0</v>
      </c>
      <c r="D320" s="75">
        <v>0</v>
      </c>
      <c r="E320" s="75">
        <v>0</v>
      </c>
      <c r="F320" s="75">
        <v>0</v>
      </c>
      <c r="G320" s="75">
        <v>0</v>
      </c>
      <c r="H320" s="75">
        <v>0</v>
      </c>
      <c r="I320" s="75">
        <v>0</v>
      </c>
      <c r="J320" s="75">
        <v>0</v>
      </c>
      <c r="K320" s="75">
        <v>0</v>
      </c>
      <c r="L320" s="76">
        <v>0</v>
      </c>
      <c r="M320" s="6"/>
      <c r="N320" s="11"/>
    </row>
    <row r="321" spans="1:14" ht="18">
      <c r="A321" s="10" t="s">
        <v>1082</v>
      </c>
      <c r="B321" s="12" t="s">
        <v>1083</v>
      </c>
      <c r="C321" s="75">
        <v>0</v>
      </c>
      <c r="D321" s="75">
        <v>0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76">
        <v>0</v>
      </c>
      <c r="M321" s="6"/>
      <c r="N321" s="11"/>
    </row>
    <row r="322" spans="1:14" ht="18">
      <c r="A322" s="10" t="s">
        <v>1084</v>
      </c>
      <c r="B322" s="12" t="s">
        <v>1085</v>
      </c>
      <c r="C322" s="75">
        <v>20000000</v>
      </c>
      <c r="D322" s="75">
        <v>0</v>
      </c>
      <c r="E322" s="75">
        <v>0</v>
      </c>
      <c r="F322" s="75">
        <v>0</v>
      </c>
      <c r="G322" s="75">
        <v>20000000</v>
      </c>
      <c r="H322" s="75">
        <v>0</v>
      </c>
      <c r="I322" s="75">
        <v>0</v>
      </c>
      <c r="J322" s="75">
        <v>0</v>
      </c>
      <c r="K322" s="75">
        <v>0</v>
      </c>
      <c r="L322" s="76">
        <v>0</v>
      </c>
      <c r="M322" s="6"/>
      <c r="N322" s="11"/>
    </row>
    <row r="323" spans="1:14" s="3" customFormat="1" ht="18">
      <c r="A323" s="20" t="s">
        <v>1086</v>
      </c>
      <c r="B323" s="21" t="s">
        <v>1087</v>
      </c>
      <c r="C323" s="73">
        <f aca="true" t="shared" si="81" ref="C323:L323">SUM(C324:C330)</f>
        <v>48242388.230000004</v>
      </c>
      <c r="D323" s="73">
        <f t="shared" si="81"/>
        <v>3000000</v>
      </c>
      <c r="E323" s="73">
        <f t="shared" si="81"/>
        <v>6080000</v>
      </c>
      <c r="F323" s="73">
        <f t="shared" si="81"/>
        <v>0</v>
      </c>
      <c r="G323" s="73">
        <f t="shared" si="81"/>
        <v>0</v>
      </c>
      <c r="H323" s="73">
        <f t="shared" si="81"/>
        <v>45162388.230000004</v>
      </c>
      <c r="I323" s="73">
        <f t="shared" si="81"/>
        <v>20242388.23</v>
      </c>
      <c r="J323" s="73">
        <f t="shared" si="81"/>
        <v>20242388.23</v>
      </c>
      <c r="K323" s="73">
        <f t="shared" si="81"/>
        <v>14949941.17</v>
      </c>
      <c r="L323" s="74">
        <f t="shared" si="81"/>
        <v>14949941.17</v>
      </c>
      <c r="M323" s="19"/>
      <c r="N323" s="22">
        <f>SUM(N324:N330)</f>
        <v>0</v>
      </c>
    </row>
    <row r="324" spans="1:14" ht="25.5">
      <c r="A324" s="10" t="s">
        <v>1088</v>
      </c>
      <c r="B324" s="12" t="s">
        <v>1089</v>
      </c>
      <c r="C324" s="75">
        <v>14242388.23</v>
      </c>
      <c r="D324" s="75">
        <v>3000000</v>
      </c>
      <c r="E324" s="75">
        <v>0</v>
      </c>
      <c r="F324" s="75">
        <v>0</v>
      </c>
      <c r="G324" s="75">
        <v>0</v>
      </c>
      <c r="H324" s="75">
        <v>17242388.23</v>
      </c>
      <c r="I324" s="75">
        <v>17242388.23</v>
      </c>
      <c r="J324" s="75">
        <v>17242388.23</v>
      </c>
      <c r="K324" s="75">
        <v>13949941.17</v>
      </c>
      <c r="L324" s="76">
        <v>13949941.17</v>
      </c>
      <c r="M324" s="6"/>
      <c r="N324" s="11"/>
    </row>
    <row r="325" spans="1:14" ht="18">
      <c r="A325" s="10" t="s">
        <v>1090</v>
      </c>
      <c r="B325" s="12" t="s">
        <v>217</v>
      </c>
      <c r="C325" s="75">
        <v>0</v>
      </c>
      <c r="D325" s="75">
        <v>0</v>
      </c>
      <c r="E325" s="75">
        <v>0</v>
      </c>
      <c r="F325" s="75">
        <v>0</v>
      </c>
      <c r="G325" s="75">
        <v>0</v>
      </c>
      <c r="H325" s="75">
        <v>0</v>
      </c>
      <c r="I325" s="75">
        <v>0</v>
      </c>
      <c r="J325" s="75">
        <v>0</v>
      </c>
      <c r="K325" s="75">
        <v>0</v>
      </c>
      <c r="L325" s="76">
        <v>0</v>
      </c>
      <c r="M325" s="6"/>
      <c r="N325" s="11"/>
    </row>
    <row r="326" spans="1:14" ht="38.25">
      <c r="A326" s="10" t="s">
        <v>1091</v>
      </c>
      <c r="B326" s="12" t="s">
        <v>1092</v>
      </c>
      <c r="C326" s="75">
        <v>0</v>
      </c>
      <c r="D326" s="75">
        <v>0</v>
      </c>
      <c r="E326" s="75">
        <v>0</v>
      </c>
      <c r="F326" s="75">
        <v>0</v>
      </c>
      <c r="G326" s="75">
        <v>0</v>
      </c>
      <c r="H326" s="75">
        <v>0</v>
      </c>
      <c r="I326" s="75">
        <v>0</v>
      </c>
      <c r="J326" s="75">
        <v>0</v>
      </c>
      <c r="K326" s="75">
        <v>0</v>
      </c>
      <c r="L326" s="76">
        <v>0</v>
      </c>
      <c r="M326" s="6"/>
      <c r="N326" s="11"/>
    </row>
    <row r="327" spans="1:14" ht="25.5">
      <c r="A327" s="10" t="s">
        <v>1093</v>
      </c>
      <c r="B327" s="12" t="s">
        <v>1094</v>
      </c>
      <c r="C327" s="75">
        <v>10000000</v>
      </c>
      <c r="D327" s="75">
        <v>0</v>
      </c>
      <c r="E327" s="75">
        <v>3000000</v>
      </c>
      <c r="F327" s="75">
        <v>0</v>
      </c>
      <c r="G327" s="75">
        <v>0</v>
      </c>
      <c r="H327" s="75">
        <v>7000000</v>
      </c>
      <c r="I327" s="75">
        <v>3000000</v>
      </c>
      <c r="J327" s="75">
        <v>3000000</v>
      </c>
      <c r="K327" s="75">
        <v>1000000</v>
      </c>
      <c r="L327" s="76">
        <v>1000000</v>
      </c>
      <c r="M327" s="6"/>
      <c r="N327" s="11"/>
    </row>
    <row r="328" spans="1:14" ht="18">
      <c r="A328" s="10" t="s">
        <v>1095</v>
      </c>
      <c r="B328" s="12" t="s">
        <v>1096</v>
      </c>
      <c r="C328" s="75">
        <v>0</v>
      </c>
      <c r="D328" s="75">
        <v>0</v>
      </c>
      <c r="E328" s="75">
        <v>0</v>
      </c>
      <c r="F328" s="75">
        <v>0</v>
      </c>
      <c r="G328" s="75">
        <v>0</v>
      </c>
      <c r="H328" s="75">
        <v>0</v>
      </c>
      <c r="I328" s="75">
        <v>0</v>
      </c>
      <c r="J328" s="75">
        <v>0</v>
      </c>
      <c r="K328" s="75">
        <v>0</v>
      </c>
      <c r="L328" s="76">
        <v>0</v>
      </c>
      <c r="M328" s="6"/>
      <c r="N328" s="11"/>
    </row>
    <row r="329" spans="1:14" ht="18">
      <c r="A329" s="10" t="s">
        <v>1097</v>
      </c>
      <c r="B329" s="12" t="s">
        <v>1098</v>
      </c>
      <c r="C329" s="75">
        <v>8000000</v>
      </c>
      <c r="D329" s="75">
        <v>0</v>
      </c>
      <c r="E329" s="75">
        <v>0</v>
      </c>
      <c r="F329" s="75">
        <v>0</v>
      </c>
      <c r="G329" s="75">
        <v>0</v>
      </c>
      <c r="H329" s="75">
        <v>8000000</v>
      </c>
      <c r="I329" s="75">
        <v>0</v>
      </c>
      <c r="J329" s="75">
        <v>0</v>
      </c>
      <c r="K329" s="75">
        <v>0</v>
      </c>
      <c r="L329" s="76">
        <v>0</v>
      </c>
      <c r="M329" s="6"/>
      <c r="N329" s="11"/>
    </row>
    <row r="330" spans="1:14" ht="18">
      <c r="A330" s="10" t="s">
        <v>1099</v>
      </c>
      <c r="B330" s="12" t="s">
        <v>1100</v>
      </c>
      <c r="C330" s="75">
        <v>16000000</v>
      </c>
      <c r="D330" s="75">
        <v>0</v>
      </c>
      <c r="E330" s="75">
        <v>3080000</v>
      </c>
      <c r="F330" s="75">
        <v>0</v>
      </c>
      <c r="G330" s="75">
        <v>0</v>
      </c>
      <c r="H330" s="75">
        <v>12920000</v>
      </c>
      <c r="I330" s="75">
        <v>0</v>
      </c>
      <c r="J330" s="75">
        <v>0</v>
      </c>
      <c r="K330" s="75">
        <v>0</v>
      </c>
      <c r="L330" s="76">
        <v>0</v>
      </c>
      <c r="M330" s="6"/>
      <c r="N330" s="11"/>
    </row>
    <row r="331" spans="1:14" ht="25.5">
      <c r="A331" s="10" t="s">
        <v>1101</v>
      </c>
      <c r="B331" s="12" t="s">
        <v>1102</v>
      </c>
      <c r="C331" s="75">
        <v>0</v>
      </c>
      <c r="D331" s="75">
        <v>56535600</v>
      </c>
      <c r="E331" s="75">
        <v>0</v>
      </c>
      <c r="F331" s="75">
        <v>0</v>
      </c>
      <c r="G331" s="75">
        <v>0</v>
      </c>
      <c r="H331" s="75">
        <v>56535600</v>
      </c>
      <c r="I331" s="75">
        <v>56535600</v>
      </c>
      <c r="J331" s="75">
        <v>56535600</v>
      </c>
      <c r="K331" s="75">
        <v>0</v>
      </c>
      <c r="L331" s="76">
        <v>0</v>
      </c>
      <c r="M331" s="6"/>
      <c r="N331" s="11"/>
    </row>
    <row r="332" spans="1:14" ht="25.5">
      <c r="A332" s="10" t="s">
        <v>1103</v>
      </c>
      <c r="B332" s="12" t="s">
        <v>1104</v>
      </c>
      <c r="C332" s="75">
        <v>100000000</v>
      </c>
      <c r="D332" s="75">
        <v>0</v>
      </c>
      <c r="E332" s="75">
        <v>100000000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6">
        <v>0</v>
      </c>
      <c r="M332" s="6"/>
      <c r="N332" s="11"/>
    </row>
    <row r="333" spans="1:14" ht="18">
      <c r="A333" s="10" t="s">
        <v>1105</v>
      </c>
      <c r="B333" s="12" t="s">
        <v>1240</v>
      </c>
      <c r="C333" s="75">
        <v>30000000</v>
      </c>
      <c r="D333" s="75">
        <v>24900000</v>
      </c>
      <c r="E333" s="75">
        <v>6080000</v>
      </c>
      <c r="F333" s="75">
        <v>0</v>
      </c>
      <c r="G333" s="75">
        <v>0</v>
      </c>
      <c r="H333" s="75">
        <v>48820000</v>
      </c>
      <c r="I333" s="75">
        <v>48820000</v>
      </c>
      <c r="J333" s="75">
        <v>48820000</v>
      </c>
      <c r="K333" s="75">
        <v>20505882</v>
      </c>
      <c r="L333" s="76">
        <v>20505882</v>
      </c>
      <c r="M333" s="6"/>
      <c r="N333" s="11"/>
    </row>
    <row r="334" spans="1:14" ht="25.5">
      <c r="A334" s="10" t="s">
        <v>1246</v>
      </c>
      <c r="B334" s="12" t="s">
        <v>1247</v>
      </c>
      <c r="C334" s="75">
        <v>0</v>
      </c>
      <c r="D334" s="75">
        <v>6160000</v>
      </c>
      <c r="E334" s="75">
        <v>0</v>
      </c>
      <c r="F334" s="75">
        <v>0</v>
      </c>
      <c r="G334" s="75">
        <v>0</v>
      </c>
      <c r="H334" s="75">
        <v>6160000</v>
      </c>
      <c r="I334" s="75">
        <v>6160000</v>
      </c>
      <c r="J334" s="75">
        <v>6160000</v>
      </c>
      <c r="K334" s="75">
        <v>3080000</v>
      </c>
      <c r="L334" s="76">
        <v>3080000</v>
      </c>
      <c r="M334" s="6"/>
      <c r="N334" s="11"/>
    </row>
    <row r="335" spans="1:14" s="3" customFormat="1" ht="18">
      <c r="A335" s="20" t="s">
        <v>73</v>
      </c>
      <c r="B335" s="21" t="s">
        <v>74</v>
      </c>
      <c r="C335" s="73">
        <f aca="true" t="shared" si="82" ref="C335:L335">SUM(C336)</f>
        <v>0</v>
      </c>
      <c r="D335" s="73">
        <f t="shared" si="82"/>
        <v>0</v>
      </c>
      <c r="E335" s="73">
        <f t="shared" si="82"/>
        <v>0</v>
      </c>
      <c r="F335" s="73">
        <f t="shared" si="82"/>
        <v>0</v>
      </c>
      <c r="G335" s="73">
        <f t="shared" si="82"/>
        <v>0</v>
      </c>
      <c r="H335" s="73">
        <f t="shared" si="82"/>
        <v>0</v>
      </c>
      <c r="I335" s="73">
        <f t="shared" si="82"/>
        <v>0</v>
      </c>
      <c r="J335" s="73">
        <f t="shared" si="82"/>
        <v>0</v>
      </c>
      <c r="K335" s="73">
        <f t="shared" si="82"/>
        <v>0</v>
      </c>
      <c r="L335" s="74">
        <f t="shared" si="82"/>
        <v>0</v>
      </c>
      <c r="M335" s="19"/>
      <c r="N335" s="22">
        <f>SUM(N336)</f>
        <v>0</v>
      </c>
    </row>
    <row r="336" spans="1:14" ht="25.5">
      <c r="A336" s="10" t="s">
        <v>75</v>
      </c>
      <c r="B336" s="12" t="s">
        <v>76</v>
      </c>
      <c r="C336" s="75">
        <v>0</v>
      </c>
      <c r="D336" s="75">
        <v>0</v>
      </c>
      <c r="E336" s="75"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  <c r="L336" s="76">
        <v>0</v>
      </c>
      <c r="M336" s="6"/>
      <c r="N336" s="11"/>
    </row>
    <row r="337" spans="1:14" s="3" customFormat="1" ht="18">
      <c r="A337" s="20" t="s">
        <v>0</v>
      </c>
      <c r="B337" s="21" t="s">
        <v>108</v>
      </c>
      <c r="C337" s="73">
        <f aca="true" t="shared" si="83" ref="C337:L337">SUM(C338++C374+C375+C378+C379+C380+C381+C382)</f>
        <v>1769831153.7600002</v>
      </c>
      <c r="D337" s="73">
        <f t="shared" si="83"/>
        <v>0</v>
      </c>
      <c r="E337" s="73">
        <f t="shared" si="83"/>
        <v>0</v>
      </c>
      <c r="F337" s="73">
        <f t="shared" si="83"/>
        <v>1109970427.1599998</v>
      </c>
      <c r="G337" s="73">
        <f t="shared" si="83"/>
        <v>364579854.72</v>
      </c>
      <c r="H337" s="73">
        <f t="shared" si="83"/>
        <v>2515221726.2</v>
      </c>
      <c r="I337" s="73">
        <f t="shared" si="83"/>
        <v>1893257428.95</v>
      </c>
      <c r="J337" s="73">
        <f t="shared" si="83"/>
        <v>1893257428.95</v>
      </c>
      <c r="K337" s="73">
        <f t="shared" si="83"/>
        <v>1363971826.56</v>
      </c>
      <c r="L337" s="74">
        <f t="shared" si="83"/>
        <v>1363971826.55</v>
      </c>
      <c r="M337" s="19"/>
      <c r="N337" s="22">
        <f>SUM(N338++N374+N375+N378+N379+N380+N381+N382)</f>
        <v>0</v>
      </c>
    </row>
    <row r="338" spans="1:14" s="3" customFormat="1" ht="18">
      <c r="A338" s="20" t="s">
        <v>1</v>
      </c>
      <c r="B338" s="21" t="s">
        <v>110</v>
      </c>
      <c r="C338" s="73">
        <f aca="true" t="shared" si="84" ref="C338:L338">C339</f>
        <v>1764603725.7600002</v>
      </c>
      <c r="D338" s="73">
        <f t="shared" si="84"/>
        <v>0</v>
      </c>
      <c r="E338" s="73">
        <f t="shared" si="84"/>
        <v>0</v>
      </c>
      <c r="F338" s="73">
        <f t="shared" si="84"/>
        <v>1032912172.1599998</v>
      </c>
      <c r="G338" s="73">
        <f t="shared" si="84"/>
        <v>364579854.72</v>
      </c>
      <c r="H338" s="73">
        <f t="shared" si="84"/>
        <v>2432936043.2</v>
      </c>
      <c r="I338" s="73">
        <f t="shared" si="84"/>
        <v>1893257428.95</v>
      </c>
      <c r="J338" s="73">
        <f t="shared" si="84"/>
        <v>1893257428.95</v>
      </c>
      <c r="K338" s="73">
        <f t="shared" si="84"/>
        <v>1363971826.56</v>
      </c>
      <c r="L338" s="74">
        <f t="shared" si="84"/>
        <v>1363971826.55</v>
      </c>
      <c r="M338" s="19"/>
      <c r="N338" s="22">
        <f>N339</f>
        <v>0</v>
      </c>
    </row>
    <row r="339" spans="1:14" s="3" customFormat="1" ht="18">
      <c r="A339" s="20" t="s">
        <v>3</v>
      </c>
      <c r="B339" s="21" t="s">
        <v>1106</v>
      </c>
      <c r="C339" s="73">
        <f aca="true" t="shared" si="85" ref="C339:L339">C340+C365+C369</f>
        <v>1764603725.7600002</v>
      </c>
      <c r="D339" s="73">
        <f t="shared" si="85"/>
        <v>0</v>
      </c>
      <c r="E339" s="73">
        <f t="shared" si="85"/>
        <v>0</v>
      </c>
      <c r="F339" s="73">
        <f t="shared" si="85"/>
        <v>1032912172.1599998</v>
      </c>
      <c r="G339" s="73">
        <f t="shared" si="85"/>
        <v>364579854.72</v>
      </c>
      <c r="H339" s="73">
        <f t="shared" si="85"/>
        <v>2432936043.2</v>
      </c>
      <c r="I339" s="73">
        <f t="shared" si="85"/>
        <v>1893257428.95</v>
      </c>
      <c r="J339" s="73">
        <f t="shared" si="85"/>
        <v>1893257428.95</v>
      </c>
      <c r="K339" s="73">
        <f t="shared" si="85"/>
        <v>1363971826.56</v>
      </c>
      <c r="L339" s="74">
        <f t="shared" si="85"/>
        <v>1363971826.55</v>
      </c>
      <c r="M339" s="19"/>
      <c r="N339" s="22">
        <f>N340+N365+N369</f>
        <v>0</v>
      </c>
    </row>
    <row r="340" spans="1:14" s="3" customFormat="1" ht="18">
      <c r="A340" s="20" t="s">
        <v>4</v>
      </c>
      <c r="B340" s="21" t="s">
        <v>1107</v>
      </c>
      <c r="C340" s="73">
        <f aca="true" t="shared" si="86" ref="C340:L340">SUM(C341:C346)+SUM(C363:C364)</f>
        <v>1704329926.0600002</v>
      </c>
      <c r="D340" s="73">
        <f t="shared" si="86"/>
        <v>0</v>
      </c>
      <c r="E340" s="73">
        <f t="shared" si="86"/>
        <v>0</v>
      </c>
      <c r="F340" s="73">
        <f t="shared" si="86"/>
        <v>1004944249.2499999</v>
      </c>
      <c r="G340" s="73">
        <f t="shared" si="86"/>
        <v>354361476.72</v>
      </c>
      <c r="H340" s="73">
        <f t="shared" si="86"/>
        <v>2354912698.5899997</v>
      </c>
      <c r="I340" s="73">
        <f t="shared" si="86"/>
        <v>1825626737.71</v>
      </c>
      <c r="J340" s="73">
        <f t="shared" si="86"/>
        <v>1825626737.71</v>
      </c>
      <c r="K340" s="73">
        <f t="shared" si="86"/>
        <v>1324750805.56</v>
      </c>
      <c r="L340" s="74">
        <f t="shared" si="86"/>
        <v>1324750805.55</v>
      </c>
      <c r="M340" s="19"/>
      <c r="N340" s="22">
        <f>SUM(N341:N346)+SUM(N363:N364)</f>
        <v>0</v>
      </c>
    </row>
    <row r="341" spans="1:14" ht="18">
      <c r="A341" s="10" t="s">
        <v>5</v>
      </c>
      <c r="B341" s="81" t="s">
        <v>6</v>
      </c>
      <c r="C341" s="75">
        <v>974903599.74</v>
      </c>
      <c r="D341" s="75">
        <v>0</v>
      </c>
      <c r="E341" s="75">
        <v>0</v>
      </c>
      <c r="F341" s="75">
        <v>85211655.32</v>
      </c>
      <c r="G341" s="75">
        <v>54147745.06</v>
      </c>
      <c r="H341" s="75">
        <v>1005967510</v>
      </c>
      <c r="I341" s="75">
        <v>1005967510</v>
      </c>
      <c r="J341" s="75">
        <v>1005967510</v>
      </c>
      <c r="K341" s="75">
        <v>678647906</v>
      </c>
      <c r="L341" s="76">
        <v>678647906</v>
      </c>
      <c r="M341" s="6"/>
      <c r="N341" s="11"/>
    </row>
    <row r="342" spans="1:14" ht="18">
      <c r="A342" s="10" t="s">
        <v>7</v>
      </c>
      <c r="B342" s="81" t="s">
        <v>1256</v>
      </c>
      <c r="C342" s="75">
        <v>263433.4</v>
      </c>
      <c r="D342" s="75">
        <v>0</v>
      </c>
      <c r="E342" s="75">
        <v>0</v>
      </c>
      <c r="F342" s="75">
        <v>0</v>
      </c>
      <c r="G342" s="75">
        <v>0</v>
      </c>
      <c r="H342" s="75">
        <v>263433.4</v>
      </c>
      <c r="I342" s="75">
        <v>0</v>
      </c>
      <c r="J342" s="75">
        <v>0</v>
      </c>
      <c r="K342" s="75">
        <v>0</v>
      </c>
      <c r="L342" s="76">
        <v>0</v>
      </c>
      <c r="M342" s="6"/>
      <c r="N342" s="11"/>
    </row>
    <row r="343" spans="1:14" ht="18">
      <c r="A343" s="10" t="s">
        <v>8</v>
      </c>
      <c r="B343" s="12" t="s">
        <v>9</v>
      </c>
      <c r="C343" s="75">
        <v>566419515.72</v>
      </c>
      <c r="D343" s="75">
        <v>0</v>
      </c>
      <c r="E343" s="75">
        <v>0</v>
      </c>
      <c r="F343" s="75">
        <v>300000000</v>
      </c>
      <c r="G343" s="75">
        <v>300000000</v>
      </c>
      <c r="H343" s="75">
        <v>566419515.72</v>
      </c>
      <c r="I343" s="75">
        <v>456258510.28</v>
      </c>
      <c r="J343" s="75">
        <v>456258510.28</v>
      </c>
      <c r="K343" s="76">
        <v>318459654</v>
      </c>
      <c r="L343" s="76">
        <v>318459654</v>
      </c>
      <c r="M343" s="6"/>
      <c r="N343" s="11"/>
    </row>
    <row r="344" spans="1:14" ht="18">
      <c r="A344" s="10" t="s">
        <v>10</v>
      </c>
      <c r="B344" s="12" t="s">
        <v>1108</v>
      </c>
      <c r="C344" s="75">
        <v>25097526.68</v>
      </c>
      <c r="D344" s="75">
        <v>0</v>
      </c>
      <c r="E344" s="75">
        <v>0</v>
      </c>
      <c r="F344" s="75">
        <v>5826875.46</v>
      </c>
      <c r="G344" s="75">
        <v>0</v>
      </c>
      <c r="H344" s="75">
        <v>30924402.14</v>
      </c>
      <c r="I344" s="75">
        <v>18752084.5</v>
      </c>
      <c r="J344" s="75">
        <v>18752084.5</v>
      </c>
      <c r="K344" s="75">
        <v>14078055.38</v>
      </c>
      <c r="L344" s="76">
        <v>14078055.38</v>
      </c>
      <c r="M344" s="6"/>
      <c r="N344" s="11"/>
    </row>
    <row r="345" spans="1:14" ht="18">
      <c r="A345" s="10" t="s">
        <v>11</v>
      </c>
      <c r="B345" s="12" t="s">
        <v>115</v>
      </c>
      <c r="C345" s="75">
        <v>127419870.97</v>
      </c>
      <c r="D345" s="75">
        <v>0</v>
      </c>
      <c r="E345" s="75">
        <v>0</v>
      </c>
      <c r="F345" s="75">
        <v>0</v>
      </c>
      <c r="G345" s="75">
        <v>0</v>
      </c>
      <c r="H345" s="75">
        <v>127419870.97</v>
      </c>
      <c r="I345" s="75">
        <v>33890394.75</v>
      </c>
      <c r="J345" s="75">
        <v>33890394.75</v>
      </c>
      <c r="K345" s="75">
        <v>24136542.89</v>
      </c>
      <c r="L345" s="76">
        <v>24136542.89</v>
      </c>
      <c r="M345" s="6"/>
      <c r="N345" s="11"/>
    </row>
    <row r="346" spans="1:14" s="3" customFormat="1" ht="18">
      <c r="A346" s="20" t="s">
        <v>12</v>
      </c>
      <c r="B346" s="21" t="s">
        <v>69</v>
      </c>
      <c r="C346" s="73">
        <f aca="true" t="shared" si="87" ref="C346:L346">C347+C356+C357</f>
        <v>0</v>
      </c>
      <c r="D346" s="73">
        <f t="shared" si="87"/>
        <v>0</v>
      </c>
      <c r="E346" s="73">
        <f t="shared" si="87"/>
        <v>0</v>
      </c>
      <c r="F346" s="73">
        <f t="shared" si="87"/>
        <v>613905718.4699999</v>
      </c>
      <c r="G346" s="73">
        <f t="shared" si="87"/>
        <v>0</v>
      </c>
      <c r="H346" s="73">
        <f t="shared" si="87"/>
        <v>613905718.4699999</v>
      </c>
      <c r="I346" s="73">
        <f t="shared" si="87"/>
        <v>304083406.25</v>
      </c>
      <c r="J346" s="73">
        <f t="shared" si="87"/>
        <v>304083406.25</v>
      </c>
      <c r="K346" s="73">
        <f t="shared" si="87"/>
        <v>287313234.29</v>
      </c>
      <c r="L346" s="74">
        <f t="shared" si="87"/>
        <v>287313234.28</v>
      </c>
      <c r="M346" s="19"/>
      <c r="N346" s="22">
        <f>N347+N356+N357</f>
        <v>0</v>
      </c>
    </row>
    <row r="347" spans="1:14" s="3" customFormat="1" ht="18">
      <c r="A347" s="20" t="s">
        <v>262</v>
      </c>
      <c r="B347" s="21" t="s">
        <v>17</v>
      </c>
      <c r="C347" s="73">
        <f aca="true" t="shared" si="88" ref="C347:L347">SUM(C348:C355)</f>
        <v>0</v>
      </c>
      <c r="D347" s="73">
        <f t="shared" si="88"/>
        <v>0</v>
      </c>
      <c r="E347" s="73">
        <f t="shared" si="88"/>
        <v>0</v>
      </c>
      <c r="F347" s="73">
        <f t="shared" si="88"/>
        <v>593840995.4699999</v>
      </c>
      <c r="G347" s="73">
        <f t="shared" si="88"/>
        <v>0</v>
      </c>
      <c r="H347" s="73">
        <f t="shared" si="88"/>
        <v>593840995.4699999</v>
      </c>
      <c r="I347" s="73">
        <f t="shared" si="88"/>
        <v>290956604.25</v>
      </c>
      <c r="J347" s="73">
        <f t="shared" si="88"/>
        <v>290956604.25</v>
      </c>
      <c r="K347" s="73">
        <f t="shared" si="88"/>
        <v>287313234.29</v>
      </c>
      <c r="L347" s="74">
        <f t="shared" si="88"/>
        <v>287313234.28</v>
      </c>
      <c r="M347" s="19"/>
      <c r="N347" s="22">
        <f>SUM(N348:N355)</f>
        <v>0</v>
      </c>
    </row>
    <row r="348" spans="1:14" ht="18">
      <c r="A348" s="10" t="s">
        <v>263</v>
      </c>
      <c r="B348" s="12" t="s">
        <v>117</v>
      </c>
      <c r="C348" s="75">
        <v>0</v>
      </c>
      <c r="D348" s="75">
        <v>0</v>
      </c>
      <c r="E348" s="75">
        <v>0</v>
      </c>
      <c r="F348" s="75">
        <v>1819.31</v>
      </c>
      <c r="G348" s="75">
        <v>0</v>
      </c>
      <c r="H348" s="75">
        <v>1819.31</v>
      </c>
      <c r="I348" s="75">
        <v>0</v>
      </c>
      <c r="J348" s="75">
        <v>0</v>
      </c>
      <c r="K348" s="75">
        <v>0</v>
      </c>
      <c r="L348" s="76">
        <v>0</v>
      </c>
      <c r="M348" s="6"/>
      <c r="N348" s="11"/>
    </row>
    <row r="349" spans="1:14" ht="18">
      <c r="A349" s="10" t="s">
        <v>264</v>
      </c>
      <c r="B349" s="12" t="s">
        <v>118</v>
      </c>
      <c r="C349" s="75">
        <v>0</v>
      </c>
      <c r="D349" s="75">
        <v>0</v>
      </c>
      <c r="E349" s="75">
        <v>0</v>
      </c>
      <c r="F349" s="75">
        <v>5936611.86</v>
      </c>
      <c r="G349" s="75">
        <v>0</v>
      </c>
      <c r="H349" s="75">
        <v>5936611.86</v>
      </c>
      <c r="I349" s="75">
        <v>5936611.76</v>
      </c>
      <c r="J349" s="75">
        <v>5936611.76</v>
      </c>
      <c r="K349" s="75">
        <v>5441100</v>
      </c>
      <c r="L349" s="76">
        <v>5441100</v>
      </c>
      <c r="M349" s="6"/>
      <c r="N349" s="11"/>
    </row>
    <row r="350" spans="1:14" ht="18">
      <c r="A350" s="10" t="s">
        <v>265</v>
      </c>
      <c r="B350" s="12" t="s">
        <v>16</v>
      </c>
      <c r="C350" s="75">
        <v>0</v>
      </c>
      <c r="D350" s="75">
        <v>0</v>
      </c>
      <c r="E350" s="75"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  <c r="L350" s="76">
        <v>0</v>
      </c>
      <c r="M350" s="6"/>
      <c r="N350" s="11"/>
    </row>
    <row r="351" spans="1:14" ht="18">
      <c r="A351" s="10" t="s">
        <v>266</v>
      </c>
      <c r="B351" s="12" t="s">
        <v>18</v>
      </c>
      <c r="C351" s="75">
        <v>0</v>
      </c>
      <c r="D351" s="75">
        <v>0</v>
      </c>
      <c r="E351" s="75">
        <v>0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  <c r="K351" s="75">
        <v>0</v>
      </c>
      <c r="L351" s="76">
        <v>0</v>
      </c>
      <c r="M351" s="6"/>
      <c r="N351" s="11"/>
    </row>
    <row r="352" spans="1:14" ht="18">
      <c r="A352" s="10" t="s">
        <v>267</v>
      </c>
      <c r="B352" s="12" t="s">
        <v>19</v>
      </c>
      <c r="C352" s="75">
        <v>0</v>
      </c>
      <c r="D352" s="75">
        <v>0</v>
      </c>
      <c r="E352" s="75">
        <v>0</v>
      </c>
      <c r="F352" s="75">
        <v>0</v>
      </c>
      <c r="G352" s="75">
        <v>0</v>
      </c>
      <c r="H352" s="75">
        <v>0</v>
      </c>
      <c r="I352" s="75">
        <v>0</v>
      </c>
      <c r="J352" s="75">
        <v>0</v>
      </c>
      <c r="K352" s="75">
        <v>0</v>
      </c>
      <c r="L352" s="76">
        <v>0</v>
      </c>
      <c r="M352" s="6"/>
      <c r="N352" s="11"/>
    </row>
    <row r="353" spans="1:14" ht="18">
      <c r="A353" s="10" t="s">
        <v>268</v>
      </c>
      <c r="B353" s="12" t="s">
        <v>119</v>
      </c>
      <c r="C353" s="75">
        <v>0</v>
      </c>
      <c r="D353" s="75">
        <v>0</v>
      </c>
      <c r="E353" s="75">
        <v>0</v>
      </c>
      <c r="F353" s="75">
        <v>587902564.3</v>
      </c>
      <c r="G353" s="75">
        <v>0</v>
      </c>
      <c r="H353" s="75">
        <v>587902564.3</v>
      </c>
      <c r="I353" s="75">
        <v>285019992.49</v>
      </c>
      <c r="J353" s="75">
        <v>285019992.49</v>
      </c>
      <c r="K353" s="75">
        <v>281872134.29</v>
      </c>
      <c r="L353" s="76">
        <v>281872134.28</v>
      </c>
      <c r="M353" s="6"/>
      <c r="N353" s="11"/>
    </row>
    <row r="354" spans="1:14" ht="18">
      <c r="A354" s="10" t="s">
        <v>269</v>
      </c>
      <c r="B354" s="12" t="s">
        <v>120</v>
      </c>
      <c r="C354" s="75">
        <v>0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6">
        <v>0</v>
      </c>
      <c r="M354" s="6"/>
      <c r="N354" s="11"/>
    </row>
    <row r="355" spans="1:14" ht="18">
      <c r="A355" s="10" t="s">
        <v>270</v>
      </c>
      <c r="B355" s="12" t="s">
        <v>13</v>
      </c>
      <c r="C355" s="75">
        <v>0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6">
        <v>0</v>
      </c>
      <c r="M355" s="6"/>
      <c r="N355" s="11"/>
    </row>
    <row r="356" spans="1:14" ht="18">
      <c r="A356" s="10" t="s">
        <v>290</v>
      </c>
      <c r="B356" s="12" t="s">
        <v>116</v>
      </c>
      <c r="C356" s="75">
        <v>0</v>
      </c>
      <c r="D356" s="75">
        <v>0</v>
      </c>
      <c r="E356" s="75">
        <v>0</v>
      </c>
      <c r="F356" s="75">
        <v>6937921</v>
      </c>
      <c r="G356" s="75">
        <v>0</v>
      </c>
      <c r="H356" s="75">
        <v>6937921</v>
      </c>
      <c r="I356" s="75">
        <v>0</v>
      </c>
      <c r="J356" s="75">
        <v>0</v>
      </c>
      <c r="K356" s="75">
        <v>0</v>
      </c>
      <c r="L356" s="76">
        <v>0</v>
      </c>
      <c r="M356" s="6"/>
      <c r="N356" s="11"/>
    </row>
    <row r="357" spans="1:14" s="3" customFormat="1" ht="25.5">
      <c r="A357" s="20" t="s">
        <v>1109</v>
      </c>
      <c r="B357" s="21" t="s">
        <v>1110</v>
      </c>
      <c r="C357" s="73">
        <f aca="true" t="shared" si="89" ref="C357:L357">SUM(C358:C362)</f>
        <v>0</v>
      </c>
      <c r="D357" s="73">
        <f t="shared" si="89"/>
        <v>0</v>
      </c>
      <c r="E357" s="73">
        <f t="shared" si="89"/>
        <v>0</v>
      </c>
      <c r="F357" s="73">
        <f t="shared" si="89"/>
        <v>13126802</v>
      </c>
      <c r="G357" s="73">
        <f t="shared" si="89"/>
        <v>0</v>
      </c>
      <c r="H357" s="73">
        <f t="shared" si="89"/>
        <v>13126802</v>
      </c>
      <c r="I357" s="73">
        <f t="shared" si="89"/>
        <v>13126802</v>
      </c>
      <c r="J357" s="73">
        <f t="shared" si="89"/>
        <v>13126802</v>
      </c>
      <c r="K357" s="73">
        <f t="shared" si="89"/>
        <v>0</v>
      </c>
      <c r="L357" s="74">
        <f t="shared" si="89"/>
        <v>0</v>
      </c>
      <c r="M357" s="19"/>
      <c r="N357" s="22">
        <f>SUM(N358:N362)</f>
        <v>0</v>
      </c>
    </row>
    <row r="358" spans="1:14" ht="18">
      <c r="A358" s="10" t="s">
        <v>1111</v>
      </c>
      <c r="B358" s="12" t="s">
        <v>6</v>
      </c>
      <c r="C358" s="75">
        <v>0</v>
      </c>
      <c r="D358" s="75">
        <v>0</v>
      </c>
      <c r="E358" s="75">
        <v>0</v>
      </c>
      <c r="F358" s="75">
        <v>5051636.82</v>
      </c>
      <c r="G358" s="75">
        <v>0</v>
      </c>
      <c r="H358" s="75">
        <v>5051636.82</v>
      </c>
      <c r="I358" s="75">
        <v>5051636.82</v>
      </c>
      <c r="J358" s="75">
        <v>5051636.82</v>
      </c>
      <c r="K358" s="75">
        <v>0</v>
      </c>
      <c r="L358" s="76">
        <v>0</v>
      </c>
      <c r="M358" s="6"/>
      <c r="N358" s="11"/>
    </row>
    <row r="359" spans="1:14" ht="18">
      <c r="A359" s="10" t="s">
        <v>1112</v>
      </c>
      <c r="B359" s="12" t="s">
        <v>9</v>
      </c>
      <c r="C359" s="75">
        <v>0</v>
      </c>
      <c r="D359" s="75">
        <v>0</v>
      </c>
      <c r="E359" s="75">
        <v>0</v>
      </c>
      <c r="F359" s="75">
        <v>6634774.2</v>
      </c>
      <c r="G359" s="75">
        <v>0</v>
      </c>
      <c r="H359" s="75">
        <v>6634774.2</v>
      </c>
      <c r="I359" s="75">
        <v>6634774.2</v>
      </c>
      <c r="J359" s="75">
        <v>6634774.2</v>
      </c>
      <c r="K359" s="75">
        <v>0</v>
      </c>
      <c r="L359" s="76">
        <v>0</v>
      </c>
      <c r="M359" s="6"/>
      <c r="N359" s="11"/>
    </row>
    <row r="360" spans="1:14" ht="18">
      <c r="A360" s="10" t="s">
        <v>1113</v>
      </c>
      <c r="B360" s="12" t="s">
        <v>115</v>
      </c>
      <c r="C360" s="75">
        <v>0</v>
      </c>
      <c r="D360" s="75">
        <v>0</v>
      </c>
      <c r="E360" s="75">
        <v>0</v>
      </c>
      <c r="F360" s="75">
        <v>846927.3</v>
      </c>
      <c r="G360" s="75">
        <v>0</v>
      </c>
      <c r="H360" s="75">
        <v>846927.3</v>
      </c>
      <c r="I360" s="75">
        <v>846927.3</v>
      </c>
      <c r="J360" s="75">
        <v>846927.3</v>
      </c>
      <c r="K360" s="75">
        <v>0</v>
      </c>
      <c r="L360" s="76">
        <v>0</v>
      </c>
      <c r="M360" s="6"/>
      <c r="N360" s="11"/>
    </row>
    <row r="361" spans="1:14" ht="18">
      <c r="A361" s="10" t="s">
        <v>1114</v>
      </c>
      <c r="B361" s="12" t="s">
        <v>477</v>
      </c>
      <c r="C361" s="75">
        <v>0</v>
      </c>
      <c r="D361" s="75">
        <v>0</v>
      </c>
      <c r="E361" s="75">
        <v>0</v>
      </c>
      <c r="F361" s="75">
        <v>445097.78</v>
      </c>
      <c r="G361" s="75">
        <v>0</v>
      </c>
      <c r="H361" s="75">
        <v>445097.78</v>
      </c>
      <c r="I361" s="75">
        <v>445097.78</v>
      </c>
      <c r="J361" s="75">
        <v>445097.78</v>
      </c>
      <c r="K361" s="75">
        <v>0</v>
      </c>
      <c r="L361" s="76">
        <v>0</v>
      </c>
      <c r="M361" s="6"/>
      <c r="N361" s="11"/>
    </row>
    <row r="362" spans="1:14" ht="18">
      <c r="A362" s="10" t="s">
        <v>1115</v>
      </c>
      <c r="B362" s="12" t="s">
        <v>479</v>
      </c>
      <c r="C362" s="75">
        <v>0</v>
      </c>
      <c r="D362" s="75">
        <v>0</v>
      </c>
      <c r="E362" s="75">
        <v>0</v>
      </c>
      <c r="F362" s="75">
        <v>148365.9</v>
      </c>
      <c r="G362" s="75">
        <v>0</v>
      </c>
      <c r="H362" s="75">
        <v>148365.9</v>
      </c>
      <c r="I362" s="75">
        <v>148365.9</v>
      </c>
      <c r="J362" s="75">
        <v>148365.9</v>
      </c>
      <c r="K362" s="75">
        <v>0</v>
      </c>
      <c r="L362" s="76">
        <v>0</v>
      </c>
      <c r="M362" s="6"/>
      <c r="N362" s="11"/>
    </row>
    <row r="363" spans="1:14" ht="25.5">
      <c r="A363" s="10" t="s">
        <v>14</v>
      </c>
      <c r="B363" s="12" t="s">
        <v>271</v>
      </c>
      <c r="C363" s="75">
        <v>3408659.85</v>
      </c>
      <c r="D363" s="75">
        <v>0</v>
      </c>
      <c r="E363" s="75">
        <v>0</v>
      </c>
      <c r="F363" s="75">
        <v>0</v>
      </c>
      <c r="G363" s="75">
        <v>71243.89</v>
      </c>
      <c r="H363" s="75">
        <v>3337415.96</v>
      </c>
      <c r="I363" s="75">
        <v>0</v>
      </c>
      <c r="J363" s="75">
        <v>0</v>
      </c>
      <c r="K363" s="75">
        <v>0</v>
      </c>
      <c r="L363" s="76">
        <v>0</v>
      </c>
      <c r="M363" s="6"/>
      <c r="N363" s="11"/>
    </row>
    <row r="364" spans="1:14" ht="18">
      <c r="A364" s="10" t="s">
        <v>15</v>
      </c>
      <c r="B364" s="12" t="s">
        <v>1116</v>
      </c>
      <c r="C364" s="75">
        <v>6817319.7</v>
      </c>
      <c r="D364" s="75">
        <v>0</v>
      </c>
      <c r="E364" s="75">
        <v>0</v>
      </c>
      <c r="F364" s="75">
        <v>0</v>
      </c>
      <c r="G364" s="75">
        <v>142487.77</v>
      </c>
      <c r="H364" s="75">
        <v>6674831.93</v>
      </c>
      <c r="I364" s="75">
        <v>6674831.93</v>
      </c>
      <c r="J364" s="75">
        <v>6674831.93</v>
      </c>
      <c r="K364" s="75">
        <v>2115413</v>
      </c>
      <c r="L364" s="76">
        <v>2115413</v>
      </c>
      <c r="M364" s="6"/>
      <c r="N364" s="11"/>
    </row>
    <row r="365" spans="1:14" s="3" customFormat="1" ht="18">
      <c r="A365" s="20" t="s">
        <v>20</v>
      </c>
      <c r="B365" s="21" t="s">
        <v>1117</v>
      </c>
      <c r="C365" s="73">
        <f aca="true" t="shared" si="90" ref="C365:L365">SUM(C366:C367)</f>
        <v>53961544.5</v>
      </c>
      <c r="D365" s="73">
        <f t="shared" si="90"/>
        <v>0</v>
      </c>
      <c r="E365" s="73">
        <f t="shared" si="90"/>
        <v>0</v>
      </c>
      <c r="F365" s="73">
        <f t="shared" si="90"/>
        <v>10609048.5</v>
      </c>
      <c r="G365" s="73">
        <f t="shared" si="90"/>
        <v>946895</v>
      </c>
      <c r="H365" s="73">
        <f t="shared" si="90"/>
        <v>63623698</v>
      </c>
      <c r="I365" s="73">
        <f t="shared" si="90"/>
        <v>54352215</v>
      </c>
      <c r="J365" s="73">
        <f t="shared" si="90"/>
        <v>54352215</v>
      </c>
      <c r="K365" s="73">
        <f t="shared" si="90"/>
        <v>36560929</v>
      </c>
      <c r="L365" s="74">
        <f t="shared" si="90"/>
        <v>36560929</v>
      </c>
      <c r="M365" s="19"/>
      <c r="N365" s="22">
        <f>SUM(N366:N367)</f>
        <v>0</v>
      </c>
    </row>
    <row r="366" spans="1:14" ht="18">
      <c r="A366" s="10" t="s">
        <v>21</v>
      </c>
      <c r="B366" s="12" t="s">
        <v>25</v>
      </c>
      <c r="C366" s="75">
        <v>53961544.5</v>
      </c>
      <c r="D366" s="75">
        <v>0</v>
      </c>
      <c r="E366" s="75">
        <v>0</v>
      </c>
      <c r="F366" s="75">
        <v>10478133.5</v>
      </c>
      <c r="G366" s="75">
        <v>946895</v>
      </c>
      <c r="H366" s="75">
        <v>63492783</v>
      </c>
      <c r="I366" s="75">
        <v>54221300</v>
      </c>
      <c r="J366" s="75">
        <v>54221300</v>
      </c>
      <c r="K366" s="75">
        <v>36430014</v>
      </c>
      <c r="L366" s="76">
        <v>36430014</v>
      </c>
      <c r="M366" s="6"/>
      <c r="N366" s="11"/>
    </row>
    <row r="367" spans="1:14" s="3" customFormat="1" ht="18">
      <c r="A367" s="20" t="s">
        <v>22</v>
      </c>
      <c r="B367" s="21" t="s">
        <v>27</v>
      </c>
      <c r="C367" s="73">
        <f aca="true" t="shared" si="91" ref="C367:L367">C368</f>
        <v>0</v>
      </c>
      <c r="D367" s="73">
        <f t="shared" si="91"/>
        <v>0</v>
      </c>
      <c r="E367" s="73">
        <f t="shared" si="91"/>
        <v>0</v>
      </c>
      <c r="F367" s="73">
        <f t="shared" si="91"/>
        <v>130915</v>
      </c>
      <c r="G367" s="73">
        <f t="shared" si="91"/>
        <v>0</v>
      </c>
      <c r="H367" s="73">
        <f t="shared" si="91"/>
        <v>130915</v>
      </c>
      <c r="I367" s="73">
        <f t="shared" si="91"/>
        <v>130915</v>
      </c>
      <c r="J367" s="73">
        <f t="shared" si="91"/>
        <v>130915</v>
      </c>
      <c r="K367" s="73">
        <f t="shared" si="91"/>
        <v>130915</v>
      </c>
      <c r="L367" s="74">
        <f t="shared" si="91"/>
        <v>130915</v>
      </c>
      <c r="M367" s="19"/>
      <c r="N367" s="22">
        <f>N368</f>
        <v>0</v>
      </c>
    </row>
    <row r="368" spans="1:14" ht="18">
      <c r="A368" s="10" t="s">
        <v>272</v>
      </c>
      <c r="B368" s="12" t="s">
        <v>28</v>
      </c>
      <c r="C368" s="75">
        <v>0</v>
      </c>
      <c r="D368" s="75">
        <v>0</v>
      </c>
      <c r="E368" s="75">
        <v>0</v>
      </c>
      <c r="F368" s="75">
        <v>130915</v>
      </c>
      <c r="G368" s="75">
        <v>0</v>
      </c>
      <c r="H368" s="75">
        <v>130915</v>
      </c>
      <c r="I368" s="75">
        <v>130915</v>
      </c>
      <c r="J368" s="75">
        <v>130915</v>
      </c>
      <c r="K368" s="75">
        <v>130915</v>
      </c>
      <c r="L368" s="76">
        <v>130915</v>
      </c>
      <c r="M368" s="6"/>
      <c r="N368" s="11"/>
    </row>
    <row r="369" spans="1:14" s="3" customFormat="1" ht="18">
      <c r="A369" s="20" t="s">
        <v>23</v>
      </c>
      <c r="B369" s="21" t="s">
        <v>29</v>
      </c>
      <c r="C369" s="73">
        <f aca="true" t="shared" si="92" ref="C369:L369">SUM(C370:C373)</f>
        <v>6312255.2</v>
      </c>
      <c r="D369" s="73">
        <f t="shared" si="92"/>
        <v>0</v>
      </c>
      <c r="E369" s="73">
        <f t="shared" si="92"/>
        <v>0</v>
      </c>
      <c r="F369" s="73">
        <f t="shared" si="92"/>
        <v>17358874.41</v>
      </c>
      <c r="G369" s="73">
        <f t="shared" si="92"/>
        <v>9271483</v>
      </c>
      <c r="H369" s="73">
        <f t="shared" si="92"/>
        <v>14399646.61</v>
      </c>
      <c r="I369" s="73">
        <f t="shared" si="92"/>
        <v>13278476.24</v>
      </c>
      <c r="J369" s="73">
        <f t="shared" si="92"/>
        <v>13278476.24</v>
      </c>
      <c r="K369" s="73">
        <f t="shared" si="92"/>
        <v>2660092</v>
      </c>
      <c r="L369" s="74">
        <f t="shared" si="92"/>
        <v>2660092</v>
      </c>
      <c r="M369" s="19"/>
      <c r="N369" s="22">
        <f>SUM(N370:N373)</f>
        <v>0</v>
      </c>
    </row>
    <row r="370" spans="1:14" ht="18">
      <c r="A370" s="10" t="s">
        <v>24</v>
      </c>
      <c r="B370" s="12" t="s">
        <v>30</v>
      </c>
      <c r="C370" s="75">
        <v>6312255.2</v>
      </c>
      <c r="D370" s="75">
        <v>0</v>
      </c>
      <c r="E370" s="75">
        <v>0</v>
      </c>
      <c r="F370" s="75">
        <v>2354581.17</v>
      </c>
      <c r="G370" s="75">
        <v>0</v>
      </c>
      <c r="H370" s="75">
        <v>8666836.37</v>
      </c>
      <c r="I370" s="75">
        <v>7565112</v>
      </c>
      <c r="J370" s="75">
        <v>7565112</v>
      </c>
      <c r="K370" s="75">
        <v>0</v>
      </c>
      <c r="L370" s="76">
        <v>0</v>
      </c>
      <c r="M370" s="6"/>
      <c r="N370" s="11"/>
    </row>
    <row r="371" spans="1:14" ht="18">
      <c r="A371" s="10" t="s">
        <v>26</v>
      </c>
      <c r="B371" s="12" t="s">
        <v>31</v>
      </c>
      <c r="C371" s="75">
        <v>0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6">
        <v>0</v>
      </c>
      <c r="M371" s="6"/>
      <c r="N371" s="11"/>
    </row>
    <row r="372" spans="1:14" ht="18">
      <c r="A372" s="10" t="s">
        <v>291</v>
      </c>
      <c r="B372" s="12" t="s">
        <v>1118</v>
      </c>
      <c r="C372" s="75">
        <v>0</v>
      </c>
      <c r="D372" s="75">
        <v>0</v>
      </c>
      <c r="E372" s="75">
        <v>0</v>
      </c>
      <c r="F372" s="75">
        <v>5732810.24</v>
      </c>
      <c r="G372" s="75">
        <v>0</v>
      </c>
      <c r="H372" s="75">
        <v>5732810.24</v>
      </c>
      <c r="I372" s="75">
        <v>5713364.24</v>
      </c>
      <c r="J372" s="75">
        <v>5713364.24</v>
      </c>
      <c r="K372" s="75">
        <v>2660092</v>
      </c>
      <c r="L372" s="76">
        <v>2660092</v>
      </c>
      <c r="M372" s="6"/>
      <c r="N372" s="11"/>
    </row>
    <row r="373" spans="1:14" ht="38.25">
      <c r="A373" s="10" t="s">
        <v>1221</v>
      </c>
      <c r="B373" s="12" t="s">
        <v>1222</v>
      </c>
      <c r="C373" s="75">
        <v>0</v>
      </c>
      <c r="D373" s="75">
        <v>0</v>
      </c>
      <c r="E373" s="75">
        <v>0</v>
      </c>
      <c r="F373" s="75">
        <v>9271483</v>
      </c>
      <c r="G373" s="75">
        <v>9271483</v>
      </c>
      <c r="H373" s="75">
        <v>0</v>
      </c>
      <c r="I373" s="75">
        <v>0</v>
      </c>
      <c r="J373" s="75">
        <v>0</v>
      </c>
      <c r="K373" s="75">
        <v>0</v>
      </c>
      <c r="L373" s="76">
        <v>0</v>
      </c>
      <c r="M373" s="6"/>
      <c r="N373" s="11"/>
    </row>
    <row r="374" spans="1:14" ht="18">
      <c r="A374" s="10" t="s">
        <v>32</v>
      </c>
      <c r="B374" s="12" t="s">
        <v>124</v>
      </c>
      <c r="C374" s="75">
        <v>1000</v>
      </c>
      <c r="D374" s="75">
        <v>0</v>
      </c>
      <c r="E374" s="75">
        <v>0</v>
      </c>
      <c r="F374" s="75">
        <v>0</v>
      </c>
      <c r="G374" s="75">
        <v>0</v>
      </c>
      <c r="H374" s="75">
        <v>1000</v>
      </c>
      <c r="I374" s="75">
        <v>0</v>
      </c>
      <c r="J374" s="75">
        <v>0</v>
      </c>
      <c r="K374" s="75">
        <v>0</v>
      </c>
      <c r="L374" s="76">
        <v>0</v>
      </c>
      <c r="M374" s="9"/>
      <c r="N374" s="11"/>
    </row>
    <row r="375" spans="1:14" s="3" customFormat="1" ht="18">
      <c r="A375" s="20" t="s">
        <v>33</v>
      </c>
      <c r="B375" s="21" t="s">
        <v>1248</v>
      </c>
      <c r="C375" s="73">
        <f aca="true" t="shared" si="93" ref="C375:L375">SUM(C376:C377)</f>
        <v>1000</v>
      </c>
      <c r="D375" s="73">
        <f t="shared" si="93"/>
        <v>0</v>
      </c>
      <c r="E375" s="73">
        <f t="shared" si="93"/>
        <v>0</v>
      </c>
      <c r="F375" s="73">
        <f t="shared" si="93"/>
        <v>76903820</v>
      </c>
      <c r="G375" s="73">
        <f t="shared" si="93"/>
        <v>0</v>
      </c>
      <c r="H375" s="73">
        <f t="shared" si="93"/>
        <v>76904820</v>
      </c>
      <c r="I375" s="73">
        <f t="shared" si="93"/>
        <v>0</v>
      </c>
      <c r="J375" s="73">
        <f t="shared" si="93"/>
        <v>0</v>
      </c>
      <c r="K375" s="73">
        <f t="shared" si="93"/>
        <v>0</v>
      </c>
      <c r="L375" s="74">
        <f t="shared" si="93"/>
        <v>0</v>
      </c>
      <c r="M375" s="19"/>
      <c r="N375" s="22">
        <f>SUM(N376:N377)</f>
        <v>0</v>
      </c>
    </row>
    <row r="376" spans="1:14" ht="25.5">
      <c r="A376" s="10" t="s">
        <v>1251</v>
      </c>
      <c r="B376" s="12" t="s">
        <v>1252</v>
      </c>
      <c r="C376" s="75">
        <v>1000</v>
      </c>
      <c r="D376" s="75">
        <v>0</v>
      </c>
      <c r="E376" s="75">
        <v>0</v>
      </c>
      <c r="F376" s="75">
        <v>66540189</v>
      </c>
      <c r="G376" s="75">
        <v>0</v>
      </c>
      <c r="H376" s="75">
        <v>66541189</v>
      </c>
      <c r="I376" s="75">
        <v>0</v>
      </c>
      <c r="J376" s="75">
        <v>0</v>
      </c>
      <c r="K376" s="75">
        <v>0</v>
      </c>
      <c r="L376" s="76">
        <v>0</v>
      </c>
      <c r="M376" s="6"/>
      <c r="N376" s="11"/>
    </row>
    <row r="377" spans="1:14" ht="18">
      <c r="A377" s="10" t="s">
        <v>1253</v>
      </c>
      <c r="B377" s="12" t="s">
        <v>1254</v>
      </c>
      <c r="C377" s="75">
        <v>0</v>
      </c>
      <c r="D377" s="75">
        <v>0</v>
      </c>
      <c r="E377" s="75">
        <v>0</v>
      </c>
      <c r="F377" s="75">
        <v>10363631</v>
      </c>
      <c r="G377" s="75">
        <v>0</v>
      </c>
      <c r="H377" s="75">
        <v>10363631</v>
      </c>
      <c r="I377" s="75">
        <v>0</v>
      </c>
      <c r="J377" s="75">
        <v>0</v>
      </c>
      <c r="K377" s="75">
        <v>0</v>
      </c>
      <c r="L377" s="76">
        <v>0</v>
      </c>
      <c r="M377" s="6"/>
      <c r="N377" s="11"/>
    </row>
    <row r="378" spans="1:14" ht="18">
      <c r="A378" s="10" t="s">
        <v>34</v>
      </c>
      <c r="B378" s="12" t="s">
        <v>126</v>
      </c>
      <c r="C378" s="75">
        <v>2145412</v>
      </c>
      <c r="D378" s="75">
        <v>0</v>
      </c>
      <c r="E378" s="75">
        <v>0</v>
      </c>
      <c r="F378" s="75">
        <v>154435</v>
      </c>
      <c r="G378" s="75">
        <v>0</v>
      </c>
      <c r="H378" s="75">
        <v>2299847</v>
      </c>
      <c r="I378" s="75">
        <v>0</v>
      </c>
      <c r="J378" s="75">
        <v>0</v>
      </c>
      <c r="K378" s="75">
        <v>0</v>
      </c>
      <c r="L378" s="76">
        <v>0</v>
      </c>
      <c r="M378" s="6"/>
      <c r="N378" s="11"/>
    </row>
    <row r="379" spans="1:14" ht="18">
      <c r="A379" s="10" t="s">
        <v>35</v>
      </c>
      <c r="B379" s="12" t="s">
        <v>128</v>
      </c>
      <c r="C379" s="75">
        <v>1000</v>
      </c>
      <c r="D379" s="75">
        <v>0</v>
      </c>
      <c r="E379" s="75">
        <v>0</v>
      </c>
      <c r="F379" s="75">
        <v>0</v>
      </c>
      <c r="G379" s="75">
        <v>0</v>
      </c>
      <c r="H379" s="75">
        <v>1000</v>
      </c>
      <c r="I379" s="75">
        <v>0</v>
      </c>
      <c r="J379" s="75">
        <v>0</v>
      </c>
      <c r="K379" s="75">
        <v>0</v>
      </c>
      <c r="L379" s="76">
        <v>0</v>
      </c>
      <c r="M379" s="6"/>
      <c r="N379" s="11"/>
    </row>
    <row r="380" spans="1:14" ht="18">
      <c r="A380" s="10" t="s">
        <v>36</v>
      </c>
      <c r="B380" s="12" t="s">
        <v>130</v>
      </c>
      <c r="C380" s="75">
        <v>1000</v>
      </c>
      <c r="D380" s="75">
        <v>0</v>
      </c>
      <c r="E380" s="75">
        <v>0</v>
      </c>
      <c r="F380" s="75">
        <v>0</v>
      </c>
      <c r="G380" s="75">
        <v>0</v>
      </c>
      <c r="H380" s="75">
        <v>1000</v>
      </c>
      <c r="I380" s="75">
        <v>0</v>
      </c>
      <c r="J380" s="75">
        <v>0</v>
      </c>
      <c r="K380" s="75">
        <v>0</v>
      </c>
      <c r="L380" s="76">
        <v>0</v>
      </c>
      <c r="M380" s="6"/>
      <c r="N380" s="11"/>
    </row>
    <row r="381" spans="1:14" ht="18">
      <c r="A381" s="10" t="s">
        <v>37</v>
      </c>
      <c r="B381" s="12" t="s">
        <v>1119</v>
      </c>
      <c r="C381" s="75">
        <v>3077016</v>
      </c>
      <c r="D381" s="75">
        <v>0</v>
      </c>
      <c r="E381" s="75">
        <v>0</v>
      </c>
      <c r="F381" s="75">
        <v>0</v>
      </c>
      <c r="G381" s="75">
        <v>0</v>
      </c>
      <c r="H381" s="75">
        <v>3077016</v>
      </c>
      <c r="I381" s="75">
        <v>0</v>
      </c>
      <c r="J381" s="75">
        <v>0</v>
      </c>
      <c r="K381" s="75">
        <v>0</v>
      </c>
      <c r="L381" s="76">
        <v>0</v>
      </c>
      <c r="M381" s="6"/>
      <c r="N381" s="11"/>
    </row>
    <row r="382" spans="1:14" ht="18">
      <c r="A382" s="10" t="s">
        <v>38</v>
      </c>
      <c r="B382" s="12" t="s">
        <v>496</v>
      </c>
      <c r="C382" s="75">
        <v>1000</v>
      </c>
      <c r="D382" s="75">
        <v>0</v>
      </c>
      <c r="E382" s="75">
        <v>0</v>
      </c>
      <c r="F382" s="75">
        <v>0</v>
      </c>
      <c r="G382" s="75">
        <v>0</v>
      </c>
      <c r="H382" s="75">
        <v>1000</v>
      </c>
      <c r="I382" s="75">
        <v>0</v>
      </c>
      <c r="J382" s="75">
        <v>0</v>
      </c>
      <c r="K382" s="75">
        <v>0</v>
      </c>
      <c r="L382" s="76">
        <v>0</v>
      </c>
      <c r="M382" s="6"/>
      <c r="N382" s="11"/>
    </row>
    <row r="383" spans="1:14" s="3" customFormat="1" ht="18">
      <c r="A383" s="20" t="s">
        <v>47</v>
      </c>
      <c r="B383" s="21" t="s">
        <v>1120</v>
      </c>
      <c r="C383" s="73">
        <f aca="true" t="shared" si="94" ref="C383:L383">C384+C391+C394+C397</f>
        <v>68193377.87</v>
      </c>
      <c r="D383" s="73">
        <f t="shared" si="94"/>
        <v>0</v>
      </c>
      <c r="E383" s="73">
        <f t="shared" si="94"/>
        <v>0</v>
      </c>
      <c r="F383" s="73">
        <f t="shared" si="94"/>
        <v>4741249.2</v>
      </c>
      <c r="G383" s="73">
        <f t="shared" si="94"/>
        <v>908160</v>
      </c>
      <c r="H383" s="73">
        <f t="shared" si="94"/>
        <v>72026467.07000001</v>
      </c>
      <c r="I383" s="73">
        <f t="shared" si="94"/>
        <v>36786250.699999996</v>
      </c>
      <c r="J383" s="73">
        <f t="shared" si="94"/>
        <v>33919277.699999996</v>
      </c>
      <c r="K383" s="73">
        <f t="shared" si="94"/>
        <v>20735377.7</v>
      </c>
      <c r="L383" s="74">
        <f t="shared" si="94"/>
        <v>20363777.67</v>
      </c>
      <c r="M383" s="19"/>
      <c r="N383" s="22">
        <f>N384+N391+N394+N397</f>
        <v>0</v>
      </c>
    </row>
    <row r="384" spans="1:14" s="3" customFormat="1" ht="18">
      <c r="A384" s="20" t="s">
        <v>48</v>
      </c>
      <c r="B384" s="21" t="s">
        <v>41</v>
      </c>
      <c r="C384" s="73">
        <f aca="true" t="shared" si="95" ref="C384:L384">SUM(C385:C390)</f>
        <v>19075944</v>
      </c>
      <c r="D384" s="73">
        <f t="shared" si="95"/>
        <v>0</v>
      </c>
      <c r="E384" s="73">
        <f t="shared" si="95"/>
        <v>0</v>
      </c>
      <c r="F384" s="73">
        <f t="shared" si="95"/>
        <v>0</v>
      </c>
      <c r="G384" s="73">
        <f t="shared" si="95"/>
        <v>0</v>
      </c>
      <c r="H384" s="73">
        <f t="shared" si="95"/>
        <v>19075944</v>
      </c>
      <c r="I384" s="73">
        <f t="shared" si="95"/>
        <v>2866973</v>
      </c>
      <c r="J384" s="73">
        <f t="shared" si="95"/>
        <v>0</v>
      </c>
      <c r="K384" s="73">
        <f t="shared" si="95"/>
        <v>0</v>
      </c>
      <c r="L384" s="74">
        <f t="shared" si="95"/>
        <v>0</v>
      </c>
      <c r="M384" s="19"/>
      <c r="N384" s="22">
        <f>SUM(N385:N390)</f>
        <v>0</v>
      </c>
    </row>
    <row r="385" spans="1:14" ht="18">
      <c r="A385" s="10" t="s">
        <v>49</v>
      </c>
      <c r="B385" s="12" t="s">
        <v>144</v>
      </c>
      <c r="C385" s="75">
        <v>7630377.6</v>
      </c>
      <c r="D385" s="75">
        <v>0</v>
      </c>
      <c r="E385" s="75">
        <v>0</v>
      </c>
      <c r="F385" s="75">
        <v>0</v>
      </c>
      <c r="G385" s="75">
        <v>0</v>
      </c>
      <c r="H385" s="75">
        <v>7630377.6</v>
      </c>
      <c r="I385" s="75">
        <v>2866973</v>
      </c>
      <c r="J385" s="75">
        <v>0</v>
      </c>
      <c r="K385" s="75">
        <v>0</v>
      </c>
      <c r="L385" s="76">
        <v>0</v>
      </c>
      <c r="M385" s="9"/>
      <c r="N385" s="11"/>
    </row>
    <row r="386" spans="1:14" ht="18">
      <c r="A386" s="10" t="s">
        <v>1121</v>
      </c>
      <c r="B386" s="12" t="s">
        <v>42</v>
      </c>
      <c r="C386" s="75">
        <v>1907594.4</v>
      </c>
      <c r="D386" s="75">
        <v>0</v>
      </c>
      <c r="E386" s="75">
        <v>0</v>
      </c>
      <c r="F386" s="75">
        <v>0</v>
      </c>
      <c r="G386" s="75">
        <v>0</v>
      </c>
      <c r="H386" s="75">
        <v>1907594.4</v>
      </c>
      <c r="I386" s="75">
        <v>0</v>
      </c>
      <c r="J386" s="75">
        <v>0</v>
      </c>
      <c r="K386" s="75">
        <v>0</v>
      </c>
      <c r="L386" s="76">
        <v>0</v>
      </c>
      <c r="M386" s="9"/>
      <c r="N386" s="11"/>
    </row>
    <row r="387" spans="1:14" ht="18">
      <c r="A387" s="10" t="s">
        <v>1122</v>
      </c>
      <c r="B387" s="12" t="s">
        <v>43</v>
      </c>
      <c r="C387" s="75">
        <v>1907594.4</v>
      </c>
      <c r="D387" s="75">
        <v>0</v>
      </c>
      <c r="E387" s="75">
        <v>0</v>
      </c>
      <c r="F387" s="75">
        <v>0</v>
      </c>
      <c r="G387" s="75">
        <v>0</v>
      </c>
      <c r="H387" s="75">
        <v>1907594.4</v>
      </c>
      <c r="I387" s="75">
        <v>0</v>
      </c>
      <c r="J387" s="75">
        <v>0</v>
      </c>
      <c r="K387" s="75">
        <v>0</v>
      </c>
      <c r="L387" s="76">
        <v>0</v>
      </c>
      <c r="M387" s="6"/>
      <c r="N387" s="11"/>
    </row>
    <row r="388" spans="1:14" ht="18">
      <c r="A388" s="10" t="s">
        <v>1123</v>
      </c>
      <c r="B388" s="12" t="s">
        <v>44</v>
      </c>
      <c r="C388" s="75">
        <v>1907594.4</v>
      </c>
      <c r="D388" s="75">
        <v>0</v>
      </c>
      <c r="E388" s="75">
        <v>0</v>
      </c>
      <c r="F388" s="75">
        <v>0</v>
      </c>
      <c r="G388" s="75">
        <v>0</v>
      </c>
      <c r="H388" s="75">
        <v>1907594.4</v>
      </c>
      <c r="I388" s="75">
        <v>0</v>
      </c>
      <c r="J388" s="75">
        <v>0</v>
      </c>
      <c r="K388" s="75">
        <v>0</v>
      </c>
      <c r="L388" s="76">
        <v>0</v>
      </c>
      <c r="M388" s="6"/>
      <c r="N388" s="11"/>
    </row>
    <row r="389" spans="1:14" ht="18">
      <c r="A389" s="10" t="s">
        <v>1124</v>
      </c>
      <c r="B389" s="12" t="s">
        <v>45</v>
      </c>
      <c r="C389" s="75">
        <v>3815188.8</v>
      </c>
      <c r="D389" s="75">
        <v>0</v>
      </c>
      <c r="E389" s="75">
        <v>0</v>
      </c>
      <c r="F389" s="75">
        <v>0</v>
      </c>
      <c r="G389" s="75">
        <v>0</v>
      </c>
      <c r="H389" s="75">
        <v>3815188.8</v>
      </c>
      <c r="I389" s="75">
        <v>0</v>
      </c>
      <c r="J389" s="75">
        <v>0</v>
      </c>
      <c r="K389" s="75">
        <v>0</v>
      </c>
      <c r="L389" s="76">
        <v>0</v>
      </c>
      <c r="M389" s="6"/>
      <c r="N389" s="11"/>
    </row>
    <row r="390" spans="1:14" ht="25.5">
      <c r="A390" s="10" t="s">
        <v>1125</v>
      </c>
      <c r="B390" s="12" t="s">
        <v>46</v>
      </c>
      <c r="C390" s="75">
        <v>1907594.4</v>
      </c>
      <c r="D390" s="75">
        <v>0</v>
      </c>
      <c r="E390" s="75">
        <v>0</v>
      </c>
      <c r="F390" s="75">
        <v>0</v>
      </c>
      <c r="G390" s="75">
        <v>0</v>
      </c>
      <c r="H390" s="75">
        <v>1907594.4</v>
      </c>
      <c r="I390" s="75">
        <v>0</v>
      </c>
      <c r="J390" s="75">
        <v>0</v>
      </c>
      <c r="K390" s="75">
        <v>0</v>
      </c>
      <c r="L390" s="76">
        <v>0</v>
      </c>
      <c r="M390" s="6"/>
      <c r="N390" s="11"/>
    </row>
    <row r="391" spans="1:14" s="3" customFormat="1" ht="18">
      <c r="A391" s="20" t="s">
        <v>50</v>
      </c>
      <c r="B391" s="21" t="s">
        <v>39</v>
      </c>
      <c r="C391" s="73">
        <f aca="true" t="shared" si="96" ref="C391:L391">SUM(C392:C393)</f>
        <v>26177273.87</v>
      </c>
      <c r="D391" s="73">
        <f t="shared" si="96"/>
        <v>0</v>
      </c>
      <c r="E391" s="73">
        <f t="shared" si="96"/>
        <v>0</v>
      </c>
      <c r="F391" s="73">
        <f t="shared" si="96"/>
        <v>0</v>
      </c>
      <c r="G391" s="73">
        <f t="shared" si="96"/>
        <v>0</v>
      </c>
      <c r="H391" s="73">
        <f t="shared" si="96"/>
        <v>26177273.87</v>
      </c>
      <c r="I391" s="73">
        <f t="shared" si="96"/>
        <v>25676002.58</v>
      </c>
      <c r="J391" s="73">
        <f t="shared" si="96"/>
        <v>25676002.58</v>
      </c>
      <c r="K391" s="73">
        <f t="shared" si="96"/>
        <v>14892102.58</v>
      </c>
      <c r="L391" s="74">
        <f t="shared" si="96"/>
        <v>14520502.55</v>
      </c>
      <c r="M391" s="19"/>
      <c r="N391" s="22">
        <f>SUM(N392:N393)</f>
        <v>0</v>
      </c>
    </row>
    <row r="392" spans="1:14" ht="18">
      <c r="A392" s="10" t="s">
        <v>51</v>
      </c>
      <c r="B392" s="12" t="s">
        <v>1126</v>
      </c>
      <c r="C392" s="75">
        <v>26177273.87</v>
      </c>
      <c r="D392" s="75">
        <v>0</v>
      </c>
      <c r="E392" s="75">
        <v>0</v>
      </c>
      <c r="F392" s="75">
        <v>0</v>
      </c>
      <c r="G392" s="75">
        <v>0</v>
      </c>
      <c r="H392" s="75">
        <v>26177273.87</v>
      </c>
      <c r="I392" s="75">
        <v>25676002.58</v>
      </c>
      <c r="J392" s="75">
        <v>25676002.58</v>
      </c>
      <c r="K392" s="75">
        <v>14892102.58</v>
      </c>
      <c r="L392" s="76">
        <v>14520502.55</v>
      </c>
      <c r="M392" s="6"/>
      <c r="N392" s="11"/>
    </row>
    <row r="393" spans="1:14" ht="18">
      <c r="A393" s="10" t="s">
        <v>52</v>
      </c>
      <c r="B393" s="12" t="s">
        <v>40</v>
      </c>
      <c r="C393" s="75">
        <v>0</v>
      </c>
      <c r="D393" s="75">
        <v>0</v>
      </c>
      <c r="E393" s="75">
        <v>0</v>
      </c>
      <c r="F393" s="75">
        <v>0</v>
      </c>
      <c r="G393" s="75">
        <v>0</v>
      </c>
      <c r="H393" s="75">
        <v>0</v>
      </c>
      <c r="I393" s="75">
        <v>0</v>
      </c>
      <c r="J393" s="75">
        <v>0</v>
      </c>
      <c r="K393" s="75">
        <v>0</v>
      </c>
      <c r="L393" s="76">
        <v>0</v>
      </c>
      <c r="M393" s="6"/>
      <c r="N393" s="11"/>
    </row>
    <row r="394" spans="1:14" s="3" customFormat="1" ht="25.5">
      <c r="A394" s="20" t="s">
        <v>1127</v>
      </c>
      <c r="B394" s="21" t="s">
        <v>279</v>
      </c>
      <c r="C394" s="73">
        <f aca="true" t="shared" si="97" ref="C394:L394">SUM(C395:C396)</f>
        <v>22940160</v>
      </c>
      <c r="D394" s="73">
        <f t="shared" si="97"/>
        <v>0</v>
      </c>
      <c r="E394" s="73">
        <f t="shared" si="97"/>
        <v>0</v>
      </c>
      <c r="F394" s="73">
        <f t="shared" si="97"/>
        <v>0</v>
      </c>
      <c r="G394" s="73">
        <f t="shared" si="97"/>
        <v>908160</v>
      </c>
      <c r="H394" s="73">
        <f t="shared" si="97"/>
        <v>22032000</v>
      </c>
      <c r="I394" s="73">
        <f t="shared" si="97"/>
        <v>8243275.12</v>
      </c>
      <c r="J394" s="73">
        <f t="shared" si="97"/>
        <v>8243275.12</v>
      </c>
      <c r="K394" s="73">
        <f t="shared" si="97"/>
        <v>5843275.12</v>
      </c>
      <c r="L394" s="74">
        <f t="shared" si="97"/>
        <v>5843275.12</v>
      </c>
      <c r="M394" s="19"/>
      <c r="N394" s="22">
        <f>SUM(N395:N396)</f>
        <v>0</v>
      </c>
    </row>
    <row r="395" spans="1:14" ht="18">
      <c r="A395" s="10" t="s">
        <v>1128</v>
      </c>
      <c r="B395" s="12" t="s">
        <v>280</v>
      </c>
      <c r="C395" s="75">
        <v>16058112</v>
      </c>
      <c r="D395" s="75">
        <v>0</v>
      </c>
      <c r="E395" s="75">
        <v>0</v>
      </c>
      <c r="F395" s="75">
        <v>0</v>
      </c>
      <c r="G395" s="75">
        <v>908160</v>
      </c>
      <c r="H395" s="75">
        <v>15149952</v>
      </c>
      <c r="I395" s="75">
        <v>8243275.12</v>
      </c>
      <c r="J395" s="75">
        <v>8243275.12</v>
      </c>
      <c r="K395" s="75">
        <v>5843275.12</v>
      </c>
      <c r="L395" s="76">
        <v>5843275.12</v>
      </c>
      <c r="M395" s="6"/>
      <c r="N395" s="11"/>
    </row>
    <row r="396" spans="1:14" ht="18">
      <c r="A396" s="10" t="s">
        <v>1129</v>
      </c>
      <c r="B396" s="12" t="s">
        <v>281</v>
      </c>
      <c r="C396" s="75">
        <v>6882048</v>
      </c>
      <c r="D396" s="75">
        <v>0</v>
      </c>
      <c r="E396" s="75">
        <v>0</v>
      </c>
      <c r="F396" s="75">
        <v>0</v>
      </c>
      <c r="G396" s="75">
        <v>0</v>
      </c>
      <c r="H396" s="75">
        <v>6882048</v>
      </c>
      <c r="I396" s="75">
        <v>0</v>
      </c>
      <c r="J396" s="75">
        <v>0</v>
      </c>
      <c r="K396" s="75">
        <v>0</v>
      </c>
      <c r="L396" s="76">
        <v>0</v>
      </c>
      <c r="M396" s="6"/>
      <c r="N396" s="11"/>
    </row>
    <row r="397" spans="1:14" ht="18">
      <c r="A397" s="10" t="s">
        <v>1130</v>
      </c>
      <c r="B397" s="12" t="s">
        <v>1131</v>
      </c>
      <c r="C397" s="75">
        <v>0</v>
      </c>
      <c r="D397" s="75">
        <v>0</v>
      </c>
      <c r="E397" s="75">
        <v>0</v>
      </c>
      <c r="F397" s="75">
        <v>4741249.2</v>
      </c>
      <c r="G397" s="75">
        <v>0</v>
      </c>
      <c r="H397" s="75">
        <v>4741249.2</v>
      </c>
      <c r="I397" s="75">
        <v>0</v>
      </c>
      <c r="J397" s="75">
        <v>0</v>
      </c>
      <c r="K397" s="75">
        <v>0</v>
      </c>
      <c r="L397" s="76">
        <v>0</v>
      </c>
      <c r="M397" s="6"/>
      <c r="N397" s="11"/>
    </row>
    <row r="398" spans="1:14" s="3" customFormat="1" ht="18">
      <c r="A398" s="20" t="s">
        <v>53</v>
      </c>
      <c r="B398" s="21" t="s">
        <v>69</v>
      </c>
      <c r="C398" s="73">
        <f aca="true" t="shared" si="98" ref="C398:L398">C399+C413+C417</f>
        <v>5000</v>
      </c>
      <c r="D398" s="73">
        <f t="shared" si="98"/>
        <v>0</v>
      </c>
      <c r="E398" s="73">
        <f t="shared" si="98"/>
        <v>0</v>
      </c>
      <c r="F398" s="73">
        <f t="shared" si="98"/>
        <v>2274191181.36</v>
      </c>
      <c r="G398" s="73">
        <f t="shared" si="98"/>
        <v>23100000</v>
      </c>
      <c r="H398" s="73">
        <f t="shared" si="98"/>
        <v>2251096181.36</v>
      </c>
      <c r="I398" s="73">
        <f t="shared" si="98"/>
        <v>1948770901.47</v>
      </c>
      <c r="J398" s="73">
        <f t="shared" si="98"/>
        <v>1928122660.6299999</v>
      </c>
      <c r="K398" s="73">
        <f t="shared" si="98"/>
        <v>693146131.9300001</v>
      </c>
      <c r="L398" s="74">
        <f t="shared" si="98"/>
        <v>686146131.9300001</v>
      </c>
      <c r="M398" s="19"/>
      <c r="N398" s="22">
        <f>N399+N413+N417</f>
        <v>0</v>
      </c>
    </row>
    <row r="399" spans="1:14" s="3" customFormat="1" ht="18">
      <c r="A399" s="20" t="s">
        <v>54</v>
      </c>
      <c r="B399" s="21" t="s">
        <v>139</v>
      </c>
      <c r="C399" s="73">
        <f aca="true" t="shared" si="99" ref="C399:L399">C400</f>
        <v>5000</v>
      </c>
      <c r="D399" s="73">
        <f t="shared" si="99"/>
        <v>0</v>
      </c>
      <c r="E399" s="73">
        <f t="shared" si="99"/>
        <v>0</v>
      </c>
      <c r="F399" s="73">
        <f t="shared" si="99"/>
        <v>271000000</v>
      </c>
      <c r="G399" s="73">
        <f t="shared" si="99"/>
        <v>0</v>
      </c>
      <c r="H399" s="73">
        <f t="shared" si="99"/>
        <v>271005000</v>
      </c>
      <c r="I399" s="73">
        <f t="shared" si="99"/>
        <v>154000000</v>
      </c>
      <c r="J399" s="73">
        <f t="shared" si="99"/>
        <v>154000000</v>
      </c>
      <c r="K399" s="73">
        <f t="shared" si="99"/>
        <v>5800000</v>
      </c>
      <c r="L399" s="74">
        <f t="shared" si="99"/>
        <v>5800000</v>
      </c>
      <c r="M399" s="19"/>
      <c r="N399" s="22">
        <f>N400</f>
        <v>0</v>
      </c>
    </row>
    <row r="400" spans="1:14" s="3" customFormat="1" ht="18">
      <c r="A400" s="20" t="s">
        <v>55</v>
      </c>
      <c r="B400" s="21" t="s">
        <v>1132</v>
      </c>
      <c r="C400" s="73">
        <f aca="true" t="shared" si="100" ref="C400:L400">C401+C403+C407+C411</f>
        <v>5000</v>
      </c>
      <c r="D400" s="73">
        <f t="shared" si="100"/>
        <v>0</v>
      </c>
      <c r="E400" s="73">
        <f t="shared" si="100"/>
        <v>0</v>
      </c>
      <c r="F400" s="73">
        <f t="shared" si="100"/>
        <v>271000000</v>
      </c>
      <c r="G400" s="73">
        <f t="shared" si="100"/>
        <v>0</v>
      </c>
      <c r="H400" s="73">
        <f t="shared" si="100"/>
        <v>271005000</v>
      </c>
      <c r="I400" s="73">
        <f t="shared" si="100"/>
        <v>154000000</v>
      </c>
      <c r="J400" s="73">
        <f t="shared" si="100"/>
        <v>154000000</v>
      </c>
      <c r="K400" s="73">
        <f t="shared" si="100"/>
        <v>5800000</v>
      </c>
      <c r="L400" s="74">
        <f t="shared" si="100"/>
        <v>5800000</v>
      </c>
      <c r="M400" s="19"/>
      <c r="N400" s="22">
        <f>N401+N403+N407+N411</f>
        <v>0</v>
      </c>
    </row>
    <row r="401" spans="1:14" s="3" customFormat="1" ht="18">
      <c r="A401" s="20" t="s">
        <v>1133</v>
      </c>
      <c r="B401" s="21" t="s">
        <v>498</v>
      </c>
      <c r="C401" s="73">
        <f aca="true" t="shared" si="101" ref="C401:L401">C402</f>
        <v>1000</v>
      </c>
      <c r="D401" s="73">
        <f t="shared" si="101"/>
        <v>0</v>
      </c>
      <c r="E401" s="73">
        <f t="shared" si="101"/>
        <v>0</v>
      </c>
      <c r="F401" s="73">
        <f t="shared" si="101"/>
        <v>0</v>
      </c>
      <c r="G401" s="73">
        <f t="shared" si="101"/>
        <v>0</v>
      </c>
      <c r="H401" s="73">
        <f t="shared" si="101"/>
        <v>1000</v>
      </c>
      <c r="I401" s="73">
        <f t="shared" si="101"/>
        <v>0</v>
      </c>
      <c r="J401" s="73">
        <f t="shared" si="101"/>
        <v>0</v>
      </c>
      <c r="K401" s="73">
        <f t="shared" si="101"/>
        <v>0</v>
      </c>
      <c r="L401" s="74">
        <f t="shared" si="101"/>
        <v>0</v>
      </c>
      <c r="M401" s="19"/>
      <c r="N401" s="22">
        <f>N402</f>
        <v>0</v>
      </c>
    </row>
    <row r="402" spans="1:14" ht="18">
      <c r="A402" s="10" t="s">
        <v>1134</v>
      </c>
      <c r="B402" s="12" t="s">
        <v>498</v>
      </c>
      <c r="C402" s="75">
        <v>1000</v>
      </c>
      <c r="D402" s="75">
        <v>0</v>
      </c>
      <c r="E402" s="75">
        <v>0</v>
      </c>
      <c r="F402" s="75">
        <v>0</v>
      </c>
      <c r="G402" s="75">
        <v>0</v>
      </c>
      <c r="H402" s="75">
        <v>1000</v>
      </c>
      <c r="I402" s="75">
        <v>0</v>
      </c>
      <c r="J402" s="75">
        <v>0</v>
      </c>
      <c r="K402" s="75">
        <v>0</v>
      </c>
      <c r="L402" s="76">
        <v>0</v>
      </c>
      <c r="M402" s="6"/>
      <c r="N402" s="11"/>
    </row>
    <row r="403" spans="1:14" s="3" customFormat="1" ht="18">
      <c r="A403" s="20" t="s">
        <v>1135</v>
      </c>
      <c r="B403" s="21" t="s">
        <v>499</v>
      </c>
      <c r="C403" s="73">
        <f aca="true" t="shared" si="102" ref="C403:L403">C404+C405+C406</f>
        <v>1000</v>
      </c>
      <c r="D403" s="73">
        <f t="shared" si="102"/>
        <v>0</v>
      </c>
      <c r="E403" s="73">
        <f t="shared" si="102"/>
        <v>0</v>
      </c>
      <c r="F403" s="73">
        <f t="shared" si="102"/>
        <v>250000000</v>
      </c>
      <c r="G403" s="73">
        <f t="shared" si="102"/>
        <v>0</v>
      </c>
      <c r="H403" s="73">
        <f t="shared" si="102"/>
        <v>250001000</v>
      </c>
      <c r="I403" s="73">
        <f t="shared" si="102"/>
        <v>143000000</v>
      </c>
      <c r="J403" s="73">
        <f t="shared" si="102"/>
        <v>143000000</v>
      </c>
      <c r="K403" s="73">
        <f t="shared" si="102"/>
        <v>3000000</v>
      </c>
      <c r="L403" s="74">
        <f t="shared" si="102"/>
        <v>3000000</v>
      </c>
      <c r="M403" s="19"/>
      <c r="N403" s="22">
        <f>N404+N405+N406</f>
        <v>0</v>
      </c>
    </row>
    <row r="404" spans="1:14" ht="18">
      <c r="A404" s="10" t="s">
        <v>1136</v>
      </c>
      <c r="B404" s="12" t="s">
        <v>292</v>
      </c>
      <c r="C404" s="75">
        <v>1000</v>
      </c>
      <c r="D404" s="75">
        <v>0</v>
      </c>
      <c r="E404" s="75">
        <v>0</v>
      </c>
      <c r="F404" s="75">
        <v>140000000</v>
      </c>
      <c r="G404" s="75">
        <v>0</v>
      </c>
      <c r="H404" s="75">
        <v>140001000</v>
      </c>
      <c r="I404" s="75">
        <v>140000000</v>
      </c>
      <c r="J404" s="75">
        <v>140000000</v>
      </c>
      <c r="K404" s="75">
        <v>0</v>
      </c>
      <c r="L404" s="76">
        <v>0</v>
      </c>
      <c r="M404" s="6"/>
      <c r="N404" s="11"/>
    </row>
    <row r="405" spans="1:14" ht="18">
      <c r="A405" s="10" t="s">
        <v>1264</v>
      </c>
      <c r="B405" s="12" t="s">
        <v>1265</v>
      </c>
      <c r="C405" s="75">
        <v>0</v>
      </c>
      <c r="D405" s="75">
        <v>0</v>
      </c>
      <c r="E405" s="75">
        <v>0</v>
      </c>
      <c r="F405" s="75">
        <v>10000000</v>
      </c>
      <c r="G405" s="75">
        <v>0</v>
      </c>
      <c r="H405" s="75">
        <v>10000000</v>
      </c>
      <c r="I405" s="75">
        <v>3000000</v>
      </c>
      <c r="J405" s="75">
        <v>3000000</v>
      </c>
      <c r="K405" s="75">
        <v>3000000</v>
      </c>
      <c r="L405" s="76">
        <v>3000000</v>
      </c>
      <c r="M405" s="6"/>
      <c r="N405" s="11"/>
    </row>
    <row r="406" spans="1:14" ht="25.5">
      <c r="A406" s="10" t="s">
        <v>1269</v>
      </c>
      <c r="B406" s="12" t="s">
        <v>1270</v>
      </c>
      <c r="C406" s="75">
        <v>0</v>
      </c>
      <c r="D406" s="75">
        <v>0</v>
      </c>
      <c r="E406" s="75">
        <v>0</v>
      </c>
      <c r="F406" s="75">
        <v>100000000</v>
      </c>
      <c r="G406" s="75">
        <v>0</v>
      </c>
      <c r="H406" s="75">
        <v>100000000</v>
      </c>
      <c r="I406" s="75">
        <v>0</v>
      </c>
      <c r="J406" s="75">
        <v>0</v>
      </c>
      <c r="K406" s="75">
        <v>0</v>
      </c>
      <c r="L406" s="76">
        <v>0</v>
      </c>
      <c r="M406" s="6"/>
      <c r="N406" s="11"/>
    </row>
    <row r="407" spans="1:14" s="3" customFormat="1" ht="18">
      <c r="A407" s="20" t="s">
        <v>1137</v>
      </c>
      <c r="B407" s="21" t="s">
        <v>501</v>
      </c>
      <c r="C407" s="73">
        <f aca="true" t="shared" si="103" ref="C407:L407">C408</f>
        <v>2000</v>
      </c>
      <c r="D407" s="73">
        <f t="shared" si="103"/>
        <v>0</v>
      </c>
      <c r="E407" s="73">
        <f t="shared" si="103"/>
        <v>0</v>
      </c>
      <c r="F407" s="73">
        <f t="shared" si="103"/>
        <v>21000000</v>
      </c>
      <c r="G407" s="73">
        <f t="shared" si="103"/>
        <v>0</v>
      </c>
      <c r="H407" s="73">
        <f t="shared" si="103"/>
        <v>21002000</v>
      </c>
      <c r="I407" s="73">
        <f t="shared" si="103"/>
        <v>11000000</v>
      </c>
      <c r="J407" s="73">
        <f t="shared" si="103"/>
        <v>11000000</v>
      </c>
      <c r="K407" s="73">
        <f t="shared" si="103"/>
        <v>2800000</v>
      </c>
      <c r="L407" s="74">
        <f t="shared" si="103"/>
        <v>2800000</v>
      </c>
      <c r="M407" s="19"/>
      <c r="N407" s="22">
        <f>N408</f>
        <v>0</v>
      </c>
    </row>
    <row r="408" spans="1:14" s="3" customFormat="1" ht="18">
      <c r="A408" s="20" t="s">
        <v>1138</v>
      </c>
      <c r="B408" s="21" t="s">
        <v>502</v>
      </c>
      <c r="C408" s="73">
        <f aca="true" t="shared" si="104" ref="C408:L408">SUM(C409:C410)</f>
        <v>2000</v>
      </c>
      <c r="D408" s="73">
        <f t="shared" si="104"/>
        <v>0</v>
      </c>
      <c r="E408" s="73">
        <f t="shared" si="104"/>
        <v>0</v>
      </c>
      <c r="F408" s="73">
        <f t="shared" si="104"/>
        <v>21000000</v>
      </c>
      <c r="G408" s="73">
        <f t="shared" si="104"/>
        <v>0</v>
      </c>
      <c r="H408" s="73">
        <f t="shared" si="104"/>
        <v>21002000</v>
      </c>
      <c r="I408" s="73">
        <f t="shared" si="104"/>
        <v>11000000</v>
      </c>
      <c r="J408" s="73">
        <f t="shared" si="104"/>
        <v>11000000</v>
      </c>
      <c r="K408" s="73">
        <f t="shared" si="104"/>
        <v>2800000</v>
      </c>
      <c r="L408" s="74">
        <f t="shared" si="104"/>
        <v>2800000</v>
      </c>
      <c r="M408" s="19"/>
      <c r="N408" s="22">
        <f>SUM(N409:N410)</f>
        <v>0</v>
      </c>
    </row>
    <row r="409" spans="1:14" ht="18">
      <c r="A409" s="10" t="s">
        <v>1139</v>
      </c>
      <c r="B409" s="12" t="s">
        <v>504</v>
      </c>
      <c r="C409" s="75">
        <v>1000</v>
      </c>
      <c r="D409" s="75">
        <v>0</v>
      </c>
      <c r="E409" s="75">
        <v>0</v>
      </c>
      <c r="F409" s="75">
        <v>0</v>
      </c>
      <c r="G409" s="75">
        <v>0</v>
      </c>
      <c r="H409" s="75">
        <v>1000</v>
      </c>
      <c r="I409" s="75">
        <v>0</v>
      </c>
      <c r="J409" s="75">
        <v>0</v>
      </c>
      <c r="K409" s="75">
        <v>0</v>
      </c>
      <c r="L409" s="76">
        <v>0</v>
      </c>
      <c r="M409" s="6"/>
      <c r="N409" s="11"/>
    </row>
    <row r="410" spans="1:14" ht="18">
      <c r="A410" s="10" t="s">
        <v>1140</v>
      </c>
      <c r="B410" s="12" t="s">
        <v>506</v>
      </c>
      <c r="C410" s="75">
        <v>1000</v>
      </c>
      <c r="D410" s="75">
        <v>0</v>
      </c>
      <c r="E410" s="75">
        <v>0</v>
      </c>
      <c r="F410" s="75">
        <v>21000000</v>
      </c>
      <c r="G410" s="75">
        <v>0</v>
      </c>
      <c r="H410" s="75">
        <v>21001000</v>
      </c>
      <c r="I410" s="75">
        <v>11000000</v>
      </c>
      <c r="J410" s="75">
        <v>11000000</v>
      </c>
      <c r="K410" s="75">
        <v>2800000</v>
      </c>
      <c r="L410" s="76">
        <v>2800000</v>
      </c>
      <c r="M410" s="6"/>
      <c r="N410" s="11"/>
    </row>
    <row r="411" spans="1:14" s="3" customFormat="1" ht="18">
      <c r="A411" s="20" t="s">
        <v>1141</v>
      </c>
      <c r="B411" s="21" t="s">
        <v>508</v>
      </c>
      <c r="C411" s="73">
        <f aca="true" t="shared" si="105" ref="C411:L411">C412</f>
        <v>1000</v>
      </c>
      <c r="D411" s="73">
        <f t="shared" si="105"/>
        <v>0</v>
      </c>
      <c r="E411" s="73">
        <f t="shared" si="105"/>
        <v>0</v>
      </c>
      <c r="F411" s="73">
        <f t="shared" si="105"/>
        <v>0</v>
      </c>
      <c r="G411" s="73">
        <f t="shared" si="105"/>
        <v>0</v>
      </c>
      <c r="H411" s="73">
        <f t="shared" si="105"/>
        <v>1000</v>
      </c>
      <c r="I411" s="73">
        <f t="shared" si="105"/>
        <v>0</v>
      </c>
      <c r="J411" s="73">
        <f t="shared" si="105"/>
        <v>0</v>
      </c>
      <c r="K411" s="73">
        <f t="shared" si="105"/>
        <v>0</v>
      </c>
      <c r="L411" s="74">
        <f t="shared" si="105"/>
        <v>0</v>
      </c>
      <c r="M411" s="19"/>
      <c r="N411" s="22">
        <f>N412</f>
        <v>0</v>
      </c>
    </row>
    <row r="412" spans="1:14" ht="18">
      <c r="A412" s="10" t="s">
        <v>1142</v>
      </c>
      <c r="B412" s="12" t="s">
        <v>510</v>
      </c>
      <c r="C412" s="75">
        <v>1000</v>
      </c>
      <c r="D412" s="75">
        <v>0</v>
      </c>
      <c r="E412" s="75">
        <v>0</v>
      </c>
      <c r="F412" s="75">
        <v>0</v>
      </c>
      <c r="G412" s="75">
        <v>0</v>
      </c>
      <c r="H412" s="75">
        <v>1000</v>
      </c>
      <c r="I412" s="75">
        <v>0</v>
      </c>
      <c r="J412" s="75">
        <v>0</v>
      </c>
      <c r="K412" s="75">
        <v>0</v>
      </c>
      <c r="L412" s="76">
        <v>0</v>
      </c>
      <c r="M412" s="6"/>
      <c r="N412" s="11"/>
    </row>
    <row r="413" spans="1:14" s="3" customFormat="1" ht="18">
      <c r="A413" s="20" t="s">
        <v>56</v>
      </c>
      <c r="B413" s="21" t="s">
        <v>141</v>
      </c>
      <c r="C413" s="73">
        <f aca="true" t="shared" si="106" ref="C413:L413">C414</f>
        <v>0</v>
      </c>
      <c r="D413" s="73">
        <f t="shared" si="106"/>
        <v>0</v>
      </c>
      <c r="E413" s="73">
        <f t="shared" si="106"/>
        <v>0</v>
      </c>
      <c r="F413" s="73">
        <f t="shared" si="106"/>
        <v>675888963</v>
      </c>
      <c r="G413" s="73">
        <f t="shared" si="106"/>
        <v>0</v>
      </c>
      <c r="H413" s="73">
        <f t="shared" si="106"/>
        <v>675888963</v>
      </c>
      <c r="I413" s="73">
        <f t="shared" si="106"/>
        <v>663143803.54</v>
      </c>
      <c r="J413" s="73">
        <f t="shared" si="106"/>
        <v>663143803.54</v>
      </c>
      <c r="K413" s="73">
        <f t="shared" si="106"/>
        <v>150006401.6</v>
      </c>
      <c r="L413" s="74">
        <f t="shared" si="106"/>
        <v>150006401.6</v>
      </c>
      <c r="M413" s="19"/>
      <c r="N413" s="22">
        <f>N414</f>
        <v>0</v>
      </c>
    </row>
    <row r="414" spans="1:14" s="3" customFormat="1" ht="18">
      <c r="A414" s="20" t="s">
        <v>57</v>
      </c>
      <c r="B414" s="21" t="s">
        <v>1143</v>
      </c>
      <c r="C414" s="73">
        <f aca="true" t="shared" si="107" ref="C414:L414">C415+C416</f>
        <v>0</v>
      </c>
      <c r="D414" s="73">
        <f t="shared" si="107"/>
        <v>0</v>
      </c>
      <c r="E414" s="73">
        <f t="shared" si="107"/>
        <v>0</v>
      </c>
      <c r="F414" s="73">
        <f t="shared" si="107"/>
        <v>675888963</v>
      </c>
      <c r="G414" s="73">
        <f t="shared" si="107"/>
        <v>0</v>
      </c>
      <c r="H414" s="73">
        <f t="shared" si="107"/>
        <v>675888963</v>
      </c>
      <c r="I414" s="73">
        <f t="shared" si="107"/>
        <v>663143803.54</v>
      </c>
      <c r="J414" s="73">
        <f t="shared" si="107"/>
        <v>663143803.54</v>
      </c>
      <c r="K414" s="73">
        <f t="shared" si="107"/>
        <v>150006401.6</v>
      </c>
      <c r="L414" s="74">
        <f t="shared" si="107"/>
        <v>150006401.6</v>
      </c>
      <c r="N414" s="22">
        <f>N415+N416</f>
        <v>0</v>
      </c>
    </row>
    <row r="415" spans="1:14" ht="18">
      <c r="A415" s="10" t="s">
        <v>58</v>
      </c>
      <c r="B415" s="12" t="s">
        <v>1144</v>
      </c>
      <c r="C415" s="75">
        <v>0</v>
      </c>
      <c r="D415" s="75">
        <v>0</v>
      </c>
      <c r="E415" s="75">
        <v>0</v>
      </c>
      <c r="F415" s="75">
        <v>0</v>
      </c>
      <c r="G415" s="75">
        <v>0</v>
      </c>
      <c r="H415" s="75">
        <v>0</v>
      </c>
      <c r="I415" s="75">
        <v>0</v>
      </c>
      <c r="J415" s="75">
        <v>0</v>
      </c>
      <c r="K415" s="75">
        <v>0</v>
      </c>
      <c r="L415" s="76">
        <v>0</v>
      </c>
      <c r="M415" s="6"/>
      <c r="N415" s="11"/>
    </row>
    <row r="416" spans="1:14" ht="25.5">
      <c r="A416" s="10" t="s">
        <v>1145</v>
      </c>
      <c r="B416" s="12" t="s">
        <v>1266</v>
      </c>
      <c r="C416" s="75">
        <v>0</v>
      </c>
      <c r="D416" s="75">
        <v>0</v>
      </c>
      <c r="E416" s="75">
        <v>0</v>
      </c>
      <c r="F416" s="75">
        <v>675888963</v>
      </c>
      <c r="G416" s="75">
        <v>0</v>
      </c>
      <c r="H416" s="75">
        <v>675888963</v>
      </c>
      <c r="I416" s="75">
        <v>663143803.54</v>
      </c>
      <c r="J416" s="75">
        <v>663143803.54</v>
      </c>
      <c r="K416" s="75">
        <v>150006401.6</v>
      </c>
      <c r="L416" s="76">
        <v>150006401.6</v>
      </c>
      <c r="M416" s="6"/>
      <c r="N416" s="11"/>
    </row>
    <row r="417" spans="1:14" s="3" customFormat="1" ht="18">
      <c r="A417" s="20" t="s">
        <v>60</v>
      </c>
      <c r="B417" s="21" t="s">
        <v>521</v>
      </c>
      <c r="C417" s="73">
        <f aca="true" t="shared" si="108" ref="C417:L417">C418+C455+C470</f>
        <v>0</v>
      </c>
      <c r="D417" s="73">
        <f t="shared" si="108"/>
        <v>0</v>
      </c>
      <c r="E417" s="73">
        <f t="shared" si="108"/>
        <v>0</v>
      </c>
      <c r="F417" s="73">
        <f t="shared" si="108"/>
        <v>1327302218.3600001</v>
      </c>
      <c r="G417" s="73">
        <f t="shared" si="108"/>
        <v>23100000</v>
      </c>
      <c r="H417" s="73">
        <f t="shared" si="108"/>
        <v>1304202218.3600001</v>
      </c>
      <c r="I417" s="73">
        <f t="shared" si="108"/>
        <v>1131627097.93</v>
      </c>
      <c r="J417" s="73">
        <f t="shared" si="108"/>
        <v>1110978857.09</v>
      </c>
      <c r="K417" s="73">
        <f t="shared" si="108"/>
        <v>537339730.33</v>
      </c>
      <c r="L417" s="74">
        <f t="shared" si="108"/>
        <v>530339730.33000004</v>
      </c>
      <c r="M417" s="19"/>
      <c r="N417" s="22">
        <f>N418+N455+N470</f>
        <v>0</v>
      </c>
    </row>
    <row r="418" spans="1:14" s="3" customFormat="1" ht="18">
      <c r="A418" s="20" t="s">
        <v>62</v>
      </c>
      <c r="B418" s="21" t="s">
        <v>1146</v>
      </c>
      <c r="C418" s="73">
        <f aca="true" t="shared" si="109" ref="C418:L418">SUM(C419:C420)</f>
        <v>0</v>
      </c>
      <c r="D418" s="73">
        <f t="shared" si="109"/>
        <v>0</v>
      </c>
      <c r="E418" s="73">
        <f t="shared" si="109"/>
        <v>0</v>
      </c>
      <c r="F418" s="73">
        <f t="shared" si="109"/>
        <v>306667520.61</v>
      </c>
      <c r="G418" s="73">
        <f t="shared" si="109"/>
        <v>23100000</v>
      </c>
      <c r="H418" s="73">
        <f t="shared" si="109"/>
        <v>283567520.61</v>
      </c>
      <c r="I418" s="73">
        <f t="shared" si="109"/>
        <v>117899535.18</v>
      </c>
      <c r="J418" s="73">
        <f t="shared" si="109"/>
        <v>97251294.34</v>
      </c>
      <c r="K418" s="73">
        <f t="shared" si="109"/>
        <v>86397023.59</v>
      </c>
      <c r="L418" s="74">
        <f t="shared" si="109"/>
        <v>86397023.59</v>
      </c>
      <c r="M418" s="19"/>
      <c r="N418" s="22">
        <f>SUM(N419:N420)</f>
        <v>0</v>
      </c>
    </row>
    <row r="419" spans="1:14" ht="18">
      <c r="A419" s="10" t="s">
        <v>63</v>
      </c>
      <c r="B419" s="12" t="s">
        <v>529</v>
      </c>
      <c r="C419" s="75">
        <v>0</v>
      </c>
      <c r="D419" s="75">
        <v>0</v>
      </c>
      <c r="E419" s="75">
        <v>0</v>
      </c>
      <c r="F419" s="75">
        <v>0</v>
      </c>
      <c r="G419" s="75">
        <v>0</v>
      </c>
      <c r="H419" s="75">
        <v>0</v>
      </c>
      <c r="I419" s="75">
        <v>0</v>
      </c>
      <c r="J419" s="75">
        <v>0</v>
      </c>
      <c r="K419" s="75">
        <v>0</v>
      </c>
      <c r="L419" s="76">
        <v>0</v>
      </c>
      <c r="M419" s="6"/>
      <c r="N419" s="11"/>
    </row>
    <row r="420" spans="1:14" s="3" customFormat="1" ht="18">
      <c r="A420" s="20" t="s">
        <v>65</v>
      </c>
      <c r="B420" s="21" t="s">
        <v>1147</v>
      </c>
      <c r="C420" s="73">
        <f aca="true" t="shared" si="110" ref="C420:L420">C421+C431</f>
        <v>0</v>
      </c>
      <c r="D420" s="73">
        <f t="shared" si="110"/>
        <v>0</v>
      </c>
      <c r="E420" s="73">
        <f t="shared" si="110"/>
        <v>0</v>
      </c>
      <c r="F420" s="73">
        <f t="shared" si="110"/>
        <v>306667520.61</v>
      </c>
      <c r="G420" s="73">
        <f t="shared" si="110"/>
        <v>23100000</v>
      </c>
      <c r="H420" s="73">
        <f t="shared" si="110"/>
        <v>283567520.61</v>
      </c>
      <c r="I420" s="73">
        <f t="shared" si="110"/>
        <v>117899535.18</v>
      </c>
      <c r="J420" s="73">
        <f t="shared" si="110"/>
        <v>97251294.34</v>
      </c>
      <c r="K420" s="73">
        <f t="shared" si="110"/>
        <v>86397023.59</v>
      </c>
      <c r="L420" s="74">
        <f t="shared" si="110"/>
        <v>86397023.59</v>
      </c>
      <c r="M420" s="19"/>
      <c r="N420" s="22">
        <f>N421+N431</f>
        <v>0</v>
      </c>
    </row>
    <row r="421" spans="1:14" s="3" customFormat="1" ht="18">
      <c r="A421" s="20" t="s">
        <v>66</v>
      </c>
      <c r="B421" s="21" t="s">
        <v>1148</v>
      </c>
      <c r="C421" s="73">
        <f aca="true" t="shared" si="111" ref="C421:L421">SUM(C422:C425)+C430</f>
        <v>0</v>
      </c>
      <c r="D421" s="73">
        <f t="shared" si="111"/>
        <v>0</v>
      </c>
      <c r="E421" s="73">
        <f t="shared" si="111"/>
        <v>0</v>
      </c>
      <c r="F421" s="73">
        <f t="shared" si="111"/>
        <v>94454152.14999999</v>
      </c>
      <c r="G421" s="73">
        <f t="shared" si="111"/>
        <v>0</v>
      </c>
      <c r="H421" s="73">
        <f t="shared" si="111"/>
        <v>94454152.14999999</v>
      </c>
      <c r="I421" s="73">
        <f t="shared" si="111"/>
        <v>81023515.06</v>
      </c>
      <c r="J421" s="73">
        <f t="shared" si="111"/>
        <v>81023515.06</v>
      </c>
      <c r="K421" s="73">
        <f t="shared" si="111"/>
        <v>71780149.71000001</v>
      </c>
      <c r="L421" s="74">
        <f t="shared" si="111"/>
        <v>71780149.71000001</v>
      </c>
      <c r="M421" s="19"/>
      <c r="N421" s="22">
        <f>SUM(N422:N425)+N430</f>
        <v>0</v>
      </c>
    </row>
    <row r="422" spans="1:14" ht="18">
      <c r="A422" s="10" t="s">
        <v>273</v>
      </c>
      <c r="B422" s="12" t="s">
        <v>539</v>
      </c>
      <c r="C422" s="75">
        <v>0</v>
      </c>
      <c r="D422" s="75">
        <v>0</v>
      </c>
      <c r="E422" s="75">
        <v>0</v>
      </c>
      <c r="F422" s="75">
        <v>23432733.06</v>
      </c>
      <c r="G422" s="75">
        <v>0</v>
      </c>
      <c r="H422" s="75">
        <v>23432733.06</v>
      </c>
      <c r="I422" s="75">
        <v>14667600</v>
      </c>
      <c r="J422" s="75">
        <v>14667600</v>
      </c>
      <c r="K422" s="75">
        <v>14667600</v>
      </c>
      <c r="L422" s="76">
        <v>14667600</v>
      </c>
      <c r="M422" s="6"/>
      <c r="N422" s="11"/>
    </row>
    <row r="423" spans="1:14" ht="18">
      <c r="A423" s="10" t="s">
        <v>1149</v>
      </c>
      <c r="B423" s="12" t="s">
        <v>541</v>
      </c>
      <c r="C423" s="75">
        <v>0</v>
      </c>
      <c r="D423" s="75">
        <v>0</v>
      </c>
      <c r="E423" s="75">
        <v>0</v>
      </c>
      <c r="F423" s="75">
        <v>1511380.54</v>
      </c>
      <c r="G423" s="75">
        <v>0</v>
      </c>
      <c r="H423" s="75">
        <v>1511380.54</v>
      </c>
      <c r="I423" s="75">
        <v>1511380</v>
      </c>
      <c r="J423" s="75">
        <v>1511380</v>
      </c>
      <c r="K423" s="75">
        <v>1450960</v>
      </c>
      <c r="L423" s="76">
        <v>1450960</v>
      </c>
      <c r="M423" s="6"/>
      <c r="N423" s="11"/>
    </row>
    <row r="424" spans="1:14" ht="18">
      <c r="A424" s="10" t="s">
        <v>1150</v>
      </c>
      <c r="B424" s="12" t="s">
        <v>543</v>
      </c>
      <c r="C424" s="75">
        <v>0</v>
      </c>
      <c r="D424" s="75">
        <v>0</v>
      </c>
      <c r="E424" s="75">
        <v>0</v>
      </c>
      <c r="F424" s="75">
        <v>535568.98</v>
      </c>
      <c r="G424" s="75">
        <v>0</v>
      </c>
      <c r="H424" s="75">
        <v>535568.98</v>
      </c>
      <c r="I424" s="75">
        <v>0</v>
      </c>
      <c r="J424" s="75">
        <v>0</v>
      </c>
      <c r="K424" s="75">
        <v>0</v>
      </c>
      <c r="L424" s="76">
        <v>0</v>
      </c>
      <c r="M424" s="6"/>
      <c r="N424" s="11"/>
    </row>
    <row r="425" spans="1:14" s="3" customFormat="1" ht="18">
      <c r="A425" s="20" t="s">
        <v>1151</v>
      </c>
      <c r="B425" s="21" t="s">
        <v>549</v>
      </c>
      <c r="C425" s="73">
        <f aca="true" t="shared" si="112" ref="C425:L425">SUM(C426:C429)</f>
        <v>0</v>
      </c>
      <c r="D425" s="73">
        <f t="shared" si="112"/>
        <v>0</v>
      </c>
      <c r="E425" s="73">
        <f t="shared" si="112"/>
        <v>0</v>
      </c>
      <c r="F425" s="73">
        <f t="shared" si="112"/>
        <v>68295050.57</v>
      </c>
      <c r="G425" s="73">
        <f t="shared" si="112"/>
        <v>0</v>
      </c>
      <c r="H425" s="73">
        <f t="shared" si="112"/>
        <v>68295050.57</v>
      </c>
      <c r="I425" s="73">
        <f t="shared" si="112"/>
        <v>64844535.06</v>
      </c>
      <c r="J425" s="73">
        <f t="shared" si="112"/>
        <v>64844535.06</v>
      </c>
      <c r="K425" s="73">
        <f t="shared" si="112"/>
        <v>55661589.71</v>
      </c>
      <c r="L425" s="74">
        <f t="shared" si="112"/>
        <v>55661589.71</v>
      </c>
      <c r="M425" s="19"/>
      <c r="N425" s="22">
        <f>SUM(N426:N429)</f>
        <v>0</v>
      </c>
    </row>
    <row r="426" spans="1:14" ht="18">
      <c r="A426" s="10" t="s">
        <v>1152</v>
      </c>
      <c r="B426" s="12" t="s">
        <v>70</v>
      </c>
      <c r="C426" s="75">
        <v>0</v>
      </c>
      <c r="D426" s="75">
        <v>0</v>
      </c>
      <c r="E426" s="75">
        <v>0</v>
      </c>
      <c r="F426" s="75">
        <v>9936700.61</v>
      </c>
      <c r="G426" s="75">
        <v>0</v>
      </c>
      <c r="H426" s="75">
        <v>9936700.61</v>
      </c>
      <c r="I426" s="75">
        <v>9936700.61</v>
      </c>
      <c r="J426" s="75">
        <v>9936700.61</v>
      </c>
      <c r="K426" s="75">
        <v>7564901.29</v>
      </c>
      <c r="L426" s="76">
        <v>7564901.29</v>
      </c>
      <c r="M426" s="6"/>
      <c r="N426" s="11"/>
    </row>
    <row r="427" spans="1:14" ht="18">
      <c r="A427" s="10" t="s">
        <v>1153</v>
      </c>
      <c r="B427" s="12" t="s">
        <v>106</v>
      </c>
      <c r="C427" s="75">
        <v>0</v>
      </c>
      <c r="D427" s="75">
        <v>0</v>
      </c>
      <c r="E427" s="75">
        <v>0</v>
      </c>
      <c r="F427" s="75">
        <v>13163636.6</v>
      </c>
      <c r="G427" s="75">
        <v>0</v>
      </c>
      <c r="H427" s="75">
        <v>13163636.6</v>
      </c>
      <c r="I427" s="75">
        <v>13163636.6</v>
      </c>
      <c r="J427" s="75">
        <v>13163636.6</v>
      </c>
      <c r="K427" s="75">
        <v>9697217.5</v>
      </c>
      <c r="L427" s="76">
        <v>9697217.5</v>
      </c>
      <c r="M427" s="6"/>
      <c r="N427" s="11"/>
    </row>
    <row r="428" spans="1:14" ht="18">
      <c r="A428" s="10" t="s">
        <v>1154</v>
      </c>
      <c r="B428" s="12" t="s">
        <v>425</v>
      </c>
      <c r="C428" s="75">
        <v>0</v>
      </c>
      <c r="D428" s="75">
        <v>0</v>
      </c>
      <c r="E428" s="75">
        <v>0</v>
      </c>
      <c r="F428" s="75">
        <v>0</v>
      </c>
      <c r="G428" s="75">
        <v>0</v>
      </c>
      <c r="H428" s="75">
        <v>0</v>
      </c>
      <c r="I428" s="75">
        <v>0</v>
      </c>
      <c r="J428" s="75">
        <v>0</v>
      </c>
      <c r="K428" s="75">
        <v>0</v>
      </c>
      <c r="L428" s="76">
        <v>0</v>
      </c>
      <c r="M428" s="6"/>
      <c r="N428" s="11"/>
    </row>
    <row r="429" spans="1:14" ht="18">
      <c r="A429" s="10" t="s">
        <v>1155</v>
      </c>
      <c r="B429" s="12" t="s">
        <v>427</v>
      </c>
      <c r="C429" s="75">
        <v>0</v>
      </c>
      <c r="D429" s="75">
        <v>0</v>
      </c>
      <c r="E429" s="75">
        <v>0</v>
      </c>
      <c r="F429" s="75">
        <v>45194713.36</v>
      </c>
      <c r="G429" s="75">
        <v>0</v>
      </c>
      <c r="H429" s="75">
        <v>45194713.36</v>
      </c>
      <c r="I429" s="75">
        <v>41744197.85</v>
      </c>
      <c r="J429" s="75">
        <v>41744197.85</v>
      </c>
      <c r="K429" s="75">
        <v>38399470.92</v>
      </c>
      <c r="L429" s="76">
        <v>38399470.92</v>
      </c>
      <c r="M429" s="6"/>
      <c r="N429" s="11"/>
    </row>
    <row r="430" spans="1:14" ht="18">
      <c r="A430" s="10" t="s">
        <v>1156</v>
      </c>
      <c r="B430" s="12" t="s">
        <v>1157</v>
      </c>
      <c r="C430" s="75">
        <v>0</v>
      </c>
      <c r="D430" s="75">
        <v>0</v>
      </c>
      <c r="E430" s="75">
        <v>0</v>
      </c>
      <c r="F430" s="75">
        <v>679419</v>
      </c>
      <c r="G430" s="75">
        <v>0</v>
      </c>
      <c r="H430" s="75">
        <v>679419</v>
      </c>
      <c r="I430" s="75">
        <v>0</v>
      </c>
      <c r="J430" s="75">
        <v>0</v>
      </c>
      <c r="K430" s="75">
        <v>0</v>
      </c>
      <c r="L430" s="76">
        <v>0</v>
      </c>
      <c r="M430" s="6"/>
      <c r="N430" s="11"/>
    </row>
    <row r="431" spans="1:14" s="3" customFormat="1" ht="18">
      <c r="A431" s="20" t="s">
        <v>274</v>
      </c>
      <c r="B431" s="21" t="s">
        <v>1158</v>
      </c>
      <c r="C431" s="73">
        <f aca="true" t="shared" si="113" ref="C431:L431">C432+C437+C441+C454</f>
        <v>0</v>
      </c>
      <c r="D431" s="73">
        <f t="shared" si="113"/>
        <v>0</v>
      </c>
      <c r="E431" s="73">
        <f t="shared" si="113"/>
        <v>0</v>
      </c>
      <c r="F431" s="73">
        <f t="shared" si="113"/>
        <v>212213368.46000004</v>
      </c>
      <c r="G431" s="73">
        <f t="shared" si="113"/>
        <v>23100000</v>
      </c>
      <c r="H431" s="73">
        <f t="shared" si="113"/>
        <v>189113368.46000004</v>
      </c>
      <c r="I431" s="73">
        <f t="shared" si="113"/>
        <v>36876020.120000005</v>
      </c>
      <c r="J431" s="73">
        <f t="shared" si="113"/>
        <v>16227779.280000001</v>
      </c>
      <c r="K431" s="73">
        <f t="shared" si="113"/>
        <v>14616873.88</v>
      </c>
      <c r="L431" s="74">
        <f t="shared" si="113"/>
        <v>14616873.88</v>
      </c>
      <c r="M431" s="19"/>
      <c r="N431" s="22">
        <f>N432+N437+N441+N454</f>
        <v>0</v>
      </c>
    </row>
    <row r="432" spans="1:14" s="3" customFormat="1" ht="18">
      <c r="A432" s="20" t="s">
        <v>275</v>
      </c>
      <c r="B432" s="21" t="s">
        <v>497</v>
      </c>
      <c r="C432" s="73">
        <f aca="true" t="shared" si="114" ref="C432:L432">SUM(C433:C436)</f>
        <v>0</v>
      </c>
      <c r="D432" s="73">
        <f t="shared" si="114"/>
        <v>0</v>
      </c>
      <c r="E432" s="73">
        <f t="shared" si="114"/>
        <v>0</v>
      </c>
      <c r="F432" s="73">
        <f t="shared" si="114"/>
        <v>137458167.01000002</v>
      </c>
      <c r="G432" s="73">
        <f t="shared" si="114"/>
        <v>23100000</v>
      </c>
      <c r="H432" s="73">
        <f t="shared" si="114"/>
        <v>114358167.01000002</v>
      </c>
      <c r="I432" s="73">
        <f t="shared" si="114"/>
        <v>20559526.84</v>
      </c>
      <c r="J432" s="73">
        <f t="shared" si="114"/>
        <v>0</v>
      </c>
      <c r="K432" s="73">
        <f t="shared" si="114"/>
        <v>0</v>
      </c>
      <c r="L432" s="74">
        <f t="shared" si="114"/>
        <v>0</v>
      </c>
      <c r="M432" s="19"/>
      <c r="N432" s="22">
        <f>SUM(N433:N436)</f>
        <v>0</v>
      </c>
    </row>
    <row r="433" spans="1:14" ht="18">
      <c r="A433" s="10" t="s">
        <v>1159</v>
      </c>
      <c r="B433" s="12" t="s">
        <v>292</v>
      </c>
      <c r="C433" s="75">
        <v>0</v>
      </c>
      <c r="D433" s="75">
        <v>0</v>
      </c>
      <c r="E433" s="75">
        <v>0</v>
      </c>
      <c r="F433" s="75">
        <v>59431260.42</v>
      </c>
      <c r="G433" s="75">
        <v>23100000</v>
      </c>
      <c r="H433" s="75">
        <v>36331260.42</v>
      </c>
      <c r="I433" s="75">
        <v>20559526.84</v>
      </c>
      <c r="J433" s="75">
        <v>0</v>
      </c>
      <c r="K433" s="75">
        <v>0</v>
      </c>
      <c r="L433" s="76">
        <v>0</v>
      </c>
      <c r="M433" s="6"/>
      <c r="N433" s="11"/>
    </row>
    <row r="434" spans="1:14" ht="18">
      <c r="A434" s="10" t="s">
        <v>1160</v>
      </c>
      <c r="B434" s="12" t="s">
        <v>1161</v>
      </c>
      <c r="C434" s="75">
        <v>0</v>
      </c>
      <c r="D434" s="75">
        <v>0</v>
      </c>
      <c r="E434" s="75">
        <v>0</v>
      </c>
      <c r="F434" s="75">
        <v>33977547.57</v>
      </c>
      <c r="G434" s="75">
        <v>0</v>
      </c>
      <c r="H434" s="75">
        <v>33977547.57</v>
      </c>
      <c r="I434" s="75">
        <v>0</v>
      </c>
      <c r="J434" s="75">
        <v>0</v>
      </c>
      <c r="K434" s="75">
        <v>0</v>
      </c>
      <c r="L434" s="76">
        <v>0</v>
      </c>
      <c r="M434" s="6"/>
      <c r="N434" s="11"/>
    </row>
    <row r="435" spans="1:14" ht="18">
      <c r="A435" s="10" t="s">
        <v>1162</v>
      </c>
      <c r="B435" s="12" t="s">
        <v>1163</v>
      </c>
      <c r="C435" s="75">
        <v>0</v>
      </c>
      <c r="D435" s="75">
        <v>0</v>
      </c>
      <c r="E435" s="75">
        <v>0</v>
      </c>
      <c r="F435" s="75">
        <v>7853138.7</v>
      </c>
      <c r="G435" s="75">
        <v>0</v>
      </c>
      <c r="H435" s="75">
        <v>7853138.7</v>
      </c>
      <c r="I435" s="75">
        <v>0</v>
      </c>
      <c r="J435" s="75">
        <v>0</v>
      </c>
      <c r="K435" s="75">
        <v>0</v>
      </c>
      <c r="L435" s="76">
        <v>0</v>
      </c>
      <c r="M435" s="6"/>
      <c r="N435" s="11"/>
    </row>
    <row r="436" spans="1:14" ht="18">
      <c r="A436" s="10" t="s">
        <v>1164</v>
      </c>
      <c r="B436" s="12" t="s">
        <v>1165</v>
      </c>
      <c r="C436" s="75">
        <v>0</v>
      </c>
      <c r="D436" s="75">
        <v>0</v>
      </c>
      <c r="E436" s="75">
        <v>0</v>
      </c>
      <c r="F436" s="75">
        <v>36196220.32</v>
      </c>
      <c r="G436" s="75">
        <v>0</v>
      </c>
      <c r="H436" s="75">
        <v>36196220.32</v>
      </c>
      <c r="I436" s="75">
        <v>0</v>
      </c>
      <c r="J436" s="75">
        <v>0</v>
      </c>
      <c r="K436" s="75">
        <v>0</v>
      </c>
      <c r="L436" s="76">
        <v>0</v>
      </c>
      <c r="M436" s="6"/>
      <c r="N436" s="11"/>
    </row>
    <row r="437" spans="1:14" s="3" customFormat="1" ht="18">
      <c r="A437" s="20" t="s">
        <v>1166</v>
      </c>
      <c r="B437" s="21" t="s">
        <v>61</v>
      </c>
      <c r="C437" s="73">
        <f aca="true" t="shared" si="115" ref="C437:L437">SUM(C438:C440)</f>
        <v>0</v>
      </c>
      <c r="D437" s="73">
        <f t="shared" si="115"/>
        <v>0</v>
      </c>
      <c r="E437" s="73">
        <f t="shared" si="115"/>
        <v>0</v>
      </c>
      <c r="F437" s="73">
        <f t="shared" si="115"/>
        <v>1444029.71</v>
      </c>
      <c r="G437" s="73">
        <f t="shared" si="115"/>
        <v>0</v>
      </c>
      <c r="H437" s="73">
        <f t="shared" si="115"/>
        <v>1444029.71</v>
      </c>
      <c r="I437" s="73">
        <f t="shared" si="115"/>
        <v>0</v>
      </c>
      <c r="J437" s="73">
        <f t="shared" si="115"/>
        <v>0</v>
      </c>
      <c r="K437" s="73">
        <f t="shared" si="115"/>
        <v>0</v>
      </c>
      <c r="L437" s="74">
        <f t="shared" si="115"/>
        <v>0</v>
      </c>
      <c r="M437" s="19"/>
      <c r="N437" s="22">
        <f>SUM(N438:N440)</f>
        <v>0</v>
      </c>
    </row>
    <row r="438" spans="1:14" ht="18">
      <c r="A438" s="10" t="s">
        <v>1167</v>
      </c>
      <c r="B438" s="12" t="s">
        <v>146</v>
      </c>
      <c r="C438" s="75">
        <v>0</v>
      </c>
      <c r="D438" s="75">
        <v>0</v>
      </c>
      <c r="E438" s="75">
        <v>0</v>
      </c>
      <c r="F438" s="75">
        <v>657654.27</v>
      </c>
      <c r="G438" s="75">
        <v>0</v>
      </c>
      <c r="H438" s="75">
        <v>657654.27</v>
      </c>
      <c r="I438" s="75">
        <v>0</v>
      </c>
      <c r="J438" s="75">
        <v>0</v>
      </c>
      <c r="K438" s="75">
        <v>0</v>
      </c>
      <c r="L438" s="76">
        <v>0</v>
      </c>
      <c r="M438" s="6"/>
      <c r="N438" s="11"/>
    </row>
    <row r="439" spans="1:14" ht="18">
      <c r="A439" s="10" t="s">
        <v>1168</v>
      </c>
      <c r="B439" s="12" t="s">
        <v>1169</v>
      </c>
      <c r="C439" s="75">
        <v>0</v>
      </c>
      <c r="D439" s="75">
        <v>0</v>
      </c>
      <c r="E439" s="75">
        <v>0</v>
      </c>
      <c r="F439" s="75">
        <v>494038.86</v>
      </c>
      <c r="G439" s="75">
        <v>0</v>
      </c>
      <c r="H439" s="75">
        <v>494038.86</v>
      </c>
      <c r="I439" s="75">
        <v>0</v>
      </c>
      <c r="J439" s="75">
        <v>0</v>
      </c>
      <c r="K439" s="75">
        <v>0</v>
      </c>
      <c r="L439" s="76">
        <v>0</v>
      </c>
      <c r="M439" s="6"/>
      <c r="N439" s="11"/>
    </row>
    <row r="440" spans="1:14" ht="18">
      <c r="A440" s="10" t="s">
        <v>1170</v>
      </c>
      <c r="B440" s="12" t="s">
        <v>1171</v>
      </c>
      <c r="C440" s="75">
        <v>0</v>
      </c>
      <c r="D440" s="75">
        <v>0</v>
      </c>
      <c r="E440" s="75">
        <v>0</v>
      </c>
      <c r="F440" s="75">
        <v>292336.58</v>
      </c>
      <c r="G440" s="75">
        <v>0</v>
      </c>
      <c r="H440" s="75">
        <v>292336.58</v>
      </c>
      <c r="I440" s="75">
        <v>0</v>
      </c>
      <c r="J440" s="75">
        <v>0</v>
      </c>
      <c r="K440" s="75">
        <v>0</v>
      </c>
      <c r="L440" s="76">
        <v>0</v>
      </c>
      <c r="M440" s="6"/>
      <c r="N440" s="11"/>
    </row>
    <row r="441" spans="1:14" s="3" customFormat="1" ht="18">
      <c r="A441" s="20" t="s">
        <v>1172</v>
      </c>
      <c r="B441" s="21" t="s">
        <v>142</v>
      </c>
      <c r="C441" s="73">
        <f aca="true" t="shared" si="116" ref="C441:L441">SUM(C442)+SUM(C449:C453)</f>
        <v>0</v>
      </c>
      <c r="D441" s="73">
        <f t="shared" si="116"/>
        <v>0</v>
      </c>
      <c r="E441" s="73">
        <f t="shared" si="116"/>
        <v>0</v>
      </c>
      <c r="F441" s="73">
        <f t="shared" si="116"/>
        <v>72444827.94</v>
      </c>
      <c r="G441" s="73">
        <f t="shared" si="116"/>
        <v>0</v>
      </c>
      <c r="H441" s="73">
        <f t="shared" si="116"/>
        <v>72444827.94</v>
      </c>
      <c r="I441" s="73">
        <f t="shared" si="116"/>
        <v>16316493.280000001</v>
      </c>
      <c r="J441" s="73">
        <f t="shared" si="116"/>
        <v>16227779.280000001</v>
      </c>
      <c r="K441" s="73">
        <f t="shared" si="116"/>
        <v>14616873.88</v>
      </c>
      <c r="L441" s="74">
        <f t="shared" si="116"/>
        <v>14616873.88</v>
      </c>
      <c r="M441" s="19"/>
      <c r="N441" s="22">
        <f>SUM(N442)+SUM(N449:N453)</f>
        <v>0</v>
      </c>
    </row>
    <row r="442" spans="1:14" s="3" customFormat="1" ht="18">
      <c r="A442" s="20" t="s">
        <v>1173</v>
      </c>
      <c r="B442" s="21" t="s">
        <v>277</v>
      </c>
      <c r="C442" s="73">
        <f aca="true" t="shared" si="117" ref="C442:L442">SUM(C443:C448)</f>
        <v>0</v>
      </c>
      <c r="D442" s="73">
        <f t="shared" si="117"/>
        <v>0</v>
      </c>
      <c r="E442" s="73">
        <f t="shared" si="117"/>
        <v>0</v>
      </c>
      <c r="F442" s="73">
        <f t="shared" si="117"/>
        <v>36528112.629999995</v>
      </c>
      <c r="G442" s="73">
        <f t="shared" si="117"/>
        <v>0</v>
      </c>
      <c r="H442" s="73">
        <f t="shared" si="117"/>
        <v>36528112.629999995</v>
      </c>
      <c r="I442" s="73">
        <f t="shared" si="117"/>
        <v>4578193.4</v>
      </c>
      <c r="J442" s="73">
        <f t="shared" si="117"/>
        <v>4578193.4</v>
      </c>
      <c r="K442" s="73">
        <f t="shared" si="117"/>
        <v>3989888</v>
      </c>
      <c r="L442" s="74">
        <f t="shared" si="117"/>
        <v>3989888</v>
      </c>
      <c r="M442" s="19"/>
      <c r="N442" s="22">
        <f>SUM(N443:N448)</f>
        <v>0</v>
      </c>
    </row>
    <row r="443" spans="1:14" ht="18">
      <c r="A443" s="10" t="s">
        <v>1174</v>
      </c>
      <c r="B443" s="12" t="s">
        <v>144</v>
      </c>
      <c r="C443" s="75">
        <v>0</v>
      </c>
      <c r="D443" s="75">
        <v>0</v>
      </c>
      <c r="E443" s="75">
        <v>0</v>
      </c>
      <c r="F443" s="75">
        <v>6897143</v>
      </c>
      <c r="G443" s="75">
        <v>0</v>
      </c>
      <c r="H443" s="75">
        <v>6897143</v>
      </c>
      <c r="I443" s="75">
        <v>2578193.4</v>
      </c>
      <c r="J443" s="75">
        <v>2578193.4</v>
      </c>
      <c r="K443" s="75">
        <v>1989888</v>
      </c>
      <c r="L443" s="76">
        <v>1989888</v>
      </c>
      <c r="M443" s="6"/>
      <c r="N443" s="11"/>
    </row>
    <row r="444" spans="1:14" ht="18">
      <c r="A444" s="10" t="s">
        <v>1175</v>
      </c>
      <c r="B444" s="12" t="s">
        <v>42</v>
      </c>
      <c r="C444" s="75">
        <v>0</v>
      </c>
      <c r="D444" s="75">
        <v>0</v>
      </c>
      <c r="E444" s="75">
        <v>0</v>
      </c>
      <c r="F444" s="75">
        <v>2127770.53</v>
      </c>
      <c r="G444" s="75">
        <v>0</v>
      </c>
      <c r="H444" s="75">
        <v>2127770.53</v>
      </c>
      <c r="I444" s="75">
        <v>0</v>
      </c>
      <c r="J444" s="75">
        <v>0</v>
      </c>
      <c r="K444" s="75">
        <v>0</v>
      </c>
      <c r="L444" s="76">
        <v>0</v>
      </c>
      <c r="M444" s="6"/>
      <c r="N444" s="11"/>
    </row>
    <row r="445" spans="1:14" ht="18">
      <c r="A445" s="10" t="s">
        <v>1176</v>
      </c>
      <c r="B445" s="12" t="s">
        <v>43</v>
      </c>
      <c r="C445" s="75">
        <v>0</v>
      </c>
      <c r="D445" s="75">
        <v>0</v>
      </c>
      <c r="E445" s="75">
        <v>0</v>
      </c>
      <c r="F445" s="75">
        <v>2127770.5</v>
      </c>
      <c r="G445" s="75">
        <v>0</v>
      </c>
      <c r="H445" s="75">
        <v>2127770.5</v>
      </c>
      <c r="I445" s="75">
        <v>0</v>
      </c>
      <c r="J445" s="75">
        <v>0</v>
      </c>
      <c r="K445" s="75">
        <v>0</v>
      </c>
      <c r="L445" s="76">
        <v>0</v>
      </c>
      <c r="M445" s="6"/>
      <c r="N445" s="11"/>
    </row>
    <row r="446" spans="1:14" ht="18">
      <c r="A446" s="10" t="s">
        <v>1177</v>
      </c>
      <c r="B446" s="12" t="s">
        <v>44</v>
      </c>
      <c r="C446" s="75">
        <v>0</v>
      </c>
      <c r="D446" s="75">
        <v>0</v>
      </c>
      <c r="E446" s="75">
        <v>0</v>
      </c>
      <c r="F446" s="75">
        <v>7734786.3</v>
      </c>
      <c r="G446" s="75">
        <v>0</v>
      </c>
      <c r="H446" s="75">
        <v>7734786.3</v>
      </c>
      <c r="I446" s="75">
        <v>0</v>
      </c>
      <c r="J446" s="75">
        <v>0</v>
      </c>
      <c r="K446" s="75">
        <v>0</v>
      </c>
      <c r="L446" s="76">
        <v>0</v>
      </c>
      <c r="M446" s="6"/>
      <c r="N446" s="11"/>
    </row>
    <row r="447" spans="1:14" ht="18">
      <c r="A447" s="10" t="s">
        <v>1178</v>
      </c>
      <c r="B447" s="12" t="s">
        <v>45</v>
      </c>
      <c r="C447" s="75">
        <v>0</v>
      </c>
      <c r="D447" s="75">
        <v>0</v>
      </c>
      <c r="E447" s="75">
        <v>0</v>
      </c>
      <c r="F447" s="75">
        <v>15512871.8</v>
      </c>
      <c r="G447" s="75">
        <v>0</v>
      </c>
      <c r="H447" s="75">
        <v>15512871.8</v>
      </c>
      <c r="I447" s="75">
        <v>0</v>
      </c>
      <c r="J447" s="75">
        <v>0</v>
      </c>
      <c r="K447" s="75">
        <v>0</v>
      </c>
      <c r="L447" s="76">
        <v>0</v>
      </c>
      <c r="M447" s="6"/>
      <c r="N447" s="11"/>
    </row>
    <row r="448" spans="1:14" ht="25.5">
      <c r="A448" s="10" t="s">
        <v>1179</v>
      </c>
      <c r="B448" s="12" t="s">
        <v>46</v>
      </c>
      <c r="C448" s="75">
        <v>0</v>
      </c>
      <c r="D448" s="75">
        <v>0</v>
      </c>
      <c r="E448" s="75">
        <v>0</v>
      </c>
      <c r="F448" s="75">
        <v>2127770.5</v>
      </c>
      <c r="G448" s="75">
        <v>0</v>
      </c>
      <c r="H448" s="75">
        <v>2127770.5</v>
      </c>
      <c r="I448" s="75">
        <v>2000000</v>
      </c>
      <c r="J448" s="75">
        <v>2000000</v>
      </c>
      <c r="K448" s="75">
        <v>2000000</v>
      </c>
      <c r="L448" s="76">
        <v>2000000</v>
      </c>
      <c r="M448" s="6"/>
      <c r="N448" s="11"/>
    </row>
    <row r="449" spans="1:14" ht="18">
      <c r="A449" s="10" t="s">
        <v>1180</v>
      </c>
      <c r="B449" s="12" t="s">
        <v>1181</v>
      </c>
      <c r="C449" s="75">
        <v>0</v>
      </c>
      <c r="D449" s="75">
        <v>0</v>
      </c>
      <c r="E449" s="75">
        <v>0</v>
      </c>
      <c r="F449" s="75">
        <v>5971206.41</v>
      </c>
      <c r="G449" s="75">
        <v>0</v>
      </c>
      <c r="H449" s="75">
        <v>5971206.41</v>
      </c>
      <c r="I449" s="75">
        <v>5971206.41</v>
      </c>
      <c r="J449" s="75">
        <v>5971206.41</v>
      </c>
      <c r="K449" s="75">
        <v>5971206.41</v>
      </c>
      <c r="L449" s="76">
        <v>5971206.41</v>
      </c>
      <c r="M449" s="6"/>
      <c r="N449" s="11"/>
    </row>
    <row r="450" spans="1:14" ht="18">
      <c r="A450" s="10" t="s">
        <v>1182</v>
      </c>
      <c r="B450" s="12" t="s">
        <v>1183</v>
      </c>
      <c r="C450" s="75">
        <v>0</v>
      </c>
      <c r="D450" s="75">
        <v>0</v>
      </c>
      <c r="E450" s="75">
        <v>0</v>
      </c>
      <c r="F450" s="75">
        <v>2990261</v>
      </c>
      <c r="G450" s="75">
        <v>0</v>
      </c>
      <c r="H450" s="75">
        <v>2990261</v>
      </c>
      <c r="I450" s="75">
        <v>2990261</v>
      </c>
      <c r="J450" s="75">
        <v>2990261</v>
      </c>
      <c r="K450" s="75">
        <v>2990261</v>
      </c>
      <c r="L450" s="76">
        <v>2990261</v>
      </c>
      <c r="M450" s="6"/>
      <c r="N450" s="11"/>
    </row>
    <row r="451" spans="1:14" ht="18">
      <c r="A451" s="10" t="s">
        <v>1184</v>
      </c>
      <c r="B451" s="12" t="s">
        <v>1185</v>
      </c>
      <c r="C451" s="75">
        <v>0</v>
      </c>
      <c r="D451" s="75">
        <v>0</v>
      </c>
      <c r="E451" s="75">
        <v>0</v>
      </c>
      <c r="F451" s="75">
        <v>1665518.47</v>
      </c>
      <c r="G451" s="75">
        <v>0</v>
      </c>
      <c r="H451" s="75">
        <v>1665518.47</v>
      </c>
      <c r="I451" s="75">
        <v>1665518.47</v>
      </c>
      <c r="J451" s="75">
        <v>1665518.47</v>
      </c>
      <c r="K451" s="75">
        <v>1665518.47</v>
      </c>
      <c r="L451" s="76">
        <v>1665518.47</v>
      </c>
      <c r="M451" s="6"/>
      <c r="N451" s="11"/>
    </row>
    <row r="452" spans="1:14" ht="18">
      <c r="A452" s="10" t="s">
        <v>1186</v>
      </c>
      <c r="B452" s="12" t="s">
        <v>1187</v>
      </c>
      <c r="C452" s="75">
        <v>0</v>
      </c>
      <c r="D452" s="75">
        <v>0</v>
      </c>
      <c r="E452" s="75">
        <v>0</v>
      </c>
      <c r="F452" s="75">
        <v>1111314</v>
      </c>
      <c r="G452" s="75">
        <v>0</v>
      </c>
      <c r="H452" s="75">
        <v>1111314</v>
      </c>
      <c r="I452" s="75">
        <v>1111314</v>
      </c>
      <c r="J452" s="75">
        <v>1022600</v>
      </c>
      <c r="K452" s="75">
        <v>0</v>
      </c>
      <c r="L452" s="76">
        <v>0</v>
      </c>
      <c r="M452" s="6"/>
      <c r="N452" s="11"/>
    </row>
    <row r="453" spans="1:14" ht="18">
      <c r="A453" s="10" t="s">
        <v>1188</v>
      </c>
      <c r="B453" s="12" t="s">
        <v>195</v>
      </c>
      <c r="C453" s="75">
        <v>0</v>
      </c>
      <c r="D453" s="75">
        <v>0</v>
      </c>
      <c r="E453" s="75">
        <v>0</v>
      </c>
      <c r="F453" s="75">
        <v>24178415.43</v>
      </c>
      <c r="G453" s="75">
        <v>0</v>
      </c>
      <c r="H453" s="75">
        <v>24178415.43</v>
      </c>
      <c r="I453" s="75">
        <v>0</v>
      </c>
      <c r="J453" s="75">
        <v>0</v>
      </c>
      <c r="K453" s="75">
        <v>0</v>
      </c>
      <c r="L453" s="76">
        <v>0</v>
      </c>
      <c r="M453" s="6"/>
      <c r="N453" s="11"/>
    </row>
    <row r="454" spans="1:14" s="3" customFormat="1" ht="18">
      <c r="A454" s="10" t="s">
        <v>1241</v>
      </c>
      <c r="B454" s="12" t="s">
        <v>1242</v>
      </c>
      <c r="C454" s="75">
        <v>0</v>
      </c>
      <c r="D454" s="75">
        <v>0</v>
      </c>
      <c r="E454" s="75">
        <v>0</v>
      </c>
      <c r="F454" s="75">
        <v>866343.8</v>
      </c>
      <c r="G454" s="75">
        <v>0</v>
      </c>
      <c r="H454" s="75">
        <v>866343.8</v>
      </c>
      <c r="I454" s="75">
        <v>0</v>
      </c>
      <c r="J454" s="75">
        <v>0</v>
      </c>
      <c r="K454" s="75">
        <v>0</v>
      </c>
      <c r="L454" s="76">
        <v>0</v>
      </c>
      <c r="M454" s="6"/>
      <c r="N454" s="11"/>
    </row>
    <row r="455" spans="1:14" ht="25.5">
      <c r="A455" s="20" t="s">
        <v>67</v>
      </c>
      <c r="B455" s="21" t="s">
        <v>1110</v>
      </c>
      <c r="C455" s="73">
        <f aca="true" t="shared" si="118" ref="C455:L455">SUM(C456:C457)</f>
        <v>0</v>
      </c>
      <c r="D455" s="73">
        <f t="shared" si="118"/>
        <v>0</v>
      </c>
      <c r="E455" s="73">
        <f t="shared" si="118"/>
        <v>0</v>
      </c>
      <c r="F455" s="73">
        <f t="shared" si="118"/>
        <v>1013547642.75</v>
      </c>
      <c r="G455" s="73">
        <f t="shared" si="118"/>
        <v>0</v>
      </c>
      <c r="H455" s="73">
        <f t="shared" si="118"/>
        <v>1013547642.75</v>
      </c>
      <c r="I455" s="73">
        <f t="shared" si="118"/>
        <v>1013547642.75</v>
      </c>
      <c r="J455" s="73">
        <f t="shared" si="118"/>
        <v>1013547642.75</v>
      </c>
      <c r="K455" s="73">
        <f t="shared" si="118"/>
        <v>450762786.74</v>
      </c>
      <c r="L455" s="74">
        <f t="shared" si="118"/>
        <v>443762786.74</v>
      </c>
      <c r="M455" s="19"/>
      <c r="N455" s="22">
        <f>SUM(N456:N457)</f>
        <v>0</v>
      </c>
    </row>
    <row r="456" spans="1:14" s="3" customFormat="1" ht="18">
      <c r="A456" s="10" t="s">
        <v>68</v>
      </c>
      <c r="B456" s="12" t="s">
        <v>529</v>
      </c>
      <c r="C456" s="75">
        <v>0</v>
      </c>
      <c r="D456" s="75">
        <v>0</v>
      </c>
      <c r="E456" s="75">
        <v>0</v>
      </c>
      <c r="F456" s="75">
        <v>50820656</v>
      </c>
      <c r="G456" s="75">
        <v>0</v>
      </c>
      <c r="H456" s="75">
        <v>50820656</v>
      </c>
      <c r="I456" s="75">
        <v>50820656</v>
      </c>
      <c r="J456" s="75">
        <v>50820656</v>
      </c>
      <c r="K456" s="75">
        <v>6518676</v>
      </c>
      <c r="L456" s="76">
        <v>6518676</v>
      </c>
      <c r="M456" s="6"/>
      <c r="N456" s="11"/>
    </row>
    <row r="457" spans="1:14" s="3" customFormat="1" ht="18">
      <c r="A457" s="20" t="s">
        <v>276</v>
      </c>
      <c r="B457" s="21" t="s">
        <v>1147</v>
      </c>
      <c r="C457" s="73">
        <f aca="true" t="shared" si="119" ref="C457:L457">C458+C467</f>
        <v>0</v>
      </c>
      <c r="D457" s="73">
        <f t="shared" si="119"/>
        <v>0</v>
      </c>
      <c r="E457" s="73">
        <f t="shared" si="119"/>
        <v>0</v>
      </c>
      <c r="F457" s="73">
        <f t="shared" si="119"/>
        <v>962726986.75</v>
      </c>
      <c r="G457" s="73">
        <f t="shared" si="119"/>
        <v>0</v>
      </c>
      <c r="H457" s="73">
        <f t="shared" si="119"/>
        <v>962726986.75</v>
      </c>
      <c r="I457" s="73">
        <f t="shared" si="119"/>
        <v>962726986.75</v>
      </c>
      <c r="J457" s="73">
        <f t="shared" si="119"/>
        <v>962726986.75</v>
      </c>
      <c r="K457" s="73">
        <f t="shared" si="119"/>
        <v>444244110.74</v>
      </c>
      <c r="L457" s="74">
        <f t="shared" si="119"/>
        <v>437244110.74</v>
      </c>
      <c r="M457" s="19"/>
      <c r="N457" s="22">
        <f>N458+N467</f>
        <v>0</v>
      </c>
    </row>
    <row r="458" spans="1:14" ht="18">
      <c r="A458" s="20" t="s">
        <v>1189</v>
      </c>
      <c r="B458" s="21" t="s">
        <v>1148</v>
      </c>
      <c r="C458" s="73">
        <f aca="true" t="shared" si="120" ref="C458:L458">SUM(C459:C462)</f>
        <v>0</v>
      </c>
      <c r="D458" s="73">
        <f t="shared" si="120"/>
        <v>0</v>
      </c>
      <c r="E458" s="73">
        <f t="shared" si="120"/>
        <v>0</v>
      </c>
      <c r="F458" s="73">
        <f t="shared" si="120"/>
        <v>194027944.7</v>
      </c>
      <c r="G458" s="73">
        <f t="shared" si="120"/>
        <v>0</v>
      </c>
      <c r="H458" s="73">
        <f t="shared" si="120"/>
        <v>194027944.7</v>
      </c>
      <c r="I458" s="73">
        <f t="shared" si="120"/>
        <v>194027944.7</v>
      </c>
      <c r="J458" s="73">
        <f t="shared" si="120"/>
        <v>194027944.7</v>
      </c>
      <c r="K458" s="73">
        <f t="shared" si="120"/>
        <v>143361043.7</v>
      </c>
      <c r="L458" s="74">
        <f t="shared" si="120"/>
        <v>143361043.7</v>
      </c>
      <c r="M458" s="19"/>
      <c r="N458" s="22">
        <f>SUM(N459:N462)</f>
        <v>0</v>
      </c>
    </row>
    <row r="459" spans="1:14" ht="18">
      <c r="A459" s="10" t="s">
        <v>1190</v>
      </c>
      <c r="B459" s="12" t="s">
        <v>539</v>
      </c>
      <c r="C459" s="75">
        <v>0</v>
      </c>
      <c r="D459" s="75">
        <v>0</v>
      </c>
      <c r="E459" s="75">
        <v>0</v>
      </c>
      <c r="F459" s="75">
        <v>0</v>
      </c>
      <c r="G459" s="75">
        <v>0</v>
      </c>
      <c r="H459" s="75">
        <v>0</v>
      </c>
      <c r="I459" s="75">
        <v>0</v>
      </c>
      <c r="J459" s="75">
        <v>0</v>
      </c>
      <c r="K459" s="75">
        <v>0</v>
      </c>
      <c r="L459" s="76">
        <v>0</v>
      </c>
      <c r="M459" s="6"/>
      <c r="N459" s="11"/>
    </row>
    <row r="460" spans="1:14" ht="18">
      <c r="A460" s="10" t="s">
        <v>1191</v>
      </c>
      <c r="B460" s="12" t="s">
        <v>541</v>
      </c>
      <c r="C460" s="75">
        <v>0</v>
      </c>
      <c r="D460" s="75">
        <v>0</v>
      </c>
      <c r="E460" s="75">
        <v>0</v>
      </c>
      <c r="F460" s="75">
        <v>0</v>
      </c>
      <c r="G460" s="75">
        <v>0</v>
      </c>
      <c r="H460" s="75">
        <v>0</v>
      </c>
      <c r="I460" s="75">
        <v>0</v>
      </c>
      <c r="J460" s="75">
        <v>0</v>
      </c>
      <c r="K460" s="75">
        <v>0</v>
      </c>
      <c r="L460" s="76">
        <v>0</v>
      </c>
      <c r="M460" s="6"/>
      <c r="N460" s="11"/>
    </row>
    <row r="461" spans="1:14" s="3" customFormat="1" ht="18">
      <c r="A461" s="10" t="s">
        <v>1192</v>
      </c>
      <c r="B461" s="12" t="s">
        <v>543</v>
      </c>
      <c r="C461" s="75">
        <v>0</v>
      </c>
      <c r="D461" s="75">
        <v>0</v>
      </c>
      <c r="E461" s="75">
        <v>0</v>
      </c>
      <c r="F461" s="75">
        <v>194027944.7</v>
      </c>
      <c r="G461" s="75">
        <v>0</v>
      </c>
      <c r="H461" s="75">
        <v>194027944.7</v>
      </c>
      <c r="I461" s="75">
        <v>194027944.7</v>
      </c>
      <c r="J461" s="75">
        <v>194027944.7</v>
      </c>
      <c r="K461" s="75">
        <v>143361043.7</v>
      </c>
      <c r="L461" s="76">
        <v>143361043.7</v>
      </c>
      <c r="M461" s="6"/>
      <c r="N461" s="11"/>
    </row>
    <row r="462" spans="1:14" ht="18">
      <c r="A462" s="20" t="s">
        <v>1193</v>
      </c>
      <c r="B462" s="21" t="s">
        <v>549</v>
      </c>
      <c r="C462" s="73">
        <f aca="true" t="shared" si="121" ref="C462:L462">SUM(C463:C466)</f>
        <v>0</v>
      </c>
      <c r="D462" s="73">
        <f t="shared" si="121"/>
        <v>0</v>
      </c>
      <c r="E462" s="73">
        <f t="shared" si="121"/>
        <v>0</v>
      </c>
      <c r="F462" s="73">
        <f t="shared" si="121"/>
        <v>0</v>
      </c>
      <c r="G462" s="73">
        <f t="shared" si="121"/>
        <v>0</v>
      </c>
      <c r="H462" s="73">
        <f t="shared" si="121"/>
        <v>0</v>
      </c>
      <c r="I462" s="73">
        <f t="shared" si="121"/>
        <v>0</v>
      </c>
      <c r="J462" s="73">
        <f t="shared" si="121"/>
        <v>0</v>
      </c>
      <c r="K462" s="73">
        <f t="shared" si="121"/>
        <v>0</v>
      </c>
      <c r="L462" s="74">
        <f t="shared" si="121"/>
        <v>0</v>
      </c>
      <c r="M462" s="19"/>
      <c r="N462" s="22">
        <f>SUM(N463:N466)</f>
        <v>0</v>
      </c>
    </row>
    <row r="463" spans="1:14" ht="18">
      <c r="A463" s="10" t="s">
        <v>1194</v>
      </c>
      <c r="B463" s="12" t="s">
        <v>70</v>
      </c>
      <c r="C463" s="75">
        <v>0</v>
      </c>
      <c r="D463" s="75">
        <v>0</v>
      </c>
      <c r="E463" s="75">
        <v>0</v>
      </c>
      <c r="F463" s="75">
        <v>0</v>
      </c>
      <c r="G463" s="75">
        <v>0</v>
      </c>
      <c r="H463" s="75">
        <v>0</v>
      </c>
      <c r="I463" s="75">
        <v>0</v>
      </c>
      <c r="J463" s="75">
        <v>0</v>
      </c>
      <c r="K463" s="75">
        <v>0</v>
      </c>
      <c r="L463" s="76">
        <v>0</v>
      </c>
      <c r="M463" s="6"/>
      <c r="N463" s="11"/>
    </row>
    <row r="464" spans="1:14" ht="18">
      <c r="A464" s="10" t="s">
        <v>1195</v>
      </c>
      <c r="B464" s="12" t="s">
        <v>106</v>
      </c>
      <c r="C464" s="75">
        <v>0</v>
      </c>
      <c r="D464" s="75">
        <v>0</v>
      </c>
      <c r="E464" s="75">
        <v>0</v>
      </c>
      <c r="F464" s="75">
        <v>0</v>
      </c>
      <c r="G464" s="75">
        <v>0</v>
      </c>
      <c r="H464" s="75">
        <v>0</v>
      </c>
      <c r="I464" s="75">
        <v>0</v>
      </c>
      <c r="J464" s="75">
        <v>0</v>
      </c>
      <c r="K464" s="75">
        <v>0</v>
      </c>
      <c r="L464" s="76">
        <v>0</v>
      </c>
      <c r="M464" s="6"/>
      <c r="N464" s="11"/>
    </row>
    <row r="465" spans="1:14" ht="18">
      <c r="A465" s="10" t="s">
        <v>1196</v>
      </c>
      <c r="B465" s="12" t="s">
        <v>425</v>
      </c>
      <c r="C465" s="75">
        <v>0</v>
      </c>
      <c r="D465" s="75">
        <v>0</v>
      </c>
      <c r="E465" s="75">
        <v>0</v>
      </c>
      <c r="F465" s="75">
        <v>0</v>
      </c>
      <c r="G465" s="75">
        <v>0</v>
      </c>
      <c r="H465" s="75">
        <v>0</v>
      </c>
      <c r="I465" s="75">
        <v>0</v>
      </c>
      <c r="J465" s="75">
        <v>0</v>
      </c>
      <c r="K465" s="75">
        <v>0</v>
      </c>
      <c r="L465" s="76">
        <v>0</v>
      </c>
      <c r="M465" s="6"/>
      <c r="N465" s="11"/>
    </row>
    <row r="466" spans="1:14" s="3" customFormat="1" ht="18">
      <c r="A466" s="10" t="s">
        <v>1197</v>
      </c>
      <c r="B466" s="12" t="s">
        <v>427</v>
      </c>
      <c r="C466" s="75">
        <v>0</v>
      </c>
      <c r="D466" s="75">
        <v>0</v>
      </c>
      <c r="E466" s="75">
        <v>0</v>
      </c>
      <c r="F466" s="75">
        <v>0</v>
      </c>
      <c r="G466" s="75">
        <v>0</v>
      </c>
      <c r="H466" s="75">
        <v>0</v>
      </c>
      <c r="I466" s="75">
        <v>0</v>
      </c>
      <c r="J466" s="75">
        <v>0</v>
      </c>
      <c r="K466" s="75">
        <v>0</v>
      </c>
      <c r="L466" s="76">
        <v>0</v>
      </c>
      <c r="M466" s="6"/>
      <c r="N466" s="11"/>
    </row>
    <row r="467" spans="1:14" ht="18">
      <c r="A467" s="20" t="s">
        <v>1198</v>
      </c>
      <c r="B467" s="21" t="s">
        <v>1158</v>
      </c>
      <c r="C467" s="73">
        <f aca="true" t="shared" si="122" ref="C467:L467">SUM(C468:C469)</f>
        <v>0</v>
      </c>
      <c r="D467" s="73">
        <f t="shared" si="122"/>
        <v>0</v>
      </c>
      <c r="E467" s="73">
        <f t="shared" si="122"/>
        <v>0</v>
      </c>
      <c r="F467" s="73">
        <f t="shared" si="122"/>
        <v>768699042.05</v>
      </c>
      <c r="G467" s="73">
        <f t="shared" si="122"/>
        <v>0</v>
      </c>
      <c r="H467" s="73">
        <f t="shared" si="122"/>
        <v>768699042.05</v>
      </c>
      <c r="I467" s="73">
        <f t="shared" si="122"/>
        <v>768699042.05</v>
      </c>
      <c r="J467" s="73">
        <f t="shared" si="122"/>
        <v>768699042.05</v>
      </c>
      <c r="K467" s="73">
        <f t="shared" si="122"/>
        <v>300883067.04</v>
      </c>
      <c r="L467" s="74">
        <f t="shared" si="122"/>
        <v>293883067.04</v>
      </c>
      <c r="M467" s="19"/>
      <c r="N467" s="22">
        <f>SUM(N468:N469)</f>
        <v>0</v>
      </c>
    </row>
    <row r="468" spans="1:14" ht="18">
      <c r="A468" s="10" t="s">
        <v>1199</v>
      </c>
      <c r="B468" s="12" t="s">
        <v>497</v>
      </c>
      <c r="C468" s="75">
        <v>0</v>
      </c>
      <c r="D468" s="75">
        <v>0</v>
      </c>
      <c r="E468" s="75">
        <v>0</v>
      </c>
      <c r="F468" s="75">
        <v>759129042.05</v>
      </c>
      <c r="G468" s="75">
        <v>0</v>
      </c>
      <c r="H468" s="75">
        <v>759129042.05</v>
      </c>
      <c r="I468" s="75">
        <v>759129042.05</v>
      </c>
      <c r="J468" s="75">
        <v>759129042.05</v>
      </c>
      <c r="K468" s="75">
        <v>300883067.04</v>
      </c>
      <c r="L468" s="76">
        <v>293883067.04</v>
      </c>
      <c r="M468" s="6"/>
      <c r="N468" s="11"/>
    </row>
    <row r="469" spans="1:14" s="3" customFormat="1" ht="18">
      <c r="A469" s="10" t="s">
        <v>1200</v>
      </c>
      <c r="B469" s="12" t="s">
        <v>61</v>
      </c>
      <c r="C469" s="75">
        <v>0</v>
      </c>
      <c r="D469" s="75">
        <v>0</v>
      </c>
      <c r="E469" s="75">
        <v>0</v>
      </c>
      <c r="F469" s="75">
        <v>9570000</v>
      </c>
      <c r="G469" s="75">
        <v>0</v>
      </c>
      <c r="H469" s="75">
        <v>9570000</v>
      </c>
      <c r="I469" s="75">
        <v>9570000</v>
      </c>
      <c r="J469" s="75">
        <v>9570000</v>
      </c>
      <c r="K469" s="75">
        <v>0</v>
      </c>
      <c r="L469" s="76">
        <v>0</v>
      </c>
      <c r="M469" s="6"/>
      <c r="N469" s="11"/>
    </row>
    <row r="470" spans="1:14" ht="25.5">
      <c r="A470" s="20" t="s">
        <v>1201</v>
      </c>
      <c r="B470" s="21" t="s">
        <v>1202</v>
      </c>
      <c r="C470" s="73">
        <f aca="true" t="shared" si="123" ref="C470:L470">SUM(C471:C472)</f>
        <v>0</v>
      </c>
      <c r="D470" s="73">
        <f t="shared" si="123"/>
        <v>0</v>
      </c>
      <c r="E470" s="73">
        <f t="shared" si="123"/>
        <v>0</v>
      </c>
      <c r="F470" s="73">
        <f t="shared" si="123"/>
        <v>7087055</v>
      </c>
      <c r="G470" s="73">
        <f t="shared" si="123"/>
        <v>0</v>
      </c>
      <c r="H470" s="73">
        <f t="shared" si="123"/>
        <v>7087055</v>
      </c>
      <c r="I470" s="73">
        <f t="shared" si="123"/>
        <v>179920</v>
      </c>
      <c r="J470" s="73">
        <f t="shared" si="123"/>
        <v>179920</v>
      </c>
      <c r="K470" s="73">
        <f t="shared" si="123"/>
        <v>179920</v>
      </c>
      <c r="L470" s="74">
        <f t="shared" si="123"/>
        <v>179920</v>
      </c>
      <c r="M470" s="19"/>
      <c r="N470" s="22">
        <f>SUM(N471:N472)</f>
        <v>0</v>
      </c>
    </row>
    <row r="471" spans="1:14" s="3" customFormat="1" ht="18">
      <c r="A471" s="10" t="s">
        <v>1203</v>
      </c>
      <c r="B471" s="12" t="s">
        <v>529</v>
      </c>
      <c r="C471" s="75">
        <v>0</v>
      </c>
      <c r="D471" s="75">
        <v>0</v>
      </c>
      <c r="E471" s="75">
        <v>0</v>
      </c>
      <c r="F471" s="75">
        <v>788360</v>
      </c>
      <c r="G471" s="75">
        <v>0</v>
      </c>
      <c r="H471" s="75">
        <v>788360</v>
      </c>
      <c r="I471" s="75">
        <v>0</v>
      </c>
      <c r="J471" s="75">
        <v>0</v>
      </c>
      <c r="K471" s="75">
        <v>0</v>
      </c>
      <c r="L471" s="76">
        <v>0</v>
      </c>
      <c r="M471" s="6"/>
      <c r="N471" s="11"/>
    </row>
    <row r="472" spans="1:14" s="3" customFormat="1" ht="18">
      <c r="A472" s="20" t="s">
        <v>1204</v>
      </c>
      <c r="B472" s="21" t="s">
        <v>1147</v>
      </c>
      <c r="C472" s="73">
        <f aca="true" t="shared" si="124" ref="C472:L472">C473+C482</f>
        <v>0</v>
      </c>
      <c r="D472" s="73">
        <f t="shared" si="124"/>
        <v>0</v>
      </c>
      <c r="E472" s="73">
        <f t="shared" si="124"/>
        <v>0</v>
      </c>
      <c r="F472" s="73">
        <f t="shared" si="124"/>
        <v>6298695</v>
      </c>
      <c r="G472" s="73">
        <f t="shared" si="124"/>
        <v>0</v>
      </c>
      <c r="H472" s="73">
        <f t="shared" si="124"/>
        <v>6298695</v>
      </c>
      <c r="I472" s="73">
        <f t="shared" si="124"/>
        <v>179920</v>
      </c>
      <c r="J472" s="73">
        <f t="shared" si="124"/>
        <v>179920</v>
      </c>
      <c r="K472" s="73">
        <f t="shared" si="124"/>
        <v>179920</v>
      </c>
      <c r="L472" s="74">
        <f t="shared" si="124"/>
        <v>179920</v>
      </c>
      <c r="M472" s="19"/>
      <c r="N472" s="22">
        <f>N473+N482</f>
        <v>0</v>
      </c>
    </row>
    <row r="473" spans="1:14" ht="18">
      <c r="A473" s="20" t="s">
        <v>1205</v>
      </c>
      <c r="B473" s="21" t="s">
        <v>1148</v>
      </c>
      <c r="C473" s="73">
        <f aca="true" t="shared" si="125" ref="C473:L473">SUM(C474:C477)</f>
        <v>0</v>
      </c>
      <c r="D473" s="73">
        <f t="shared" si="125"/>
        <v>0</v>
      </c>
      <c r="E473" s="73">
        <f t="shared" si="125"/>
        <v>0</v>
      </c>
      <c r="F473" s="73">
        <f t="shared" si="125"/>
        <v>3049943</v>
      </c>
      <c r="G473" s="73">
        <f t="shared" si="125"/>
        <v>0</v>
      </c>
      <c r="H473" s="73">
        <f t="shared" si="125"/>
        <v>3049943</v>
      </c>
      <c r="I473" s="73">
        <f t="shared" si="125"/>
        <v>0</v>
      </c>
      <c r="J473" s="73">
        <f t="shared" si="125"/>
        <v>0</v>
      </c>
      <c r="K473" s="73">
        <f t="shared" si="125"/>
        <v>0</v>
      </c>
      <c r="L473" s="74">
        <f t="shared" si="125"/>
        <v>0</v>
      </c>
      <c r="M473" s="19"/>
      <c r="N473" s="22">
        <f>SUM(N474:N477)</f>
        <v>0</v>
      </c>
    </row>
    <row r="474" spans="1:14" ht="18">
      <c r="A474" s="10" t="s">
        <v>1206</v>
      </c>
      <c r="B474" s="12" t="s">
        <v>539</v>
      </c>
      <c r="C474" s="75">
        <v>0</v>
      </c>
      <c r="D474" s="75">
        <v>0</v>
      </c>
      <c r="E474" s="75">
        <v>0</v>
      </c>
      <c r="F474" s="75">
        <v>371580</v>
      </c>
      <c r="G474" s="75">
        <v>0</v>
      </c>
      <c r="H474" s="75">
        <v>371580</v>
      </c>
      <c r="I474" s="75">
        <v>0</v>
      </c>
      <c r="J474" s="75">
        <v>0</v>
      </c>
      <c r="K474" s="75">
        <v>0</v>
      </c>
      <c r="L474" s="76">
        <v>0</v>
      </c>
      <c r="M474" s="6"/>
      <c r="N474" s="11"/>
    </row>
    <row r="475" spans="1:14" ht="18">
      <c r="A475" s="10" t="s">
        <v>1207</v>
      </c>
      <c r="B475" s="12" t="s">
        <v>541</v>
      </c>
      <c r="C475" s="75">
        <v>0</v>
      </c>
      <c r="D475" s="75">
        <v>0</v>
      </c>
      <c r="E475" s="75">
        <v>0</v>
      </c>
      <c r="F475" s="75">
        <v>23821</v>
      </c>
      <c r="G475" s="75">
        <v>0</v>
      </c>
      <c r="H475" s="75">
        <v>23821</v>
      </c>
      <c r="I475" s="75">
        <v>0</v>
      </c>
      <c r="J475" s="75">
        <v>0</v>
      </c>
      <c r="K475" s="75">
        <v>0</v>
      </c>
      <c r="L475" s="76">
        <v>0</v>
      </c>
      <c r="M475" s="6"/>
      <c r="N475" s="11"/>
    </row>
    <row r="476" spans="1:14" s="3" customFormat="1" ht="18">
      <c r="A476" s="10" t="s">
        <v>1208</v>
      </c>
      <c r="B476" s="12" t="s">
        <v>543</v>
      </c>
      <c r="C476" s="75">
        <v>0</v>
      </c>
      <c r="D476" s="75">
        <v>0</v>
      </c>
      <c r="E476" s="75">
        <v>0</v>
      </c>
      <c r="F476" s="75">
        <v>1283000</v>
      </c>
      <c r="G476" s="75">
        <v>0</v>
      </c>
      <c r="H476" s="75">
        <v>1283000</v>
      </c>
      <c r="I476" s="75">
        <v>0</v>
      </c>
      <c r="J476" s="75">
        <v>0</v>
      </c>
      <c r="K476" s="75">
        <v>0</v>
      </c>
      <c r="L476" s="76">
        <v>0</v>
      </c>
      <c r="M476" s="6"/>
      <c r="N476" s="11"/>
    </row>
    <row r="477" spans="1:14" ht="18">
      <c r="A477" s="20" t="s">
        <v>1209</v>
      </c>
      <c r="B477" s="21" t="s">
        <v>549</v>
      </c>
      <c r="C477" s="73">
        <f aca="true" t="shared" si="126" ref="C477:L477">SUM(C478:C481)</f>
        <v>0</v>
      </c>
      <c r="D477" s="73">
        <f t="shared" si="126"/>
        <v>0</v>
      </c>
      <c r="E477" s="73">
        <f t="shared" si="126"/>
        <v>0</v>
      </c>
      <c r="F477" s="73">
        <f t="shared" si="126"/>
        <v>1371542</v>
      </c>
      <c r="G477" s="73">
        <f t="shared" si="126"/>
        <v>0</v>
      </c>
      <c r="H477" s="73">
        <f t="shared" si="126"/>
        <v>1371542</v>
      </c>
      <c r="I477" s="73">
        <f t="shared" si="126"/>
        <v>0</v>
      </c>
      <c r="J477" s="73">
        <f t="shared" si="126"/>
        <v>0</v>
      </c>
      <c r="K477" s="73">
        <f t="shared" si="126"/>
        <v>0</v>
      </c>
      <c r="L477" s="74">
        <f t="shared" si="126"/>
        <v>0</v>
      </c>
      <c r="M477" s="19"/>
      <c r="N477" s="22">
        <f>SUM(N478:N481)</f>
        <v>0</v>
      </c>
    </row>
    <row r="478" spans="1:14" ht="18">
      <c r="A478" s="10" t="s">
        <v>1210</v>
      </c>
      <c r="B478" s="12" t="s">
        <v>70</v>
      </c>
      <c r="C478" s="75">
        <v>0</v>
      </c>
      <c r="D478" s="75">
        <v>0</v>
      </c>
      <c r="E478" s="75">
        <v>0</v>
      </c>
      <c r="F478" s="75">
        <v>150779</v>
      </c>
      <c r="G478" s="75">
        <v>0</v>
      </c>
      <c r="H478" s="75">
        <v>150779</v>
      </c>
      <c r="I478" s="75">
        <v>0</v>
      </c>
      <c r="J478" s="75">
        <v>0</v>
      </c>
      <c r="K478" s="75">
        <v>0</v>
      </c>
      <c r="L478" s="76">
        <v>0</v>
      </c>
      <c r="M478" s="6"/>
      <c r="N478" s="11"/>
    </row>
    <row r="479" spans="1:14" ht="18">
      <c r="A479" s="10" t="s">
        <v>1211</v>
      </c>
      <c r="B479" s="12" t="s">
        <v>106</v>
      </c>
      <c r="C479" s="75">
        <v>0</v>
      </c>
      <c r="D479" s="75">
        <v>0</v>
      </c>
      <c r="E479" s="75">
        <v>0</v>
      </c>
      <c r="F479" s="75">
        <v>163921</v>
      </c>
      <c r="G479" s="75">
        <v>0</v>
      </c>
      <c r="H479" s="75">
        <v>163921</v>
      </c>
      <c r="I479" s="75">
        <v>0</v>
      </c>
      <c r="J479" s="75">
        <v>0</v>
      </c>
      <c r="K479" s="75">
        <v>0</v>
      </c>
      <c r="L479" s="76">
        <v>0</v>
      </c>
      <c r="M479" s="6"/>
      <c r="N479" s="11"/>
    </row>
    <row r="480" spans="1:14" ht="18">
      <c r="A480" s="10" t="s">
        <v>1212</v>
      </c>
      <c r="B480" s="12" t="s">
        <v>425</v>
      </c>
      <c r="C480" s="75">
        <v>0</v>
      </c>
      <c r="D480" s="75">
        <v>0</v>
      </c>
      <c r="E480" s="75">
        <v>0</v>
      </c>
      <c r="F480" s="75">
        <v>61777</v>
      </c>
      <c r="G480" s="75">
        <v>0</v>
      </c>
      <c r="H480" s="75">
        <v>61777</v>
      </c>
      <c r="I480" s="75">
        <v>0</v>
      </c>
      <c r="J480" s="75">
        <v>0</v>
      </c>
      <c r="K480" s="75">
        <v>0</v>
      </c>
      <c r="L480" s="76">
        <v>0</v>
      </c>
      <c r="M480" s="6"/>
      <c r="N480" s="11"/>
    </row>
    <row r="481" spans="1:14" ht="18">
      <c r="A481" s="10" t="s">
        <v>1213</v>
      </c>
      <c r="B481" s="12" t="s">
        <v>427</v>
      </c>
      <c r="C481" s="75">
        <v>0</v>
      </c>
      <c r="D481" s="75">
        <v>0</v>
      </c>
      <c r="E481" s="75">
        <v>0</v>
      </c>
      <c r="F481" s="75">
        <v>995065</v>
      </c>
      <c r="G481" s="75">
        <v>0</v>
      </c>
      <c r="H481" s="75">
        <v>995065</v>
      </c>
      <c r="I481" s="75">
        <v>0</v>
      </c>
      <c r="J481" s="75">
        <v>0</v>
      </c>
      <c r="K481" s="75">
        <v>0</v>
      </c>
      <c r="L481" s="76">
        <v>0</v>
      </c>
      <c r="M481" s="6"/>
      <c r="N481" s="11"/>
    </row>
    <row r="482" spans="1:14" ht="18">
      <c r="A482" s="20" t="s">
        <v>1214</v>
      </c>
      <c r="B482" s="21" t="s">
        <v>1158</v>
      </c>
      <c r="C482" s="73">
        <f aca="true" t="shared" si="127" ref="C482:L482">SUM(C483:C485)</f>
        <v>0</v>
      </c>
      <c r="D482" s="73">
        <f t="shared" si="127"/>
        <v>0</v>
      </c>
      <c r="E482" s="73">
        <f t="shared" si="127"/>
        <v>0</v>
      </c>
      <c r="F482" s="73">
        <f t="shared" si="127"/>
        <v>3248752</v>
      </c>
      <c r="G482" s="73">
        <f t="shared" si="127"/>
        <v>0</v>
      </c>
      <c r="H482" s="73">
        <f t="shared" si="127"/>
        <v>3248752</v>
      </c>
      <c r="I482" s="73">
        <f t="shared" si="127"/>
        <v>179920</v>
      </c>
      <c r="J482" s="73">
        <f t="shared" si="127"/>
        <v>179920</v>
      </c>
      <c r="K482" s="73">
        <f t="shared" si="127"/>
        <v>179920</v>
      </c>
      <c r="L482" s="74">
        <f t="shared" si="127"/>
        <v>179920</v>
      </c>
      <c r="M482" s="19"/>
      <c r="N482" s="22">
        <f>SUM(N483:N485)</f>
        <v>0</v>
      </c>
    </row>
    <row r="483" spans="1:14" s="3" customFormat="1" ht="18">
      <c r="A483" s="10" t="s">
        <v>1215</v>
      </c>
      <c r="B483" s="12" t="s">
        <v>497</v>
      </c>
      <c r="C483" s="75">
        <v>0</v>
      </c>
      <c r="D483" s="75">
        <v>0</v>
      </c>
      <c r="E483" s="75">
        <v>0</v>
      </c>
      <c r="F483" s="75">
        <v>1569110</v>
      </c>
      <c r="G483" s="75">
        <v>0</v>
      </c>
      <c r="H483" s="75">
        <v>1569110</v>
      </c>
      <c r="I483" s="75">
        <v>179920</v>
      </c>
      <c r="J483" s="75">
        <v>179920</v>
      </c>
      <c r="K483" s="75">
        <v>179920</v>
      </c>
      <c r="L483" s="76">
        <v>179920</v>
      </c>
      <c r="M483" s="6"/>
      <c r="N483" s="11"/>
    </row>
    <row r="484" spans="1:14" s="3" customFormat="1" ht="18">
      <c r="A484" s="10" t="s">
        <v>1216</v>
      </c>
      <c r="B484" s="12" t="s">
        <v>61</v>
      </c>
      <c r="C484" s="75">
        <v>0</v>
      </c>
      <c r="D484" s="75">
        <v>0</v>
      </c>
      <c r="E484" s="75">
        <v>0</v>
      </c>
      <c r="F484" s="75">
        <v>805914</v>
      </c>
      <c r="G484" s="75">
        <v>0</v>
      </c>
      <c r="H484" s="75">
        <v>805914</v>
      </c>
      <c r="I484" s="75">
        <v>0</v>
      </c>
      <c r="J484" s="75">
        <v>0</v>
      </c>
      <c r="K484" s="75">
        <v>0</v>
      </c>
      <c r="L484" s="76">
        <v>0</v>
      </c>
      <c r="M484" s="6"/>
      <c r="N484" s="11"/>
    </row>
    <row r="485" spans="1:14" ht="18.75" thickBot="1">
      <c r="A485" s="67" t="s">
        <v>1237</v>
      </c>
      <c r="B485" s="68" t="s">
        <v>1235</v>
      </c>
      <c r="C485" s="77">
        <v>0</v>
      </c>
      <c r="D485" s="77">
        <v>0</v>
      </c>
      <c r="E485" s="77">
        <v>0</v>
      </c>
      <c r="F485" s="77">
        <v>873728</v>
      </c>
      <c r="G485" s="77">
        <v>0</v>
      </c>
      <c r="H485" s="77">
        <v>873728</v>
      </c>
      <c r="I485" s="77">
        <v>0</v>
      </c>
      <c r="J485" s="77">
        <v>0</v>
      </c>
      <c r="K485" s="77">
        <v>0</v>
      </c>
      <c r="L485" s="78">
        <v>0</v>
      </c>
      <c r="M485" s="6"/>
      <c r="N485" s="11"/>
    </row>
    <row r="490" spans="2:10" ht="18">
      <c r="B490" s="13" t="s">
        <v>71</v>
      </c>
      <c r="G490" s="94" t="s">
        <v>250</v>
      </c>
      <c r="H490" s="94"/>
      <c r="I490" s="94"/>
      <c r="J490" s="94"/>
    </row>
    <row r="491" spans="2:10" ht="18">
      <c r="B491" s="14" t="s">
        <v>72</v>
      </c>
      <c r="G491" s="95" t="s">
        <v>251</v>
      </c>
      <c r="H491" s="95"/>
      <c r="I491" s="95"/>
      <c r="J491" s="95"/>
    </row>
  </sheetData>
  <sheetProtection/>
  <mergeCells count="2">
    <mergeCell ref="G490:J490"/>
    <mergeCell ref="G491:J491"/>
  </mergeCells>
  <printOptions/>
  <pageMargins left="0.2362204724409449" right="0.15748031496062992" top="1.0236220472440944" bottom="0.4330708661417323" header="0.2362204724409449" footer="0.2362204724409449"/>
  <pageSetup horizontalDpi="600" verticalDpi="600" orientation="landscape" scale="65" r:id="rId4"/>
  <headerFooter alignWithMargins="0">
    <oddHeader>&amp;L&amp;G&amp;C&amp;14
ALCALDIA MUNICIPAL DE LA CELIA
Nit. 891.480.026-2
EJECUCION PRESUPUESTAL DE GASTOS CON CORTE A  OCTUBRE 2011</oddHeader>
    <oddFooter>&amp;RPagina No.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rubiurre</cp:lastModifiedBy>
  <cp:lastPrinted>2011-11-09T21:45:37Z</cp:lastPrinted>
  <dcterms:created xsi:type="dcterms:W3CDTF">2010-01-03T17:52:04Z</dcterms:created>
  <dcterms:modified xsi:type="dcterms:W3CDTF">2012-09-12T16:38:44Z</dcterms:modified>
  <cp:category/>
  <cp:version/>
  <cp:contentType/>
  <cp:contentStatus/>
</cp:coreProperties>
</file>