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2012" sheetId="1" r:id="rId1"/>
    <sheet name="2013" sheetId="4" r:id="rId2"/>
    <sheet name="2014" sheetId="5" r:id="rId3"/>
    <sheet name="2015" sheetId="6" r:id="rId4"/>
  </sheets>
  <calcPr calcId="125725"/>
</workbook>
</file>

<file path=xl/calcChain.xml><?xml version="1.0" encoding="utf-8"?>
<calcChain xmlns="http://schemas.openxmlformats.org/spreadsheetml/2006/main">
  <c r="B213" i="6"/>
  <c r="F134"/>
  <c r="E134"/>
  <c r="E4" s="1"/>
  <c r="D134"/>
  <c r="C134"/>
  <c r="B134"/>
  <c r="F5"/>
  <c r="E5"/>
  <c r="D5"/>
  <c r="C5"/>
  <c r="B5"/>
  <c r="F4"/>
  <c r="C4"/>
  <c r="B4"/>
  <c r="C134" i="5"/>
  <c r="D134"/>
  <c r="E134"/>
  <c r="E4" s="1"/>
  <c r="F134"/>
  <c r="F4" s="1"/>
  <c r="C4"/>
  <c r="B134"/>
  <c r="B5"/>
  <c r="F5"/>
  <c r="E5"/>
  <c r="D5"/>
  <c r="C5"/>
  <c r="B4"/>
  <c r="C4" i="4"/>
  <c r="D4"/>
  <c r="E4"/>
  <c r="F4"/>
  <c r="B4"/>
  <c r="C184"/>
  <c r="D184"/>
  <c r="E184"/>
  <c r="F184"/>
  <c r="B184"/>
  <c r="C134"/>
  <c r="D134"/>
  <c r="E134"/>
  <c r="F134"/>
  <c r="B134"/>
  <c r="C5"/>
  <c r="D5"/>
  <c r="E5"/>
  <c r="F5"/>
  <c r="B5"/>
  <c r="F4" i="1"/>
  <c r="C4"/>
  <c r="D4"/>
  <c r="E4"/>
  <c r="B4"/>
  <c r="C5"/>
  <c r="D5"/>
  <c r="E5"/>
  <c r="F5"/>
  <c r="B5"/>
  <c r="C184"/>
  <c r="D184"/>
  <c r="E184"/>
  <c r="F184"/>
  <c r="B184"/>
  <c r="F134"/>
  <c r="C134"/>
  <c r="D134"/>
  <c r="E134"/>
  <c r="B134"/>
  <c r="F133" i="6"/>
  <c r="F132"/>
  <c r="E131"/>
  <c r="E130" s="1"/>
  <c r="D131"/>
  <c r="D130" s="1"/>
  <c r="C131"/>
  <c r="C130" s="1"/>
  <c r="B131"/>
  <c r="B130"/>
  <c r="F17"/>
  <c r="E16"/>
  <c r="D16"/>
  <c r="D15" s="1"/>
  <c r="C16"/>
  <c r="C15" s="1"/>
  <c r="B16"/>
  <c r="E15"/>
  <c r="F14"/>
  <c r="F13"/>
  <c r="E12"/>
  <c r="D12"/>
  <c r="C12"/>
  <c r="B12"/>
  <c r="F11"/>
  <c r="E10"/>
  <c r="D10"/>
  <c r="C10"/>
  <c r="B10"/>
  <c r="F9"/>
  <c r="F8"/>
  <c r="E7"/>
  <c r="D7"/>
  <c r="C7"/>
  <c r="B7"/>
  <c r="F133" i="5"/>
  <c r="F132"/>
  <c r="E131"/>
  <c r="E130" s="1"/>
  <c r="D131"/>
  <c r="C131"/>
  <c r="C130" s="1"/>
  <c r="B131"/>
  <c r="D130"/>
  <c r="F17"/>
  <c r="E16"/>
  <c r="D16"/>
  <c r="D15" s="1"/>
  <c r="C16"/>
  <c r="C15" s="1"/>
  <c r="B16"/>
  <c r="E15"/>
  <c r="F14"/>
  <c r="F13"/>
  <c r="E12"/>
  <c r="D12"/>
  <c r="C12"/>
  <c r="B12"/>
  <c r="F11"/>
  <c r="E10"/>
  <c r="D10"/>
  <c r="C10"/>
  <c r="B10"/>
  <c r="F10" s="1"/>
  <c r="F9"/>
  <c r="F8"/>
  <c r="E7"/>
  <c r="D7"/>
  <c r="C7"/>
  <c r="B7"/>
  <c r="C6"/>
  <c r="B6"/>
  <c r="F133" i="4"/>
  <c r="F132"/>
  <c r="E131"/>
  <c r="E130" s="1"/>
  <c r="D131"/>
  <c r="D130" s="1"/>
  <c r="C131"/>
  <c r="B131"/>
  <c r="C130"/>
  <c r="B130"/>
  <c r="F17"/>
  <c r="E16"/>
  <c r="D16"/>
  <c r="D15" s="1"/>
  <c r="C16"/>
  <c r="C15" s="1"/>
  <c r="B16"/>
  <c r="E15"/>
  <c r="B15"/>
  <c r="F14"/>
  <c r="F13"/>
  <c r="E12"/>
  <c r="D12"/>
  <c r="C12"/>
  <c r="B12"/>
  <c r="F11"/>
  <c r="E10"/>
  <c r="E6" s="1"/>
  <c r="D10"/>
  <c r="C10"/>
  <c r="B10"/>
  <c r="F9"/>
  <c r="F8"/>
  <c r="E7"/>
  <c r="D7"/>
  <c r="C7"/>
  <c r="B7"/>
  <c r="F133" i="1"/>
  <c r="F132"/>
  <c r="E131"/>
  <c r="D131"/>
  <c r="D130" s="1"/>
  <c r="C131"/>
  <c r="C130" s="1"/>
  <c r="B131"/>
  <c r="E130"/>
  <c r="B130"/>
  <c r="B135"/>
  <c r="F135"/>
  <c r="F17"/>
  <c r="E16"/>
  <c r="D16"/>
  <c r="D15" s="1"/>
  <c r="C16"/>
  <c r="C15" s="1"/>
  <c r="B16"/>
  <c r="B15" s="1"/>
  <c r="E15"/>
  <c r="F14"/>
  <c r="F13"/>
  <c r="E12"/>
  <c r="D12"/>
  <c r="C12"/>
  <c r="B12"/>
  <c r="F11"/>
  <c r="E10"/>
  <c r="D10"/>
  <c r="C10"/>
  <c r="B10"/>
  <c r="B6" s="1"/>
  <c r="F9"/>
  <c r="F8"/>
  <c r="E7"/>
  <c r="D7"/>
  <c r="C7"/>
  <c r="B7"/>
  <c r="D4" i="6" l="1"/>
  <c r="D4" i="5"/>
  <c r="F7" i="6"/>
  <c r="C6"/>
  <c r="F16"/>
  <c r="F131"/>
  <c r="F130"/>
  <c r="D6"/>
  <c r="B15"/>
  <c r="F15" s="1"/>
  <c r="B6"/>
  <c r="F10"/>
  <c r="E6"/>
  <c r="F12"/>
  <c r="F131" i="5"/>
  <c r="B130"/>
  <c r="F130"/>
  <c r="E6"/>
  <c r="F12"/>
  <c r="F7"/>
  <c r="F16"/>
  <c r="D6"/>
  <c r="F6" s="1"/>
  <c r="B15"/>
  <c r="F15" s="1"/>
  <c r="F131" i="4"/>
  <c r="F7"/>
  <c r="C6"/>
  <c r="F130"/>
  <c r="B6"/>
  <c r="D6"/>
  <c r="F10"/>
  <c r="F12"/>
  <c r="F16"/>
  <c r="F15"/>
  <c r="F6"/>
  <c r="F130" i="1"/>
  <c r="C6"/>
  <c r="D6"/>
  <c r="F131"/>
  <c r="E6"/>
  <c r="F12"/>
  <c r="F10"/>
  <c r="F7"/>
  <c r="F16"/>
  <c r="F15"/>
  <c r="F37" i="6"/>
  <c r="F36"/>
  <c r="F35"/>
  <c r="F34"/>
  <c r="F33"/>
  <c r="F32"/>
  <c r="F37" i="5"/>
  <c r="F36"/>
  <c r="F35"/>
  <c r="F34"/>
  <c r="F33"/>
  <c r="F32"/>
  <c r="F37" i="4"/>
  <c r="F36"/>
  <c r="F35"/>
  <c r="F34"/>
  <c r="F33"/>
  <c r="F32"/>
  <c r="F34" i="1"/>
  <c r="F35"/>
  <c r="F36"/>
  <c r="F37"/>
  <c r="F125" i="6"/>
  <c r="G124"/>
  <c r="F123"/>
  <c r="F122"/>
  <c r="F121"/>
  <c r="F120"/>
  <c r="F119"/>
  <c r="F118"/>
  <c r="F117"/>
  <c r="F116"/>
  <c r="F115"/>
  <c r="F114"/>
  <c r="F113"/>
  <c r="F112"/>
  <c r="F110"/>
  <c r="F109"/>
  <c r="F125" i="5"/>
  <c r="G124"/>
  <c r="F123"/>
  <c r="F122"/>
  <c r="F121"/>
  <c r="F120"/>
  <c r="F119"/>
  <c r="F118"/>
  <c r="F117"/>
  <c r="F116"/>
  <c r="F115"/>
  <c r="F114"/>
  <c r="F113"/>
  <c r="F112"/>
  <c r="F110"/>
  <c r="F109"/>
  <c r="F125" i="4"/>
  <c r="G124"/>
  <c r="F123"/>
  <c r="F122"/>
  <c r="F121"/>
  <c r="F120"/>
  <c r="F119"/>
  <c r="F118"/>
  <c r="F117"/>
  <c r="B116"/>
  <c r="F116" s="1"/>
  <c r="B115"/>
  <c r="F115" s="1"/>
  <c r="F114"/>
  <c r="F113"/>
  <c r="F112"/>
  <c r="F110"/>
  <c r="F109"/>
  <c r="B126"/>
  <c r="F126" s="1"/>
  <c r="B127"/>
  <c r="F127" s="1"/>
  <c r="F128"/>
  <c r="F129"/>
  <c r="F135"/>
  <c r="F136"/>
  <c r="F137"/>
  <c r="F125" i="1"/>
  <c r="G124"/>
  <c r="F123"/>
  <c r="F122"/>
  <c r="F121"/>
  <c r="F120"/>
  <c r="F119"/>
  <c r="F118"/>
  <c r="F117"/>
  <c r="B116"/>
  <c r="F116" s="1"/>
  <c r="B115"/>
  <c r="B109" s="1"/>
  <c r="F109" s="1"/>
  <c r="F114"/>
  <c r="F113"/>
  <c r="F112"/>
  <c r="F110"/>
  <c r="F183" i="6"/>
  <c r="F182"/>
  <c r="F181"/>
  <c r="F180"/>
  <c r="F179"/>
  <c r="F183" i="5"/>
  <c r="F182"/>
  <c r="F181"/>
  <c r="F180"/>
  <c r="F179"/>
  <c r="F183" i="4"/>
  <c r="F182"/>
  <c r="F181"/>
  <c r="F180"/>
  <c r="F179"/>
  <c r="F182" i="1"/>
  <c r="F183"/>
  <c r="F181"/>
  <c r="F179"/>
  <c r="F141" i="6"/>
  <c r="F140"/>
  <c r="F139"/>
  <c r="F138"/>
  <c r="F137"/>
  <c r="F136"/>
  <c r="F135"/>
  <c r="F141" i="5"/>
  <c r="F140"/>
  <c r="F139"/>
  <c r="F138"/>
  <c r="F137"/>
  <c r="F136"/>
  <c r="F135"/>
  <c r="F141" i="4"/>
  <c r="F140"/>
  <c r="F139"/>
  <c r="F138"/>
  <c r="F38"/>
  <c r="F39"/>
  <c r="F40"/>
  <c r="F41"/>
  <c r="F42"/>
  <c r="F137" i="1"/>
  <c r="F138"/>
  <c r="F139"/>
  <c r="F140"/>
  <c r="F141"/>
  <c r="F53" i="6"/>
  <c r="F52"/>
  <c r="F51"/>
  <c r="F50"/>
  <c r="F49"/>
  <c r="F48"/>
  <c r="F47"/>
  <c r="F46"/>
  <c r="F45"/>
  <c r="F44"/>
  <c r="F43"/>
  <c r="F42"/>
  <c r="F41"/>
  <c r="F40"/>
  <c r="F39"/>
  <c r="F38"/>
  <c r="F53" i="5"/>
  <c r="F52"/>
  <c r="F51"/>
  <c r="F50"/>
  <c r="F49"/>
  <c r="F48"/>
  <c r="F47"/>
  <c r="F46"/>
  <c r="F45"/>
  <c r="F44"/>
  <c r="F43"/>
  <c r="F42"/>
  <c r="F41"/>
  <c r="F40"/>
  <c r="F39"/>
  <c r="F38"/>
  <c r="F53" i="4"/>
  <c r="F52"/>
  <c r="F51"/>
  <c r="F50"/>
  <c r="F49"/>
  <c r="F48"/>
  <c r="F47"/>
  <c r="F46"/>
  <c r="F45"/>
  <c r="F44"/>
  <c r="F43"/>
  <c r="F53" i="1"/>
  <c r="F52"/>
  <c r="F51"/>
  <c r="F50"/>
  <c r="F49"/>
  <c r="F48"/>
  <c r="F47"/>
  <c r="F46"/>
  <c r="F45"/>
  <c r="F44"/>
  <c r="F43"/>
  <c r="F42"/>
  <c r="F41"/>
  <c r="F40"/>
  <c r="F39"/>
  <c r="B38"/>
  <c r="F38" s="1"/>
  <c r="F6" i="6" l="1"/>
  <c r="F6" i="1"/>
  <c r="F115"/>
  <c r="F108" i="6"/>
  <c r="F107"/>
  <c r="F106"/>
  <c r="F105"/>
  <c r="F104"/>
  <c r="F103"/>
  <c r="F102"/>
  <c r="F101"/>
  <c r="F100"/>
  <c r="F99"/>
  <c r="F98"/>
  <c r="F97"/>
  <c r="F96"/>
  <c r="F95"/>
  <c r="F94"/>
  <c r="F93"/>
  <c r="F92"/>
  <c r="F91"/>
  <c r="D90"/>
  <c r="F90" s="1"/>
  <c r="F108" i="5"/>
  <c r="F107"/>
  <c r="F106"/>
  <c r="F105"/>
  <c r="F104"/>
  <c r="F103"/>
  <c r="F102"/>
  <c r="F101"/>
  <c r="F100"/>
  <c r="F99"/>
  <c r="F98"/>
  <c r="F97"/>
  <c r="F96"/>
  <c r="F95"/>
  <c r="F94"/>
  <c r="F93"/>
  <c r="F92"/>
  <c r="F91"/>
  <c r="D90"/>
  <c r="F108" i="4"/>
  <c r="F107"/>
  <c r="F106"/>
  <c r="F105"/>
  <c r="F104"/>
  <c r="F103"/>
  <c r="F102"/>
  <c r="F101"/>
  <c r="F100"/>
  <c r="F99"/>
  <c r="F98"/>
  <c r="F97"/>
  <c r="F96"/>
  <c r="F95"/>
  <c r="F94"/>
  <c r="F93"/>
  <c r="F92"/>
  <c r="F91"/>
  <c r="E90"/>
  <c r="D90"/>
  <c r="F91" i="1"/>
  <c r="F92"/>
  <c r="F95"/>
  <c r="F96"/>
  <c r="F97"/>
  <c r="F99"/>
  <c r="F100"/>
  <c r="F101"/>
  <c r="F102"/>
  <c r="F103"/>
  <c r="F104"/>
  <c r="F105"/>
  <c r="F106"/>
  <c r="F107"/>
  <c r="F108"/>
  <c r="B94"/>
  <c r="F94" s="1"/>
  <c r="B93"/>
  <c r="F93" s="1"/>
  <c r="F90" i="5" l="1"/>
  <c r="F90" i="4"/>
  <c r="D64" i="6" l="1"/>
  <c r="F64" s="1"/>
  <c r="F77"/>
  <c r="F76"/>
  <c r="F75"/>
  <c r="F74"/>
  <c r="F73"/>
  <c r="F72"/>
  <c r="F71"/>
  <c r="F70"/>
  <c r="F69"/>
  <c r="F68"/>
  <c r="F67"/>
  <c r="F66"/>
  <c r="F65"/>
  <c r="F78"/>
  <c r="F79"/>
  <c r="F80"/>
  <c r="F81"/>
  <c r="F82"/>
  <c r="F83"/>
  <c r="F84"/>
  <c r="F85"/>
  <c r="F86"/>
  <c r="F87"/>
  <c r="F88"/>
  <c r="F89"/>
  <c r="D64" i="5"/>
  <c r="F64" s="1"/>
  <c r="F77"/>
  <c r="F76"/>
  <c r="F75"/>
  <c r="F74"/>
  <c r="F73"/>
  <c r="F72"/>
  <c r="F71"/>
  <c r="F70"/>
  <c r="F69"/>
  <c r="F68"/>
  <c r="F67"/>
  <c r="F66"/>
  <c r="F65"/>
  <c r="F78"/>
  <c r="F79"/>
  <c r="F80"/>
  <c r="F81"/>
  <c r="F82"/>
  <c r="F83"/>
  <c r="F84"/>
  <c r="F85"/>
  <c r="F86"/>
  <c r="F87"/>
  <c r="F88"/>
  <c r="F89"/>
  <c r="D64" i="4"/>
  <c r="F64" s="1"/>
  <c r="F65"/>
  <c r="F66"/>
  <c r="F67"/>
  <c r="F68"/>
  <c r="F69"/>
  <c r="F70"/>
  <c r="F71"/>
  <c r="F72"/>
  <c r="F73"/>
  <c r="F74"/>
  <c r="F75"/>
  <c r="F76"/>
  <c r="F77"/>
  <c r="F76" i="1"/>
  <c r="F70"/>
  <c r="F71"/>
  <c r="F72"/>
  <c r="F73"/>
  <c r="F74"/>
  <c r="F75"/>
  <c r="F77"/>
  <c r="F65"/>
  <c r="F66"/>
  <c r="F67"/>
  <c r="F68"/>
  <c r="F69"/>
  <c r="D63"/>
  <c r="E63"/>
  <c r="C63"/>
  <c r="B63"/>
  <c r="B210" i="5"/>
  <c r="B184"/>
  <c r="F178" i="6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62" i="1"/>
  <c r="F163"/>
  <c r="F164"/>
  <c r="F165"/>
  <c r="F166"/>
  <c r="F167"/>
  <c r="F168"/>
  <c r="F159"/>
  <c r="F160"/>
  <c r="F161"/>
  <c r="F154"/>
  <c r="F150"/>
  <c r="F148"/>
  <c r="F143"/>
  <c r="F142"/>
  <c r="F178"/>
  <c r="F177"/>
  <c r="F176"/>
  <c r="F175"/>
  <c r="F174"/>
  <c r="F173"/>
  <c r="F172"/>
  <c r="F171"/>
  <c r="F157"/>
  <c r="F156"/>
  <c r="F155"/>
  <c r="F152"/>
  <c r="F151"/>
  <c r="F149"/>
  <c r="F146"/>
  <c r="F145"/>
  <c r="F144"/>
  <c r="F178" i="5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B147" i="1"/>
  <c r="F153"/>
  <c r="F158"/>
  <c r="F169"/>
  <c r="F170"/>
  <c r="F180"/>
  <c r="B186"/>
  <c r="C186"/>
  <c r="B187"/>
  <c r="C187"/>
  <c r="F188"/>
  <c r="F189"/>
  <c r="F190"/>
  <c r="F191"/>
  <c r="F192"/>
  <c r="F193"/>
  <c r="F194"/>
  <c r="F195"/>
  <c r="F196"/>
  <c r="F197"/>
  <c r="C198"/>
  <c r="F198" s="1"/>
  <c r="F199"/>
  <c r="F200"/>
  <c r="F201"/>
  <c r="F202"/>
  <c r="F203"/>
  <c r="F204"/>
  <c r="F205"/>
  <c r="D63" i="4" l="1"/>
  <c r="F63" s="1"/>
  <c r="F147" i="1"/>
  <c r="D63" i="6"/>
  <c r="F63" s="1"/>
  <c r="D63" i="5"/>
  <c r="F63" s="1"/>
  <c r="F187" i="1"/>
  <c r="F186"/>
  <c r="F210" i="6"/>
  <c r="F209"/>
  <c r="F208"/>
  <c r="F207"/>
  <c r="F206"/>
  <c r="F205"/>
  <c r="F204"/>
  <c r="F203"/>
  <c r="F202"/>
  <c r="F201"/>
  <c r="F200"/>
  <c r="F199"/>
  <c r="C198"/>
  <c r="F198" s="1"/>
  <c r="F197"/>
  <c r="F196"/>
  <c r="F195"/>
  <c r="F194"/>
  <c r="F193"/>
  <c r="F192"/>
  <c r="F191"/>
  <c r="F190"/>
  <c r="F189"/>
  <c r="F188"/>
  <c r="C187"/>
  <c r="C186"/>
  <c r="C184" s="1"/>
  <c r="E184"/>
  <c r="D184"/>
  <c r="B184"/>
  <c r="F129"/>
  <c r="F128"/>
  <c r="F127"/>
  <c r="F126"/>
  <c r="F62"/>
  <c r="F61"/>
  <c r="F60"/>
  <c r="F59"/>
  <c r="F58"/>
  <c r="F57"/>
  <c r="F56"/>
  <c r="F55"/>
  <c r="E54"/>
  <c r="D54"/>
  <c r="C54"/>
  <c r="F31"/>
  <c r="F30"/>
  <c r="F29"/>
  <c r="F28"/>
  <c r="F27"/>
  <c r="F26"/>
  <c r="F25"/>
  <c r="F24"/>
  <c r="F23"/>
  <c r="F22"/>
  <c r="F21"/>
  <c r="F20"/>
  <c r="F19"/>
  <c r="F18"/>
  <c r="C78" i="1"/>
  <c r="D78"/>
  <c r="E78"/>
  <c r="F79"/>
  <c r="F80"/>
  <c r="F81"/>
  <c r="F82"/>
  <c r="F83"/>
  <c r="B84"/>
  <c r="F84" s="1"/>
  <c r="F85"/>
  <c r="F86"/>
  <c r="F87"/>
  <c r="F88"/>
  <c r="F89"/>
  <c r="F210" i="5"/>
  <c r="F209"/>
  <c r="F208"/>
  <c r="F207"/>
  <c r="F206"/>
  <c r="F205"/>
  <c r="F204"/>
  <c r="F203"/>
  <c r="F202"/>
  <c r="F201"/>
  <c r="F200"/>
  <c r="F199"/>
  <c r="C198"/>
  <c r="F198" s="1"/>
  <c r="F197"/>
  <c r="F196"/>
  <c r="F195"/>
  <c r="F194"/>
  <c r="F193"/>
  <c r="F192"/>
  <c r="F191"/>
  <c r="F190"/>
  <c r="F189"/>
  <c r="F188"/>
  <c r="C187"/>
  <c r="C186"/>
  <c r="C184" s="1"/>
  <c r="E184"/>
  <c r="D184"/>
  <c r="F129"/>
  <c r="F128"/>
  <c r="F127"/>
  <c r="F126"/>
  <c r="F62"/>
  <c r="F61"/>
  <c r="F60"/>
  <c r="F59"/>
  <c r="F58"/>
  <c r="F57"/>
  <c r="F56"/>
  <c r="F55"/>
  <c r="E54"/>
  <c r="D54"/>
  <c r="C54"/>
  <c r="F31"/>
  <c r="F30"/>
  <c r="F29"/>
  <c r="F28"/>
  <c r="F27"/>
  <c r="F26"/>
  <c r="F25"/>
  <c r="F24"/>
  <c r="F23"/>
  <c r="F22"/>
  <c r="F21"/>
  <c r="F20"/>
  <c r="F19"/>
  <c r="F18"/>
  <c r="B98" i="1"/>
  <c r="D90"/>
  <c r="C90"/>
  <c r="B90" l="1"/>
  <c r="F90" s="1"/>
  <c r="F98"/>
  <c r="F186" i="6"/>
  <c r="F184" s="1"/>
  <c r="F187"/>
  <c r="F54" i="5"/>
  <c r="F186"/>
  <c r="F184" s="1"/>
  <c r="F187"/>
  <c r="F54" i="6"/>
  <c r="F55" i="4"/>
  <c r="F56"/>
  <c r="F57"/>
  <c r="F58"/>
  <c r="F59"/>
  <c r="F60"/>
  <c r="F61"/>
  <c r="F62"/>
  <c r="F54"/>
  <c r="F62" i="1"/>
  <c r="F61"/>
  <c r="F60"/>
  <c r="B59"/>
  <c r="F59" s="1"/>
  <c r="F58"/>
  <c r="F57"/>
  <c r="F56"/>
  <c r="B55"/>
  <c r="F55" s="1"/>
  <c r="E54"/>
  <c r="D54"/>
  <c r="C54"/>
  <c r="B54"/>
  <c r="F54" l="1"/>
  <c r="F143" i="4" l="1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42"/>
  <c r="B31" l="1"/>
  <c r="F31" s="1"/>
  <c r="B30"/>
  <c r="F30" s="1"/>
  <c r="B29"/>
  <c r="E29"/>
  <c r="E28"/>
  <c r="B28"/>
  <c r="B27"/>
  <c r="F27" s="1"/>
  <c r="B26"/>
  <c r="F26" s="1"/>
  <c r="B25"/>
  <c r="F25" s="1"/>
  <c r="B24"/>
  <c r="F24" s="1"/>
  <c r="B23"/>
  <c r="F23" s="1"/>
  <c r="B22"/>
  <c r="F22" s="1"/>
  <c r="B21"/>
  <c r="F21" s="1"/>
  <c r="E19"/>
  <c r="E20"/>
  <c r="E18"/>
  <c r="B19"/>
  <c r="B20"/>
  <c r="B18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206" i="1"/>
  <c r="F207"/>
  <c r="F209"/>
  <c r="F210"/>
  <c r="F129"/>
  <c r="F128"/>
  <c r="B29"/>
  <c r="F29" s="1"/>
  <c r="F23"/>
  <c r="F24"/>
  <c r="F25"/>
  <c r="F26"/>
  <c r="F27"/>
  <c r="B22"/>
  <c r="F22" s="1"/>
  <c r="F19" i="4" l="1"/>
  <c r="F20"/>
  <c r="F18"/>
  <c r="F28"/>
  <c r="F29"/>
  <c r="F186"/>
  <c r="F187"/>
  <c r="B208" i="1"/>
  <c r="B136"/>
  <c r="F136" s="1"/>
  <c r="F127"/>
  <c r="F126"/>
  <c r="F64"/>
  <c r="F63" s="1"/>
  <c r="F33"/>
  <c r="F32"/>
  <c r="B31"/>
  <c r="F31" s="1"/>
  <c r="B30"/>
  <c r="F30" s="1"/>
  <c r="B28"/>
  <c r="F28" s="1"/>
  <c r="B21"/>
  <c r="F21" s="1"/>
  <c r="B20"/>
  <c r="F20" s="1"/>
  <c r="B19"/>
  <c r="F19" s="1"/>
  <c r="B18"/>
  <c r="F18" s="1"/>
  <c r="F208" l="1"/>
</calcChain>
</file>

<file path=xl/sharedStrings.xml><?xml version="1.0" encoding="utf-8"?>
<sst xmlns="http://schemas.openxmlformats.org/spreadsheetml/2006/main" count="853" uniqueCount="215">
  <si>
    <t>PLAN PLURIANUAL DE INVERSIONES.</t>
  </si>
  <si>
    <t>AÑO 2012.</t>
  </si>
  <si>
    <t>UNIDOS PODEMOS, UNA MIRADA AL 2030.</t>
  </si>
  <si>
    <t>SGP</t>
  </si>
  <si>
    <t>RECURSOS PROPIOS</t>
  </si>
  <si>
    <t>REGALIAS</t>
  </si>
  <si>
    <t>OTROS</t>
  </si>
  <si>
    <t>TOTAL</t>
  </si>
  <si>
    <t>PRESUPUESTO TOTAL</t>
  </si>
  <si>
    <t>1.PRIMER EJE: CALIDAD DE VIDA</t>
  </si>
  <si>
    <t>1.1. PRODUCTIVIDAD Y EMPRESARISMO</t>
  </si>
  <si>
    <t>1.2. TURISMO</t>
  </si>
  <si>
    <t>1.3. VÍAS PARA LA PRODUCTIVIDAD</t>
  </si>
  <si>
    <t>VIAS PARA LA PRODUCTIVIDAD.</t>
  </si>
  <si>
    <t>Mantenimiento vial y optimización de vías.</t>
  </si>
  <si>
    <t>1.4. ACUEDUCTOS Y AGUA POTABLE.</t>
  </si>
  <si>
    <t>1.5. RESIDUOS SÓLIDOS.</t>
  </si>
  <si>
    <t>FLORENCIA LIMPIA Y SALUDABLE.</t>
  </si>
  <si>
    <t>1.6. ALCANTARILLADO Y SANEAMIENTO BÁSICO</t>
  </si>
  <si>
    <t>AMBIENTES SANOS.</t>
  </si>
  <si>
    <t>1.7. ELECTRIFICACIÓN Y ALUMBRADO PÚBLICO.</t>
  </si>
  <si>
    <t>FLORENCIA ILUMINADA.</t>
  </si>
  <si>
    <t>1.8. CENTRO DE INFORMACIÓN</t>
  </si>
  <si>
    <t>FORTALECIMIENTO INSTITUCIONAL DEL CENTRO DE INFORMACIÓN.</t>
  </si>
  <si>
    <t>CONECTIVIDAD</t>
  </si>
  <si>
    <t>GESTIÓN MUNICIPAL</t>
  </si>
  <si>
    <t>PROYECTANDO A FLORENCIA</t>
  </si>
  <si>
    <t>PRODUCCIÓN AUDIOVISUAL</t>
  </si>
  <si>
    <t>1.9. EDUCACION</t>
  </si>
  <si>
    <t>COBERTURA EDUCATIVA</t>
  </si>
  <si>
    <t>CALIDAD EDUCATIVA</t>
  </si>
  <si>
    <t>1.10. SECTOR SALUD</t>
  </si>
  <si>
    <t>ASEGURAMIENTO</t>
  </si>
  <si>
    <t>1.11.    DEPORTE</t>
  </si>
  <si>
    <t>FORTALECIMIENTO INSTITUCIONAL DEL SECTOR DEPORTE.</t>
  </si>
  <si>
    <t>EQUIPAMENTO PARA LA PRÁCTICA Y EL DISFRUTE DEL DEPORTE.</t>
  </si>
  <si>
    <t>ACCESO A LA PRACTICA DEL DEPORTE.</t>
  </si>
  <si>
    <t>1.12 CULTURA</t>
  </si>
  <si>
    <t>FORMACION CULTURAL</t>
  </si>
  <si>
    <t>DIFUSION Y FOMENTO AL ARTE Y CULTURA.</t>
  </si>
  <si>
    <t xml:space="preserve">FORTALECIMIENTO INSTITUCIONAL </t>
  </si>
  <si>
    <t>INFRAESTRUCTURA Y DOTACIÓN CULTURAL</t>
  </si>
  <si>
    <t>IDENTIDAD FLORENCIANA</t>
  </si>
  <si>
    <t>1.13. BIBLIOTECA PÚBLICA MUNICIPAL</t>
  </si>
  <si>
    <t xml:space="preserve">CONTRUCCIÓN, MANTENIMIENTO Y DOTACIÓN DE LA INFRAESTRUCTURA BIBLIOTECARIA. </t>
  </si>
  <si>
    <t>FORTALECIMIENTO INSTITUCIONAL</t>
  </si>
  <si>
    <t>PROMOCIÓN DE LECTURA</t>
  </si>
  <si>
    <t>USO Y APROVECHAMIENTO DE LAS TICS EN EL MUNICIPIO DE FLORENCIA CAUCA</t>
  </si>
  <si>
    <t>1.14.       VIVIENDA</t>
  </si>
  <si>
    <t>FLORENCIA BAJO TECHO</t>
  </si>
  <si>
    <t>PROTEGIENDO AGUA, BOSQUE Y SUELO.</t>
  </si>
  <si>
    <t>2. SEGUNDO EJE: TEJIDO SOCIAL</t>
  </si>
  <si>
    <t>2.1. MUJER</t>
  </si>
  <si>
    <t>MUJER: PROGRESO Y FUTURO</t>
  </si>
  <si>
    <t>2.2. ADULTO MAYOR</t>
  </si>
  <si>
    <t>ADULTO MAYOR</t>
  </si>
  <si>
    <t>2.3. INFANCIA Y ADOLESCENCIA</t>
  </si>
  <si>
    <t>INFANCIA FLORENCIANA.</t>
  </si>
  <si>
    <t>ADOLECENTES FLORENCIANOS.</t>
  </si>
  <si>
    <t>2.4.    DISCAPACITADOS</t>
  </si>
  <si>
    <t>RECUPERANDO LA PARTE HUMANA</t>
  </si>
  <si>
    <t>2.5.    REPARACION DE VICTIMAS.</t>
  </si>
  <si>
    <t>PROTECCION Y PREVENCION A DESPLAZADOS</t>
  </si>
  <si>
    <t>ATENCION HUMANITARIA</t>
  </si>
  <si>
    <t>ESTABILIZACION ECONOMICA</t>
  </si>
  <si>
    <t>2.6.    RED UNIDOS</t>
  </si>
  <si>
    <t>RED UNIDOS</t>
  </si>
  <si>
    <t>2.7.    DESARROLLO COMUNITARIO</t>
  </si>
  <si>
    <t>3.  TERCER Eje. FORTALECIMIENTO INSTITUCIONAL BASE DE LA SOSTENIBILIDAD.</t>
  </si>
  <si>
    <t>3.1.    GESTION MUNICIPAL</t>
  </si>
  <si>
    <t>GESTION MUNICIPAL</t>
  </si>
  <si>
    <t>3.2.    GESTIÓN DEL RIESGO DE DESASTRES</t>
  </si>
  <si>
    <t>FLORENCIA PREVÉ.</t>
  </si>
  <si>
    <t>3.3.    SEGURIDAD  Y CONVIVENCIA CIUDADANA.</t>
  </si>
  <si>
    <t>FLORENCIA SEGURA Y PACÍFICA.</t>
  </si>
  <si>
    <t>¡FLORENCIA DESPIERTA Y SALUDA!</t>
  </si>
  <si>
    <t>3.4.    ORDENAMIENTO TERRITORIAL.</t>
  </si>
  <si>
    <t>ORDENAMIENTO TERRITORIAL DE FLORENCIA.</t>
  </si>
  <si>
    <t>FLORENCIA URBANISTICA</t>
  </si>
  <si>
    <t>GOTAS DE AGUA.</t>
  </si>
  <si>
    <t>Cobertura.</t>
  </si>
  <si>
    <t>Calidad.</t>
  </si>
  <si>
    <t>Continuidad.</t>
  </si>
  <si>
    <t>Microcuencas.</t>
  </si>
  <si>
    <t>Infraestructura.</t>
  </si>
  <si>
    <t>Ahorrando energía.</t>
  </si>
  <si>
    <t>Más energía para Florencia</t>
  </si>
  <si>
    <t>Recreándonos con energía</t>
  </si>
  <si>
    <t>Censando Viviendas.</t>
  </si>
  <si>
    <t>En Florencia todos podemos y todos ponemos.</t>
  </si>
  <si>
    <t>Florencia transparente</t>
  </si>
  <si>
    <t>Eficiencia</t>
  </si>
  <si>
    <t>Talento y desarrollo.</t>
  </si>
  <si>
    <t>Desempeño fiscal</t>
  </si>
  <si>
    <t>Planeacion.</t>
  </si>
  <si>
    <t>Fortalecimiento institucional</t>
  </si>
  <si>
    <t xml:space="preserve">Mitigación del riesgo.  </t>
  </si>
  <si>
    <t>Unidos para la atención del desastre.</t>
  </si>
  <si>
    <t>Fortaleciéndonos para la seguridad.</t>
  </si>
  <si>
    <t>Señalización de transito de las calles de la cabecera municipal.</t>
  </si>
  <si>
    <t>conozcamos nuestros deberes para exigir nuestros derechos.</t>
  </si>
  <si>
    <t>Florencia por la reconciliación y la convivencia.</t>
  </si>
  <si>
    <t>organicémonos para vernos mejor</t>
  </si>
  <si>
    <t>control de la población canina.</t>
  </si>
  <si>
    <t>Creación de espacios para el sano esparcimiento y diversión de la comunidad Florenciana.</t>
  </si>
  <si>
    <t>Política publica de mujer y género.</t>
  </si>
  <si>
    <t>Mujer y salud</t>
  </si>
  <si>
    <t>Mujer cultura y deporte</t>
  </si>
  <si>
    <t>Mujer y economía</t>
  </si>
  <si>
    <t>Mujer bajo techo.</t>
  </si>
  <si>
    <t>AÑO 2013.</t>
  </si>
  <si>
    <t>$20,000,000,00</t>
  </si>
  <si>
    <t>$90,000,000,00</t>
  </si>
  <si>
    <t>$1,538,514,00</t>
  </si>
  <si>
    <t>$1,000,000,00</t>
  </si>
  <si>
    <t>todos identificados</t>
  </si>
  <si>
    <t>ingresos y trabajos para la familia unidos</t>
  </si>
  <si>
    <t>formando capital humano</t>
  </si>
  <si>
    <t>todos saludables</t>
  </si>
  <si>
    <t>todos nutridos y alimentados saludables</t>
  </si>
  <si>
    <t>vivienda digna para todos</t>
  </si>
  <si>
    <t>unidos en familia</t>
  </si>
  <si>
    <t>acceso a los servicios de justicia para todos.</t>
  </si>
  <si>
    <t>salud</t>
  </si>
  <si>
    <t>nutricion</t>
  </si>
  <si>
    <t>recreacion y cultura</t>
  </si>
  <si>
    <t>juego, aprendo y cresco</t>
  </si>
  <si>
    <t>salud y bienestar</t>
  </si>
  <si>
    <t>proteccion integral a nna.</t>
  </si>
  <si>
    <t>recreacion y deporte</t>
  </si>
  <si>
    <t>educacion</t>
  </si>
  <si>
    <t>Disminucion de indices de expulsion.</t>
  </si>
  <si>
    <t xml:space="preserve">identidad  </t>
  </si>
  <si>
    <t>subsistensia y documentacion</t>
  </si>
  <si>
    <t>generacion de ingresos</t>
  </si>
  <si>
    <t>vivienda digna</t>
  </si>
  <si>
    <t>alfabetizacion</t>
  </si>
  <si>
    <t>ampliacion de oferta educativa</t>
  </si>
  <si>
    <t>nutricion y transporte escolar</t>
  </si>
  <si>
    <t>fortalecimiento educativo</t>
  </si>
  <si>
    <t>atencion a estudiantes</t>
  </si>
  <si>
    <t>entorno escolar</t>
  </si>
  <si>
    <t>gestion capacitacion</t>
  </si>
  <si>
    <t>organización sector deporte</t>
  </si>
  <si>
    <t>construccion, adecuacion y mantenimiento de escenarios deportivos y recreativos</t>
  </si>
  <si>
    <t>florencia se mueve</t>
  </si>
  <si>
    <t>actividad recreativa</t>
  </si>
  <si>
    <t>deporte estudiantil</t>
  </si>
  <si>
    <t>deporte formativo</t>
  </si>
  <si>
    <t>deporte social comunitario</t>
  </si>
  <si>
    <t>AÑO 2015</t>
  </si>
  <si>
    <t>AÑO 2014.</t>
  </si>
  <si>
    <t>SALUD PUBLICA</t>
  </si>
  <si>
    <t>promoción afiliación al S.G.S.S.</t>
  </si>
  <si>
    <t>Gestion financiera.</t>
  </si>
  <si>
    <t>vigilancia y control del aseguramiento.</t>
  </si>
  <si>
    <t>gestión base de datos de R.S.S</t>
  </si>
  <si>
    <t>Salud infantil.</t>
  </si>
  <si>
    <t>Salud sexual y reproductiva</t>
  </si>
  <si>
    <t>Salud mental</t>
  </si>
  <si>
    <t>Disminuir las enfermedades transmisibles y las zoonosis.</t>
  </si>
  <si>
    <t>Salud oral.</t>
  </si>
  <si>
    <t>Disminuir las enfermedades no transmisibles y las discapacidades.</t>
  </si>
  <si>
    <t>Mejorar la seguridad sanitaria y ambiental.</t>
  </si>
  <si>
    <t>Nutricion.</t>
  </si>
  <si>
    <t xml:space="preserve"> Escuelas de formación artística y cultural.</t>
  </si>
  <si>
    <t>Florencia Artística y Cultural.</t>
  </si>
  <si>
    <t>asistencia tecnica..</t>
  </si>
  <si>
    <t>Organización.</t>
  </si>
  <si>
    <t>Construcción, mantenimiento y utilización de escenarios culturales.</t>
  </si>
  <si>
    <t>Dotación desarrollo artístico y cultural</t>
  </si>
  <si>
    <t>Memoria de Florencia</t>
  </si>
  <si>
    <t>Protección y promoción</t>
  </si>
  <si>
    <t>Florencianos de corazón.</t>
  </si>
  <si>
    <t>IMPULSAR Y FORTALECER GRUPOS DE ARTISTAS FLORENCIANOS</t>
  </si>
  <si>
    <t xml:space="preserve">Capacitación </t>
  </si>
  <si>
    <t xml:space="preserve"> Financiación</t>
  </si>
  <si>
    <t>Fortalecimiento</t>
  </si>
  <si>
    <t>Organización y funcionamiento del Centro de Información</t>
  </si>
  <si>
    <t>Florencia Digital</t>
  </si>
  <si>
    <t>INCORPORACIÓN DE LAS TICS EN EL SECTOR EDUCACIÓN Y EMPRENDIMIENTO</t>
  </si>
  <si>
    <t>Educación para la competividad</t>
  </si>
  <si>
    <t>Banco de empleo</t>
  </si>
  <si>
    <t>Mostremos a Florencia</t>
  </si>
  <si>
    <t>Semblanzas</t>
  </si>
  <si>
    <t>Monografía Florenciana - Corazón Verde</t>
  </si>
  <si>
    <t xml:space="preserve">Experiencias Agropecuarias </t>
  </si>
  <si>
    <t>“de cara a la comunidad”</t>
  </si>
  <si>
    <t>Mingas para el Campo</t>
  </si>
  <si>
    <t>Capacitando y formando lideres</t>
  </si>
  <si>
    <t>adecuación y mejoramiento biblioteca pública</t>
  </si>
  <si>
    <t>creación sala infantil, ludoteca y bebeteca</t>
  </si>
  <si>
    <t>dotación y actualización de colecciones</t>
  </si>
  <si>
    <t>Conoce tu biblioteca.</t>
  </si>
  <si>
    <t>lectura en primera infancia</t>
  </si>
  <si>
    <t>el libro andante</t>
  </si>
  <si>
    <t xml:space="preserve">leer para crecer </t>
  </si>
  <si>
    <t>algo más para mi cabeza</t>
  </si>
  <si>
    <t>cineforo</t>
  </si>
  <si>
    <t>La Tecnologia al alcance de la comunidad a tu de la comunidad a través de la biblioteca pública municipal de Florencia cauca.</t>
  </si>
  <si>
    <t>Florencia más tranquila.</t>
  </si>
  <si>
    <t>MAS EMPLEO, MEJORES INGRESOS.</t>
  </si>
  <si>
    <t>fortalecimiento institucional y empresarial</t>
  </si>
  <si>
    <t>café para el desarrollo</t>
  </si>
  <si>
    <t>FLORENCIA CON PROPIEDAD</t>
  </si>
  <si>
    <t>florencia de todos y para todos</t>
  </si>
  <si>
    <t>FLORENCIA VIVA Y SALUDABLE</t>
  </si>
  <si>
    <t>florencia sin hambre</t>
  </si>
  <si>
    <t>mercando en mi finca</t>
  </si>
  <si>
    <t>VIVE TU TIERRA, VIVE A FLORENCIA</t>
  </si>
  <si>
    <t>recorriendo y disfrutando mi tierra</t>
  </si>
  <si>
    <t>1.15. MEDIO AMBIENTE</t>
  </si>
  <si>
    <t>florencia protege sus ecositemas</t>
  </si>
  <si>
    <t>educación ambiental</t>
  </si>
  <si>
    <t>costo total plan de desarrollo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</si>
</sst>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0" fillId="2" borderId="0" xfId="0" applyFill="1"/>
    <xf numFmtId="164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0" xfId="0" applyFont="1"/>
    <xf numFmtId="0" fontId="7" fillId="0" borderId="1" xfId="0" applyFont="1" applyFill="1" applyBorder="1"/>
    <xf numFmtId="164" fontId="7" fillId="0" borderId="1" xfId="0" applyNumberFormat="1" applyFont="1" applyFill="1" applyBorder="1"/>
    <xf numFmtId="0" fontId="6" fillId="0" borderId="1" xfId="0" applyFont="1" applyFill="1" applyBorder="1"/>
    <xf numFmtId="164" fontId="6" fillId="0" borderId="1" xfId="0" applyNumberFormat="1" applyFont="1" applyFill="1" applyBorder="1"/>
    <xf numFmtId="0" fontId="9" fillId="0" borderId="0" xfId="0" applyFont="1"/>
    <xf numFmtId="164" fontId="9" fillId="0" borderId="0" xfId="0" applyNumberFormat="1" applyFont="1"/>
    <xf numFmtId="164" fontId="0" fillId="2" borderId="0" xfId="0" applyNumberFormat="1" applyFill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164" fontId="2" fillId="0" borderId="2" xfId="0" applyNumberFormat="1" applyFont="1" applyFill="1" applyBorder="1"/>
    <xf numFmtId="0" fontId="2" fillId="0" borderId="1" xfId="0" applyFont="1" applyFill="1" applyBorder="1" applyAlignment="1">
      <alignment horizontal="justify" vertical="center" wrapText="1"/>
    </xf>
    <xf numFmtId="164" fontId="2" fillId="0" borderId="3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0" xfId="0" applyFont="1" applyFill="1"/>
    <xf numFmtId="164" fontId="9" fillId="0" borderId="0" xfId="0" applyNumberFormat="1" applyFont="1" applyFill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8" fillId="0" borderId="0" xfId="0" applyFont="1" applyFill="1"/>
    <xf numFmtId="164" fontId="1" fillId="0" borderId="0" xfId="0" applyNumberFormat="1" applyFont="1" applyFill="1"/>
    <xf numFmtId="164" fontId="0" fillId="0" borderId="0" xfId="0" applyNumberFormat="1" applyFill="1" applyAlignment="1"/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="85" zoomScaleNormal="85" workbookViewId="0">
      <pane xSplit="1" topLeftCell="B1" activePane="topRight" state="frozen"/>
      <selection activeCell="A108" sqref="A108"/>
      <selection pane="topRight" sqref="A1:F1"/>
    </sheetView>
  </sheetViews>
  <sheetFormatPr baseColWidth="10" defaultColWidth="9.140625" defaultRowHeight="15"/>
  <cols>
    <col min="1" max="1" width="51.28515625" customWidth="1"/>
    <col min="2" max="2" width="19.42578125" customWidth="1"/>
    <col min="3" max="3" width="24.28515625" customWidth="1"/>
    <col min="4" max="4" width="17.85546875" customWidth="1"/>
    <col min="5" max="5" width="23.85546875" customWidth="1"/>
    <col min="6" max="6" width="23.28515625" customWidth="1"/>
    <col min="7" max="7" width="14.140625" bestFit="1" customWidth="1"/>
  </cols>
  <sheetData>
    <row r="1" spans="1:7">
      <c r="A1" s="57" t="s">
        <v>0</v>
      </c>
      <c r="B1" s="57"/>
      <c r="C1" s="57"/>
      <c r="D1" s="57"/>
      <c r="E1" s="57"/>
      <c r="F1" s="57"/>
      <c r="G1" s="8"/>
    </row>
    <row r="2" spans="1:7">
      <c r="A2" s="58" t="s">
        <v>1</v>
      </c>
      <c r="B2" s="58"/>
      <c r="C2" s="58"/>
      <c r="D2" s="58"/>
      <c r="E2" s="58"/>
      <c r="F2" s="58"/>
      <c r="G2" s="8"/>
    </row>
    <row r="3" spans="1:7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8"/>
    </row>
    <row r="4" spans="1:7">
      <c r="A4" s="20" t="s">
        <v>8</v>
      </c>
      <c r="B4" s="22">
        <f>SUM(B5+B134+B184)</f>
        <v>2468752145</v>
      </c>
      <c r="C4" s="22">
        <f t="shared" ref="C4:E4" si="0">SUM(C5+C134+C184)</f>
        <v>103496352</v>
      </c>
      <c r="D4" s="22">
        <f t="shared" si="0"/>
        <v>169000000</v>
      </c>
      <c r="E4" s="22">
        <f t="shared" si="0"/>
        <v>2418412442</v>
      </c>
      <c r="F4" s="22">
        <f>SUM(F5+F134+F184)</f>
        <v>4745660939</v>
      </c>
      <c r="G4" s="8"/>
    </row>
    <row r="5" spans="1:7">
      <c r="A5" s="23" t="s">
        <v>9</v>
      </c>
      <c r="B5" s="24">
        <f>SUM(B6+B15+B21+B28+B30+B32+B38+B54+B63+B78+B90+B109+B126+B130)</f>
        <v>2185621872</v>
      </c>
      <c r="C5" s="24">
        <f t="shared" ref="C5:F5" si="1">SUM(C6+C15+C21+C28+C30+C32+C38+C54+C63+C78+C90+C109+C126+C130)</f>
        <v>82394821</v>
      </c>
      <c r="D5" s="24">
        <f t="shared" si="1"/>
        <v>169000000</v>
      </c>
      <c r="E5" s="24">
        <f t="shared" si="1"/>
        <v>2148412442</v>
      </c>
      <c r="F5" s="24">
        <f t="shared" si="1"/>
        <v>4171429135</v>
      </c>
      <c r="G5" s="8"/>
    </row>
    <row r="6" spans="1:7">
      <c r="A6" s="11" t="s">
        <v>10</v>
      </c>
      <c r="B6" s="12">
        <f>B7+B10+B12</f>
        <v>84611000</v>
      </c>
      <c r="C6" s="12">
        <f t="shared" ref="C6:E6" si="2">C7+C10+C12</f>
        <v>0</v>
      </c>
      <c r="D6" s="12">
        <f t="shared" si="2"/>
        <v>169000000</v>
      </c>
      <c r="E6" s="12">
        <f t="shared" si="2"/>
        <v>150000000</v>
      </c>
      <c r="F6" s="12">
        <f>SUM(B6:E6)</f>
        <v>403611000</v>
      </c>
      <c r="G6" s="8"/>
    </row>
    <row r="7" spans="1:7">
      <c r="A7" s="13" t="s">
        <v>201</v>
      </c>
      <c r="B7" s="14">
        <f>B8+B9</f>
        <v>78000000</v>
      </c>
      <c r="C7" s="14">
        <f t="shared" ref="C7:E7" si="3">C8+C9</f>
        <v>0</v>
      </c>
      <c r="D7" s="14">
        <f t="shared" si="3"/>
        <v>169000000</v>
      </c>
      <c r="E7" s="14">
        <f t="shared" si="3"/>
        <v>150000000</v>
      </c>
      <c r="F7" s="14">
        <f t="shared" ref="F7:F17" si="4">SUM(B7:E7)</f>
        <v>397000000</v>
      </c>
      <c r="G7" s="8"/>
    </row>
    <row r="8" spans="1:7">
      <c r="A8" s="13" t="s">
        <v>202</v>
      </c>
      <c r="B8" s="14">
        <v>78000000</v>
      </c>
      <c r="C8" s="14">
        <v>0</v>
      </c>
      <c r="D8" s="14">
        <v>100000000</v>
      </c>
      <c r="E8" s="14">
        <v>150000000</v>
      </c>
      <c r="F8" s="14">
        <f t="shared" si="4"/>
        <v>328000000</v>
      </c>
      <c r="G8" s="8"/>
    </row>
    <row r="9" spans="1:7">
      <c r="A9" s="13" t="s">
        <v>203</v>
      </c>
      <c r="B9" s="14">
        <v>0</v>
      </c>
      <c r="C9" s="14">
        <v>0</v>
      </c>
      <c r="D9" s="14">
        <v>69000000</v>
      </c>
      <c r="E9" s="14">
        <v>0</v>
      </c>
      <c r="F9" s="14">
        <f t="shared" si="4"/>
        <v>69000000</v>
      </c>
      <c r="G9" s="8"/>
    </row>
    <row r="10" spans="1:7">
      <c r="A10" s="13" t="s">
        <v>204</v>
      </c>
      <c r="B10" s="14">
        <f>B11</f>
        <v>2000000</v>
      </c>
      <c r="C10" s="14">
        <f t="shared" ref="C10:E10" si="5">C11</f>
        <v>0</v>
      </c>
      <c r="D10" s="14">
        <f t="shared" si="5"/>
        <v>0</v>
      </c>
      <c r="E10" s="14">
        <f t="shared" si="5"/>
        <v>0</v>
      </c>
      <c r="F10" s="14">
        <f t="shared" si="4"/>
        <v>2000000</v>
      </c>
      <c r="G10" s="8"/>
    </row>
    <row r="11" spans="1:7">
      <c r="A11" s="13" t="s">
        <v>205</v>
      </c>
      <c r="B11" s="14">
        <v>2000000</v>
      </c>
      <c r="C11" s="14">
        <v>0</v>
      </c>
      <c r="D11" s="14">
        <v>0</v>
      </c>
      <c r="E11" s="14">
        <v>0</v>
      </c>
      <c r="F11" s="14">
        <f t="shared" si="4"/>
        <v>2000000</v>
      </c>
      <c r="G11" s="8"/>
    </row>
    <row r="12" spans="1:7">
      <c r="A12" s="13" t="s">
        <v>206</v>
      </c>
      <c r="B12" s="14">
        <f>B13+B14</f>
        <v>4611000</v>
      </c>
      <c r="C12" s="14">
        <f t="shared" ref="C12:E12" si="6">C13+C14</f>
        <v>0</v>
      </c>
      <c r="D12" s="14">
        <f t="shared" si="6"/>
        <v>0</v>
      </c>
      <c r="E12" s="14">
        <f t="shared" si="6"/>
        <v>0</v>
      </c>
      <c r="F12" s="14">
        <f t="shared" si="4"/>
        <v>4611000</v>
      </c>
      <c r="G12" s="8"/>
    </row>
    <row r="13" spans="1:7">
      <c r="A13" s="13" t="s">
        <v>207</v>
      </c>
      <c r="B13" s="14">
        <v>2611000</v>
      </c>
      <c r="C13" s="14">
        <v>0</v>
      </c>
      <c r="D13" s="14">
        <v>0</v>
      </c>
      <c r="E13" s="14">
        <v>0</v>
      </c>
      <c r="F13" s="14">
        <f t="shared" si="4"/>
        <v>2611000</v>
      </c>
      <c r="G13" s="8"/>
    </row>
    <row r="14" spans="1:7">
      <c r="A14" s="13" t="s">
        <v>208</v>
      </c>
      <c r="B14" s="14">
        <v>2000000</v>
      </c>
      <c r="C14" s="14">
        <v>0</v>
      </c>
      <c r="D14" s="14">
        <v>0</v>
      </c>
      <c r="E14" s="14">
        <v>0</v>
      </c>
      <c r="F14" s="14">
        <f t="shared" si="4"/>
        <v>2000000</v>
      </c>
      <c r="G14" s="8"/>
    </row>
    <row r="15" spans="1:7">
      <c r="A15" s="11" t="s">
        <v>11</v>
      </c>
      <c r="B15" s="12">
        <f>B16</f>
        <v>2000000</v>
      </c>
      <c r="C15" s="12">
        <f t="shared" ref="C15:E16" si="7">C16</f>
        <v>0</v>
      </c>
      <c r="D15" s="12">
        <f t="shared" si="7"/>
        <v>0</v>
      </c>
      <c r="E15" s="12">
        <f t="shared" si="7"/>
        <v>0</v>
      </c>
      <c r="F15" s="12">
        <f t="shared" si="4"/>
        <v>2000000</v>
      </c>
      <c r="G15" s="8"/>
    </row>
    <row r="16" spans="1:7">
      <c r="A16" s="13" t="s">
        <v>209</v>
      </c>
      <c r="B16" s="14">
        <f>B17</f>
        <v>2000000</v>
      </c>
      <c r="C16" s="14">
        <f t="shared" si="7"/>
        <v>0</v>
      </c>
      <c r="D16" s="14">
        <f t="shared" si="7"/>
        <v>0</v>
      </c>
      <c r="E16" s="14">
        <f t="shared" si="7"/>
        <v>0</v>
      </c>
      <c r="F16" s="14">
        <f t="shared" si="4"/>
        <v>2000000</v>
      </c>
      <c r="G16" s="8"/>
    </row>
    <row r="17" spans="1:7">
      <c r="A17" s="13" t="s">
        <v>210</v>
      </c>
      <c r="B17" s="14">
        <v>2000000</v>
      </c>
      <c r="C17" s="14">
        <v>0</v>
      </c>
      <c r="D17" s="14">
        <v>0</v>
      </c>
      <c r="E17" s="14">
        <v>0</v>
      </c>
      <c r="F17" s="14">
        <f t="shared" si="4"/>
        <v>2000000</v>
      </c>
      <c r="G17" s="8"/>
    </row>
    <row r="18" spans="1:7">
      <c r="A18" s="19" t="s">
        <v>12</v>
      </c>
      <c r="B18" s="25">
        <f>335600000+35645000</f>
        <v>371245000</v>
      </c>
      <c r="C18" s="25">
        <v>0</v>
      </c>
      <c r="D18" s="25">
        <v>0</v>
      </c>
      <c r="E18" s="25">
        <v>100000000</v>
      </c>
      <c r="F18" s="25">
        <f t="shared" ref="F18:F21" si="8">SUM(B18:E18)</f>
        <v>471245000</v>
      </c>
      <c r="G18" s="8"/>
    </row>
    <row r="19" spans="1:7">
      <c r="A19" s="21" t="s">
        <v>13</v>
      </c>
      <c r="B19" s="22">
        <f>335600000+35645000</f>
        <v>371245000</v>
      </c>
      <c r="C19" s="22">
        <v>0</v>
      </c>
      <c r="D19" s="22">
        <v>0</v>
      </c>
      <c r="E19" s="22">
        <v>100000000</v>
      </c>
      <c r="F19" s="22">
        <f t="shared" si="8"/>
        <v>471245000</v>
      </c>
      <c r="G19" s="8"/>
    </row>
    <row r="20" spans="1:7">
      <c r="A20" s="21" t="s">
        <v>14</v>
      </c>
      <c r="B20" s="22">
        <f>335600000+35645000</f>
        <v>371245000</v>
      </c>
      <c r="C20" s="22">
        <v>0</v>
      </c>
      <c r="D20" s="22">
        <v>0</v>
      </c>
      <c r="E20" s="22">
        <v>100000000</v>
      </c>
      <c r="F20" s="22">
        <f t="shared" si="8"/>
        <v>471245000</v>
      </c>
      <c r="G20" s="8"/>
    </row>
    <row r="21" spans="1:7">
      <c r="A21" s="19" t="s">
        <v>15</v>
      </c>
      <c r="B21" s="25">
        <f>126991958+80244000+5689000+30000000</f>
        <v>242924958</v>
      </c>
      <c r="C21" s="25">
        <v>0</v>
      </c>
      <c r="D21" s="25">
        <v>0</v>
      </c>
      <c r="E21" s="25">
        <v>0</v>
      </c>
      <c r="F21" s="25">
        <f t="shared" si="8"/>
        <v>242924958</v>
      </c>
      <c r="G21" s="8"/>
    </row>
    <row r="22" spans="1:7">
      <c r="A22" s="21" t="s">
        <v>79</v>
      </c>
      <c r="B22" s="22">
        <f>126991958+80244000+5689000+30000000</f>
        <v>242924958</v>
      </c>
      <c r="C22" s="22">
        <v>0</v>
      </c>
      <c r="D22" s="22">
        <v>0</v>
      </c>
      <c r="E22" s="22">
        <v>0</v>
      </c>
      <c r="F22" s="22">
        <f t="shared" ref="F22:F27" si="9">SUM(B22:E22)</f>
        <v>242924958</v>
      </c>
      <c r="G22" s="8"/>
    </row>
    <row r="23" spans="1:7">
      <c r="A23" s="21" t="s">
        <v>80</v>
      </c>
      <c r="B23" s="22">
        <v>60000000</v>
      </c>
      <c r="C23" s="22">
        <v>0</v>
      </c>
      <c r="D23" s="22">
        <v>0</v>
      </c>
      <c r="E23" s="22">
        <v>0</v>
      </c>
      <c r="F23" s="22">
        <f t="shared" si="9"/>
        <v>60000000</v>
      </c>
      <c r="G23" s="8"/>
    </row>
    <row r="24" spans="1:7">
      <c r="A24" s="21" t="s">
        <v>81</v>
      </c>
      <c r="B24" s="22">
        <v>60000000</v>
      </c>
      <c r="C24" s="22">
        <v>0</v>
      </c>
      <c r="D24" s="22">
        <v>0</v>
      </c>
      <c r="E24" s="22">
        <v>0</v>
      </c>
      <c r="F24" s="22">
        <f t="shared" si="9"/>
        <v>60000000</v>
      </c>
      <c r="G24" s="8"/>
    </row>
    <row r="25" spans="1:7">
      <c r="A25" s="21" t="s">
        <v>82</v>
      </c>
      <c r="B25" s="22">
        <v>30000000</v>
      </c>
      <c r="C25" s="22">
        <v>0</v>
      </c>
      <c r="D25" s="22">
        <v>0</v>
      </c>
      <c r="E25" s="22">
        <v>0</v>
      </c>
      <c r="F25" s="22">
        <f t="shared" si="9"/>
        <v>30000000</v>
      </c>
      <c r="G25" s="8"/>
    </row>
    <row r="26" spans="1:7">
      <c r="A26" s="21" t="s">
        <v>83</v>
      </c>
      <c r="B26" s="22">
        <v>22924958</v>
      </c>
      <c r="C26" s="22">
        <v>0</v>
      </c>
      <c r="D26" s="22">
        <v>0</v>
      </c>
      <c r="E26" s="22">
        <v>0</v>
      </c>
      <c r="F26" s="22">
        <f t="shared" si="9"/>
        <v>22924958</v>
      </c>
      <c r="G26" s="8"/>
    </row>
    <row r="27" spans="1:7">
      <c r="A27" s="21" t="s">
        <v>84</v>
      </c>
      <c r="B27" s="22">
        <v>70000000</v>
      </c>
      <c r="C27" s="22">
        <v>0</v>
      </c>
      <c r="D27" s="22">
        <v>0</v>
      </c>
      <c r="E27" s="22">
        <v>0</v>
      </c>
      <c r="F27" s="22">
        <f t="shared" si="9"/>
        <v>70000000</v>
      </c>
      <c r="G27" s="8"/>
    </row>
    <row r="28" spans="1:7">
      <c r="A28" s="19" t="s">
        <v>16</v>
      </c>
      <c r="B28" s="25">
        <f>18025386+9000000</f>
        <v>27025386</v>
      </c>
      <c r="C28" s="25">
        <v>0</v>
      </c>
      <c r="D28" s="25">
        <v>0</v>
      </c>
      <c r="E28" s="25">
        <v>20000000</v>
      </c>
      <c r="F28" s="25">
        <f t="shared" ref="F28:F37" si="10">SUM(B28:E28)</f>
        <v>47025386</v>
      </c>
      <c r="G28" s="8"/>
    </row>
    <row r="29" spans="1:7">
      <c r="A29" s="21" t="s">
        <v>17</v>
      </c>
      <c r="B29" s="22">
        <f>18025386+9000000</f>
        <v>27025386</v>
      </c>
      <c r="C29" s="22">
        <v>0</v>
      </c>
      <c r="D29" s="22">
        <v>0</v>
      </c>
      <c r="E29" s="22">
        <v>20000000</v>
      </c>
      <c r="F29" s="22">
        <f t="shared" si="10"/>
        <v>47025386</v>
      </c>
      <c r="G29" s="8"/>
    </row>
    <row r="30" spans="1:7">
      <c r="A30" s="19" t="s">
        <v>18</v>
      </c>
      <c r="B30" s="25">
        <f>80455000+29375481</f>
        <v>109830481</v>
      </c>
      <c r="C30" s="25">
        <v>0</v>
      </c>
      <c r="D30" s="25">
        <v>0</v>
      </c>
      <c r="E30" s="25">
        <v>0</v>
      </c>
      <c r="F30" s="25">
        <f t="shared" si="10"/>
        <v>109830481</v>
      </c>
      <c r="G30" s="8"/>
    </row>
    <row r="31" spans="1:7">
      <c r="A31" s="21" t="s">
        <v>19</v>
      </c>
      <c r="B31" s="22">
        <f>80455000+29375481</f>
        <v>109830481</v>
      </c>
      <c r="C31" s="22">
        <v>0</v>
      </c>
      <c r="D31" s="22">
        <v>0</v>
      </c>
      <c r="E31" s="22">
        <v>0</v>
      </c>
      <c r="F31" s="22">
        <f t="shared" si="10"/>
        <v>109830481</v>
      </c>
      <c r="G31" s="8"/>
    </row>
    <row r="32" spans="1:7">
      <c r="A32" s="19" t="s">
        <v>20</v>
      </c>
      <c r="B32" s="25">
        <v>15800000</v>
      </c>
      <c r="C32" s="25">
        <v>0</v>
      </c>
      <c r="D32" s="25">
        <v>0</v>
      </c>
      <c r="E32" s="25">
        <v>25000000</v>
      </c>
      <c r="F32" s="25">
        <f t="shared" si="10"/>
        <v>40800000</v>
      </c>
      <c r="G32" s="8"/>
    </row>
    <row r="33" spans="1:7">
      <c r="A33" s="21" t="s">
        <v>21</v>
      </c>
      <c r="B33" s="22">
        <v>15800000</v>
      </c>
      <c r="C33" s="22">
        <v>0</v>
      </c>
      <c r="D33" s="22">
        <v>0</v>
      </c>
      <c r="E33" s="22">
        <v>25000000</v>
      </c>
      <c r="F33" s="22">
        <f t="shared" si="10"/>
        <v>40800000</v>
      </c>
      <c r="G33" s="8"/>
    </row>
    <row r="34" spans="1:7">
      <c r="A34" s="21" t="s">
        <v>85</v>
      </c>
      <c r="B34" s="22">
        <v>0</v>
      </c>
      <c r="C34" s="22">
        <v>0</v>
      </c>
      <c r="D34" s="22">
        <v>0</v>
      </c>
      <c r="E34" s="22">
        <v>2000000</v>
      </c>
      <c r="F34" s="22">
        <f t="shared" si="10"/>
        <v>2000000</v>
      </c>
      <c r="G34" s="8"/>
    </row>
    <row r="35" spans="1:7">
      <c r="A35" s="21" t="s">
        <v>200</v>
      </c>
      <c r="B35" s="22">
        <v>13800000</v>
      </c>
      <c r="C35" s="22">
        <v>0</v>
      </c>
      <c r="D35" s="22">
        <v>0</v>
      </c>
      <c r="E35" s="22">
        <v>5000000</v>
      </c>
      <c r="F35" s="22">
        <f t="shared" si="10"/>
        <v>18800000</v>
      </c>
      <c r="G35" s="8"/>
    </row>
    <row r="36" spans="1:7">
      <c r="A36" s="21" t="s">
        <v>86</v>
      </c>
      <c r="B36" s="22">
        <v>2000000</v>
      </c>
      <c r="C36" s="22">
        <v>0</v>
      </c>
      <c r="D36" s="22">
        <v>0</v>
      </c>
      <c r="E36" s="22">
        <v>10000000</v>
      </c>
      <c r="F36" s="22">
        <f t="shared" si="10"/>
        <v>12000000</v>
      </c>
      <c r="G36" s="8"/>
    </row>
    <row r="37" spans="1:7">
      <c r="A37" s="21" t="s">
        <v>87</v>
      </c>
      <c r="B37" s="22">
        <v>0</v>
      </c>
      <c r="C37" s="22">
        <v>0</v>
      </c>
      <c r="D37" s="22">
        <v>0</v>
      </c>
      <c r="E37" s="22">
        <v>8000000</v>
      </c>
      <c r="F37" s="22">
        <f t="shared" si="10"/>
        <v>8000000</v>
      </c>
      <c r="G37" s="8"/>
    </row>
    <row r="38" spans="1:7" s="8" customFormat="1">
      <c r="A38" s="19" t="s">
        <v>22</v>
      </c>
      <c r="B38" s="25">
        <f>10000000+10000000</f>
        <v>20000000</v>
      </c>
      <c r="C38" s="25">
        <v>0</v>
      </c>
      <c r="D38" s="25">
        <v>0</v>
      </c>
      <c r="E38" s="25">
        <v>40000000</v>
      </c>
      <c r="F38" s="25">
        <f>SUM(B38:E38)</f>
        <v>60000000</v>
      </c>
    </row>
    <row r="39" spans="1:7" s="8" customFormat="1" ht="31.5" customHeight="1">
      <c r="A39" s="26" t="s">
        <v>23</v>
      </c>
      <c r="B39" s="27">
        <v>15000000</v>
      </c>
      <c r="C39" s="28">
        <v>0</v>
      </c>
      <c r="D39" s="28">
        <v>0</v>
      </c>
      <c r="E39" s="28">
        <v>0</v>
      </c>
      <c r="F39" s="29">
        <f>SUM(B39:B39)</f>
        <v>15000000</v>
      </c>
    </row>
    <row r="40" spans="1:7" s="8" customFormat="1" ht="29.25">
      <c r="A40" s="26" t="s">
        <v>178</v>
      </c>
      <c r="B40" s="30">
        <v>15000000</v>
      </c>
      <c r="C40" s="30">
        <v>0</v>
      </c>
      <c r="D40" s="30">
        <v>0</v>
      </c>
      <c r="E40" s="30">
        <v>0</v>
      </c>
      <c r="F40" s="22">
        <f t="shared" ref="F40:F53" si="11">SUM(B40:E40)</f>
        <v>15000000</v>
      </c>
    </row>
    <row r="41" spans="1:7" s="8" customFormat="1">
      <c r="A41" s="21" t="s">
        <v>24</v>
      </c>
      <c r="B41" s="30">
        <v>4000000</v>
      </c>
      <c r="C41" s="30">
        <v>0</v>
      </c>
      <c r="D41" s="30">
        <v>0</v>
      </c>
      <c r="E41" s="30">
        <v>0</v>
      </c>
      <c r="F41" s="22">
        <f t="shared" si="11"/>
        <v>4000000</v>
      </c>
    </row>
    <row r="42" spans="1:7" s="8" customFormat="1">
      <c r="A42" s="21" t="s">
        <v>179</v>
      </c>
      <c r="B42" s="30">
        <v>4000000</v>
      </c>
      <c r="C42" s="28">
        <v>0</v>
      </c>
      <c r="D42" s="28">
        <v>0</v>
      </c>
      <c r="E42" s="28">
        <v>40000000</v>
      </c>
      <c r="F42" s="22">
        <f t="shared" si="11"/>
        <v>44000000</v>
      </c>
    </row>
    <row r="43" spans="1:7" s="8" customFormat="1" ht="33" customHeight="1">
      <c r="A43" s="31" t="s">
        <v>180</v>
      </c>
      <c r="B43" s="28">
        <v>0</v>
      </c>
      <c r="C43" s="28">
        <v>0</v>
      </c>
      <c r="D43" s="28">
        <v>0</v>
      </c>
      <c r="E43" s="28">
        <v>20000000</v>
      </c>
      <c r="F43" s="22">
        <f t="shared" si="11"/>
        <v>20000000</v>
      </c>
    </row>
    <row r="44" spans="1:7" s="8" customFormat="1">
      <c r="A44" s="21" t="s">
        <v>181</v>
      </c>
      <c r="B44" s="30">
        <v>0</v>
      </c>
      <c r="C44" s="30">
        <v>0</v>
      </c>
      <c r="D44" s="30">
        <v>0</v>
      </c>
      <c r="E44" s="30">
        <v>20000000</v>
      </c>
      <c r="F44" s="22">
        <f t="shared" si="11"/>
        <v>20000000</v>
      </c>
    </row>
    <row r="45" spans="1:7" s="8" customFormat="1">
      <c r="A45" s="21" t="s">
        <v>182</v>
      </c>
      <c r="B45" s="30">
        <v>0</v>
      </c>
      <c r="C45" s="30">
        <v>0</v>
      </c>
      <c r="D45" s="30">
        <v>0</v>
      </c>
      <c r="E45" s="30">
        <v>0</v>
      </c>
      <c r="F45" s="22">
        <f t="shared" si="11"/>
        <v>0</v>
      </c>
    </row>
    <row r="46" spans="1:7" s="8" customFormat="1">
      <c r="A46" s="21" t="s">
        <v>25</v>
      </c>
      <c r="B46" s="22">
        <v>0</v>
      </c>
      <c r="C46" s="22">
        <v>0</v>
      </c>
      <c r="D46" s="22">
        <v>0</v>
      </c>
      <c r="E46" s="22">
        <v>0</v>
      </c>
      <c r="F46" s="22">
        <f t="shared" si="11"/>
        <v>0</v>
      </c>
    </row>
    <row r="47" spans="1:7" s="8" customFormat="1">
      <c r="A47" s="21" t="s">
        <v>90</v>
      </c>
      <c r="B47" s="22">
        <v>0</v>
      </c>
      <c r="C47" s="22">
        <v>0</v>
      </c>
      <c r="D47" s="22">
        <v>0</v>
      </c>
      <c r="E47" s="22">
        <v>0</v>
      </c>
      <c r="F47" s="22">
        <f t="shared" si="11"/>
        <v>0</v>
      </c>
    </row>
    <row r="48" spans="1:7" s="8" customFormat="1">
      <c r="A48" s="21" t="s">
        <v>26</v>
      </c>
      <c r="B48" s="22">
        <v>1000000</v>
      </c>
      <c r="C48" s="22">
        <v>0</v>
      </c>
      <c r="D48" s="22">
        <v>0</v>
      </c>
      <c r="E48" s="22">
        <v>0</v>
      </c>
      <c r="F48" s="22">
        <f t="shared" si="11"/>
        <v>1000000</v>
      </c>
    </row>
    <row r="49" spans="1:7" s="8" customFormat="1">
      <c r="A49" s="21" t="s">
        <v>183</v>
      </c>
      <c r="B49" s="22">
        <v>1000000</v>
      </c>
      <c r="C49" s="22">
        <v>0</v>
      </c>
      <c r="D49" s="22">
        <v>0</v>
      </c>
      <c r="E49" s="22">
        <v>0</v>
      </c>
      <c r="F49" s="22">
        <f t="shared" si="11"/>
        <v>1000000</v>
      </c>
    </row>
    <row r="50" spans="1:7" s="8" customFormat="1">
      <c r="A50" s="21" t="s">
        <v>27</v>
      </c>
      <c r="B50" s="22">
        <v>0</v>
      </c>
      <c r="C50" s="22">
        <v>0</v>
      </c>
      <c r="D50" s="22">
        <v>0</v>
      </c>
      <c r="E50" s="22">
        <v>0</v>
      </c>
      <c r="F50" s="22">
        <f t="shared" si="11"/>
        <v>0</v>
      </c>
    </row>
    <row r="51" spans="1:7" s="8" customFormat="1">
      <c r="A51" s="21" t="s">
        <v>184</v>
      </c>
      <c r="B51" s="22">
        <v>0</v>
      </c>
      <c r="C51" s="22">
        <v>0</v>
      </c>
      <c r="D51" s="22">
        <v>0</v>
      </c>
      <c r="E51" s="22">
        <v>0</v>
      </c>
      <c r="F51" s="22">
        <f t="shared" si="11"/>
        <v>0</v>
      </c>
    </row>
    <row r="52" spans="1:7" s="8" customFormat="1">
      <c r="A52" s="21" t="s">
        <v>185</v>
      </c>
      <c r="B52" s="22">
        <v>0</v>
      </c>
      <c r="C52" s="22">
        <v>0</v>
      </c>
      <c r="D52" s="22">
        <v>0</v>
      </c>
      <c r="E52" s="22">
        <v>0</v>
      </c>
      <c r="F52" s="22">
        <f t="shared" si="11"/>
        <v>0</v>
      </c>
    </row>
    <row r="53" spans="1:7" s="8" customFormat="1">
      <c r="A53" s="21" t="s">
        <v>186</v>
      </c>
      <c r="B53" s="22">
        <v>0</v>
      </c>
      <c r="C53" s="22">
        <v>0</v>
      </c>
      <c r="D53" s="22">
        <v>0</v>
      </c>
      <c r="E53" s="22">
        <v>0</v>
      </c>
      <c r="F53" s="22">
        <f t="shared" si="11"/>
        <v>0</v>
      </c>
    </row>
    <row r="54" spans="1:7">
      <c r="A54" s="19" t="s">
        <v>28</v>
      </c>
      <c r="B54" s="25">
        <f>B55+B59</f>
        <v>351583644</v>
      </c>
      <c r="C54" s="25">
        <f t="shared" ref="C54:E54" si="12">C55+C59</f>
        <v>0</v>
      </c>
      <c r="D54" s="25">
        <f t="shared" si="12"/>
        <v>0</v>
      </c>
      <c r="E54" s="25">
        <f t="shared" si="12"/>
        <v>100000000</v>
      </c>
      <c r="F54" s="25">
        <f>B54+C54+D54+E54</f>
        <v>451583644</v>
      </c>
      <c r="G54" s="8"/>
    </row>
    <row r="55" spans="1:7">
      <c r="A55" s="21" t="s">
        <v>29</v>
      </c>
      <c r="B55" s="28">
        <f>40085800+8435200+45924130+55600000</f>
        <v>150045130</v>
      </c>
      <c r="C55" s="22">
        <v>0</v>
      </c>
      <c r="D55" s="22">
        <v>0</v>
      </c>
      <c r="E55" s="22">
        <v>0</v>
      </c>
      <c r="F55" s="28">
        <f t="shared" ref="F55:F62" si="13">B55+C55+D55+E55</f>
        <v>150045130</v>
      </c>
      <c r="G55" s="8"/>
    </row>
    <row r="56" spans="1:7">
      <c r="A56" s="21" t="s">
        <v>136</v>
      </c>
      <c r="B56" s="28" t="s">
        <v>111</v>
      </c>
      <c r="C56" s="22">
        <v>0</v>
      </c>
      <c r="D56" s="22">
        <v>0</v>
      </c>
      <c r="E56" s="22">
        <v>0</v>
      </c>
      <c r="F56" s="28" t="str">
        <f>B56</f>
        <v>$20,000,000,00</v>
      </c>
      <c r="G56" s="8"/>
    </row>
    <row r="57" spans="1:7">
      <c r="A57" s="21" t="s">
        <v>137</v>
      </c>
      <c r="B57" s="28" t="s">
        <v>112</v>
      </c>
      <c r="C57" s="22">
        <v>0</v>
      </c>
      <c r="D57" s="22">
        <v>0</v>
      </c>
      <c r="E57" s="22">
        <v>0</v>
      </c>
      <c r="F57" s="28" t="str">
        <f>B57</f>
        <v>$90,000,000,00</v>
      </c>
      <c r="G57" s="8"/>
    </row>
    <row r="58" spans="1:7">
      <c r="A58" s="21" t="s">
        <v>138</v>
      </c>
      <c r="B58" s="28">
        <v>45045130</v>
      </c>
      <c r="C58" s="22">
        <v>0</v>
      </c>
      <c r="D58" s="22">
        <v>0</v>
      </c>
      <c r="E58" s="22">
        <v>0</v>
      </c>
      <c r="F58" s="28">
        <f t="shared" si="13"/>
        <v>45045130</v>
      </c>
      <c r="G58" s="8"/>
    </row>
    <row r="59" spans="1:7">
      <c r="A59" s="21" t="s">
        <v>30</v>
      </c>
      <c r="B59" s="28">
        <f>117927130+15630000+7852000+38583000+21546384</f>
        <v>201538514</v>
      </c>
      <c r="C59" s="22">
        <v>0</v>
      </c>
      <c r="D59" s="22">
        <v>0</v>
      </c>
      <c r="E59" s="22">
        <v>100000000</v>
      </c>
      <c r="F59" s="28">
        <f t="shared" si="13"/>
        <v>301538514</v>
      </c>
      <c r="G59" s="8"/>
    </row>
    <row r="60" spans="1:7">
      <c r="A60" s="21" t="s">
        <v>139</v>
      </c>
      <c r="B60" s="28" t="s">
        <v>113</v>
      </c>
      <c r="C60" s="22">
        <v>0</v>
      </c>
      <c r="D60" s="22">
        <v>0</v>
      </c>
      <c r="E60" s="22">
        <v>0</v>
      </c>
      <c r="F60" s="28" t="str">
        <f>B60</f>
        <v>$1,538,514,00</v>
      </c>
      <c r="G60" s="8"/>
    </row>
    <row r="61" spans="1:7">
      <c r="A61" s="21" t="s">
        <v>140</v>
      </c>
      <c r="B61" s="28" t="s">
        <v>114</v>
      </c>
      <c r="C61" s="22">
        <v>0</v>
      </c>
      <c r="D61" s="22">
        <v>0</v>
      </c>
      <c r="E61" s="22">
        <v>0</v>
      </c>
      <c r="F61" s="28" t="str">
        <f>B61</f>
        <v>$1,000,000,00</v>
      </c>
      <c r="G61" s="8"/>
    </row>
    <row r="62" spans="1:7">
      <c r="A62" s="21" t="s">
        <v>141</v>
      </c>
      <c r="B62" s="28">
        <v>199000000</v>
      </c>
      <c r="C62" s="22">
        <v>0</v>
      </c>
      <c r="D62" s="22">
        <v>0</v>
      </c>
      <c r="E62" s="22">
        <v>100000000</v>
      </c>
      <c r="F62" s="28">
        <f t="shared" si="13"/>
        <v>299000000</v>
      </c>
      <c r="G62" s="8"/>
    </row>
    <row r="63" spans="1:7">
      <c r="A63" s="19" t="s">
        <v>31</v>
      </c>
      <c r="B63" s="25">
        <f>B64+B69</f>
        <v>968590627</v>
      </c>
      <c r="C63" s="25">
        <f>C64+C69</f>
        <v>41839269</v>
      </c>
      <c r="D63" s="25">
        <f t="shared" ref="D63:F63" si="14">D64+D69</f>
        <v>0</v>
      </c>
      <c r="E63" s="25">
        <f t="shared" si="14"/>
        <v>951412442</v>
      </c>
      <c r="F63" s="25">
        <f t="shared" si="14"/>
        <v>1961842338</v>
      </c>
      <c r="G63" s="8"/>
    </row>
    <row r="64" spans="1:7">
      <c r="A64" s="21" t="s">
        <v>32</v>
      </c>
      <c r="B64" s="22">
        <v>913960377</v>
      </c>
      <c r="C64" s="22">
        <v>41839269</v>
      </c>
      <c r="D64" s="22">
        <v>0</v>
      </c>
      <c r="E64" s="22">
        <v>951412442</v>
      </c>
      <c r="F64" s="22">
        <f>SUM(B64:E64)</f>
        <v>1907212088</v>
      </c>
      <c r="G64" s="8"/>
    </row>
    <row r="65" spans="1:7">
      <c r="A65" s="21" t="s">
        <v>153</v>
      </c>
      <c r="B65" s="22">
        <v>0</v>
      </c>
      <c r="C65" s="22">
        <v>0</v>
      </c>
      <c r="D65" s="22">
        <v>0</v>
      </c>
      <c r="E65" s="22">
        <v>0</v>
      </c>
      <c r="F65" s="22">
        <f t="shared" ref="F65:F68" si="15">SUM(B65:E65)</f>
        <v>0</v>
      </c>
      <c r="G65" s="8"/>
    </row>
    <row r="66" spans="1:7">
      <c r="A66" s="21" t="s">
        <v>154</v>
      </c>
      <c r="B66" s="22">
        <v>0</v>
      </c>
      <c r="C66" s="22">
        <v>0</v>
      </c>
      <c r="D66" s="22">
        <v>0</v>
      </c>
      <c r="E66" s="22">
        <v>0</v>
      </c>
      <c r="F66" s="22">
        <f t="shared" si="15"/>
        <v>0</v>
      </c>
      <c r="G66" s="8"/>
    </row>
    <row r="67" spans="1:7">
      <c r="A67" s="32" t="s">
        <v>155</v>
      </c>
      <c r="B67" s="22">
        <v>0</v>
      </c>
      <c r="C67" s="22">
        <v>0</v>
      </c>
      <c r="D67" s="22">
        <v>0</v>
      </c>
      <c r="E67" s="22">
        <v>0</v>
      </c>
      <c r="F67" s="22">
        <f t="shared" si="15"/>
        <v>0</v>
      </c>
      <c r="G67" s="8"/>
    </row>
    <row r="68" spans="1:7" ht="15.75">
      <c r="A68" s="33" t="s">
        <v>156</v>
      </c>
      <c r="B68" s="22">
        <v>0</v>
      </c>
      <c r="C68" s="22">
        <v>0</v>
      </c>
      <c r="D68" s="22">
        <v>0</v>
      </c>
      <c r="E68" s="22">
        <v>0</v>
      </c>
      <c r="F68" s="22">
        <f t="shared" si="15"/>
        <v>0</v>
      </c>
      <c r="G68" s="8"/>
    </row>
    <row r="69" spans="1:7">
      <c r="A69" s="21" t="s">
        <v>152</v>
      </c>
      <c r="B69" s="22">
        <v>54630250</v>
      </c>
      <c r="C69" s="22">
        <v>0</v>
      </c>
      <c r="D69" s="22">
        <v>0</v>
      </c>
      <c r="E69" s="22">
        <v>0</v>
      </c>
      <c r="F69" s="22">
        <f>SUM(B69:E69)</f>
        <v>54630250</v>
      </c>
      <c r="G69" s="8"/>
    </row>
    <row r="70" spans="1:7" ht="15.75">
      <c r="A70" s="33" t="s">
        <v>157</v>
      </c>
      <c r="B70" s="22">
        <v>11700000</v>
      </c>
      <c r="C70" s="22">
        <v>0</v>
      </c>
      <c r="D70" s="22">
        <v>0</v>
      </c>
      <c r="E70" s="22">
        <v>0</v>
      </c>
      <c r="F70" s="22">
        <f t="shared" ref="F70:F77" si="16">SUM(B70:E70)</f>
        <v>11700000</v>
      </c>
      <c r="G70" s="8"/>
    </row>
    <row r="71" spans="1:7" ht="15.75">
      <c r="A71" s="33" t="s">
        <v>158</v>
      </c>
      <c r="B71" s="22">
        <v>10000000</v>
      </c>
      <c r="C71" s="22">
        <v>0</v>
      </c>
      <c r="D71" s="22">
        <v>0</v>
      </c>
      <c r="E71" s="22">
        <v>0</v>
      </c>
      <c r="F71" s="22">
        <f t="shared" si="16"/>
        <v>10000000</v>
      </c>
      <c r="G71" s="8"/>
    </row>
    <row r="72" spans="1:7" ht="15.75">
      <c r="A72" s="33" t="s">
        <v>159</v>
      </c>
      <c r="B72" s="22">
        <v>19200000</v>
      </c>
      <c r="C72" s="22">
        <v>0</v>
      </c>
      <c r="D72" s="22">
        <v>0</v>
      </c>
      <c r="E72" s="22">
        <v>0</v>
      </c>
      <c r="F72" s="22">
        <f t="shared" si="16"/>
        <v>19200000</v>
      </c>
      <c r="G72" s="8"/>
    </row>
    <row r="73" spans="1:7" ht="30.75">
      <c r="A73" s="34" t="s">
        <v>160</v>
      </c>
      <c r="B73" s="22">
        <v>0</v>
      </c>
      <c r="C73" s="22">
        <v>0</v>
      </c>
      <c r="D73" s="22">
        <v>0</v>
      </c>
      <c r="E73" s="22">
        <v>0</v>
      </c>
      <c r="F73" s="22">
        <f t="shared" si="16"/>
        <v>0</v>
      </c>
      <c r="G73" s="8"/>
    </row>
    <row r="74" spans="1:7" ht="15.75">
      <c r="A74" s="33" t="s">
        <v>161</v>
      </c>
      <c r="B74" s="22">
        <v>5230250</v>
      </c>
      <c r="C74" s="22">
        <v>0</v>
      </c>
      <c r="D74" s="22">
        <v>0</v>
      </c>
      <c r="E74" s="22">
        <v>0</v>
      </c>
      <c r="F74" s="22">
        <f t="shared" si="16"/>
        <v>5230250</v>
      </c>
      <c r="G74" s="8"/>
    </row>
    <row r="75" spans="1:7" ht="30.75">
      <c r="A75" s="34" t="s">
        <v>162</v>
      </c>
      <c r="B75" s="22">
        <v>0</v>
      </c>
      <c r="C75" s="22">
        <v>0</v>
      </c>
      <c r="D75" s="22">
        <v>0</v>
      </c>
      <c r="E75" s="22">
        <v>0</v>
      </c>
      <c r="F75" s="22">
        <f t="shared" si="16"/>
        <v>0</v>
      </c>
      <c r="G75" s="7"/>
    </row>
    <row r="76" spans="1:7" ht="15.75">
      <c r="A76" s="34" t="s">
        <v>164</v>
      </c>
      <c r="B76" s="22">
        <v>8500000</v>
      </c>
      <c r="C76" s="22">
        <v>0</v>
      </c>
      <c r="D76" s="22">
        <v>0</v>
      </c>
      <c r="E76" s="22">
        <v>0</v>
      </c>
      <c r="F76" s="22">
        <f t="shared" si="16"/>
        <v>8500000</v>
      </c>
      <c r="G76" s="8"/>
    </row>
    <row r="77" spans="1:7" ht="15.75">
      <c r="A77" s="34" t="s">
        <v>163</v>
      </c>
      <c r="B77" s="22">
        <v>0</v>
      </c>
      <c r="C77" s="22">
        <v>0</v>
      </c>
      <c r="D77" s="22">
        <v>0</v>
      </c>
      <c r="E77" s="22">
        <v>0</v>
      </c>
      <c r="F77" s="22">
        <f t="shared" si="16"/>
        <v>0</v>
      </c>
      <c r="G77" s="8"/>
    </row>
    <row r="78" spans="1:7">
      <c r="A78" s="19" t="s">
        <v>33</v>
      </c>
      <c r="B78" s="25">
        <v>127451871</v>
      </c>
      <c r="C78" s="25">
        <f>SUM(C79:C84)</f>
        <v>0</v>
      </c>
      <c r="D78" s="25">
        <f>SUM(D79:D84)</f>
        <v>0</v>
      </c>
      <c r="E78" s="25">
        <f>SUM(E79:E84)</f>
        <v>404000000</v>
      </c>
      <c r="F78" s="25">
        <v>117451871</v>
      </c>
      <c r="G78" s="7"/>
    </row>
    <row r="79" spans="1:7" ht="34.5" customHeight="1">
      <c r="A79" s="26" t="s">
        <v>34</v>
      </c>
      <c r="B79" s="46">
        <v>4000000</v>
      </c>
      <c r="C79" s="28">
        <v>0</v>
      </c>
      <c r="D79" s="28">
        <v>0</v>
      </c>
      <c r="E79" s="28">
        <v>0</v>
      </c>
      <c r="F79" s="28">
        <f t="shared" ref="F79:F81" si="17">SUM(B79:E79)</f>
        <v>4000000</v>
      </c>
      <c r="G79" s="7"/>
    </row>
    <row r="80" spans="1:7" ht="23.25" customHeight="1">
      <c r="A80" s="26" t="s">
        <v>142</v>
      </c>
      <c r="B80" s="46">
        <v>3000000</v>
      </c>
      <c r="C80" s="28">
        <v>0</v>
      </c>
      <c r="D80" s="28">
        <v>0</v>
      </c>
      <c r="E80" s="28">
        <v>0</v>
      </c>
      <c r="F80" s="28">
        <f t="shared" si="17"/>
        <v>3000000</v>
      </c>
      <c r="G80" s="7"/>
    </row>
    <row r="81" spans="1:7" ht="16.5" customHeight="1">
      <c r="A81" s="26" t="s">
        <v>143</v>
      </c>
      <c r="B81" s="46">
        <v>1000000</v>
      </c>
      <c r="C81" s="28">
        <v>0</v>
      </c>
      <c r="D81" s="28">
        <v>0</v>
      </c>
      <c r="E81" s="28">
        <v>0</v>
      </c>
      <c r="F81" s="28">
        <f t="shared" si="17"/>
        <v>1000000</v>
      </c>
      <c r="G81" s="7"/>
    </row>
    <row r="82" spans="1:7" ht="36" customHeight="1">
      <c r="A82" s="36" t="s">
        <v>35</v>
      </c>
      <c r="B82" s="28">
        <v>108871871</v>
      </c>
      <c r="C82" s="28">
        <v>0</v>
      </c>
      <c r="D82" s="28">
        <v>0</v>
      </c>
      <c r="E82" s="28">
        <v>200000000</v>
      </c>
      <c r="F82" s="28">
        <f>SUM(B82:E82)</f>
        <v>308871871</v>
      </c>
      <c r="G82" s="7"/>
    </row>
    <row r="83" spans="1:7" ht="27.75" customHeight="1">
      <c r="A83" s="36" t="s">
        <v>144</v>
      </c>
      <c r="B83" s="28">
        <v>108871871</v>
      </c>
      <c r="C83" s="28">
        <v>0</v>
      </c>
      <c r="D83" s="28">
        <v>0</v>
      </c>
      <c r="E83" s="28">
        <v>200000000</v>
      </c>
      <c r="F83" s="28">
        <f>SUM(B83:E83)</f>
        <v>308871871</v>
      </c>
      <c r="G83" s="7"/>
    </row>
    <row r="84" spans="1:7">
      <c r="A84" s="21" t="s">
        <v>36</v>
      </c>
      <c r="B84" s="22">
        <f>5680000+5400000+3500000</f>
        <v>14580000</v>
      </c>
      <c r="C84" s="22">
        <v>0</v>
      </c>
      <c r="D84" s="22">
        <v>0</v>
      </c>
      <c r="E84" s="22">
        <v>4000000</v>
      </c>
      <c r="F84" s="28">
        <f>SUM(B84:E84)</f>
        <v>18580000</v>
      </c>
      <c r="G84" s="7"/>
    </row>
    <row r="85" spans="1:7">
      <c r="A85" s="21" t="s">
        <v>145</v>
      </c>
      <c r="B85" s="22">
        <v>1000000</v>
      </c>
      <c r="C85" s="22">
        <v>0</v>
      </c>
      <c r="D85" s="22">
        <v>0</v>
      </c>
      <c r="E85" s="22">
        <v>1000000</v>
      </c>
      <c r="F85" s="28">
        <f>SUM(B85:E85)</f>
        <v>2000000</v>
      </c>
      <c r="G85" s="7"/>
    </row>
    <row r="86" spans="1:7">
      <c r="A86" s="21" t="s">
        <v>146</v>
      </c>
      <c r="B86" s="22">
        <v>1000000</v>
      </c>
      <c r="C86" s="22">
        <v>0</v>
      </c>
      <c r="D86" s="22">
        <v>0</v>
      </c>
      <c r="E86" s="22">
        <v>0</v>
      </c>
      <c r="F86" s="28">
        <f t="shared" ref="F86:F89" si="18">SUM(B86:E86)</f>
        <v>1000000</v>
      </c>
      <c r="G86" s="7"/>
    </row>
    <row r="87" spans="1:7">
      <c r="A87" s="21" t="s">
        <v>147</v>
      </c>
      <c r="B87" s="22">
        <v>7458000</v>
      </c>
      <c r="C87" s="22">
        <v>0</v>
      </c>
      <c r="D87" s="22">
        <v>0</v>
      </c>
      <c r="E87" s="22">
        <v>3000000</v>
      </c>
      <c r="F87" s="28">
        <f t="shared" si="18"/>
        <v>10458000</v>
      </c>
      <c r="G87" s="7"/>
    </row>
    <row r="88" spans="1:7">
      <c r="A88" s="21" t="s">
        <v>148</v>
      </c>
      <c r="B88" s="22">
        <v>2000000</v>
      </c>
      <c r="C88" s="22">
        <v>0</v>
      </c>
      <c r="D88" s="22">
        <v>0</v>
      </c>
      <c r="E88" s="22">
        <v>1000000</v>
      </c>
      <c r="F88" s="28">
        <f t="shared" si="18"/>
        <v>3000000</v>
      </c>
      <c r="G88" s="7"/>
    </row>
    <row r="89" spans="1:7">
      <c r="A89" s="21" t="s">
        <v>149</v>
      </c>
      <c r="B89" s="22">
        <v>3000000</v>
      </c>
      <c r="C89" s="22">
        <v>0</v>
      </c>
      <c r="D89" s="22">
        <v>0</v>
      </c>
      <c r="E89" s="22">
        <v>0</v>
      </c>
      <c r="F89" s="28">
        <f t="shared" si="18"/>
        <v>3000000</v>
      </c>
      <c r="G89" s="7"/>
    </row>
    <row r="90" spans="1:7" ht="15" customHeight="1">
      <c r="A90" s="19" t="s">
        <v>37</v>
      </c>
      <c r="B90" s="25">
        <f>B91+B93+B95+B98+B101+B105</f>
        <v>98136905</v>
      </c>
      <c r="C90" s="25">
        <f>SUM(C91:C101)</f>
        <v>31775552</v>
      </c>
      <c r="D90" s="25">
        <f>SUM(D91:D101)</f>
        <v>0</v>
      </c>
      <c r="E90" s="25">
        <v>30000000</v>
      </c>
      <c r="F90" s="25">
        <f t="shared" ref="F90:F109" si="19">SUM(B90:E90)</f>
        <v>159912457</v>
      </c>
      <c r="G90" s="8"/>
    </row>
    <row r="91" spans="1:7" ht="17.25" customHeight="1">
      <c r="A91" s="21" t="s">
        <v>38</v>
      </c>
      <c r="B91" s="22">
        <v>3560000</v>
      </c>
      <c r="C91" s="22">
        <v>0</v>
      </c>
      <c r="D91" s="22">
        <v>0</v>
      </c>
      <c r="E91" s="22">
        <v>0</v>
      </c>
      <c r="F91" s="22">
        <f t="shared" si="19"/>
        <v>3560000</v>
      </c>
      <c r="G91" s="8"/>
    </row>
    <row r="92" spans="1:7">
      <c r="A92" s="21" t="s">
        <v>165</v>
      </c>
      <c r="B92" s="22">
        <v>3560000</v>
      </c>
      <c r="C92" s="22">
        <v>0</v>
      </c>
      <c r="D92" s="22">
        <v>0</v>
      </c>
      <c r="E92" s="22">
        <v>0</v>
      </c>
      <c r="F92" s="22">
        <f t="shared" si="19"/>
        <v>3560000</v>
      </c>
      <c r="G92" s="8"/>
    </row>
    <row r="93" spans="1:7" ht="16.5" customHeight="1">
      <c r="A93" s="21" t="s">
        <v>39</v>
      </c>
      <c r="B93" s="22">
        <f>20200000+10600000</f>
        <v>30800000</v>
      </c>
      <c r="C93" s="22">
        <v>0</v>
      </c>
      <c r="D93" s="22">
        <v>0</v>
      </c>
      <c r="E93" s="22">
        <v>0</v>
      </c>
      <c r="F93" s="22">
        <f t="shared" si="19"/>
        <v>30800000</v>
      </c>
      <c r="G93" s="8"/>
    </row>
    <row r="94" spans="1:7">
      <c r="A94" s="21" t="s">
        <v>166</v>
      </c>
      <c r="B94" s="22">
        <f>20200000+10600000</f>
        <v>30800000</v>
      </c>
      <c r="C94" s="22">
        <v>0</v>
      </c>
      <c r="D94" s="22">
        <v>0</v>
      </c>
      <c r="E94" s="22">
        <v>0</v>
      </c>
      <c r="F94" s="22">
        <f t="shared" si="19"/>
        <v>30800000</v>
      </c>
      <c r="G94" s="8"/>
    </row>
    <row r="95" spans="1:7" ht="14.25" customHeight="1">
      <c r="A95" s="21" t="s">
        <v>40</v>
      </c>
      <c r="B95" s="22">
        <v>10000000</v>
      </c>
      <c r="C95" s="22">
        <v>0</v>
      </c>
      <c r="D95" s="22">
        <v>0</v>
      </c>
      <c r="E95" s="22">
        <v>0</v>
      </c>
      <c r="F95" s="22">
        <f t="shared" si="19"/>
        <v>10000000</v>
      </c>
      <c r="G95" s="8"/>
    </row>
    <row r="96" spans="1:7">
      <c r="A96" s="21" t="s">
        <v>167</v>
      </c>
      <c r="B96" s="22">
        <v>8000000</v>
      </c>
      <c r="C96" s="22">
        <v>0</v>
      </c>
      <c r="D96" s="22">
        <v>0</v>
      </c>
      <c r="E96" s="22">
        <v>0</v>
      </c>
      <c r="F96" s="22">
        <f t="shared" si="19"/>
        <v>8000000</v>
      </c>
      <c r="G96" s="8"/>
    </row>
    <row r="97" spans="1:7">
      <c r="A97" s="21" t="s">
        <v>168</v>
      </c>
      <c r="B97" s="22">
        <v>2000000</v>
      </c>
      <c r="C97" s="22">
        <v>0</v>
      </c>
      <c r="D97" s="22">
        <v>0</v>
      </c>
      <c r="E97" s="22">
        <v>0</v>
      </c>
      <c r="F97" s="22">
        <f t="shared" si="19"/>
        <v>2000000</v>
      </c>
      <c r="G97" s="8"/>
    </row>
    <row r="98" spans="1:7" ht="15" customHeight="1">
      <c r="A98" s="21" t="s">
        <v>41</v>
      </c>
      <c r="B98" s="22">
        <f>8950000+5353905+17430000+7523000</f>
        <v>39256905</v>
      </c>
      <c r="C98" s="22">
        <v>15887776</v>
      </c>
      <c r="D98" s="22">
        <v>0</v>
      </c>
      <c r="E98" s="22">
        <v>30000000</v>
      </c>
      <c r="F98" s="22">
        <f t="shared" si="19"/>
        <v>85144681</v>
      </c>
      <c r="G98" s="8"/>
    </row>
    <row r="99" spans="1:7" ht="28.5" customHeight="1">
      <c r="A99" s="37" t="s">
        <v>169</v>
      </c>
      <c r="B99" s="22">
        <v>29256905</v>
      </c>
      <c r="C99" s="22">
        <v>15887776</v>
      </c>
      <c r="D99" s="22">
        <v>0</v>
      </c>
      <c r="E99" s="22">
        <v>20000000</v>
      </c>
      <c r="F99" s="22">
        <f t="shared" si="19"/>
        <v>65144681</v>
      </c>
      <c r="G99" s="8"/>
    </row>
    <row r="100" spans="1:7" ht="17.25" customHeight="1">
      <c r="A100" s="21" t="s">
        <v>170</v>
      </c>
      <c r="B100" s="22">
        <v>10000000</v>
      </c>
      <c r="C100" s="22">
        <v>0</v>
      </c>
      <c r="D100" s="22">
        <v>0</v>
      </c>
      <c r="E100" s="22">
        <v>10000000</v>
      </c>
      <c r="F100" s="22">
        <f t="shared" si="19"/>
        <v>20000000</v>
      </c>
      <c r="G100" s="8"/>
    </row>
    <row r="101" spans="1:7" ht="12.75" customHeight="1">
      <c r="A101" s="21" t="s">
        <v>42</v>
      </c>
      <c r="B101" s="22">
        <v>14520000</v>
      </c>
      <c r="C101" s="22">
        <v>0</v>
      </c>
      <c r="D101" s="22">
        <v>0</v>
      </c>
      <c r="E101" s="22">
        <v>0</v>
      </c>
      <c r="F101" s="22">
        <f t="shared" si="19"/>
        <v>14520000</v>
      </c>
      <c r="G101" s="8"/>
    </row>
    <row r="102" spans="1:7" ht="17.25" customHeight="1">
      <c r="A102" s="21" t="s">
        <v>171</v>
      </c>
      <c r="B102" s="22">
        <v>2000000</v>
      </c>
      <c r="C102" s="22">
        <v>0</v>
      </c>
      <c r="D102" s="22">
        <v>0</v>
      </c>
      <c r="E102" s="22">
        <v>0</v>
      </c>
      <c r="F102" s="22">
        <f t="shared" si="19"/>
        <v>2000000</v>
      </c>
      <c r="G102" s="8"/>
    </row>
    <row r="103" spans="1:7" ht="17.25" customHeight="1">
      <c r="A103" s="21" t="s">
        <v>172</v>
      </c>
      <c r="B103" s="22">
        <v>2520000</v>
      </c>
      <c r="C103" s="22">
        <v>0</v>
      </c>
      <c r="D103" s="22">
        <v>0</v>
      </c>
      <c r="E103" s="22">
        <v>0</v>
      </c>
      <c r="F103" s="22">
        <f t="shared" si="19"/>
        <v>2520000</v>
      </c>
      <c r="G103" s="8"/>
    </row>
    <row r="104" spans="1:7" ht="17.25" customHeight="1">
      <c r="A104" s="21" t="s">
        <v>173</v>
      </c>
      <c r="B104" s="22">
        <v>10000000</v>
      </c>
      <c r="C104" s="22">
        <v>0</v>
      </c>
      <c r="D104" s="22">
        <v>0</v>
      </c>
      <c r="E104" s="22">
        <v>0</v>
      </c>
      <c r="F104" s="22">
        <f t="shared" si="19"/>
        <v>10000000</v>
      </c>
      <c r="G104" s="8"/>
    </row>
    <row r="105" spans="1:7" ht="36" customHeight="1">
      <c r="A105" s="37" t="s">
        <v>174</v>
      </c>
      <c r="B105" s="22">
        <v>0</v>
      </c>
      <c r="C105" s="22">
        <v>16000000</v>
      </c>
      <c r="D105" s="22">
        <v>0</v>
      </c>
      <c r="E105" s="22">
        <v>0</v>
      </c>
      <c r="F105" s="22">
        <f t="shared" si="19"/>
        <v>16000000</v>
      </c>
      <c r="G105" s="8"/>
    </row>
    <row r="106" spans="1:7" ht="17.25" customHeight="1">
      <c r="A106" s="21" t="s">
        <v>175</v>
      </c>
      <c r="B106" s="22">
        <v>0</v>
      </c>
      <c r="C106" s="22">
        <v>2000000</v>
      </c>
      <c r="D106" s="22">
        <v>0</v>
      </c>
      <c r="E106" s="22">
        <v>0</v>
      </c>
      <c r="F106" s="22">
        <f t="shared" si="19"/>
        <v>2000000</v>
      </c>
      <c r="G106" s="8"/>
    </row>
    <row r="107" spans="1:7" ht="17.25" customHeight="1">
      <c r="A107" s="21" t="s">
        <v>176</v>
      </c>
      <c r="B107" s="22">
        <v>0</v>
      </c>
      <c r="C107" s="22">
        <v>8000000</v>
      </c>
      <c r="D107" s="22">
        <v>0</v>
      </c>
      <c r="E107" s="22">
        <v>0</v>
      </c>
      <c r="F107" s="22">
        <f t="shared" si="19"/>
        <v>8000000</v>
      </c>
      <c r="G107" s="8"/>
    </row>
    <row r="108" spans="1:7" ht="17.25" customHeight="1">
      <c r="A108" s="21" t="s">
        <v>177</v>
      </c>
      <c r="B108" s="22">
        <v>0</v>
      </c>
      <c r="C108" s="22">
        <v>6000000</v>
      </c>
      <c r="D108" s="22">
        <v>0</v>
      </c>
      <c r="E108" s="22">
        <v>0</v>
      </c>
      <c r="F108" s="22">
        <f t="shared" si="19"/>
        <v>6000000</v>
      </c>
      <c r="G108" s="8"/>
    </row>
    <row r="109" spans="1:7">
      <c r="A109" s="19" t="s">
        <v>43</v>
      </c>
      <c r="B109" s="25">
        <f>SUM(B110+B115+B117+B123)</f>
        <v>21770000</v>
      </c>
      <c r="C109" s="25">
        <v>0</v>
      </c>
      <c r="D109" s="25">
        <v>0</v>
      </c>
      <c r="E109" s="25">
        <v>218000000</v>
      </c>
      <c r="F109" s="25">
        <f t="shared" si="19"/>
        <v>239770000</v>
      </c>
      <c r="G109" s="8"/>
    </row>
    <row r="110" spans="1:7" ht="15" customHeight="1">
      <c r="A110" s="59" t="s">
        <v>44</v>
      </c>
      <c r="B110" s="53">
        <v>2000000</v>
      </c>
      <c r="C110" s="53">
        <v>0</v>
      </c>
      <c r="D110" s="61">
        <v>0</v>
      </c>
      <c r="E110" s="53">
        <v>180000000</v>
      </c>
      <c r="F110" s="53">
        <f>SUM(B110:E111)</f>
        <v>182000000</v>
      </c>
      <c r="G110" s="8"/>
    </row>
    <row r="111" spans="1:7" ht="12" customHeight="1">
      <c r="A111" s="60"/>
      <c r="B111" s="54"/>
      <c r="C111" s="54"/>
      <c r="D111" s="62"/>
      <c r="E111" s="54"/>
      <c r="F111" s="54"/>
      <c r="G111" s="8"/>
    </row>
    <row r="112" spans="1:7" ht="18.75" customHeight="1">
      <c r="A112" s="38" t="s">
        <v>190</v>
      </c>
      <c r="B112" s="22">
        <v>0</v>
      </c>
      <c r="C112" s="22">
        <v>0</v>
      </c>
      <c r="D112" s="22">
        <v>0</v>
      </c>
      <c r="E112" s="22">
        <v>150000000</v>
      </c>
      <c r="F112" s="22">
        <f t="shared" ref="F112:F122" si="20">SUM(B112:E112)</f>
        <v>150000000</v>
      </c>
      <c r="G112" s="8"/>
    </row>
    <row r="113" spans="1:7" ht="20.25" customHeight="1">
      <c r="A113" s="38" t="s">
        <v>191</v>
      </c>
      <c r="B113" s="30">
        <v>0</v>
      </c>
      <c r="C113" s="22">
        <v>0</v>
      </c>
      <c r="D113" s="22">
        <v>0</v>
      </c>
      <c r="E113" s="22">
        <v>10000000</v>
      </c>
      <c r="F113" s="22">
        <f t="shared" si="20"/>
        <v>10000000</v>
      </c>
      <c r="G113" s="8"/>
    </row>
    <row r="114" spans="1:7" ht="18.75" customHeight="1">
      <c r="A114" s="38" t="s">
        <v>192</v>
      </c>
      <c r="B114" s="22">
        <v>2000000</v>
      </c>
      <c r="C114" s="22">
        <v>0</v>
      </c>
      <c r="D114" s="22">
        <v>0</v>
      </c>
      <c r="E114" s="22">
        <v>20000000</v>
      </c>
      <c r="F114" s="22">
        <f t="shared" si="20"/>
        <v>22000000</v>
      </c>
      <c r="G114" s="8"/>
    </row>
    <row r="115" spans="1:7" ht="16.5" customHeight="1">
      <c r="A115" s="21" t="s">
        <v>45</v>
      </c>
      <c r="B115" s="22">
        <f>3800000+6700000</f>
        <v>10500000</v>
      </c>
      <c r="C115" s="22">
        <v>0</v>
      </c>
      <c r="D115" s="22">
        <v>0</v>
      </c>
      <c r="E115" s="22">
        <v>0</v>
      </c>
      <c r="F115" s="22">
        <f t="shared" si="20"/>
        <v>10500000</v>
      </c>
      <c r="G115" s="8"/>
    </row>
    <row r="116" spans="1:7" ht="17.25" customHeight="1">
      <c r="A116" s="8" t="s">
        <v>193</v>
      </c>
      <c r="B116" s="22">
        <f>3800000+6700000</f>
        <v>10500000</v>
      </c>
      <c r="C116" s="22">
        <v>0</v>
      </c>
      <c r="D116" s="22">
        <v>0</v>
      </c>
      <c r="E116" s="22">
        <v>0</v>
      </c>
      <c r="F116" s="22">
        <f t="shared" si="20"/>
        <v>10500000</v>
      </c>
      <c r="G116" s="8"/>
    </row>
    <row r="117" spans="1:7" ht="17.25" customHeight="1">
      <c r="A117" s="21" t="s">
        <v>46</v>
      </c>
      <c r="B117" s="22">
        <v>3600000</v>
      </c>
      <c r="C117" s="22">
        <v>0</v>
      </c>
      <c r="D117" s="22">
        <v>0</v>
      </c>
      <c r="E117" s="22">
        <v>8000000</v>
      </c>
      <c r="F117" s="22">
        <f t="shared" si="20"/>
        <v>11600000</v>
      </c>
      <c r="G117" s="8"/>
    </row>
    <row r="118" spans="1:7">
      <c r="A118" s="21" t="s">
        <v>194</v>
      </c>
      <c r="B118" s="39">
        <v>200000</v>
      </c>
      <c r="C118" s="22">
        <v>0</v>
      </c>
      <c r="D118" s="22">
        <v>0</v>
      </c>
      <c r="E118" s="22">
        <v>0</v>
      </c>
      <c r="F118" s="22">
        <f t="shared" si="20"/>
        <v>200000</v>
      </c>
      <c r="G118" s="8"/>
    </row>
    <row r="119" spans="1:7">
      <c r="A119" s="21" t="s">
        <v>195</v>
      </c>
      <c r="B119" s="39">
        <v>3000000</v>
      </c>
      <c r="C119" s="22">
        <v>0</v>
      </c>
      <c r="D119" s="22">
        <v>0</v>
      </c>
      <c r="E119" s="22">
        <v>0</v>
      </c>
      <c r="F119" s="22">
        <f t="shared" si="20"/>
        <v>3000000</v>
      </c>
      <c r="G119" s="8"/>
    </row>
    <row r="120" spans="1:7">
      <c r="A120" s="21" t="s">
        <v>196</v>
      </c>
      <c r="B120" s="39">
        <v>0</v>
      </c>
      <c r="C120" s="22">
        <v>0</v>
      </c>
      <c r="D120" s="22">
        <v>0</v>
      </c>
      <c r="E120" s="22">
        <v>0</v>
      </c>
      <c r="F120" s="22">
        <f t="shared" si="20"/>
        <v>0</v>
      </c>
      <c r="G120" s="8"/>
    </row>
    <row r="121" spans="1:7">
      <c r="A121" s="21" t="s">
        <v>197</v>
      </c>
      <c r="B121" s="39">
        <v>400000</v>
      </c>
      <c r="C121" s="22">
        <v>0</v>
      </c>
      <c r="D121" s="22">
        <v>0</v>
      </c>
      <c r="E121" s="22">
        <v>0</v>
      </c>
      <c r="F121" s="22">
        <f t="shared" si="20"/>
        <v>400000</v>
      </c>
      <c r="G121" s="8"/>
    </row>
    <row r="122" spans="1:7" ht="20.25" customHeight="1">
      <c r="A122" s="21" t="s">
        <v>198</v>
      </c>
      <c r="B122" s="39">
        <v>0</v>
      </c>
      <c r="C122" s="22">
        <v>0</v>
      </c>
      <c r="D122" s="22">
        <v>0</v>
      </c>
      <c r="E122" s="22">
        <v>0</v>
      </c>
      <c r="F122" s="22">
        <f t="shared" si="20"/>
        <v>0</v>
      </c>
      <c r="G122" s="8"/>
    </row>
    <row r="123" spans="1:7" ht="15" customHeight="1">
      <c r="A123" s="55" t="s">
        <v>47</v>
      </c>
      <c r="B123" s="53">
        <v>5670000</v>
      </c>
      <c r="C123" s="53">
        <v>0</v>
      </c>
      <c r="D123" s="53">
        <v>0</v>
      </c>
      <c r="E123" s="53">
        <v>30000000</v>
      </c>
      <c r="F123" s="53">
        <f>SUM(B123:E124)</f>
        <v>35670000</v>
      </c>
      <c r="G123" s="8"/>
    </row>
    <row r="124" spans="1:7" ht="17.25" customHeight="1">
      <c r="A124" s="56"/>
      <c r="B124" s="54"/>
      <c r="C124" s="54"/>
      <c r="D124" s="54"/>
      <c r="E124" s="54"/>
      <c r="F124" s="54"/>
      <c r="G124" s="8" t="str">
        <f t="shared" ref="G124" si="21">LOWER(A124)</f>
        <v/>
      </c>
    </row>
    <row r="125" spans="1:7" ht="42.75" customHeight="1">
      <c r="A125" s="40" t="s">
        <v>199</v>
      </c>
      <c r="B125" s="41">
        <v>5670000</v>
      </c>
      <c r="C125" s="41">
        <v>0</v>
      </c>
      <c r="D125" s="30">
        <v>0</v>
      </c>
      <c r="E125" s="30">
        <v>30000000</v>
      </c>
      <c r="F125" s="30">
        <f>SUM(B125+C125+D125+E125)</f>
        <v>35670000</v>
      </c>
      <c r="G125" s="47"/>
    </row>
    <row r="126" spans="1:7">
      <c r="A126" s="19" t="s">
        <v>48</v>
      </c>
      <c r="B126" s="25">
        <v>105897000</v>
      </c>
      <c r="C126" s="25">
        <v>0</v>
      </c>
      <c r="D126" s="25">
        <v>0</v>
      </c>
      <c r="E126" s="25">
        <v>200000000</v>
      </c>
      <c r="F126" s="25">
        <f t="shared" ref="F126:F129" si="22">SUM(B126:E126)</f>
        <v>305897000</v>
      </c>
      <c r="G126" s="8"/>
    </row>
    <row r="127" spans="1:7">
      <c r="A127" s="21" t="s">
        <v>49</v>
      </c>
      <c r="B127" s="22">
        <v>105897000</v>
      </c>
      <c r="C127" s="22">
        <v>0</v>
      </c>
      <c r="D127" s="22">
        <v>0</v>
      </c>
      <c r="E127" s="22">
        <v>200000000</v>
      </c>
      <c r="F127" s="22">
        <f t="shared" si="22"/>
        <v>305897000</v>
      </c>
      <c r="G127" s="8"/>
    </row>
    <row r="128" spans="1:7">
      <c r="A128" s="21" t="s">
        <v>88</v>
      </c>
      <c r="B128" s="22">
        <v>20000000</v>
      </c>
      <c r="C128" s="22">
        <v>0</v>
      </c>
      <c r="D128" s="22">
        <v>0</v>
      </c>
      <c r="E128" s="22">
        <v>0</v>
      </c>
      <c r="F128" s="22">
        <f t="shared" si="22"/>
        <v>20000000</v>
      </c>
      <c r="G128" s="8"/>
    </row>
    <row r="129" spans="1:7">
      <c r="A129" s="21" t="s">
        <v>89</v>
      </c>
      <c r="B129" s="22">
        <v>85897000</v>
      </c>
      <c r="C129" s="22">
        <v>0</v>
      </c>
      <c r="D129" s="22">
        <v>0</v>
      </c>
      <c r="E129" s="22">
        <v>200000000</v>
      </c>
      <c r="F129" s="22">
        <f t="shared" si="22"/>
        <v>285897000</v>
      </c>
      <c r="G129" s="8"/>
    </row>
    <row r="130" spans="1:7" s="10" customFormat="1">
      <c r="A130" s="11" t="s">
        <v>211</v>
      </c>
      <c r="B130" s="12">
        <f>B131</f>
        <v>10000000</v>
      </c>
      <c r="C130" s="12">
        <f t="shared" ref="C130:E130" si="23">C131</f>
        <v>8780000</v>
      </c>
      <c r="D130" s="12">
        <f t="shared" si="23"/>
        <v>0</v>
      </c>
      <c r="E130" s="12">
        <f t="shared" si="23"/>
        <v>10000000</v>
      </c>
      <c r="F130" s="12">
        <f t="shared" ref="F130:F133" si="24">SUM(B130:E130)</f>
        <v>28780000</v>
      </c>
      <c r="G130" s="48"/>
    </row>
    <row r="131" spans="1:7" s="10" customFormat="1">
      <c r="A131" s="13" t="s">
        <v>50</v>
      </c>
      <c r="B131" s="14">
        <f>B132+B133</f>
        <v>10000000</v>
      </c>
      <c r="C131" s="14">
        <f t="shared" ref="C131:E131" si="25">C132+C133</f>
        <v>8780000</v>
      </c>
      <c r="D131" s="14">
        <f t="shared" si="25"/>
        <v>0</v>
      </c>
      <c r="E131" s="14">
        <f t="shared" si="25"/>
        <v>10000000</v>
      </c>
      <c r="F131" s="14">
        <f t="shared" si="24"/>
        <v>28780000</v>
      </c>
      <c r="G131" s="48"/>
    </row>
    <row r="132" spans="1:7" s="10" customFormat="1">
      <c r="A132" s="13" t="s">
        <v>212</v>
      </c>
      <c r="B132" s="14">
        <v>10000000</v>
      </c>
      <c r="C132" s="14">
        <v>6780000</v>
      </c>
      <c r="D132" s="14">
        <v>0</v>
      </c>
      <c r="E132" s="14">
        <v>10000000</v>
      </c>
      <c r="F132" s="14">
        <f t="shared" si="24"/>
        <v>26780000</v>
      </c>
      <c r="G132" s="48"/>
    </row>
    <row r="133" spans="1:7" s="10" customFormat="1">
      <c r="A133" s="13" t="s">
        <v>213</v>
      </c>
      <c r="B133" s="14">
        <v>0</v>
      </c>
      <c r="C133" s="14">
        <v>2000000</v>
      </c>
      <c r="D133" s="14">
        <v>0</v>
      </c>
      <c r="E133" s="14">
        <v>0</v>
      </c>
      <c r="F133" s="14">
        <f t="shared" si="24"/>
        <v>2000000</v>
      </c>
      <c r="G133" s="48"/>
    </row>
    <row r="134" spans="1:7">
      <c r="A134" s="23" t="s">
        <v>51</v>
      </c>
      <c r="B134" s="24">
        <f>SUM(B135+B142+B147+B153+B158+B169+B179)</f>
        <v>180352000</v>
      </c>
      <c r="C134" s="24">
        <f t="shared" ref="C134:E134" si="26">SUM(C135+C142+C147+C153+C158+C169+C179)</f>
        <v>0</v>
      </c>
      <c r="D134" s="24">
        <f t="shared" si="26"/>
        <v>0</v>
      </c>
      <c r="E134" s="24">
        <f t="shared" si="26"/>
        <v>68000000</v>
      </c>
      <c r="F134" s="24">
        <f>SUM(F135+F142+F147+F153+F158+F169+F179)</f>
        <v>248352000</v>
      </c>
      <c r="G134" s="8"/>
    </row>
    <row r="135" spans="1:7" s="8" customFormat="1">
      <c r="A135" s="19" t="s">
        <v>52</v>
      </c>
      <c r="B135" s="25">
        <f>13800000+3500000+12400000</f>
        <v>29700000</v>
      </c>
      <c r="C135" s="25">
        <v>0</v>
      </c>
      <c r="D135" s="25">
        <v>0</v>
      </c>
      <c r="E135" s="25">
        <v>40000000</v>
      </c>
      <c r="F135" s="25">
        <f>SUM(B135:E135)</f>
        <v>69700000</v>
      </c>
    </row>
    <row r="136" spans="1:7" s="8" customFormat="1">
      <c r="A136" s="21" t="s">
        <v>53</v>
      </c>
      <c r="B136" s="22">
        <f>13800000+3500000+12400000</f>
        <v>29700000</v>
      </c>
      <c r="C136" s="22">
        <v>0</v>
      </c>
      <c r="D136" s="22">
        <v>0</v>
      </c>
      <c r="E136" s="22">
        <v>40000000</v>
      </c>
      <c r="F136" s="22">
        <f>SUM(B136:E136)</f>
        <v>69700000</v>
      </c>
    </row>
    <row r="137" spans="1:7" s="8" customFormat="1">
      <c r="A137" s="21" t="s">
        <v>105</v>
      </c>
      <c r="B137" s="22">
        <v>10000000</v>
      </c>
      <c r="C137" s="22">
        <v>0</v>
      </c>
      <c r="D137" s="22">
        <v>0</v>
      </c>
      <c r="E137" s="22">
        <v>0</v>
      </c>
      <c r="F137" s="22">
        <f t="shared" ref="F137:F141" si="27">SUM(B137:E137)</f>
        <v>10000000</v>
      </c>
    </row>
    <row r="138" spans="1:7" s="8" customFormat="1">
      <c r="A138" s="21" t="s">
        <v>106</v>
      </c>
      <c r="B138" s="22">
        <v>3000000</v>
      </c>
      <c r="C138" s="22">
        <v>0</v>
      </c>
      <c r="D138" s="22">
        <v>0</v>
      </c>
      <c r="E138" s="22">
        <v>0</v>
      </c>
      <c r="F138" s="22">
        <f t="shared" si="27"/>
        <v>3000000</v>
      </c>
    </row>
    <row r="139" spans="1:7" s="8" customFormat="1">
      <c r="A139" s="21" t="s">
        <v>107</v>
      </c>
      <c r="B139" s="22">
        <v>3000000</v>
      </c>
      <c r="C139" s="22">
        <v>0</v>
      </c>
      <c r="D139" s="22">
        <v>0</v>
      </c>
      <c r="E139" s="22">
        <v>0</v>
      </c>
      <c r="F139" s="22">
        <f t="shared" si="27"/>
        <v>3000000</v>
      </c>
    </row>
    <row r="140" spans="1:7" s="8" customFormat="1">
      <c r="A140" s="21" t="s">
        <v>108</v>
      </c>
      <c r="B140" s="22">
        <v>13700000</v>
      </c>
      <c r="C140" s="22">
        <v>0</v>
      </c>
      <c r="D140" s="22">
        <v>0</v>
      </c>
      <c r="E140" s="22">
        <v>40000000</v>
      </c>
      <c r="F140" s="22">
        <f t="shared" si="27"/>
        <v>53700000</v>
      </c>
      <c r="G140" s="7"/>
    </row>
    <row r="141" spans="1:7" s="8" customFormat="1">
      <c r="A141" s="21" t="s">
        <v>109</v>
      </c>
      <c r="B141" s="22">
        <v>0</v>
      </c>
      <c r="C141" s="22">
        <v>0</v>
      </c>
      <c r="D141" s="22">
        <v>0</v>
      </c>
      <c r="E141" s="22">
        <v>0</v>
      </c>
      <c r="F141" s="22">
        <f t="shared" si="27"/>
        <v>0</v>
      </c>
    </row>
    <row r="142" spans="1:7">
      <c r="A142" s="19" t="s">
        <v>54</v>
      </c>
      <c r="B142" s="25">
        <v>10700000</v>
      </c>
      <c r="C142" s="25">
        <v>0</v>
      </c>
      <c r="D142" s="25">
        <v>0</v>
      </c>
      <c r="E142" s="25">
        <v>0</v>
      </c>
      <c r="F142" s="25">
        <f>SUM(B142:E142)</f>
        <v>10700000</v>
      </c>
      <c r="G142" s="8"/>
    </row>
    <row r="143" spans="1:7">
      <c r="A143" s="21" t="s">
        <v>55</v>
      </c>
      <c r="B143" s="22">
        <v>10700000</v>
      </c>
      <c r="C143" s="22">
        <v>0</v>
      </c>
      <c r="D143" s="22">
        <v>0</v>
      </c>
      <c r="E143" s="22">
        <v>0</v>
      </c>
      <c r="F143" s="22">
        <f>SUM(B143:E143)</f>
        <v>10700000</v>
      </c>
      <c r="G143" s="8"/>
    </row>
    <row r="144" spans="1:7" s="8" customFormat="1">
      <c r="A144" s="21" t="s">
        <v>123</v>
      </c>
      <c r="B144" s="28">
        <v>2300000</v>
      </c>
      <c r="C144" s="28">
        <v>0</v>
      </c>
      <c r="D144" s="28">
        <v>0</v>
      </c>
      <c r="E144" s="28">
        <v>0</v>
      </c>
      <c r="F144" s="35">
        <f t="shared" ref="F144:F146" si="28">B144+C144+D144+E144</f>
        <v>2300000</v>
      </c>
      <c r="G144" s="7"/>
    </row>
    <row r="145" spans="1:7" s="8" customFormat="1">
      <c r="A145" s="21" t="s">
        <v>124</v>
      </c>
      <c r="B145" s="28">
        <v>2400000</v>
      </c>
      <c r="C145" s="28">
        <v>0</v>
      </c>
      <c r="D145" s="28">
        <v>0</v>
      </c>
      <c r="E145" s="28">
        <v>0</v>
      </c>
      <c r="F145" s="35">
        <f t="shared" si="28"/>
        <v>2400000</v>
      </c>
      <c r="G145" s="7"/>
    </row>
    <row r="146" spans="1:7" s="8" customFormat="1">
      <c r="A146" s="21" t="s">
        <v>125</v>
      </c>
      <c r="B146" s="28">
        <v>6000000</v>
      </c>
      <c r="C146" s="28">
        <v>0</v>
      </c>
      <c r="D146" s="28">
        <v>0</v>
      </c>
      <c r="E146" s="28">
        <v>0</v>
      </c>
      <c r="F146" s="35">
        <f t="shared" si="28"/>
        <v>6000000</v>
      </c>
      <c r="G146" s="7"/>
    </row>
    <row r="147" spans="1:7">
      <c r="A147" s="19" t="s">
        <v>56</v>
      </c>
      <c r="B147" s="25">
        <f>24956000+9500000+8900000+3000000</f>
        <v>46356000</v>
      </c>
      <c r="C147" s="25">
        <v>0</v>
      </c>
      <c r="D147" s="25">
        <v>0</v>
      </c>
      <c r="E147" s="25">
        <v>0</v>
      </c>
      <c r="F147" s="25">
        <f>SUM(B147:E147)</f>
        <v>46356000</v>
      </c>
      <c r="G147" s="8"/>
    </row>
    <row r="148" spans="1:7">
      <c r="A148" s="21" t="s">
        <v>57</v>
      </c>
      <c r="B148" s="22">
        <v>26356000</v>
      </c>
      <c r="C148" s="22">
        <v>0</v>
      </c>
      <c r="D148" s="22">
        <v>0</v>
      </c>
      <c r="E148" s="22">
        <v>0</v>
      </c>
      <c r="F148" s="22">
        <f>SUM(B148:E148)</f>
        <v>26356000</v>
      </c>
      <c r="G148" s="8"/>
    </row>
    <row r="149" spans="1:7">
      <c r="A149" s="21" t="s">
        <v>126</v>
      </c>
      <c r="B149" s="28">
        <v>26673800</v>
      </c>
      <c r="C149" s="28">
        <v>0</v>
      </c>
      <c r="D149" s="28">
        <v>0</v>
      </c>
      <c r="E149" s="28">
        <v>0</v>
      </c>
      <c r="F149" s="28">
        <f t="shared" ref="F149:F150" si="29">B149+C149+D149+E149</f>
        <v>26673800</v>
      </c>
      <c r="G149" s="7"/>
    </row>
    <row r="150" spans="1:7">
      <c r="A150" s="21" t="s">
        <v>58</v>
      </c>
      <c r="B150" s="22">
        <v>20000000</v>
      </c>
      <c r="C150" s="22">
        <v>0</v>
      </c>
      <c r="D150" s="22">
        <v>0</v>
      </c>
      <c r="E150" s="22">
        <v>0</v>
      </c>
      <c r="F150" s="28">
        <f t="shared" si="29"/>
        <v>20000000</v>
      </c>
      <c r="G150" s="8"/>
    </row>
    <row r="151" spans="1:7">
      <c r="A151" s="21" t="s">
        <v>127</v>
      </c>
      <c r="B151" s="28">
        <v>10000000</v>
      </c>
      <c r="C151" s="28">
        <v>0</v>
      </c>
      <c r="D151" s="28">
        <v>0</v>
      </c>
      <c r="E151" s="28">
        <v>0</v>
      </c>
      <c r="F151" s="28">
        <f t="shared" ref="F151:F152" si="30">B151+C151+D151+E151</f>
        <v>10000000</v>
      </c>
      <c r="G151" s="7"/>
    </row>
    <row r="152" spans="1:7">
      <c r="A152" s="21" t="s">
        <v>128</v>
      </c>
      <c r="B152" s="28">
        <v>10000000</v>
      </c>
      <c r="C152" s="28">
        <v>0</v>
      </c>
      <c r="D152" s="28">
        <v>0</v>
      </c>
      <c r="E152" s="28">
        <v>0</v>
      </c>
      <c r="F152" s="28">
        <f t="shared" si="30"/>
        <v>10000000</v>
      </c>
      <c r="G152" s="7"/>
    </row>
    <row r="153" spans="1:7">
      <c r="A153" s="19" t="s">
        <v>59</v>
      </c>
      <c r="B153" s="25">
        <v>15500000</v>
      </c>
      <c r="C153" s="25">
        <v>0</v>
      </c>
      <c r="D153" s="25">
        <v>0</v>
      </c>
      <c r="E153" s="25">
        <v>10000000</v>
      </c>
      <c r="F153" s="25">
        <f>SUM(B153:E153)</f>
        <v>25500000</v>
      </c>
      <c r="G153" s="8"/>
    </row>
    <row r="154" spans="1:7">
      <c r="A154" s="21" t="s">
        <v>60</v>
      </c>
      <c r="B154" s="22">
        <v>15500000</v>
      </c>
      <c r="C154" s="22">
        <v>0</v>
      </c>
      <c r="D154" s="22">
        <v>0</v>
      </c>
      <c r="E154" s="22">
        <v>10000000</v>
      </c>
      <c r="F154" s="22">
        <f>SUM(B154:E154)</f>
        <v>25500000</v>
      </c>
      <c r="G154" s="8"/>
    </row>
    <row r="155" spans="1:7">
      <c r="A155" s="21" t="s">
        <v>123</v>
      </c>
      <c r="B155" s="28">
        <v>5500000</v>
      </c>
      <c r="C155" s="28">
        <v>0</v>
      </c>
      <c r="D155" s="28">
        <v>0</v>
      </c>
      <c r="E155" s="28">
        <v>0</v>
      </c>
      <c r="F155" s="28">
        <f t="shared" ref="F155:F157" si="31">B155+C155+D155+E155</f>
        <v>5500000</v>
      </c>
      <c r="G155" s="7"/>
    </row>
    <row r="156" spans="1:7">
      <c r="A156" s="21" t="s">
        <v>130</v>
      </c>
      <c r="B156" s="28">
        <v>2000000</v>
      </c>
      <c r="C156" s="28">
        <v>0</v>
      </c>
      <c r="D156" s="28">
        <v>0</v>
      </c>
      <c r="E156" s="28">
        <v>0</v>
      </c>
      <c r="F156" s="28">
        <f t="shared" si="31"/>
        <v>2000000</v>
      </c>
      <c r="G156" s="7"/>
    </row>
    <row r="157" spans="1:7">
      <c r="A157" s="21" t="s">
        <v>129</v>
      </c>
      <c r="B157" s="28">
        <v>8000000</v>
      </c>
      <c r="C157" s="28">
        <v>0</v>
      </c>
      <c r="D157" s="28">
        <v>0</v>
      </c>
      <c r="E157" s="28">
        <v>0</v>
      </c>
      <c r="F157" s="28">
        <f t="shared" si="31"/>
        <v>8000000</v>
      </c>
      <c r="G157" s="7"/>
    </row>
    <row r="158" spans="1:7">
      <c r="A158" s="19" t="s">
        <v>61</v>
      </c>
      <c r="B158" s="25">
        <v>22000000</v>
      </c>
      <c r="C158" s="25">
        <v>0</v>
      </c>
      <c r="D158" s="25">
        <v>0</v>
      </c>
      <c r="E158" s="25">
        <v>8000000</v>
      </c>
      <c r="F158" s="22">
        <f>SUM(B158:E158)</f>
        <v>30000000</v>
      </c>
      <c r="G158" s="8"/>
    </row>
    <row r="159" spans="1:7">
      <c r="A159" s="21" t="s">
        <v>62</v>
      </c>
      <c r="B159" s="22">
        <v>0</v>
      </c>
      <c r="C159" s="22">
        <v>0</v>
      </c>
      <c r="D159" s="22">
        <v>0</v>
      </c>
      <c r="E159" s="22">
        <v>4000000</v>
      </c>
      <c r="F159" s="22">
        <f t="shared" ref="F159:F168" si="32">SUM(B159:E159)</f>
        <v>4000000</v>
      </c>
      <c r="G159" s="8"/>
    </row>
    <row r="160" spans="1:7" s="2" customFormat="1">
      <c r="A160" s="21" t="s">
        <v>131</v>
      </c>
      <c r="B160" s="28">
        <v>0</v>
      </c>
      <c r="C160" s="28">
        <v>0</v>
      </c>
      <c r="D160" s="28">
        <v>0</v>
      </c>
      <c r="E160" s="28">
        <v>0</v>
      </c>
      <c r="F160" s="22">
        <f t="shared" si="32"/>
        <v>0</v>
      </c>
      <c r="G160" s="7"/>
    </row>
    <row r="161" spans="1:7">
      <c r="A161" s="21" t="s">
        <v>63</v>
      </c>
      <c r="B161" s="22">
        <v>1000000</v>
      </c>
      <c r="C161" s="22">
        <v>0</v>
      </c>
      <c r="D161" s="22">
        <v>0</v>
      </c>
      <c r="E161" s="22">
        <v>0</v>
      </c>
      <c r="F161" s="22">
        <f t="shared" si="32"/>
        <v>1000000</v>
      </c>
      <c r="G161" s="8"/>
    </row>
    <row r="162" spans="1:7">
      <c r="A162" s="21" t="s">
        <v>132</v>
      </c>
      <c r="B162" s="28">
        <v>500000</v>
      </c>
      <c r="C162" s="28">
        <v>0</v>
      </c>
      <c r="D162" s="28">
        <v>0</v>
      </c>
      <c r="E162" s="28">
        <v>0</v>
      </c>
      <c r="F162" s="22">
        <f t="shared" si="32"/>
        <v>500000</v>
      </c>
      <c r="G162" s="7"/>
    </row>
    <row r="163" spans="1:7">
      <c r="A163" s="21" t="s">
        <v>133</v>
      </c>
      <c r="B163" s="28">
        <v>500000</v>
      </c>
      <c r="C163" s="28">
        <v>0</v>
      </c>
      <c r="D163" s="28">
        <v>0</v>
      </c>
      <c r="E163" s="28">
        <v>0</v>
      </c>
      <c r="F163" s="22">
        <f t="shared" si="32"/>
        <v>500000</v>
      </c>
      <c r="G163" s="7"/>
    </row>
    <row r="164" spans="1:7">
      <c r="A164" s="21" t="s">
        <v>64</v>
      </c>
      <c r="B164" s="22">
        <v>21000000</v>
      </c>
      <c r="C164" s="22">
        <v>0</v>
      </c>
      <c r="D164" s="22">
        <v>0</v>
      </c>
      <c r="E164" s="22">
        <v>4000000</v>
      </c>
      <c r="F164" s="22">
        <f t="shared" si="32"/>
        <v>25000000</v>
      </c>
      <c r="G164" s="8"/>
    </row>
    <row r="165" spans="1:7">
      <c r="A165" s="21" t="s">
        <v>134</v>
      </c>
      <c r="B165" s="28">
        <v>6000000</v>
      </c>
      <c r="C165" s="28">
        <v>0</v>
      </c>
      <c r="D165" s="28">
        <v>0</v>
      </c>
      <c r="E165" s="28">
        <v>0</v>
      </c>
      <c r="F165" s="22">
        <f t="shared" si="32"/>
        <v>6000000</v>
      </c>
      <c r="G165" s="7"/>
    </row>
    <row r="166" spans="1:7">
      <c r="A166" s="21" t="s">
        <v>135</v>
      </c>
      <c r="B166" s="28">
        <v>7000000</v>
      </c>
      <c r="C166" s="28">
        <v>0</v>
      </c>
      <c r="D166" s="28">
        <v>0</v>
      </c>
      <c r="E166" s="28">
        <v>0</v>
      </c>
      <c r="F166" s="22">
        <f t="shared" si="32"/>
        <v>7000000</v>
      </c>
      <c r="G166" s="7"/>
    </row>
    <row r="167" spans="1:7">
      <c r="A167" s="21" t="s">
        <v>123</v>
      </c>
      <c r="B167" s="28">
        <v>2000000</v>
      </c>
      <c r="C167" s="28">
        <v>0</v>
      </c>
      <c r="D167" s="28">
        <v>0</v>
      </c>
      <c r="E167" s="28">
        <v>0</v>
      </c>
      <c r="F167" s="22">
        <f t="shared" si="32"/>
        <v>2000000</v>
      </c>
      <c r="G167" s="7"/>
    </row>
    <row r="168" spans="1:7">
      <c r="A168" s="21" t="s">
        <v>130</v>
      </c>
      <c r="B168" s="28">
        <v>6000000</v>
      </c>
      <c r="C168" s="28">
        <v>0</v>
      </c>
      <c r="D168" s="28">
        <v>0</v>
      </c>
      <c r="E168" s="28">
        <v>0</v>
      </c>
      <c r="F168" s="22">
        <f t="shared" si="32"/>
        <v>6000000</v>
      </c>
      <c r="G168" s="7"/>
    </row>
    <row r="169" spans="1:7">
      <c r="A169" s="19" t="s">
        <v>65</v>
      </c>
      <c r="B169" s="25">
        <v>15600000</v>
      </c>
      <c r="C169" s="25">
        <v>0</v>
      </c>
      <c r="D169" s="25">
        <v>0</v>
      </c>
      <c r="E169" s="25">
        <v>10000000</v>
      </c>
      <c r="F169" s="25">
        <f>SUM(B169:E169)</f>
        <v>25600000</v>
      </c>
      <c r="G169" s="8"/>
    </row>
    <row r="170" spans="1:7">
      <c r="A170" s="21" t="s">
        <v>66</v>
      </c>
      <c r="B170" s="22">
        <v>15600000</v>
      </c>
      <c r="C170" s="22">
        <v>0</v>
      </c>
      <c r="D170" s="22">
        <v>0</v>
      </c>
      <c r="E170" s="22">
        <v>10000000</v>
      </c>
      <c r="F170" s="22">
        <f>SUM(B170:E170)</f>
        <v>25600000</v>
      </c>
      <c r="G170" s="8"/>
    </row>
    <row r="171" spans="1:7">
      <c r="A171" s="21" t="s">
        <v>115</v>
      </c>
      <c r="B171" s="28">
        <v>0</v>
      </c>
      <c r="C171" s="42">
        <v>0</v>
      </c>
      <c r="D171" s="28">
        <v>0</v>
      </c>
      <c r="E171" s="28">
        <v>0</v>
      </c>
      <c r="F171" s="28">
        <f t="shared" ref="F171:F179" si="33">B171+C171+D171+E171</f>
        <v>0</v>
      </c>
      <c r="G171" s="7"/>
    </row>
    <row r="172" spans="1:7" ht="15" customHeight="1">
      <c r="A172" s="21" t="s">
        <v>116</v>
      </c>
      <c r="B172" s="28">
        <v>3000000</v>
      </c>
      <c r="C172" s="28">
        <v>0</v>
      </c>
      <c r="D172" s="28">
        <v>0</v>
      </c>
      <c r="E172" s="28">
        <v>5000000</v>
      </c>
      <c r="F172" s="28">
        <f t="shared" si="33"/>
        <v>8000000</v>
      </c>
      <c r="G172" s="7"/>
    </row>
    <row r="173" spans="1:7">
      <c r="A173" s="21" t="s">
        <v>117</v>
      </c>
      <c r="B173" s="28">
        <v>3000000</v>
      </c>
      <c r="C173" s="28">
        <v>0</v>
      </c>
      <c r="D173" s="28">
        <v>0</v>
      </c>
      <c r="E173" s="28">
        <v>0</v>
      </c>
      <c r="F173" s="28">
        <f t="shared" si="33"/>
        <v>3000000</v>
      </c>
      <c r="G173" s="7"/>
    </row>
    <row r="174" spans="1:7">
      <c r="A174" s="21" t="s">
        <v>118</v>
      </c>
      <c r="B174" s="28">
        <v>0</v>
      </c>
      <c r="C174" s="42">
        <v>0</v>
      </c>
      <c r="D174" s="28">
        <v>0</v>
      </c>
      <c r="E174" s="28">
        <v>0</v>
      </c>
      <c r="F174" s="28">
        <f t="shared" si="33"/>
        <v>0</v>
      </c>
      <c r="G174" s="7"/>
    </row>
    <row r="175" spans="1:7">
      <c r="A175" s="21" t="s">
        <v>119</v>
      </c>
      <c r="B175" s="28">
        <v>1600000</v>
      </c>
      <c r="C175" s="28">
        <v>0</v>
      </c>
      <c r="D175" s="28">
        <v>0</v>
      </c>
      <c r="E175" s="28">
        <v>5000000</v>
      </c>
      <c r="F175" s="28">
        <f t="shared" si="33"/>
        <v>6600000</v>
      </c>
      <c r="G175" s="7"/>
    </row>
    <row r="176" spans="1:7">
      <c r="A176" s="21" t="s">
        <v>120</v>
      </c>
      <c r="B176" s="28">
        <v>8000000</v>
      </c>
      <c r="C176" s="28">
        <v>0</v>
      </c>
      <c r="D176" s="28">
        <v>0</v>
      </c>
      <c r="E176" s="28">
        <v>0</v>
      </c>
      <c r="F176" s="28">
        <f t="shared" si="33"/>
        <v>8000000</v>
      </c>
      <c r="G176" s="7"/>
    </row>
    <row r="177" spans="1:7">
      <c r="A177" s="21" t="s">
        <v>121</v>
      </c>
      <c r="B177" s="28">
        <v>0</v>
      </c>
      <c r="C177" s="42">
        <v>0</v>
      </c>
      <c r="D177" s="28">
        <v>0</v>
      </c>
      <c r="E177" s="28">
        <v>0</v>
      </c>
      <c r="F177" s="28">
        <f t="shared" si="33"/>
        <v>0</v>
      </c>
      <c r="G177" s="7"/>
    </row>
    <row r="178" spans="1:7">
      <c r="A178" s="21" t="s">
        <v>122</v>
      </c>
      <c r="B178" s="28">
        <v>0</v>
      </c>
      <c r="C178" s="42">
        <v>0</v>
      </c>
      <c r="D178" s="28">
        <v>0</v>
      </c>
      <c r="E178" s="28">
        <v>0</v>
      </c>
      <c r="F178" s="28">
        <f t="shared" si="33"/>
        <v>0</v>
      </c>
      <c r="G178" s="7"/>
    </row>
    <row r="179" spans="1:7">
      <c r="A179" s="19" t="s">
        <v>67</v>
      </c>
      <c r="B179" s="25">
        <v>40496000</v>
      </c>
      <c r="C179" s="25">
        <v>0</v>
      </c>
      <c r="D179" s="25">
        <v>0</v>
      </c>
      <c r="E179" s="25">
        <v>0</v>
      </c>
      <c r="F179" s="25">
        <f t="shared" si="33"/>
        <v>40496000</v>
      </c>
      <c r="G179" s="8"/>
    </row>
    <row r="180" spans="1:7">
      <c r="A180" s="21" t="s">
        <v>45</v>
      </c>
      <c r="B180" s="22">
        <v>40496000</v>
      </c>
      <c r="C180" s="22">
        <v>0</v>
      </c>
      <c r="D180" s="22">
        <v>0</v>
      </c>
      <c r="E180" s="22">
        <v>0</v>
      </c>
      <c r="F180" s="22">
        <f>SUM(B180:E180)</f>
        <v>40496000</v>
      </c>
      <c r="G180" s="8"/>
    </row>
    <row r="181" spans="1:7">
      <c r="A181" s="21" t="s">
        <v>187</v>
      </c>
      <c r="B181" s="22">
        <v>5000000</v>
      </c>
      <c r="C181" s="22">
        <v>0</v>
      </c>
      <c r="D181" s="22">
        <v>0</v>
      </c>
      <c r="E181" s="22">
        <v>0</v>
      </c>
      <c r="F181" s="22">
        <f>SUM(B181:E181)</f>
        <v>5000000</v>
      </c>
      <c r="G181" s="8"/>
    </row>
    <row r="182" spans="1:7">
      <c r="A182" s="21" t="s">
        <v>188</v>
      </c>
      <c r="B182" s="22">
        <v>10000000</v>
      </c>
      <c r="C182" s="22">
        <v>0</v>
      </c>
      <c r="D182" s="22">
        <v>0</v>
      </c>
      <c r="E182" s="22">
        <v>0</v>
      </c>
      <c r="F182" s="22">
        <f t="shared" ref="F182:F183" si="34">SUM(B182:E182)</f>
        <v>10000000</v>
      </c>
      <c r="G182" s="8"/>
    </row>
    <row r="183" spans="1:7">
      <c r="A183" s="21" t="s">
        <v>189</v>
      </c>
      <c r="B183" s="22">
        <v>25496000</v>
      </c>
      <c r="C183" s="22">
        <v>0</v>
      </c>
      <c r="D183" s="22">
        <v>0</v>
      </c>
      <c r="E183" s="22">
        <v>0</v>
      </c>
      <c r="F183" s="22">
        <f t="shared" si="34"/>
        <v>25496000</v>
      </c>
      <c r="G183" s="8"/>
    </row>
    <row r="184" spans="1:7" ht="15" customHeight="1">
      <c r="A184" s="52" t="s">
        <v>68</v>
      </c>
      <c r="B184" s="51">
        <f>SUM(B186+B193+B198+B208)</f>
        <v>102778273</v>
      </c>
      <c r="C184" s="51">
        <f t="shared" ref="C184:F184" si="35">SUM(C186+C193+C198+C208)</f>
        <v>21101531</v>
      </c>
      <c r="D184" s="51">
        <f t="shared" si="35"/>
        <v>0</v>
      </c>
      <c r="E184" s="51">
        <f t="shared" si="35"/>
        <v>202000000</v>
      </c>
      <c r="F184" s="51">
        <f t="shared" si="35"/>
        <v>325879804</v>
      </c>
      <c r="G184" s="8"/>
    </row>
    <row r="185" spans="1:7">
      <c r="A185" s="52"/>
      <c r="B185" s="51"/>
      <c r="C185" s="51"/>
      <c r="D185" s="51"/>
      <c r="E185" s="51"/>
      <c r="F185" s="51"/>
      <c r="G185" s="8"/>
    </row>
    <row r="186" spans="1:7">
      <c r="A186" s="19" t="s">
        <v>69</v>
      </c>
      <c r="B186" s="25">
        <f>8000000+8000000+5050253</f>
        <v>21050253</v>
      </c>
      <c r="C186" s="25">
        <f>3000000+4852000+1489531</f>
        <v>9341531</v>
      </c>
      <c r="D186" s="25">
        <v>0</v>
      </c>
      <c r="E186" s="25">
        <v>2000000</v>
      </c>
      <c r="F186" s="25">
        <f>SUM(B186:E186)</f>
        <v>32391784</v>
      </c>
      <c r="G186" s="8"/>
    </row>
    <row r="187" spans="1:7">
      <c r="A187" s="21" t="s">
        <v>70</v>
      </c>
      <c r="B187" s="22">
        <f>8000000+8000000+5050253</f>
        <v>21050253</v>
      </c>
      <c r="C187" s="22">
        <f>3000000+4852000+1489531</f>
        <v>9341531</v>
      </c>
      <c r="D187" s="22">
        <v>0</v>
      </c>
      <c r="E187" s="22">
        <v>2000000</v>
      </c>
      <c r="F187" s="22">
        <f>SUM(B187:E187)</f>
        <v>32391784</v>
      </c>
      <c r="G187" s="8"/>
    </row>
    <row r="188" spans="1:7">
      <c r="A188" s="21" t="s">
        <v>90</v>
      </c>
      <c r="B188" s="22">
        <v>0</v>
      </c>
      <c r="C188" s="22">
        <v>5000000</v>
      </c>
      <c r="D188" s="22">
        <v>0</v>
      </c>
      <c r="E188" s="22">
        <v>0</v>
      </c>
      <c r="F188" s="22">
        <f t="shared" ref="F188:F192" si="36">SUM(B188:E188)</f>
        <v>5000000</v>
      </c>
      <c r="G188" s="8"/>
    </row>
    <row r="189" spans="1:7">
      <c r="A189" s="21" t="s">
        <v>91</v>
      </c>
      <c r="B189" s="22">
        <v>7000000</v>
      </c>
      <c r="C189" s="22">
        <v>0</v>
      </c>
      <c r="D189" s="22">
        <v>0</v>
      </c>
      <c r="E189" s="22">
        <v>0</v>
      </c>
      <c r="F189" s="22">
        <f t="shared" si="36"/>
        <v>7000000</v>
      </c>
      <c r="G189" s="8"/>
    </row>
    <row r="190" spans="1:7">
      <c r="A190" s="21" t="s">
        <v>92</v>
      </c>
      <c r="B190" s="22">
        <v>10000000</v>
      </c>
      <c r="C190" s="22">
        <v>0</v>
      </c>
      <c r="D190" s="22">
        <v>0</v>
      </c>
      <c r="E190" s="22">
        <v>0</v>
      </c>
      <c r="F190" s="22">
        <f t="shared" si="36"/>
        <v>10000000</v>
      </c>
      <c r="G190" s="8"/>
    </row>
    <row r="191" spans="1:7">
      <c r="A191" s="21" t="s">
        <v>93</v>
      </c>
      <c r="B191" s="22">
        <v>0</v>
      </c>
      <c r="C191" s="22">
        <v>4341531</v>
      </c>
      <c r="D191" s="22">
        <v>0</v>
      </c>
      <c r="E191" s="22">
        <v>0</v>
      </c>
      <c r="F191" s="22">
        <f t="shared" si="36"/>
        <v>4341531</v>
      </c>
      <c r="G191" s="8"/>
    </row>
    <row r="192" spans="1:7">
      <c r="A192" s="21" t="s">
        <v>94</v>
      </c>
      <c r="B192" s="22">
        <v>4050253</v>
      </c>
      <c r="C192" s="22">
        <v>0</v>
      </c>
      <c r="D192" s="22">
        <v>0</v>
      </c>
      <c r="E192" s="22">
        <v>2000000</v>
      </c>
      <c r="F192" s="22">
        <f t="shared" si="36"/>
        <v>6050253</v>
      </c>
      <c r="G192" s="8"/>
    </row>
    <row r="193" spans="1:7">
      <c r="A193" s="19" t="s">
        <v>71</v>
      </c>
      <c r="B193" s="25">
        <v>16780000</v>
      </c>
      <c r="C193" s="25">
        <v>0</v>
      </c>
      <c r="D193" s="25">
        <v>0</v>
      </c>
      <c r="E193" s="25">
        <v>50000000</v>
      </c>
      <c r="F193" s="25">
        <f>SUM(B193:E193)</f>
        <v>66780000</v>
      </c>
      <c r="G193" s="8"/>
    </row>
    <row r="194" spans="1:7">
      <c r="A194" s="21" t="s">
        <v>72</v>
      </c>
      <c r="B194" s="22">
        <v>16780000</v>
      </c>
      <c r="C194" s="22">
        <v>0</v>
      </c>
      <c r="D194" s="22">
        <v>0</v>
      </c>
      <c r="E194" s="22">
        <v>50000000</v>
      </c>
      <c r="F194" s="22">
        <f>SUM(B194:E194)</f>
        <v>66780000</v>
      </c>
      <c r="G194" s="8"/>
    </row>
    <row r="195" spans="1:7">
      <c r="A195" s="21" t="s">
        <v>95</v>
      </c>
      <c r="B195" s="22">
        <v>16780000</v>
      </c>
      <c r="C195" s="22">
        <v>0</v>
      </c>
      <c r="D195" s="22">
        <v>0</v>
      </c>
      <c r="E195" s="22">
        <v>0</v>
      </c>
      <c r="F195" s="22">
        <f t="shared" ref="F195:F197" si="37">SUM(B195:E195)</f>
        <v>16780000</v>
      </c>
      <c r="G195" s="8"/>
    </row>
    <row r="196" spans="1:7">
      <c r="A196" s="21" t="s">
        <v>96</v>
      </c>
      <c r="B196" s="22">
        <v>0</v>
      </c>
      <c r="C196" s="22">
        <v>0</v>
      </c>
      <c r="D196" s="22">
        <v>0</v>
      </c>
      <c r="E196" s="22">
        <v>25000000</v>
      </c>
      <c r="F196" s="22">
        <f t="shared" si="37"/>
        <v>25000000</v>
      </c>
      <c r="G196" s="8"/>
    </row>
    <row r="197" spans="1:7">
      <c r="A197" s="21" t="s">
        <v>97</v>
      </c>
      <c r="B197" s="22">
        <v>0</v>
      </c>
      <c r="C197" s="22">
        <v>0</v>
      </c>
      <c r="D197" s="22">
        <v>0</v>
      </c>
      <c r="E197" s="22">
        <v>25000000</v>
      </c>
      <c r="F197" s="22">
        <f t="shared" si="37"/>
        <v>25000000</v>
      </c>
      <c r="G197" s="8"/>
    </row>
    <row r="198" spans="1:7">
      <c r="A198" s="19" t="s">
        <v>73</v>
      </c>
      <c r="B198" s="25">
        <v>8950000</v>
      </c>
      <c r="C198" s="25">
        <f>1760000+10000000</f>
        <v>11760000</v>
      </c>
      <c r="D198" s="25">
        <v>0</v>
      </c>
      <c r="E198" s="25">
        <v>0</v>
      </c>
      <c r="F198" s="25">
        <f>SUM(B198:E198)</f>
        <v>20710000</v>
      </c>
      <c r="G198" s="8"/>
    </row>
    <row r="199" spans="1:7">
      <c r="A199" s="21" t="s">
        <v>74</v>
      </c>
      <c r="B199" s="22">
        <v>6000000</v>
      </c>
      <c r="C199" s="22">
        <v>2000000</v>
      </c>
      <c r="D199" s="22">
        <v>0</v>
      </c>
      <c r="E199" s="22">
        <v>0</v>
      </c>
      <c r="F199" s="22">
        <f t="shared" ref="F199:F208" si="38">SUM(B199:E199)</f>
        <v>8000000</v>
      </c>
      <c r="G199" s="8"/>
    </row>
    <row r="200" spans="1:7">
      <c r="A200" s="21" t="s">
        <v>98</v>
      </c>
      <c r="B200" s="22">
        <v>1000000</v>
      </c>
      <c r="C200" s="22">
        <v>2000000</v>
      </c>
      <c r="D200" s="22">
        <v>0</v>
      </c>
      <c r="E200" s="22">
        <v>0</v>
      </c>
      <c r="F200" s="22">
        <f t="shared" si="38"/>
        <v>3000000</v>
      </c>
      <c r="G200" s="8"/>
    </row>
    <row r="201" spans="1:7" ht="29.25">
      <c r="A201" s="43" t="s">
        <v>99</v>
      </c>
      <c r="B201" s="22">
        <v>5000000</v>
      </c>
      <c r="C201" s="22">
        <v>0</v>
      </c>
      <c r="D201" s="22">
        <v>0</v>
      </c>
      <c r="E201" s="22">
        <v>0</v>
      </c>
      <c r="F201" s="22">
        <f t="shared" si="38"/>
        <v>5000000</v>
      </c>
      <c r="G201" s="8"/>
    </row>
    <row r="202" spans="1:7">
      <c r="A202" s="21" t="s">
        <v>75</v>
      </c>
      <c r="B202" s="22">
        <v>2950000</v>
      </c>
      <c r="C202" s="22">
        <v>9760000</v>
      </c>
      <c r="D202" s="22">
        <v>0</v>
      </c>
      <c r="E202" s="22">
        <v>0</v>
      </c>
      <c r="F202" s="22">
        <f t="shared" si="38"/>
        <v>12710000</v>
      </c>
      <c r="G202" s="8"/>
    </row>
    <row r="203" spans="1:7" ht="29.25">
      <c r="A203" s="43" t="s">
        <v>100</v>
      </c>
      <c r="B203" s="22">
        <v>1000000</v>
      </c>
      <c r="C203" s="22">
        <v>2000000</v>
      </c>
      <c r="D203" s="22">
        <v>0</v>
      </c>
      <c r="E203" s="22">
        <v>0</v>
      </c>
      <c r="F203" s="22">
        <f t="shared" si="38"/>
        <v>3000000</v>
      </c>
      <c r="G203" s="8"/>
    </row>
    <row r="204" spans="1:7">
      <c r="A204" s="43" t="s">
        <v>101</v>
      </c>
      <c r="B204" s="22">
        <v>500000</v>
      </c>
      <c r="C204" s="22">
        <v>2000000</v>
      </c>
      <c r="D204" s="22">
        <v>0</v>
      </c>
      <c r="E204" s="22">
        <v>0</v>
      </c>
      <c r="F204" s="22">
        <f t="shared" si="38"/>
        <v>2500000</v>
      </c>
      <c r="G204" s="8"/>
    </row>
    <row r="205" spans="1:7">
      <c r="A205" s="43" t="s">
        <v>102</v>
      </c>
      <c r="B205" s="22">
        <v>500000</v>
      </c>
      <c r="C205" s="22">
        <v>3000000</v>
      </c>
      <c r="D205" s="22">
        <v>0</v>
      </c>
      <c r="E205" s="22">
        <v>0</v>
      </c>
      <c r="F205" s="22">
        <f t="shared" si="38"/>
        <v>3500000</v>
      </c>
      <c r="G205" s="8"/>
    </row>
    <row r="206" spans="1:7">
      <c r="A206" s="43" t="s">
        <v>103</v>
      </c>
      <c r="B206" s="22">
        <v>500000</v>
      </c>
      <c r="C206" s="22">
        <v>60000</v>
      </c>
      <c r="D206" s="22">
        <v>0</v>
      </c>
      <c r="E206" s="22">
        <v>0</v>
      </c>
      <c r="F206" s="22">
        <f t="shared" si="38"/>
        <v>560000</v>
      </c>
      <c r="G206" s="8"/>
    </row>
    <row r="207" spans="1:7" ht="29.25">
      <c r="A207" s="43" t="s">
        <v>104</v>
      </c>
      <c r="B207" s="22">
        <v>450000</v>
      </c>
      <c r="C207" s="22">
        <v>2700000</v>
      </c>
      <c r="D207" s="22">
        <v>0</v>
      </c>
      <c r="E207" s="22">
        <v>0</v>
      </c>
      <c r="F207" s="22">
        <f t="shared" si="38"/>
        <v>3150000</v>
      </c>
      <c r="G207" s="8"/>
    </row>
    <row r="208" spans="1:7">
      <c r="A208" s="19" t="s">
        <v>76</v>
      </c>
      <c r="B208" s="25">
        <f>10000000+45998020</f>
        <v>55998020</v>
      </c>
      <c r="C208" s="25">
        <v>0</v>
      </c>
      <c r="D208" s="25">
        <v>0</v>
      </c>
      <c r="E208" s="25">
        <v>150000000</v>
      </c>
      <c r="F208" s="25">
        <f t="shared" si="38"/>
        <v>205998020</v>
      </c>
      <c r="G208" s="8"/>
    </row>
    <row r="209" spans="1:7">
      <c r="A209" s="21" t="s">
        <v>77</v>
      </c>
      <c r="B209" s="22">
        <v>10000000</v>
      </c>
      <c r="C209" s="22">
        <v>0</v>
      </c>
      <c r="D209" s="22">
        <v>0</v>
      </c>
      <c r="E209" s="22">
        <v>0</v>
      </c>
      <c r="F209" s="22">
        <f t="shared" ref="F209:F210" si="39">SUM(B209:E209)</f>
        <v>10000000</v>
      </c>
      <c r="G209" s="8"/>
    </row>
    <row r="210" spans="1:7">
      <c r="A210" s="21" t="s">
        <v>78</v>
      </c>
      <c r="B210" s="22">
        <v>45998020</v>
      </c>
      <c r="C210" s="22">
        <v>0</v>
      </c>
      <c r="D210" s="22">
        <v>0</v>
      </c>
      <c r="E210" s="22">
        <v>150000000</v>
      </c>
      <c r="F210" s="22">
        <f t="shared" si="39"/>
        <v>195998020</v>
      </c>
      <c r="G210" s="8"/>
    </row>
  </sheetData>
  <mergeCells count="20">
    <mergeCell ref="F110:F111"/>
    <mergeCell ref="A123:A124"/>
    <mergeCell ref="B123:B124"/>
    <mergeCell ref="C123:C124"/>
    <mergeCell ref="A1:F1"/>
    <mergeCell ref="A2:F2"/>
    <mergeCell ref="A110:A111"/>
    <mergeCell ref="B110:B111"/>
    <mergeCell ref="C110:C111"/>
    <mergeCell ref="D110:D111"/>
    <mergeCell ref="E110:E111"/>
    <mergeCell ref="D123:D124"/>
    <mergeCell ref="E123:E124"/>
    <mergeCell ref="F123:F124"/>
    <mergeCell ref="F184:F185"/>
    <mergeCell ref="A184:A185"/>
    <mergeCell ref="B184:B185"/>
    <mergeCell ref="C184:C185"/>
    <mergeCell ref="D184:D185"/>
    <mergeCell ref="E184:E18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zoomScale="90" zoomScaleNormal="90" workbookViewId="0">
      <pane xSplit="1" topLeftCell="C1" activePane="topRight" state="frozen"/>
      <selection activeCell="A108" sqref="A108"/>
      <selection pane="topRight" activeCell="A18" sqref="A1:G210"/>
    </sheetView>
  </sheetViews>
  <sheetFormatPr baseColWidth="10" defaultColWidth="9.140625" defaultRowHeight="15"/>
  <cols>
    <col min="1" max="1" width="54.42578125" customWidth="1"/>
    <col min="2" max="2" width="24.5703125" customWidth="1"/>
    <col min="3" max="3" width="24.28515625" customWidth="1"/>
    <col min="4" max="4" width="17.85546875" customWidth="1"/>
    <col min="5" max="5" width="18.85546875" customWidth="1"/>
    <col min="6" max="6" width="25.85546875" customWidth="1"/>
    <col min="7" max="7" width="19.5703125" customWidth="1"/>
  </cols>
  <sheetData>
    <row r="1" spans="1:7">
      <c r="A1" s="57" t="s">
        <v>0</v>
      </c>
      <c r="B1" s="57"/>
      <c r="C1" s="57"/>
      <c r="D1" s="57"/>
      <c r="E1" s="57"/>
      <c r="F1" s="57"/>
      <c r="G1" s="8"/>
    </row>
    <row r="2" spans="1:7">
      <c r="A2" s="58" t="s">
        <v>110</v>
      </c>
      <c r="B2" s="58"/>
      <c r="C2" s="58"/>
      <c r="D2" s="58"/>
      <c r="E2" s="58"/>
      <c r="F2" s="58"/>
      <c r="G2" s="8"/>
    </row>
    <row r="3" spans="1:7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8"/>
    </row>
    <row r="4" spans="1:7">
      <c r="A4" s="20" t="s">
        <v>8</v>
      </c>
      <c r="B4" s="22">
        <f>B5+B134+B184</f>
        <v>2519257722.7000003</v>
      </c>
      <c r="C4" s="22">
        <f t="shared" ref="C4:F4" si="0">C5+C134+C184</f>
        <v>154051170.15000001</v>
      </c>
      <c r="D4" s="22">
        <f t="shared" si="0"/>
        <v>177450000</v>
      </c>
      <c r="E4" s="22">
        <f t="shared" si="0"/>
        <v>1395833064</v>
      </c>
      <c r="F4" s="22">
        <f t="shared" si="0"/>
        <v>4244491956.2999997</v>
      </c>
      <c r="G4" s="8"/>
    </row>
    <row r="5" spans="1:7">
      <c r="A5" s="23" t="s">
        <v>9</v>
      </c>
      <c r="B5" s="24">
        <f>SUM(B6+B15+B21+B28+B30+B32+B38+B54+B63+B78+B90+B109+B126+B130)</f>
        <v>2221970936.0500002</v>
      </c>
      <c r="C5" s="24">
        <f t="shared" ref="C5:F5" si="1">SUM(C6+C15+C21+C28+C30+C32+C38+C54+C63+C78+C90+C109+C126+C130)</f>
        <v>115514562.59999999</v>
      </c>
      <c r="D5" s="24">
        <f t="shared" si="1"/>
        <v>177450000</v>
      </c>
      <c r="E5" s="24">
        <f t="shared" si="1"/>
        <v>1275483064</v>
      </c>
      <c r="F5" s="24">
        <f t="shared" si="1"/>
        <v>3788318562.0999999</v>
      </c>
      <c r="G5" s="8"/>
    </row>
    <row r="6" spans="1:7">
      <c r="A6" s="11" t="s">
        <v>10</v>
      </c>
      <c r="B6" s="12">
        <f>B7+B10+B12</f>
        <v>88841550</v>
      </c>
      <c r="C6" s="12">
        <f t="shared" ref="C6:E6" si="2">C7+C10+C12</f>
        <v>0</v>
      </c>
      <c r="D6" s="12">
        <f t="shared" si="2"/>
        <v>177450000</v>
      </c>
      <c r="E6" s="12">
        <f t="shared" si="2"/>
        <v>0</v>
      </c>
      <c r="F6" s="12">
        <f>SUM(B6:E6)</f>
        <v>266291550</v>
      </c>
      <c r="G6" s="8"/>
    </row>
    <row r="7" spans="1:7">
      <c r="A7" s="13" t="s">
        <v>201</v>
      </c>
      <c r="B7" s="14">
        <f>B8+B9</f>
        <v>81900000</v>
      </c>
      <c r="C7" s="14">
        <f t="shared" ref="C7:E7" si="3">C8+C9</f>
        <v>0</v>
      </c>
      <c r="D7" s="14">
        <f t="shared" si="3"/>
        <v>177450000</v>
      </c>
      <c r="E7" s="14">
        <f t="shared" si="3"/>
        <v>0</v>
      </c>
      <c r="F7" s="14">
        <f t="shared" ref="F7:F17" si="4">SUM(B7:E7)</f>
        <v>259350000</v>
      </c>
      <c r="G7" s="8"/>
    </row>
    <row r="8" spans="1:7">
      <c r="A8" s="13" t="s">
        <v>202</v>
      </c>
      <c r="B8" s="14">
        <v>81900000</v>
      </c>
      <c r="C8" s="14">
        <v>0</v>
      </c>
      <c r="D8" s="14">
        <v>105000000</v>
      </c>
      <c r="E8" s="14">
        <v>0</v>
      </c>
      <c r="F8" s="14">
        <f t="shared" si="4"/>
        <v>186900000</v>
      </c>
      <c r="G8" s="8"/>
    </row>
    <row r="9" spans="1:7">
      <c r="A9" s="13" t="s">
        <v>203</v>
      </c>
      <c r="B9" s="14">
        <v>0</v>
      </c>
      <c r="C9" s="14">
        <v>0</v>
      </c>
      <c r="D9" s="14">
        <v>72450000</v>
      </c>
      <c r="E9" s="14">
        <v>0</v>
      </c>
      <c r="F9" s="14">
        <f t="shared" si="4"/>
        <v>72450000</v>
      </c>
      <c r="G9" s="7"/>
    </row>
    <row r="10" spans="1:7">
      <c r="A10" s="13" t="s">
        <v>204</v>
      </c>
      <c r="B10" s="14">
        <f>B11</f>
        <v>2100000</v>
      </c>
      <c r="C10" s="14">
        <f t="shared" ref="C10:E10" si="5">C11</f>
        <v>0</v>
      </c>
      <c r="D10" s="14">
        <f t="shared" si="5"/>
        <v>0</v>
      </c>
      <c r="E10" s="14">
        <f t="shared" si="5"/>
        <v>0</v>
      </c>
      <c r="F10" s="14">
        <f t="shared" si="4"/>
        <v>2100000</v>
      </c>
      <c r="G10" s="8"/>
    </row>
    <row r="11" spans="1:7">
      <c r="A11" s="13" t="s">
        <v>205</v>
      </c>
      <c r="B11" s="14">
        <v>2100000</v>
      </c>
      <c r="C11" s="14">
        <v>0</v>
      </c>
      <c r="D11" s="14">
        <v>0</v>
      </c>
      <c r="E11" s="14">
        <v>0</v>
      </c>
      <c r="F11" s="14">
        <f t="shared" si="4"/>
        <v>2100000</v>
      </c>
      <c r="G11" s="8"/>
    </row>
    <row r="12" spans="1:7">
      <c r="A12" s="13" t="s">
        <v>206</v>
      </c>
      <c r="B12" s="14">
        <f>B13+B14</f>
        <v>4841550</v>
      </c>
      <c r="C12" s="14">
        <f t="shared" ref="C12:E12" si="6">C13+C14</f>
        <v>0</v>
      </c>
      <c r="D12" s="14">
        <f t="shared" si="6"/>
        <v>0</v>
      </c>
      <c r="E12" s="14">
        <f t="shared" si="6"/>
        <v>0</v>
      </c>
      <c r="F12" s="14">
        <f t="shared" si="4"/>
        <v>4841550</v>
      </c>
      <c r="G12" s="8"/>
    </row>
    <row r="13" spans="1:7">
      <c r="A13" s="13" t="s">
        <v>207</v>
      </c>
      <c r="B13" s="14">
        <v>2741550</v>
      </c>
      <c r="C13" s="14">
        <v>0</v>
      </c>
      <c r="D13" s="14">
        <v>0</v>
      </c>
      <c r="E13" s="14">
        <v>0</v>
      </c>
      <c r="F13" s="14">
        <f t="shared" si="4"/>
        <v>2741550</v>
      </c>
      <c r="G13" s="8"/>
    </row>
    <row r="14" spans="1:7">
      <c r="A14" s="13" t="s">
        <v>208</v>
      </c>
      <c r="B14" s="14">
        <v>2100000</v>
      </c>
      <c r="C14" s="14">
        <v>0</v>
      </c>
      <c r="D14" s="14">
        <v>0</v>
      </c>
      <c r="E14" s="14">
        <v>0</v>
      </c>
      <c r="F14" s="14">
        <f t="shared" si="4"/>
        <v>2100000</v>
      </c>
      <c r="G14" s="8"/>
    </row>
    <row r="15" spans="1:7">
      <c r="A15" s="11" t="s">
        <v>11</v>
      </c>
      <c r="B15" s="12">
        <f>B16</f>
        <v>2100000</v>
      </c>
      <c r="C15" s="12">
        <f t="shared" ref="C15:E16" si="7">C16</f>
        <v>0</v>
      </c>
      <c r="D15" s="12">
        <f t="shared" si="7"/>
        <v>0</v>
      </c>
      <c r="E15" s="12">
        <f t="shared" si="7"/>
        <v>0</v>
      </c>
      <c r="F15" s="12">
        <f t="shared" si="4"/>
        <v>2100000</v>
      </c>
      <c r="G15" s="8"/>
    </row>
    <row r="16" spans="1:7">
      <c r="A16" s="13" t="s">
        <v>209</v>
      </c>
      <c r="B16" s="14">
        <f>B17</f>
        <v>2100000</v>
      </c>
      <c r="C16" s="14">
        <f t="shared" si="7"/>
        <v>0</v>
      </c>
      <c r="D16" s="14">
        <f t="shared" si="7"/>
        <v>0</v>
      </c>
      <c r="E16" s="14">
        <f t="shared" si="7"/>
        <v>0</v>
      </c>
      <c r="F16" s="14">
        <f t="shared" si="4"/>
        <v>2100000</v>
      </c>
      <c r="G16" s="8"/>
    </row>
    <row r="17" spans="1:7">
      <c r="A17" s="13" t="s">
        <v>210</v>
      </c>
      <c r="B17" s="14">
        <v>2100000</v>
      </c>
      <c r="C17" s="14">
        <v>0</v>
      </c>
      <c r="D17" s="14">
        <v>0</v>
      </c>
      <c r="E17" s="14">
        <v>0</v>
      </c>
      <c r="F17" s="14">
        <f t="shared" si="4"/>
        <v>2100000</v>
      </c>
      <c r="G17" s="8"/>
    </row>
    <row r="18" spans="1:7">
      <c r="A18" s="19" t="s">
        <v>12</v>
      </c>
      <c r="B18" s="25">
        <f>335600000+35645000*1.05</f>
        <v>373027250</v>
      </c>
      <c r="C18" s="25">
        <v>0</v>
      </c>
      <c r="D18" s="25">
        <v>0</v>
      </c>
      <c r="E18" s="25">
        <f>100000000*1.05</f>
        <v>105000000</v>
      </c>
      <c r="F18" s="25">
        <f t="shared" ref="F18:F27" si="8">SUM(B18:E18)</f>
        <v>478027250</v>
      </c>
      <c r="G18" s="7"/>
    </row>
    <row r="19" spans="1:7">
      <c r="A19" s="21" t="s">
        <v>13</v>
      </c>
      <c r="B19" s="22">
        <f t="shared" ref="B19:B20" si="9">335600000+35645000*1.05</f>
        <v>373027250</v>
      </c>
      <c r="C19" s="22">
        <v>0</v>
      </c>
      <c r="D19" s="22">
        <v>0</v>
      </c>
      <c r="E19" s="22">
        <f t="shared" ref="E19:E20" si="10">100000000*1.05</f>
        <v>105000000</v>
      </c>
      <c r="F19" s="22">
        <f t="shared" si="8"/>
        <v>478027250</v>
      </c>
      <c r="G19" s="7"/>
    </row>
    <row r="20" spans="1:7">
      <c r="A20" s="21" t="s">
        <v>14</v>
      </c>
      <c r="B20" s="22">
        <f t="shared" si="9"/>
        <v>373027250</v>
      </c>
      <c r="C20" s="22">
        <v>0</v>
      </c>
      <c r="D20" s="22">
        <v>0</v>
      </c>
      <c r="E20" s="22">
        <f t="shared" si="10"/>
        <v>105000000</v>
      </c>
      <c r="F20" s="22">
        <f t="shared" si="8"/>
        <v>478027250</v>
      </c>
      <c r="G20" s="7"/>
    </row>
    <row r="21" spans="1:7">
      <c r="A21" s="19" t="s">
        <v>15</v>
      </c>
      <c r="B21" s="25">
        <f>126991958+80244000+5689000+30000000*1.05</f>
        <v>244424958</v>
      </c>
      <c r="C21" s="25">
        <v>0</v>
      </c>
      <c r="D21" s="25">
        <v>0</v>
      </c>
      <c r="E21" s="25">
        <v>0</v>
      </c>
      <c r="F21" s="25">
        <f t="shared" si="8"/>
        <v>244424958</v>
      </c>
      <c r="G21" s="7"/>
    </row>
    <row r="22" spans="1:7">
      <c r="A22" s="21" t="s">
        <v>79</v>
      </c>
      <c r="B22" s="22">
        <f>126991958+80244000+5689000+30000000*1.05</f>
        <v>244424958</v>
      </c>
      <c r="C22" s="22">
        <v>0</v>
      </c>
      <c r="D22" s="22">
        <v>0</v>
      </c>
      <c r="E22" s="22">
        <v>0</v>
      </c>
      <c r="F22" s="22">
        <f t="shared" si="8"/>
        <v>244424958</v>
      </c>
      <c r="G22" s="7"/>
    </row>
    <row r="23" spans="1:7">
      <c r="A23" s="21" t="s">
        <v>80</v>
      </c>
      <c r="B23" s="22">
        <f>60000000*1.05</f>
        <v>63000000</v>
      </c>
      <c r="C23" s="22">
        <v>0</v>
      </c>
      <c r="D23" s="22">
        <v>0</v>
      </c>
      <c r="E23" s="22">
        <v>0</v>
      </c>
      <c r="F23" s="22">
        <f t="shared" si="8"/>
        <v>63000000</v>
      </c>
      <c r="G23" s="7"/>
    </row>
    <row r="24" spans="1:7">
      <c r="A24" s="21" t="s">
        <v>81</v>
      </c>
      <c r="B24" s="22">
        <f>60000000*1.05</f>
        <v>63000000</v>
      </c>
      <c r="C24" s="22">
        <v>0</v>
      </c>
      <c r="D24" s="22">
        <v>0</v>
      </c>
      <c r="E24" s="22">
        <v>0</v>
      </c>
      <c r="F24" s="22">
        <f t="shared" si="8"/>
        <v>63000000</v>
      </c>
      <c r="G24" s="7"/>
    </row>
    <row r="25" spans="1:7">
      <c r="A25" s="21" t="s">
        <v>82</v>
      </c>
      <c r="B25" s="22">
        <f>30000000*1.05</f>
        <v>31500000</v>
      </c>
      <c r="C25" s="22">
        <v>0</v>
      </c>
      <c r="D25" s="22">
        <v>0</v>
      </c>
      <c r="E25" s="22">
        <v>0</v>
      </c>
      <c r="F25" s="22">
        <f t="shared" si="8"/>
        <v>31500000</v>
      </c>
      <c r="G25" s="7"/>
    </row>
    <row r="26" spans="1:7">
      <c r="A26" s="21" t="s">
        <v>83</v>
      </c>
      <c r="B26" s="22">
        <f>22924958*1.05</f>
        <v>24071205.900000002</v>
      </c>
      <c r="C26" s="22">
        <v>0</v>
      </c>
      <c r="D26" s="22">
        <v>0</v>
      </c>
      <c r="E26" s="22">
        <v>0</v>
      </c>
      <c r="F26" s="22">
        <f t="shared" si="8"/>
        <v>24071205.900000002</v>
      </c>
      <c r="G26" s="7"/>
    </row>
    <row r="27" spans="1:7">
      <c r="A27" s="21" t="s">
        <v>84</v>
      </c>
      <c r="B27" s="22">
        <f>70000000*1.05</f>
        <v>73500000</v>
      </c>
      <c r="C27" s="22">
        <v>0</v>
      </c>
      <c r="D27" s="22">
        <v>0</v>
      </c>
      <c r="E27" s="22">
        <v>0</v>
      </c>
      <c r="F27" s="22">
        <f t="shared" si="8"/>
        <v>73500000</v>
      </c>
      <c r="G27" s="7"/>
    </row>
    <row r="28" spans="1:7">
      <c r="A28" s="19" t="s">
        <v>16</v>
      </c>
      <c r="B28" s="25">
        <f>18025386+9000000*1.05</f>
        <v>27475386</v>
      </c>
      <c r="C28" s="25">
        <v>0</v>
      </c>
      <c r="D28" s="25">
        <v>0</v>
      </c>
      <c r="E28" s="25">
        <f>20000000*1.05</f>
        <v>21000000</v>
      </c>
      <c r="F28" s="25">
        <f t="shared" ref="F28:F31" si="11">SUM(B28:E28)</f>
        <v>48475386</v>
      </c>
      <c r="G28" s="7"/>
    </row>
    <row r="29" spans="1:7">
      <c r="A29" s="21" t="s">
        <v>17</v>
      </c>
      <c r="B29" s="22">
        <f>18025386+9000000*1.05</f>
        <v>27475386</v>
      </c>
      <c r="C29" s="22">
        <v>0</v>
      </c>
      <c r="D29" s="22">
        <v>0</v>
      </c>
      <c r="E29" s="22">
        <f>20000000*1.05</f>
        <v>21000000</v>
      </c>
      <c r="F29" s="22">
        <f t="shared" si="11"/>
        <v>48475386</v>
      </c>
      <c r="G29" s="7"/>
    </row>
    <row r="30" spans="1:7">
      <c r="A30" s="19" t="s">
        <v>18</v>
      </c>
      <c r="B30" s="25">
        <f>80455000+29375481*1.05</f>
        <v>111299255.05</v>
      </c>
      <c r="C30" s="25">
        <v>0</v>
      </c>
      <c r="D30" s="25">
        <v>0</v>
      </c>
      <c r="E30" s="25">
        <v>0</v>
      </c>
      <c r="F30" s="25">
        <f t="shared" si="11"/>
        <v>111299255.05</v>
      </c>
      <c r="G30" s="7"/>
    </row>
    <row r="31" spans="1:7">
      <c r="A31" s="21" t="s">
        <v>19</v>
      </c>
      <c r="B31" s="22">
        <f>80455000+29375481*1.05</f>
        <v>111299255.05</v>
      </c>
      <c r="C31" s="22">
        <v>0</v>
      </c>
      <c r="D31" s="22">
        <v>0</v>
      </c>
      <c r="E31" s="22">
        <v>0</v>
      </c>
      <c r="F31" s="22">
        <f t="shared" si="11"/>
        <v>111299255.05</v>
      </c>
      <c r="G31" s="7"/>
    </row>
    <row r="32" spans="1:7">
      <c r="A32" s="19" t="s">
        <v>20</v>
      </c>
      <c r="B32" s="25">
        <v>16590000</v>
      </c>
      <c r="C32" s="25">
        <v>0</v>
      </c>
      <c r="D32" s="25">
        <v>0</v>
      </c>
      <c r="E32" s="25">
        <v>25000000</v>
      </c>
      <c r="F32" s="25">
        <f t="shared" ref="F32:F37" si="12">SUM(B32:E32)</f>
        <v>41590000</v>
      </c>
      <c r="G32" s="8"/>
    </row>
    <row r="33" spans="1:7">
      <c r="A33" s="21" t="s">
        <v>21</v>
      </c>
      <c r="B33" s="22">
        <v>16590000</v>
      </c>
      <c r="C33" s="22">
        <v>0</v>
      </c>
      <c r="D33" s="22">
        <v>0</v>
      </c>
      <c r="E33" s="22">
        <v>25000000</v>
      </c>
      <c r="F33" s="22">
        <f t="shared" si="12"/>
        <v>41590000</v>
      </c>
      <c r="G33" s="7"/>
    </row>
    <row r="34" spans="1:7">
      <c r="A34" s="21" t="s">
        <v>85</v>
      </c>
      <c r="B34" s="22">
        <v>0</v>
      </c>
      <c r="C34" s="22">
        <v>0</v>
      </c>
      <c r="D34" s="22">
        <v>0</v>
      </c>
      <c r="E34" s="22">
        <v>2000000</v>
      </c>
      <c r="F34" s="22">
        <f t="shared" si="12"/>
        <v>2000000</v>
      </c>
      <c r="G34" s="8"/>
    </row>
    <row r="35" spans="1:7">
      <c r="A35" s="21" t="s">
        <v>200</v>
      </c>
      <c r="B35" s="22">
        <v>8590000</v>
      </c>
      <c r="C35" s="22">
        <v>0</v>
      </c>
      <c r="D35" s="22">
        <v>0</v>
      </c>
      <c r="E35" s="22">
        <v>5000000</v>
      </c>
      <c r="F35" s="22">
        <f t="shared" si="12"/>
        <v>13590000</v>
      </c>
      <c r="G35" s="8"/>
    </row>
    <row r="36" spans="1:7">
      <c r="A36" s="21" t="s">
        <v>86</v>
      </c>
      <c r="B36" s="22">
        <v>8000000</v>
      </c>
      <c r="C36" s="22">
        <v>0</v>
      </c>
      <c r="D36" s="22">
        <v>0</v>
      </c>
      <c r="E36" s="22">
        <v>11000000</v>
      </c>
      <c r="F36" s="22">
        <f t="shared" si="12"/>
        <v>19000000</v>
      </c>
      <c r="G36" s="8"/>
    </row>
    <row r="37" spans="1:7">
      <c r="A37" s="21" t="s">
        <v>87</v>
      </c>
      <c r="B37" s="22">
        <v>0</v>
      </c>
      <c r="C37" s="22">
        <v>0</v>
      </c>
      <c r="D37" s="22">
        <v>0</v>
      </c>
      <c r="E37" s="22">
        <v>7000000</v>
      </c>
      <c r="F37" s="22">
        <f t="shared" si="12"/>
        <v>7000000</v>
      </c>
      <c r="G37" s="8"/>
    </row>
    <row r="38" spans="1:7" s="8" customFormat="1">
      <c r="A38" s="19" t="s">
        <v>22</v>
      </c>
      <c r="B38" s="25">
        <v>21000000</v>
      </c>
      <c r="C38" s="25">
        <v>4000000</v>
      </c>
      <c r="D38" s="25">
        <v>0</v>
      </c>
      <c r="E38" s="25">
        <v>60000000</v>
      </c>
      <c r="F38" s="25">
        <f>SUM(B38:E38)</f>
        <v>85000000</v>
      </c>
    </row>
    <row r="39" spans="1:7" s="8" customFormat="1" ht="31.5" customHeight="1">
      <c r="A39" s="26" t="s">
        <v>23</v>
      </c>
      <c r="B39" s="27">
        <v>10000000</v>
      </c>
      <c r="C39" s="28">
        <v>0</v>
      </c>
      <c r="D39" s="28">
        <v>0</v>
      </c>
      <c r="E39" s="28">
        <v>0</v>
      </c>
      <c r="F39" s="29">
        <f>SUM(B39:B39)</f>
        <v>10000000</v>
      </c>
    </row>
    <row r="40" spans="1:7" s="8" customFormat="1" ht="29.25">
      <c r="A40" s="26" t="s">
        <v>178</v>
      </c>
      <c r="B40" s="30">
        <v>10000000</v>
      </c>
      <c r="C40" s="30">
        <v>0</v>
      </c>
      <c r="D40" s="30">
        <v>0</v>
      </c>
      <c r="E40" s="30">
        <v>0</v>
      </c>
      <c r="F40" s="22">
        <f t="shared" ref="F40:F53" si="13">SUM(B40:E40)</f>
        <v>10000000</v>
      </c>
    </row>
    <row r="41" spans="1:7" s="8" customFormat="1">
      <c r="A41" s="21" t="s">
        <v>24</v>
      </c>
      <c r="B41" s="30">
        <v>0</v>
      </c>
      <c r="C41" s="30">
        <v>3000000</v>
      </c>
      <c r="D41" s="30">
        <v>0</v>
      </c>
      <c r="E41" s="30">
        <v>20000000</v>
      </c>
      <c r="F41" s="22">
        <f t="shared" si="13"/>
        <v>23000000</v>
      </c>
    </row>
    <row r="42" spans="1:7" s="8" customFormat="1">
      <c r="A42" s="21" t="s">
        <v>179</v>
      </c>
      <c r="B42" s="30">
        <v>0</v>
      </c>
      <c r="C42" s="28">
        <v>3000000</v>
      </c>
      <c r="D42" s="28">
        <v>0</v>
      </c>
      <c r="E42" s="28">
        <v>20000000</v>
      </c>
      <c r="F42" s="22">
        <f t="shared" si="13"/>
        <v>23000000</v>
      </c>
    </row>
    <row r="43" spans="1:7" s="8" customFormat="1" ht="33" customHeight="1">
      <c r="A43" s="31" t="s">
        <v>180</v>
      </c>
      <c r="B43" s="28">
        <v>3000000</v>
      </c>
      <c r="C43" s="28">
        <v>0</v>
      </c>
      <c r="D43" s="28">
        <v>0</v>
      </c>
      <c r="E43" s="28">
        <v>12000000</v>
      </c>
      <c r="F43" s="22">
        <f t="shared" si="13"/>
        <v>15000000</v>
      </c>
    </row>
    <row r="44" spans="1:7" s="8" customFormat="1">
      <c r="A44" s="21" t="s">
        <v>181</v>
      </c>
      <c r="B44" s="30">
        <v>1000000</v>
      </c>
      <c r="C44" s="30">
        <v>0</v>
      </c>
      <c r="D44" s="30">
        <v>0</v>
      </c>
      <c r="E44" s="30">
        <v>10000000</v>
      </c>
      <c r="F44" s="22">
        <f t="shared" si="13"/>
        <v>11000000</v>
      </c>
    </row>
    <row r="45" spans="1:7" s="8" customFormat="1">
      <c r="A45" s="21" t="s">
        <v>182</v>
      </c>
      <c r="B45" s="30">
        <v>2000000</v>
      </c>
      <c r="C45" s="30">
        <v>0</v>
      </c>
      <c r="D45" s="30">
        <v>0</v>
      </c>
      <c r="E45" s="30">
        <v>2000000</v>
      </c>
      <c r="F45" s="22">
        <f t="shared" si="13"/>
        <v>4000000</v>
      </c>
    </row>
    <row r="46" spans="1:7" s="8" customFormat="1">
      <c r="A46" s="21" t="s">
        <v>25</v>
      </c>
      <c r="B46" s="22">
        <v>2000000</v>
      </c>
      <c r="C46" s="22">
        <v>0</v>
      </c>
      <c r="D46" s="22">
        <v>0</v>
      </c>
      <c r="E46" s="22">
        <v>0</v>
      </c>
      <c r="F46" s="22">
        <f t="shared" si="13"/>
        <v>2000000</v>
      </c>
    </row>
    <row r="47" spans="1:7" s="8" customFormat="1">
      <c r="A47" s="21" t="s">
        <v>90</v>
      </c>
      <c r="B47" s="22">
        <v>2000000</v>
      </c>
      <c r="C47" s="22">
        <v>0</v>
      </c>
      <c r="D47" s="22">
        <v>0</v>
      </c>
      <c r="E47" s="22">
        <v>0</v>
      </c>
      <c r="F47" s="22">
        <f t="shared" si="13"/>
        <v>2000000</v>
      </c>
    </row>
    <row r="48" spans="1:7" s="8" customFormat="1">
      <c r="A48" s="21" t="s">
        <v>26</v>
      </c>
      <c r="B48" s="22">
        <v>1000000</v>
      </c>
      <c r="C48" s="22">
        <v>0</v>
      </c>
      <c r="D48" s="22">
        <v>0</v>
      </c>
      <c r="E48" s="22">
        <v>8000000</v>
      </c>
      <c r="F48" s="22">
        <f t="shared" si="13"/>
        <v>9000000</v>
      </c>
    </row>
    <row r="49" spans="1:7" s="8" customFormat="1">
      <c r="A49" s="21" t="s">
        <v>183</v>
      </c>
      <c r="B49" s="22">
        <v>1000000</v>
      </c>
      <c r="C49" s="22">
        <v>0</v>
      </c>
      <c r="D49" s="22">
        <v>0</v>
      </c>
      <c r="E49" s="22">
        <v>8000000</v>
      </c>
      <c r="F49" s="22">
        <f t="shared" si="13"/>
        <v>9000000</v>
      </c>
    </row>
    <row r="50" spans="1:7" s="8" customFormat="1">
      <c r="A50" s="21" t="s">
        <v>27</v>
      </c>
      <c r="B50" s="22">
        <v>5000000</v>
      </c>
      <c r="C50" s="22">
        <v>1000000</v>
      </c>
      <c r="D50" s="22">
        <v>0</v>
      </c>
      <c r="E50" s="22">
        <v>0</v>
      </c>
      <c r="F50" s="22">
        <f t="shared" si="13"/>
        <v>6000000</v>
      </c>
    </row>
    <row r="51" spans="1:7" s="8" customFormat="1">
      <c r="A51" s="21" t="s">
        <v>184</v>
      </c>
      <c r="B51" s="22">
        <v>1000000</v>
      </c>
      <c r="C51" s="22">
        <v>500000</v>
      </c>
      <c r="D51" s="22">
        <v>0</v>
      </c>
      <c r="E51" s="22">
        <v>0</v>
      </c>
      <c r="F51" s="22">
        <f t="shared" si="13"/>
        <v>1500000</v>
      </c>
    </row>
    <row r="52" spans="1:7" s="8" customFormat="1">
      <c r="A52" s="21" t="s">
        <v>185</v>
      </c>
      <c r="B52" s="22">
        <v>3000000</v>
      </c>
      <c r="C52" s="22">
        <v>0</v>
      </c>
      <c r="D52" s="22">
        <v>0</v>
      </c>
      <c r="E52" s="22">
        <v>0</v>
      </c>
      <c r="F52" s="22">
        <f t="shared" si="13"/>
        <v>3000000</v>
      </c>
    </row>
    <row r="53" spans="1:7" s="8" customFormat="1">
      <c r="A53" s="21" t="s">
        <v>186</v>
      </c>
      <c r="B53" s="22">
        <v>1000000</v>
      </c>
      <c r="C53" s="22">
        <v>500000</v>
      </c>
      <c r="D53" s="22">
        <v>0</v>
      </c>
      <c r="E53" s="22">
        <v>0</v>
      </c>
      <c r="F53" s="22">
        <f t="shared" si="13"/>
        <v>1500000</v>
      </c>
    </row>
    <row r="54" spans="1:7">
      <c r="A54" s="19" t="s">
        <v>28</v>
      </c>
      <c r="B54" s="25">
        <v>369162826.19999999</v>
      </c>
      <c r="C54" s="25">
        <v>0</v>
      </c>
      <c r="D54" s="25">
        <v>0</v>
      </c>
      <c r="E54" s="25">
        <v>0</v>
      </c>
      <c r="F54" s="25">
        <f>SUM(B54:E54)</f>
        <v>369162826.19999999</v>
      </c>
      <c r="G54" s="49"/>
    </row>
    <row r="55" spans="1:7">
      <c r="A55" s="21" t="s">
        <v>29</v>
      </c>
      <c r="B55" s="28">
        <v>157547386.5</v>
      </c>
      <c r="C55" s="22">
        <v>0</v>
      </c>
      <c r="D55" s="22">
        <v>0</v>
      </c>
      <c r="E55" s="22">
        <v>0</v>
      </c>
      <c r="F55" s="22">
        <f t="shared" ref="F55:F62" si="14">SUM(B55:E55)</f>
        <v>157547386.5</v>
      </c>
      <c r="G55" s="49"/>
    </row>
    <row r="56" spans="1:7">
      <c r="A56" s="21" t="s">
        <v>136</v>
      </c>
      <c r="B56" s="28">
        <v>21000000</v>
      </c>
      <c r="C56" s="22">
        <v>0</v>
      </c>
      <c r="D56" s="22">
        <v>0</v>
      </c>
      <c r="E56" s="22">
        <v>0</v>
      </c>
      <c r="F56" s="22">
        <f t="shared" si="14"/>
        <v>21000000</v>
      </c>
      <c r="G56" s="49"/>
    </row>
    <row r="57" spans="1:7">
      <c r="A57" s="21" t="s">
        <v>137</v>
      </c>
      <c r="B57" s="28">
        <v>94500000</v>
      </c>
      <c r="C57" s="22">
        <v>0</v>
      </c>
      <c r="D57" s="22">
        <v>0</v>
      </c>
      <c r="E57" s="22">
        <v>0</v>
      </c>
      <c r="F57" s="22">
        <f t="shared" si="14"/>
        <v>94500000</v>
      </c>
      <c r="G57" s="49"/>
    </row>
    <row r="58" spans="1:7">
      <c r="A58" s="21" t="s">
        <v>138</v>
      </c>
      <c r="B58" s="28">
        <v>47297386.5</v>
      </c>
      <c r="C58" s="22">
        <v>0</v>
      </c>
      <c r="D58" s="22">
        <v>0</v>
      </c>
      <c r="E58" s="22">
        <v>0</v>
      </c>
      <c r="F58" s="22">
        <f t="shared" si="14"/>
        <v>47297386.5</v>
      </c>
      <c r="G58" s="49"/>
    </row>
    <row r="59" spans="1:7">
      <c r="A59" s="21" t="s">
        <v>30</v>
      </c>
      <c r="B59" s="28">
        <v>211615439.70000002</v>
      </c>
      <c r="C59" s="22">
        <v>0</v>
      </c>
      <c r="D59" s="22">
        <v>0</v>
      </c>
      <c r="E59" s="22">
        <v>0</v>
      </c>
      <c r="F59" s="22">
        <f t="shared" si="14"/>
        <v>211615439.70000002</v>
      </c>
      <c r="G59" s="49"/>
    </row>
    <row r="60" spans="1:7">
      <c r="A60" s="21" t="s">
        <v>139</v>
      </c>
      <c r="B60" s="28">
        <v>1615439.7</v>
      </c>
      <c r="C60" s="22">
        <v>0</v>
      </c>
      <c r="D60" s="22">
        <v>0</v>
      </c>
      <c r="E60" s="22">
        <v>0</v>
      </c>
      <c r="F60" s="22">
        <f t="shared" si="14"/>
        <v>1615439.7</v>
      </c>
      <c r="G60" s="49"/>
    </row>
    <row r="61" spans="1:7">
      <c r="A61" s="21" t="s">
        <v>140</v>
      </c>
      <c r="B61" s="28">
        <v>1050000</v>
      </c>
      <c r="C61" s="22">
        <v>0</v>
      </c>
      <c r="D61" s="22">
        <v>0</v>
      </c>
      <c r="E61" s="22">
        <v>0</v>
      </c>
      <c r="F61" s="22">
        <f t="shared" si="14"/>
        <v>1050000</v>
      </c>
      <c r="G61" s="49"/>
    </row>
    <row r="62" spans="1:7">
      <c r="A62" s="21" t="s">
        <v>141</v>
      </c>
      <c r="B62" s="28">
        <v>208950000</v>
      </c>
      <c r="C62" s="22">
        <v>0</v>
      </c>
      <c r="D62" s="22">
        <v>0</v>
      </c>
      <c r="E62" s="22">
        <v>0</v>
      </c>
      <c r="F62" s="22">
        <f t="shared" si="14"/>
        <v>208950000</v>
      </c>
      <c r="G62" s="49"/>
    </row>
    <row r="63" spans="1:7">
      <c r="A63" s="19" t="s">
        <v>31</v>
      </c>
      <c r="B63" s="25">
        <v>959658396</v>
      </c>
      <c r="C63" s="25">
        <v>68931233</v>
      </c>
      <c r="D63" s="25">
        <f t="shared" ref="D63" si="15">D64+D69</f>
        <v>0</v>
      </c>
      <c r="E63" s="25">
        <v>998983064</v>
      </c>
      <c r="F63" s="25">
        <f>SUM(B63:E63)</f>
        <v>2027572693</v>
      </c>
      <c r="G63" s="7"/>
    </row>
    <row r="64" spans="1:7">
      <c r="A64" s="21" t="s">
        <v>32</v>
      </c>
      <c r="B64" s="22">
        <v>959658396</v>
      </c>
      <c r="C64" s="22">
        <v>43931233</v>
      </c>
      <c r="D64" s="22">
        <f t="shared" ref="D64" si="16">D65+D70</f>
        <v>0</v>
      </c>
      <c r="E64" s="22">
        <v>998983064</v>
      </c>
      <c r="F64" s="22">
        <f>SUM(B64:E64)</f>
        <v>2002572693</v>
      </c>
      <c r="G64" s="7"/>
    </row>
    <row r="65" spans="1:7">
      <c r="A65" s="21" t="s">
        <v>153</v>
      </c>
      <c r="B65" s="22">
        <v>0</v>
      </c>
      <c r="C65" s="22">
        <v>0</v>
      </c>
      <c r="D65" s="22">
        <v>0</v>
      </c>
      <c r="E65" s="22">
        <v>0</v>
      </c>
      <c r="F65" s="22">
        <f t="shared" ref="F65:F77" si="17">SUM(B65:E65)</f>
        <v>0</v>
      </c>
      <c r="G65" s="7"/>
    </row>
    <row r="66" spans="1:7">
      <c r="A66" s="21" t="s">
        <v>154</v>
      </c>
      <c r="B66" s="22">
        <v>0</v>
      </c>
      <c r="C66" s="22">
        <v>0</v>
      </c>
      <c r="D66" s="22">
        <v>0</v>
      </c>
      <c r="E66" s="22">
        <v>0</v>
      </c>
      <c r="F66" s="22">
        <f t="shared" si="17"/>
        <v>0</v>
      </c>
      <c r="G66" s="7"/>
    </row>
    <row r="67" spans="1:7">
      <c r="A67" s="32" t="s">
        <v>155</v>
      </c>
      <c r="B67" s="22">
        <v>0</v>
      </c>
      <c r="C67" s="22">
        <v>24000000</v>
      </c>
      <c r="D67" s="22">
        <v>0</v>
      </c>
      <c r="E67" s="22">
        <v>0</v>
      </c>
      <c r="F67" s="22">
        <f t="shared" si="17"/>
        <v>24000000</v>
      </c>
      <c r="G67" s="7"/>
    </row>
    <row r="68" spans="1:7" ht="15.75">
      <c r="A68" s="33" t="s">
        <v>156</v>
      </c>
      <c r="B68" s="22">
        <v>0</v>
      </c>
      <c r="C68" s="22">
        <v>0</v>
      </c>
      <c r="D68" s="22">
        <v>0</v>
      </c>
      <c r="E68" s="22">
        <v>0</v>
      </c>
      <c r="F68" s="22">
        <f t="shared" si="17"/>
        <v>0</v>
      </c>
      <c r="G68" s="7"/>
    </row>
    <row r="69" spans="1:7">
      <c r="A69" s="21" t="s">
        <v>152</v>
      </c>
      <c r="B69" s="22">
        <v>43282772.399999999</v>
      </c>
      <c r="C69" s="22">
        <v>0</v>
      </c>
      <c r="D69" s="22">
        <v>0</v>
      </c>
      <c r="E69" s="22">
        <v>0</v>
      </c>
      <c r="F69" s="22">
        <f t="shared" si="17"/>
        <v>43282772.399999999</v>
      </c>
      <c r="G69" s="7"/>
    </row>
    <row r="70" spans="1:7" ht="15.75">
      <c r="A70" s="33" t="s">
        <v>157</v>
      </c>
      <c r="B70" s="22">
        <v>8782772.4000000004</v>
      </c>
      <c r="C70" s="22">
        <v>0</v>
      </c>
      <c r="D70" s="22">
        <v>0</v>
      </c>
      <c r="E70" s="22">
        <v>0</v>
      </c>
      <c r="F70" s="22">
        <f t="shared" si="17"/>
        <v>8782772.4000000004</v>
      </c>
      <c r="G70" s="7"/>
    </row>
    <row r="71" spans="1:7" ht="15.75">
      <c r="A71" s="33" t="s">
        <v>158</v>
      </c>
      <c r="B71" s="22">
        <v>9000000</v>
      </c>
      <c r="C71" s="22">
        <v>0</v>
      </c>
      <c r="D71" s="22">
        <v>0</v>
      </c>
      <c r="E71" s="22">
        <v>0</v>
      </c>
      <c r="F71" s="22">
        <f t="shared" si="17"/>
        <v>9000000</v>
      </c>
      <c r="G71" s="7"/>
    </row>
    <row r="72" spans="1:7" ht="15.75">
      <c r="A72" s="33" t="s">
        <v>159</v>
      </c>
      <c r="B72" s="22">
        <v>10000000</v>
      </c>
      <c r="C72" s="22">
        <v>0</v>
      </c>
      <c r="D72" s="22">
        <v>0</v>
      </c>
      <c r="E72" s="22">
        <v>0</v>
      </c>
      <c r="F72" s="22">
        <f t="shared" si="17"/>
        <v>10000000</v>
      </c>
      <c r="G72" s="7"/>
    </row>
    <row r="73" spans="1:7" ht="30.75">
      <c r="A73" s="34" t="s">
        <v>160</v>
      </c>
      <c r="B73" s="22">
        <v>0</v>
      </c>
      <c r="C73" s="22">
        <v>0</v>
      </c>
      <c r="D73" s="22">
        <v>0</v>
      </c>
      <c r="E73" s="22">
        <v>0</v>
      </c>
      <c r="F73" s="22">
        <f t="shared" si="17"/>
        <v>0</v>
      </c>
      <c r="G73" s="7"/>
    </row>
    <row r="74" spans="1:7" ht="15.75">
      <c r="A74" s="33" t="s">
        <v>161</v>
      </c>
      <c r="B74" s="22">
        <v>0</v>
      </c>
      <c r="C74" s="22">
        <v>0</v>
      </c>
      <c r="D74" s="22">
        <v>0</v>
      </c>
      <c r="E74" s="22">
        <v>0</v>
      </c>
      <c r="F74" s="22">
        <f t="shared" si="17"/>
        <v>0</v>
      </c>
      <c r="G74" s="7"/>
    </row>
    <row r="75" spans="1:7" ht="30.75">
      <c r="A75" s="34" t="s">
        <v>162</v>
      </c>
      <c r="B75" s="22">
        <v>7000000</v>
      </c>
      <c r="C75" s="22">
        <v>0</v>
      </c>
      <c r="D75" s="22">
        <v>0</v>
      </c>
      <c r="E75" s="22">
        <v>0</v>
      </c>
      <c r="F75" s="22">
        <f t="shared" si="17"/>
        <v>7000000</v>
      </c>
      <c r="G75" s="7"/>
    </row>
    <row r="76" spans="1:7" ht="15.75">
      <c r="A76" s="34" t="s">
        <v>164</v>
      </c>
      <c r="B76" s="22">
        <v>8500000</v>
      </c>
      <c r="C76" s="22">
        <v>0</v>
      </c>
      <c r="D76" s="22">
        <v>0</v>
      </c>
      <c r="E76" s="22">
        <v>0</v>
      </c>
      <c r="F76" s="22">
        <f t="shared" si="17"/>
        <v>8500000</v>
      </c>
      <c r="G76" s="7"/>
    </row>
    <row r="77" spans="1:7" ht="15.75">
      <c r="A77" s="34" t="s">
        <v>163</v>
      </c>
      <c r="B77" s="22">
        <v>0</v>
      </c>
      <c r="C77" s="22">
        <v>0</v>
      </c>
      <c r="D77" s="22">
        <v>0</v>
      </c>
      <c r="E77" s="22">
        <v>0</v>
      </c>
      <c r="F77" s="22">
        <f t="shared" si="17"/>
        <v>0</v>
      </c>
      <c r="G77" s="7"/>
    </row>
    <row r="78" spans="1:7">
      <c r="A78" s="19" t="s">
        <v>33</v>
      </c>
      <c r="B78" s="25">
        <v>133824464.55000001</v>
      </c>
      <c r="C78" s="25">
        <v>0</v>
      </c>
      <c r="D78" s="25">
        <v>0</v>
      </c>
      <c r="E78" s="25">
        <v>0</v>
      </c>
      <c r="F78" s="25">
        <v>131724464</v>
      </c>
      <c r="G78" s="8"/>
    </row>
    <row r="79" spans="1:7" ht="29.25">
      <c r="A79" s="43" t="s">
        <v>34</v>
      </c>
      <c r="B79" s="22">
        <v>10824464.550000001</v>
      </c>
      <c r="C79" s="22">
        <v>0</v>
      </c>
      <c r="D79" s="22">
        <v>0</v>
      </c>
      <c r="E79" s="22">
        <v>0</v>
      </c>
      <c r="F79" s="22">
        <v>0</v>
      </c>
      <c r="G79" s="8"/>
    </row>
    <row r="80" spans="1:7">
      <c r="A80" s="21" t="s">
        <v>142</v>
      </c>
      <c r="B80" s="22">
        <v>6824262.5499999998</v>
      </c>
      <c r="C80" s="22">
        <v>0</v>
      </c>
      <c r="D80" s="22">
        <v>0</v>
      </c>
      <c r="E80" s="22">
        <v>0</v>
      </c>
      <c r="F80" s="22">
        <v>0</v>
      </c>
      <c r="G80" s="8"/>
    </row>
    <row r="81" spans="1:7">
      <c r="A81" s="21" t="s">
        <v>143</v>
      </c>
      <c r="B81" s="22">
        <v>4000000</v>
      </c>
      <c r="C81" s="22">
        <v>0</v>
      </c>
      <c r="D81" s="22">
        <v>0</v>
      </c>
      <c r="E81" s="22">
        <v>0</v>
      </c>
      <c r="F81" s="22">
        <v>0</v>
      </c>
      <c r="G81" s="8"/>
    </row>
    <row r="82" spans="1:7" ht="29.25">
      <c r="A82" s="43" t="s">
        <v>35</v>
      </c>
      <c r="B82" s="22">
        <v>65000000</v>
      </c>
      <c r="C82" s="22">
        <v>0</v>
      </c>
      <c r="D82" s="22">
        <v>0</v>
      </c>
      <c r="E82" s="22">
        <v>50000000</v>
      </c>
      <c r="F82" s="22">
        <v>85724464</v>
      </c>
      <c r="G82" s="8"/>
    </row>
    <row r="83" spans="1:7">
      <c r="A83" s="21" t="s">
        <v>144</v>
      </c>
      <c r="B83" s="22">
        <v>65000000</v>
      </c>
      <c r="C83" s="22">
        <v>0</v>
      </c>
      <c r="D83" s="22">
        <v>0</v>
      </c>
      <c r="E83" s="22">
        <v>50000000</v>
      </c>
      <c r="F83" s="22">
        <v>85724464</v>
      </c>
      <c r="G83" s="8"/>
    </row>
    <row r="84" spans="1:7">
      <c r="A84" s="21" t="s">
        <v>36</v>
      </c>
      <c r="B84" s="22">
        <v>58824464.549999997</v>
      </c>
      <c r="C84" s="22">
        <v>0</v>
      </c>
      <c r="D84" s="22">
        <v>0</v>
      </c>
      <c r="E84" s="22">
        <v>5500000</v>
      </c>
      <c r="F84" s="22">
        <v>50775536</v>
      </c>
      <c r="G84" s="8"/>
    </row>
    <row r="85" spans="1:7">
      <c r="A85" s="21" t="s">
        <v>145</v>
      </c>
      <c r="B85" s="22">
        <v>8824464.5500000007</v>
      </c>
      <c r="C85" s="22">
        <v>0</v>
      </c>
      <c r="D85" s="22">
        <v>0</v>
      </c>
      <c r="E85" s="22">
        <v>2000000</v>
      </c>
      <c r="F85" s="22">
        <v>10000000</v>
      </c>
      <c r="G85" s="8"/>
    </row>
    <row r="86" spans="1:7">
      <c r="A86" s="21" t="s">
        <v>146</v>
      </c>
      <c r="B86" s="22">
        <v>5000000</v>
      </c>
      <c r="C86" s="22">
        <v>0</v>
      </c>
      <c r="D86" s="22">
        <v>0</v>
      </c>
      <c r="E86" s="22">
        <v>1000000</v>
      </c>
      <c r="F86" s="22">
        <v>6275536</v>
      </c>
      <c r="G86" s="8"/>
    </row>
    <row r="87" spans="1:7">
      <c r="A87" s="21" t="s">
        <v>147</v>
      </c>
      <c r="B87" s="22">
        <v>15000000</v>
      </c>
      <c r="C87" s="22">
        <v>0</v>
      </c>
      <c r="D87" s="22">
        <v>0</v>
      </c>
      <c r="E87" s="22">
        <v>3500000</v>
      </c>
      <c r="F87" s="22">
        <v>21500000</v>
      </c>
      <c r="G87" s="8"/>
    </row>
    <row r="88" spans="1:7">
      <c r="A88" s="21" t="s">
        <v>148</v>
      </c>
      <c r="B88" s="22">
        <v>12500000</v>
      </c>
      <c r="C88" s="22">
        <v>0</v>
      </c>
      <c r="D88" s="22">
        <v>0</v>
      </c>
      <c r="E88" s="22">
        <v>0</v>
      </c>
      <c r="F88" s="22">
        <v>5000000</v>
      </c>
      <c r="G88" s="8"/>
    </row>
    <row r="89" spans="1:7" ht="12.75" customHeight="1">
      <c r="A89" s="21" t="s">
        <v>149</v>
      </c>
      <c r="B89" s="22">
        <v>17500000</v>
      </c>
      <c r="C89" s="22">
        <v>0</v>
      </c>
      <c r="D89" s="22">
        <v>0</v>
      </c>
      <c r="E89" s="22">
        <v>0</v>
      </c>
      <c r="F89" s="22">
        <v>9000000</v>
      </c>
      <c r="G89" s="8"/>
    </row>
    <row r="90" spans="1:7" ht="15" customHeight="1">
      <c r="A90" s="19" t="s">
        <v>37</v>
      </c>
      <c r="B90" s="25">
        <v>103043750.25</v>
      </c>
      <c r="C90" s="25">
        <v>33364329.600000001</v>
      </c>
      <c r="D90" s="25">
        <f>SUM(D91:D101)</f>
        <v>0</v>
      </c>
      <c r="E90" s="25">
        <f>SUM(E91:E101)</f>
        <v>0</v>
      </c>
      <c r="F90" s="25">
        <f t="shared" ref="F90:F109" si="18">SUM(B90:E90)</f>
        <v>136408079.84999999</v>
      </c>
      <c r="G90" s="7"/>
    </row>
    <row r="91" spans="1:7" ht="17.25" customHeight="1">
      <c r="A91" s="21" t="s">
        <v>38</v>
      </c>
      <c r="B91" s="22">
        <v>10000000</v>
      </c>
      <c r="C91" s="22">
        <v>13000000</v>
      </c>
      <c r="D91" s="22">
        <v>0</v>
      </c>
      <c r="E91" s="22">
        <v>0</v>
      </c>
      <c r="F91" s="22">
        <f t="shared" si="18"/>
        <v>23000000</v>
      </c>
      <c r="G91" s="8"/>
    </row>
    <row r="92" spans="1:7">
      <c r="A92" s="21" t="s">
        <v>165</v>
      </c>
      <c r="B92" s="22">
        <v>10000000</v>
      </c>
      <c r="C92" s="22">
        <v>13000000</v>
      </c>
      <c r="D92" s="22">
        <v>0</v>
      </c>
      <c r="E92" s="22">
        <v>0</v>
      </c>
      <c r="F92" s="22">
        <f t="shared" si="18"/>
        <v>23000000</v>
      </c>
      <c r="G92" s="8"/>
    </row>
    <row r="93" spans="1:7" ht="16.5" customHeight="1">
      <c r="A93" s="21" t="s">
        <v>39</v>
      </c>
      <c r="B93" s="22">
        <v>45000000</v>
      </c>
      <c r="C93" s="22">
        <v>20364329.600000001</v>
      </c>
      <c r="D93" s="22">
        <v>0</v>
      </c>
      <c r="E93" s="22">
        <v>0</v>
      </c>
      <c r="F93" s="22">
        <f t="shared" si="18"/>
        <v>65364329.600000001</v>
      </c>
      <c r="G93" s="8"/>
    </row>
    <row r="94" spans="1:7">
      <c r="A94" s="21" t="s">
        <v>166</v>
      </c>
      <c r="B94" s="22">
        <v>45000000</v>
      </c>
      <c r="C94" s="22">
        <v>0</v>
      </c>
      <c r="D94" s="22">
        <v>0</v>
      </c>
      <c r="E94" s="22">
        <v>0</v>
      </c>
      <c r="F94" s="22">
        <f t="shared" si="18"/>
        <v>45000000</v>
      </c>
      <c r="G94" s="8"/>
    </row>
    <row r="95" spans="1:7" ht="14.25" customHeight="1">
      <c r="A95" s="21" t="s">
        <v>40</v>
      </c>
      <c r="B95" s="22">
        <v>10000000</v>
      </c>
      <c r="C95" s="22">
        <v>0</v>
      </c>
      <c r="D95" s="22">
        <v>0</v>
      </c>
      <c r="E95" s="22">
        <v>0</v>
      </c>
      <c r="F95" s="22">
        <f t="shared" si="18"/>
        <v>10000000</v>
      </c>
      <c r="G95" s="8"/>
    </row>
    <row r="96" spans="1:7">
      <c r="A96" s="21" t="s">
        <v>167</v>
      </c>
      <c r="B96" s="22">
        <v>8000000</v>
      </c>
      <c r="C96" s="22">
        <v>0</v>
      </c>
      <c r="D96" s="22">
        <v>0</v>
      </c>
      <c r="E96" s="22">
        <v>0</v>
      </c>
      <c r="F96" s="22">
        <f t="shared" si="18"/>
        <v>8000000</v>
      </c>
      <c r="G96" s="8"/>
    </row>
    <row r="97" spans="1:7">
      <c r="A97" s="21" t="s">
        <v>168</v>
      </c>
      <c r="B97" s="22">
        <v>2000000</v>
      </c>
      <c r="C97" s="22">
        <v>0</v>
      </c>
      <c r="D97" s="22">
        <v>0</v>
      </c>
      <c r="E97" s="22">
        <v>0</v>
      </c>
      <c r="F97" s="22">
        <f t="shared" si="18"/>
        <v>2000000</v>
      </c>
      <c r="G97" s="8"/>
    </row>
    <row r="98" spans="1:7" ht="15" customHeight="1">
      <c r="A98" s="21" t="s">
        <v>41</v>
      </c>
      <c r="B98" s="22">
        <v>30000000</v>
      </c>
      <c r="C98" s="22">
        <v>0</v>
      </c>
      <c r="D98" s="22">
        <v>0</v>
      </c>
      <c r="E98" s="22">
        <v>0</v>
      </c>
      <c r="F98" s="22">
        <f t="shared" si="18"/>
        <v>30000000</v>
      </c>
      <c r="G98" s="8"/>
    </row>
    <row r="99" spans="1:7" ht="28.5" customHeight="1">
      <c r="A99" s="37" t="s">
        <v>169</v>
      </c>
      <c r="B99" s="22">
        <v>29256905</v>
      </c>
      <c r="C99" s="22">
        <v>0</v>
      </c>
      <c r="D99" s="22">
        <v>0</v>
      </c>
      <c r="E99" s="22">
        <v>0</v>
      </c>
      <c r="F99" s="22">
        <f t="shared" si="18"/>
        <v>29256905</v>
      </c>
      <c r="G99" s="8"/>
    </row>
    <row r="100" spans="1:7" ht="17.25" customHeight="1">
      <c r="A100" s="21" t="s">
        <v>170</v>
      </c>
      <c r="B100" s="22">
        <v>10000000</v>
      </c>
      <c r="C100" s="22">
        <v>0</v>
      </c>
      <c r="D100" s="22">
        <v>0</v>
      </c>
      <c r="E100" s="22">
        <v>0</v>
      </c>
      <c r="F100" s="22">
        <f t="shared" si="18"/>
        <v>10000000</v>
      </c>
      <c r="G100" s="8"/>
    </row>
    <row r="101" spans="1:7" ht="12.75" customHeight="1">
      <c r="A101" s="21" t="s">
        <v>42</v>
      </c>
      <c r="B101" s="22">
        <v>3043750.25</v>
      </c>
      <c r="C101" s="22">
        <v>0</v>
      </c>
      <c r="D101" s="22">
        <v>0</v>
      </c>
      <c r="E101" s="22">
        <v>0</v>
      </c>
      <c r="F101" s="22">
        <f t="shared" si="18"/>
        <v>3043750.25</v>
      </c>
      <c r="G101" s="8"/>
    </row>
    <row r="102" spans="1:7" ht="17.25" customHeight="1">
      <c r="A102" s="21" t="s">
        <v>171</v>
      </c>
      <c r="B102" s="22">
        <v>2000000</v>
      </c>
      <c r="C102" s="22">
        <v>0</v>
      </c>
      <c r="D102" s="22">
        <v>0</v>
      </c>
      <c r="E102" s="22">
        <v>0</v>
      </c>
      <c r="F102" s="22">
        <f t="shared" si="18"/>
        <v>2000000</v>
      </c>
      <c r="G102" s="8"/>
    </row>
    <row r="103" spans="1:7" ht="17.25" customHeight="1">
      <c r="A103" s="21" t="s">
        <v>172</v>
      </c>
      <c r="B103" s="22">
        <v>1043750.25</v>
      </c>
      <c r="C103" s="22">
        <v>0</v>
      </c>
      <c r="D103" s="22">
        <v>0</v>
      </c>
      <c r="E103" s="22">
        <v>0</v>
      </c>
      <c r="F103" s="22">
        <f t="shared" si="18"/>
        <v>1043750.25</v>
      </c>
      <c r="G103" s="8"/>
    </row>
    <row r="104" spans="1:7" ht="17.25" customHeight="1">
      <c r="A104" s="21" t="s">
        <v>173</v>
      </c>
      <c r="B104" s="22">
        <v>0</v>
      </c>
      <c r="C104" s="22">
        <v>0</v>
      </c>
      <c r="D104" s="22">
        <v>0</v>
      </c>
      <c r="E104" s="22">
        <v>0</v>
      </c>
      <c r="F104" s="22">
        <f t="shared" si="18"/>
        <v>0</v>
      </c>
      <c r="G104" s="8"/>
    </row>
    <row r="105" spans="1:7" ht="30" customHeight="1">
      <c r="A105" s="37" t="s">
        <v>174</v>
      </c>
      <c r="B105" s="22">
        <v>5000000</v>
      </c>
      <c r="C105" s="22">
        <v>16000000</v>
      </c>
      <c r="D105" s="22">
        <v>0</v>
      </c>
      <c r="E105" s="22">
        <v>0</v>
      </c>
      <c r="F105" s="22">
        <f t="shared" si="18"/>
        <v>21000000</v>
      </c>
      <c r="G105" s="8"/>
    </row>
    <row r="106" spans="1:7" ht="17.25" customHeight="1">
      <c r="A106" s="21" t="s">
        <v>175</v>
      </c>
      <c r="B106" s="22">
        <v>3000000</v>
      </c>
      <c r="C106" s="22">
        <v>2000000</v>
      </c>
      <c r="D106" s="22">
        <v>0</v>
      </c>
      <c r="E106" s="22">
        <v>0</v>
      </c>
      <c r="F106" s="22">
        <f t="shared" si="18"/>
        <v>5000000</v>
      </c>
      <c r="G106" s="8"/>
    </row>
    <row r="107" spans="1:7" ht="17.25" customHeight="1">
      <c r="A107" s="21" t="s">
        <v>176</v>
      </c>
      <c r="B107" s="22">
        <v>1000000</v>
      </c>
      <c r="C107" s="22">
        <v>8000000</v>
      </c>
      <c r="D107" s="22">
        <v>0</v>
      </c>
      <c r="E107" s="22">
        <v>0</v>
      </c>
      <c r="F107" s="22">
        <f t="shared" si="18"/>
        <v>9000000</v>
      </c>
      <c r="G107" s="8"/>
    </row>
    <row r="108" spans="1:7" ht="17.25" customHeight="1">
      <c r="A108" s="21" t="s">
        <v>177</v>
      </c>
      <c r="B108" s="22">
        <v>1000000</v>
      </c>
      <c r="C108" s="22">
        <v>6000000</v>
      </c>
      <c r="D108" s="22">
        <v>0</v>
      </c>
      <c r="E108" s="22">
        <v>0</v>
      </c>
      <c r="F108" s="22">
        <f t="shared" si="18"/>
        <v>7000000</v>
      </c>
      <c r="G108" s="8"/>
    </row>
    <row r="109" spans="1:7">
      <c r="A109" s="19" t="s">
        <v>43</v>
      </c>
      <c r="B109" s="25">
        <v>22858500</v>
      </c>
      <c r="C109" s="25">
        <v>0</v>
      </c>
      <c r="D109" s="25">
        <v>0</v>
      </c>
      <c r="E109" s="25">
        <v>60000000</v>
      </c>
      <c r="F109" s="25">
        <f t="shared" si="18"/>
        <v>82858500</v>
      </c>
      <c r="G109" s="8"/>
    </row>
    <row r="110" spans="1:7" ht="15" customHeight="1">
      <c r="A110" s="59" t="s">
        <v>44</v>
      </c>
      <c r="B110" s="53">
        <v>0</v>
      </c>
      <c r="C110" s="53">
        <v>0</v>
      </c>
      <c r="D110" s="53">
        <v>0</v>
      </c>
      <c r="E110" s="53">
        <v>0</v>
      </c>
      <c r="F110" s="53">
        <f>SUM(B110:E111)</f>
        <v>0</v>
      </c>
      <c r="G110" s="8"/>
    </row>
    <row r="111" spans="1:7" ht="12" customHeight="1">
      <c r="A111" s="60"/>
      <c r="B111" s="54"/>
      <c r="C111" s="54"/>
      <c r="D111" s="54"/>
      <c r="E111" s="54"/>
      <c r="F111" s="54"/>
      <c r="G111" s="8"/>
    </row>
    <row r="112" spans="1:7" ht="18.75" customHeight="1">
      <c r="A112" s="38" t="s">
        <v>190</v>
      </c>
      <c r="B112" s="22">
        <v>0</v>
      </c>
      <c r="C112" s="22">
        <v>0</v>
      </c>
      <c r="D112" s="22">
        <v>0</v>
      </c>
      <c r="E112" s="22">
        <v>10000000</v>
      </c>
      <c r="F112" s="22">
        <f t="shared" ref="F112:F122" si="19">SUM(B112:E112)</f>
        <v>10000000</v>
      </c>
      <c r="G112" s="8"/>
    </row>
    <row r="113" spans="1:7" ht="20.25" customHeight="1">
      <c r="A113" s="38" t="s">
        <v>191</v>
      </c>
      <c r="B113" s="30">
        <v>0</v>
      </c>
      <c r="C113" s="22">
        <v>0</v>
      </c>
      <c r="D113" s="22">
        <v>0</v>
      </c>
      <c r="E113" s="22">
        <v>10000000</v>
      </c>
      <c r="F113" s="22">
        <f t="shared" si="19"/>
        <v>10000000</v>
      </c>
      <c r="G113" s="8"/>
    </row>
    <row r="114" spans="1:7" ht="18.75" customHeight="1">
      <c r="A114" s="38" t="s">
        <v>192</v>
      </c>
      <c r="B114" s="22">
        <v>0</v>
      </c>
      <c r="C114" s="22">
        <v>0</v>
      </c>
      <c r="D114" s="22">
        <v>0</v>
      </c>
      <c r="E114" s="22">
        <v>10000000</v>
      </c>
      <c r="F114" s="22">
        <f t="shared" si="19"/>
        <v>10000000</v>
      </c>
      <c r="G114" s="8"/>
    </row>
    <row r="115" spans="1:7" ht="16.5" customHeight="1">
      <c r="A115" s="21" t="s">
        <v>45</v>
      </c>
      <c r="B115" s="22">
        <f>3800000+6700000</f>
        <v>10500000</v>
      </c>
      <c r="C115" s="22">
        <v>0</v>
      </c>
      <c r="D115" s="22">
        <v>0</v>
      </c>
      <c r="E115" s="22">
        <v>0</v>
      </c>
      <c r="F115" s="22">
        <f t="shared" si="19"/>
        <v>10500000</v>
      </c>
      <c r="G115" s="8"/>
    </row>
    <row r="116" spans="1:7" ht="17.25" customHeight="1">
      <c r="A116" s="8" t="s">
        <v>193</v>
      </c>
      <c r="B116" s="22">
        <f>3800000+6700000</f>
        <v>10500000</v>
      </c>
      <c r="C116" s="22">
        <v>0</v>
      </c>
      <c r="D116" s="22">
        <v>0</v>
      </c>
      <c r="E116" s="22">
        <v>0</v>
      </c>
      <c r="F116" s="22">
        <f t="shared" si="19"/>
        <v>10500000</v>
      </c>
      <c r="G116" s="8"/>
    </row>
    <row r="117" spans="1:7" ht="17.25" customHeight="1">
      <c r="A117" s="21" t="s">
        <v>46</v>
      </c>
      <c r="B117" s="22">
        <v>12858500</v>
      </c>
      <c r="C117" s="22">
        <v>0</v>
      </c>
      <c r="D117" s="22">
        <v>0</v>
      </c>
      <c r="E117" s="22">
        <v>10000000</v>
      </c>
      <c r="F117" s="22">
        <f t="shared" si="19"/>
        <v>22858500</v>
      </c>
      <c r="G117" s="8"/>
    </row>
    <row r="118" spans="1:7">
      <c r="A118" s="21" t="s">
        <v>194</v>
      </c>
      <c r="B118" s="39">
        <v>4000000</v>
      </c>
      <c r="C118" s="22">
        <v>0</v>
      </c>
      <c r="D118" s="22">
        <v>0</v>
      </c>
      <c r="E118" s="22">
        <v>0</v>
      </c>
      <c r="F118" s="22">
        <f t="shared" si="19"/>
        <v>4000000</v>
      </c>
      <c r="G118" s="8"/>
    </row>
    <row r="119" spans="1:7">
      <c r="A119" s="21" t="s">
        <v>195</v>
      </c>
      <c r="B119" s="39">
        <v>0</v>
      </c>
      <c r="C119" s="22">
        <v>0</v>
      </c>
      <c r="D119" s="22">
        <v>0</v>
      </c>
      <c r="E119" s="22">
        <v>5000000</v>
      </c>
      <c r="F119" s="22">
        <f t="shared" si="19"/>
        <v>5000000</v>
      </c>
      <c r="G119" s="8"/>
    </row>
    <row r="120" spans="1:7">
      <c r="A120" s="21" t="s">
        <v>196</v>
      </c>
      <c r="B120" s="39">
        <v>2858500</v>
      </c>
      <c r="C120" s="22">
        <v>0</v>
      </c>
      <c r="D120" s="22">
        <v>0</v>
      </c>
      <c r="E120" s="22">
        <v>5000000</v>
      </c>
      <c r="F120" s="22">
        <f t="shared" si="19"/>
        <v>7858500</v>
      </c>
      <c r="G120" s="8"/>
    </row>
    <row r="121" spans="1:7">
      <c r="A121" s="21" t="s">
        <v>197</v>
      </c>
      <c r="B121" s="39">
        <v>4000000</v>
      </c>
      <c r="C121" s="22">
        <v>0</v>
      </c>
      <c r="D121" s="22">
        <v>0</v>
      </c>
      <c r="E121" s="22">
        <v>0</v>
      </c>
      <c r="F121" s="22">
        <f t="shared" si="19"/>
        <v>4000000</v>
      </c>
      <c r="G121" s="8"/>
    </row>
    <row r="122" spans="1:7" ht="20.25" customHeight="1">
      <c r="A122" s="21" t="s">
        <v>198</v>
      </c>
      <c r="B122" s="39">
        <v>2000000</v>
      </c>
      <c r="C122" s="22">
        <v>0</v>
      </c>
      <c r="D122" s="22">
        <v>0</v>
      </c>
      <c r="E122" s="22">
        <v>0</v>
      </c>
      <c r="F122" s="22">
        <f t="shared" si="19"/>
        <v>2000000</v>
      </c>
      <c r="G122" s="8"/>
    </row>
    <row r="123" spans="1:7" ht="15" customHeight="1">
      <c r="A123" s="55" t="s">
        <v>47</v>
      </c>
      <c r="B123" s="53">
        <v>5670000</v>
      </c>
      <c r="C123" s="53">
        <v>0</v>
      </c>
      <c r="D123" s="53">
        <v>0</v>
      </c>
      <c r="E123" s="53">
        <v>20000000</v>
      </c>
      <c r="F123" s="53">
        <f>SUM(B123:E124)</f>
        <v>25670000</v>
      </c>
      <c r="G123" s="8"/>
    </row>
    <row r="124" spans="1:7" ht="17.25" customHeight="1">
      <c r="A124" s="56"/>
      <c r="B124" s="54"/>
      <c r="C124" s="54"/>
      <c r="D124" s="54"/>
      <c r="E124" s="54"/>
      <c r="F124" s="54"/>
      <c r="G124" s="8" t="str">
        <f t="shared" ref="G124" si="20">LOWER(A124)</f>
        <v/>
      </c>
    </row>
    <row r="125" spans="1:7" ht="42.75" customHeight="1">
      <c r="A125" s="40" t="s">
        <v>199</v>
      </c>
      <c r="B125" s="41">
        <v>5670000</v>
      </c>
      <c r="C125" s="41">
        <v>0</v>
      </c>
      <c r="D125" s="30">
        <v>0</v>
      </c>
      <c r="E125" s="30">
        <v>20000000</v>
      </c>
      <c r="F125" s="30">
        <f>SUM(B125+C125+D125+E125)</f>
        <v>25670000</v>
      </c>
      <c r="G125" s="47"/>
    </row>
    <row r="126" spans="1:7">
      <c r="A126" s="19" t="s">
        <v>48</v>
      </c>
      <c r="B126" s="25">
        <f>105897000*1.05</f>
        <v>111191850</v>
      </c>
      <c r="C126" s="25">
        <v>0</v>
      </c>
      <c r="D126" s="25">
        <v>0</v>
      </c>
      <c r="E126" s="25">
        <v>100000000</v>
      </c>
      <c r="F126" s="25">
        <f t="shared" ref="F126:F129" si="21">SUM(B126:E126)</f>
        <v>211191850</v>
      </c>
      <c r="G126" s="7"/>
    </row>
    <row r="127" spans="1:7">
      <c r="A127" s="21" t="s">
        <v>49</v>
      </c>
      <c r="B127" s="22">
        <f>105897000*1.05</f>
        <v>111191850</v>
      </c>
      <c r="C127" s="22">
        <v>0</v>
      </c>
      <c r="D127" s="22">
        <v>0</v>
      </c>
      <c r="E127" s="22">
        <v>100000000</v>
      </c>
      <c r="F127" s="22">
        <f t="shared" si="21"/>
        <v>211191850</v>
      </c>
      <c r="G127" s="8"/>
    </row>
    <row r="128" spans="1:7">
      <c r="A128" s="21" t="s">
        <v>88</v>
      </c>
      <c r="B128" s="22">
        <v>0</v>
      </c>
      <c r="C128" s="22">
        <v>0</v>
      </c>
      <c r="D128" s="22">
        <v>0</v>
      </c>
      <c r="E128" s="22">
        <v>0</v>
      </c>
      <c r="F128" s="22">
        <f t="shared" si="21"/>
        <v>0</v>
      </c>
      <c r="G128" s="8"/>
    </row>
    <row r="129" spans="1:7">
      <c r="A129" s="21" t="s">
        <v>89</v>
      </c>
      <c r="B129" s="22">
        <v>111191850</v>
      </c>
      <c r="C129" s="22">
        <v>0</v>
      </c>
      <c r="D129" s="22">
        <v>0</v>
      </c>
      <c r="E129" s="22">
        <v>100000000</v>
      </c>
      <c r="F129" s="22">
        <f t="shared" si="21"/>
        <v>211191850</v>
      </c>
      <c r="G129" s="8"/>
    </row>
    <row r="130" spans="1:7" s="10" customFormat="1">
      <c r="A130" s="11" t="s">
        <v>211</v>
      </c>
      <c r="B130" s="12">
        <f>B131</f>
        <v>10500000</v>
      </c>
      <c r="C130" s="12">
        <f t="shared" ref="C130:E130" si="22">C131</f>
        <v>9219000</v>
      </c>
      <c r="D130" s="12">
        <f t="shared" si="22"/>
        <v>0</v>
      </c>
      <c r="E130" s="12">
        <f t="shared" si="22"/>
        <v>10500000</v>
      </c>
      <c r="F130" s="12">
        <f t="shared" ref="F130:F133" si="23">SUM(B130:E130)</f>
        <v>30219000</v>
      </c>
      <c r="G130" s="48"/>
    </row>
    <row r="131" spans="1:7" s="10" customFormat="1">
      <c r="A131" s="13" t="s">
        <v>50</v>
      </c>
      <c r="B131" s="14">
        <f>B132+B133</f>
        <v>10500000</v>
      </c>
      <c r="C131" s="14">
        <f t="shared" ref="C131:E131" si="24">C132+C133</f>
        <v>9219000</v>
      </c>
      <c r="D131" s="14">
        <f t="shared" si="24"/>
        <v>0</v>
      </c>
      <c r="E131" s="14">
        <f t="shared" si="24"/>
        <v>10500000</v>
      </c>
      <c r="F131" s="14">
        <f t="shared" si="23"/>
        <v>30219000</v>
      </c>
      <c r="G131" s="48"/>
    </row>
    <row r="132" spans="1:7" s="10" customFormat="1">
      <c r="A132" s="13" t="s">
        <v>212</v>
      </c>
      <c r="B132" s="14">
        <v>10500000</v>
      </c>
      <c r="C132" s="14">
        <v>7119000</v>
      </c>
      <c r="D132" s="14">
        <v>0</v>
      </c>
      <c r="E132" s="14">
        <v>10500000</v>
      </c>
      <c r="F132" s="14">
        <f t="shared" si="23"/>
        <v>28119000</v>
      </c>
      <c r="G132" s="48"/>
    </row>
    <row r="133" spans="1:7" s="10" customFormat="1">
      <c r="A133" s="13" t="s">
        <v>213</v>
      </c>
      <c r="B133" s="14">
        <v>0</v>
      </c>
      <c r="C133" s="14">
        <v>2100000</v>
      </c>
      <c r="D133" s="14">
        <v>0</v>
      </c>
      <c r="E133" s="14">
        <v>0</v>
      </c>
      <c r="F133" s="14">
        <f t="shared" si="23"/>
        <v>2100000</v>
      </c>
      <c r="G133" s="48"/>
    </row>
    <row r="134" spans="1:7">
      <c r="A134" s="23" t="s">
        <v>51</v>
      </c>
      <c r="B134" s="24">
        <f>SUM(B135+B142+B147+B153+B158+B169+B179)</f>
        <v>189369600</v>
      </c>
      <c r="C134" s="24">
        <f t="shared" ref="C134:F134" si="25">SUM(C135+C142+C147+C153+C158+C169+C179)</f>
        <v>16380000</v>
      </c>
      <c r="D134" s="24">
        <f t="shared" si="25"/>
        <v>0</v>
      </c>
      <c r="E134" s="24">
        <f t="shared" si="25"/>
        <v>50000000</v>
      </c>
      <c r="F134" s="24">
        <f t="shared" si="25"/>
        <v>255749600</v>
      </c>
      <c r="G134" s="8"/>
    </row>
    <row r="135" spans="1:7" s="8" customFormat="1">
      <c r="A135" s="19" t="s">
        <v>52</v>
      </c>
      <c r="B135" s="25">
        <v>31185000</v>
      </c>
      <c r="C135" s="25">
        <v>0</v>
      </c>
      <c r="D135" s="25">
        <v>0</v>
      </c>
      <c r="E135" s="25">
        <v>40000000</v>
      </c>
      <c r="F135" s="25">
        <f>SUM(B135:E135)</f>
        <v>71185000</v>
      </c>
      <c r="G135" s="7"/>
    </row>
    <row r="136" spans="1:7" s="8" customFormat="1">
      <c r="A136" s="21" t="s">
        <v>53</v>
      </c>
      <c r="B136" s="22">
        <v>31185000</v>
      </c>
      <c r="C136" s="22">
        <v>0</v>
      </c>
      <c r="D136" s="22">
        <v>0</v>
      </c>
      <c r="E136" s="22">
        <v>0</v>
      </c>
      <c r="F136" s="22">
        <f>SUM(B136:E136)</f>
        <v>31185000</v>
      </c>
    </row>
    <row r="137" spans="1:7" s="8" customFormat="1">
      <c r="A137" s="21" t="s">
        <v>105</v>
      </c>
      <c r="B137" s="22">
        <v>10000000</v>
      </c>
      <c r="C137" s="22">
        <v>0</v>
      </c>
      <c r="D137" s="22">
        <v>0</v>
      </c>
      <c r="E137" s="22">
        <v>0</v>
      </c>
      <c r="F137" s="22">
        <f t="shared" ref="F137:F141" si="26">SUM(B137:E137)</f>
        <v>10000000</v>
      </c>
    </row>
    <row r="138" spans="1:7" s="8" customFormat="1">
      <c r="A138" s="21" t="s">
        <v>106</v>
      </c>
      <c r="B138" s="22">
        <v>2500000</v>
      </c>
      <c r="C138" s="22">
        <v>0</v>
      </c>
      <c r="D138" s="22">
        <v>0</v>
      </c>
      <c r="E138" s="22">
        <v>0</v>
      </c>
      <c r="F138" s="22">
        <f t="shared" si="26"/>
        <v>2500000</v>
      </c>
    </row>
    <row r="139" spans="1:7" s="8" customFormat="1">
      <c r="A139" s="21" t="s">
        <v>107</v>
      </c>
      <c r="B139" s="22">
        <v>2500000</v>
      </c>
      <c r="C139" s="22">
        <v>0</v>
      </c>
      <c r="D139" s="22">
        <v>0</v>
      </c>
      <c r="E139" s="22">
        <v>0</v>
      </c>
      <c r="F139" s="22">
        <f t="shared" si="26"/>
        <v>2500000</v>
      </c>
    </row>
    <row r="140" spans="1:7" s="8" customFormat="1">
      <c r="A140" s="21" t="s">
        <v>108</v>
      </c>
      <c r="B140" s="22">
        <v>16185000</v>
      </c>
      <c r="C140" s="22">
        <v>0</v>
      </c>
      <c r="D140" s="22">
        <v>0</v>
      </c>
      <c r="E140" s="22">
        <v>10000000</v>
      </c>
      <c r="F140" s="22">
        <f t="shared" si="26"/>
        <v>26185000</v>
      </c>
      <c r="G140" s="7"/>
    </row>
    <row r="141" spans="1:7" s="8" customFormat="1">
      <c r="A141" s="21" t="s">
        <v>109</v>
      </c>
      <c r="B141" s="22">
        <v>0</v>
      </c>
      <c r="C141" s="22">
        <v>0</v>
      </c>
      <c r="D141" s="22">
        <v>0</v>
      </c>
      <c r="E141" s="22">
        <v>30000000</v>
      </c>
      <c r="F141" s="22">
        <f t="shared" si="26"/>
        <v>30000000</v>
      </c>
    </row>
    <row r="142" spans="1:7">
      <c r="A142" s="19" t="s">
        <v>54</v>
      </c>
      <c r="B142" s="35">
        <v>11235000</v>
      </c>
      <c r="C142" s="35">
        <v>0</v>
      </c>
      <c r="D142" s="35">
        <v>0</v>
      </c>
      <c r="E142" s="35">
        <v>0</v>
      </c>
      <c r="F142" s="35">
        <f>B142+C142+D142+E142</f>
        <v>11235000</v>
      </c>
      <c r="G142" s="7"/>
    </row>
    <row r="143" spans="1:7">
      <c r="A143" s="21" t="s">
        <v>55</v>
      </c>
      <c r="B143" s="28">
        <v>11235000</v>
      </c>
      <c r="C143" s="28">
        <v>0</v>
      </c>
      <c r="D143" s="28">
        <v>0</v>
      </c>
      <c r="E143" s="28">
        <v>0</v>
      </c>
      <c r="F143" s="35">
        <f t="shared" ref="F143:F179" si="27">B143+C143+D143+E143</f>
        <v>11235000</v>
      </c>
      <c r="G143" s="7"/>
    </row>
    <row r="144" spans="1:7">
      <c r="A144" s="21" t="s">
        <v>123</v>
      </c>
      <c r="B144" s="28">
        <v>2835000</v>
      </c>
      <c r="C144" s="28">
        <v>0</v>
      </c>
      <c r="D144" s="28">
        <v>0</v>
      </c>
      <c r="E144" s="28">
        <v>0</v>
      </c>
      <c r="F144" s="35">
        <f t="shared" si="27"/>
        <v>2835000</v>
      </c>
      <c r="G144" s="7"/>
    </row>
    <row r="145" spans="1:7">
      <c r="A145" s="21" t="s">
        <v>124</v>
      </c>
      <c r="B145" s="28">
        <v>2100000</v>
      </c>
      <c r="C145" s="28">
        <v>0</v>
      </c>
      <c r="D145" s="28">
        <v>0</v>
      </c>
      <c r="E145" s="28">
        <v>0</v>
      </c>
      <c r="F145" s="35">
        <f t="shared" si="27"/>
        <v>2100000</v>
      </c>
      <c r="G145" s="7"/>
    </row>
    <row r="146" spans="1:7">
      <c r="A146" s="21" t="s">
        <v>125</v>
      </c>
      <c r="B146" s="28">
        <v>6300000</v>
      </c>
      <c r="C146" s="28">
        <v>0</v>
      </c>
      <c r="D146" s="28">
        <v>0</v>
      </c>
      <c r="E146" s="28">
        <v>0</v>
      </c>
      <c r="F146" s="35">
        <f t="shared" si="27"/>
        <v>6300000</v>
      </c>
      <c r="G146" s="7"/>
    </row>
    <row r="147" spans="1:7">
      <c r="A147" s="19" t="s">
        <v>56</v>
      </c>
      <c r="B147" s="35">
        <v>48673800</v>
      </c>
      <c r="C147" s="35">
        <v>0</v>
      </c>
      <c r="D147" s="35">
        <v>0</v>
      </c>
      <c r="E147" s="35">
        <v>0</v>
      </c>
      <c r="F147" s="35">
        <f t="shared" si="27"/>
        <v>48673800</v>
      </c>
      <c r="G147" s="7"/>
    </row>
    <row r="148" spans="1:7">
      <c r="A148" s="21" t="s">
        <v>57</v>
      </c>
      <c r="B148" s="28">
        <v>27673800</v>
      </c>
      <c r="C148" s="28">
        <v>0</v>
      </c>
      <c r="D148" s="28">
        <v>0</v>
      </c>
      <c r="E148" s="28">
        <v>0</v>
      </c>
      <c r="F148" s="28">
        <f t="shared" si="27"/>
        <v>27673800</v>
      </c>
      <c r="G148" s="7"/>
    </row>
    <row r="149" spans="1:7">
      <c r="A149" s="21" t="s">
        <v>126</v>
      </c>
      <c r="B149" s="28">
        <v>27673800</v>
      </c>
      <c r="C149" s="28">
        <v>0</v>
      </c>
      <c r="D149" s="28">
        <v>0</v>
      </c>
      <c r="E149" s="28">
        <v>0</v>
      </c>
      <c r="F149" s="28">
        <f t="shared" si="27"/>
        <v>27673800</v>
      </c>
      <c r="G149" s="7"/>
    </row>
    <row r="150" spans="1:7">
      <c r="A150" s="21" t="s">
        <v>58</v>
      </c>
      <c r="B150" s="28">
        <v>21000000</v>
      </c>
      <c r="C150" s="28">
        <v>0</v>
      </c>
      <c r="D150" s="28">
        <v>0</v>
      </c>
      <c r="E150" s="28">
        <v>0</v>
      </c>
      <c r="F150" s="28">
        <f t="shared" si="27"/>
        <v>21000000</v>
      </c>
      <c r="G150" s="7"/>
    </row>
    <row r="151" spans="1:7">
      <c r="A151" s="21" t="s">
        <v>127</v>
      </c>
      <c r="B151" s="28">
        <v>10500000</v>
      </c>
      <c r="C151" s="28">
        <v>0</v>
      </c>
      <c r="D151" s="28">
        <v>0</v>
      </c>
      <c r="E151" s="28">
        <v>0</v>
      </c>
      <c r="F151" s="28">
        <f t="shared" si="27"/>
        <v>10500000</v>
      </c>
      <c r="G151" s="7"/>
    </row>
    <row r="152" spans="1:7">
      <c r="A152" s="21" t="s">
        <v>128</v>
      </c>
      <c r="B152" s="28">
        <v>10500000</v>
      </c>
      <c r="C152" s="28">
        <v>0</v>
      </c>
      <c r="D152" s="28">
        <v>0</v>
      </c>
      <c r="E152" s="28">
        <v>0</v>
      </c>
      <c r="F152" s="28">
        <f t="shared" si="27"/>
        <v>10500000</v>
      </c>
      <c r="G152" s="7"/>
    </row>
    <row r="153" spans="1:7" s="1" customFormat="1">
      <c r="A153" s="19" t="s">
        <v>59</v>
      </c>
      <c r="B153" s="35">
        <v>16275000</v>
      </c>
      <c r="C153" s="35">
        <v>0</v>
      </c>
      <c r="D153" s="35">
        <v>0</v>
      </c>
      <c r="E153" s="35">
        <v>0</v>
      </c>
      <c r="F153" s="35">
        <f t="shared" si="27"/>
        <v>16275000</v>
      </c>
      <c r="G153" s="7"/>
    </row>
    <row r="154" spans="1:7">
      <c r="A154" s="21" t="s">
        <v>60</v>
      </c>
      <c r="B154" s="28">
        <v>16275000</v>
      </c>
      <c r="C154" s="28">
        <v>0</v>
      </c>
      <c r="D154" s="28">
        <v>0</v>
      </c>
      <c r="E154" s="28">
        <v>0</v>
      </c>
      <c r="F154" s="28">
        <f t="shared" si="27"/>
        <v>16275000</v>
      </c>
      <c r="G154" s="7"/>
    </row>
    <row r="155" spans="1:7">
      <c r="A155" s="21" t="s">
        <v>123</v>
      </c>
      <c r="B155" s="28">
        <v>5775000</v>
      </c>
      <c r="C155" s="28">
        <v>0</v>
      </c>
      <c r="D155" s="28">
        <v>0</v>
      </c>
      <c r="E155" s="28">
        <v>0</v>
      </c>
      <c r="F155" s="28">
        <f t="shared" si="27"/>
        <v>5775000</v>
      </c>
      <c r="G155" s="7"/>
    </row>
    <row r="156" spans="1:7">
      <c r="A156" s="21" t="s">
        <v>130</v>
      </c>
      <c r="B156" s="28">
        <v>2100000</v>
      </c>
      <c r="C156" s="28">
        <v>0</v>
      </c>
      <c r="D156" s="28">
        <v>0</v>
      </c>
      <c r="E156" s="28">
        <v>0</v>
      </c>
      <c r="F156" s="28">
        <f t="shared" si="27"/>
        <v>2100000</v>
      </c>
      <c r="G156" s="7"/>
    </row>
    <row r="157" spans="1:7">
      <c r="A157" s="21" t="s">
        <v>129</v>
      </c>
      <c r="B157" s="28">
        <v>8400000</v>
      </c>
      <c r="C157" s="28">
        <v>0</v>
      </c>
      <c r="D157" s="28">
        <v>0</v>
      </c>
      <c r="E157" s="28">
        <v>0</v>
      </c>
      <c r="F157" s="28">
        <f t="shared" si="27"/>
        <v>8400000</v>
      </c>
      <c r="G157" s="7"/>
    </row>
    <row r="158" spans="1:7" s="1" customFormat="1">
      <c r="A158" s="19" t="s">
        <v>61</v>
      </c>
      <c r="B158" s="35">
        <v>23100000</v>
      </c>
      <c r="C158" s="35">
        <v>0</v>
      </c>
      <c r="D158" s="35">
        <v>0</v>
      </c>
      <c r="E158" s="35">
        <v>0</v>
      </c>
      <c r="F158" s="35">
        <f t="shared" si="27"/>
        <v>23100000</v>
      </c>
      <c r="G158" s="7"/>
    </row>
    <row r="159" spans="1:7" s="1" customFormat="1">
      <c r="A159" s="21" t="s">
        <v>62</v>
      </c>
      <c r="B159" s="28">
        <v>8400000</v>
      </c>
      <c r="C159" s="28">
        <v>0</v>
      </c>
      <c r="D159" s="28">
        <v>0</v>
      </c>
      <c r="E159" s="28">
        <v>0</v>
      </c>
      <c r="F159" s="28">
        <f t="shared" si="27"/>
        <v>8400000</v>
      </c>
      <c r="G159" s="7"/>
    </row>
    <row r="160" spans="1:7" s="2" customFormat="1">
      <c r="A160" s="21" t="s">
        <v>131</v>
      </c>
      <c r="B160" s="28">
        <v>8400000</v>
      </c>
      <c r="C160" s="28">
        <v>0</v>
      </c>
      <c r="D160" s="28">
        <v>0</v>
      </c>
      <c r="E160" s="28">
        <v>0</v>
      </c>
      <c r="F160" s="28">
        <f t="shared" si="27"/>
        <v>8400000</v>
      </c>
      <c r="G160" s="7"/>
    </row>
    <row r="161" spans="1:7">
      <c r="A161" s="21" t="s">
        <v>63</v>
      </c>
      <c r="B161" s="28">
        <v>4000000</v>
      </c>
      <c r="C161" s="28">
        <v>0</v>
      </c>
      <c r="D161" s="28">
        <v>0</v>
      </c>
      <c r="E161" s="28">
        <v>0</v>
      </c>
      <c r="F161" s="28">
        <f t="shared" si="27"/>
        <v>4000000</v>
      </c>
      <c r="G161" s="7"/>
    </row>
    <row r="162" spans="1:7">
      <c r="A162" s="21" t="s">
        <v>132</v>
      </c>
      <c r="B162" s="28">
        <v>1000000</v>
      </c>
      <c r="C162" s="28">
        <v>0</v>
      </c>
      <c r="D162" s="28">
        <v>0</v>
      </c>
      <c r="E162" s="28">
        <v>0</v>
      </c>
      <c r="F162" s="28">
        <f t="shared" si="27"/>
        <v>1000000</v>
      </c>
      <c r="G162" s="7"/>
    </row>
    <row r="163" spans="1:7">
      <c r="A163" s="21" t="s">
        <v>133</v>
      </c>
      <c r="B163" s="28">
        <v>3000000</v>
      </c>
      <c r="C163" s="28">
        <v>0</v>
      </c>
      <c r="D163" s="28">
        <v>0</v>
      </c>
      <c r="E163" s="28">
        <v>0</v>
      </c>
      <c r="F163" s="28">
        <f t="shared" si="27"/>
        <v>3000000</v>
      </c>
      <c r="G163" s="7"/>
    </row>
    <row r="164" spans="1:7">
      <c r="A164" s="21" t="s">
        <v>64</v>
      </c>
      <c r="B164" s="28">
        <v>12700000</v>
      </c>
      <c r="C164" s="28">
        <v>0</v>
      </c>
      <c r="D164" s="28">
        <v>0</v>
      </c>
      <c r="E164" s="28">
        <v>0</v>
      </c>
      <c r="F164" s="28">
        <f t="shared" si="27"/>
        <v>12700000</v>
      </c>
      <c r="G164" s="7"/>
    </row>
    <row r="165" spans="1:7">
      <c r="A165" s="21" t="s">
        <v>134</v>
      </c>
      <c r="B165" s="28">
        <v>2700000</v>
      </c>
      <c r="C165" s="28">
        <v>0</v>
      </c>
      <c r="D165" s="28">
        <v>0</v>
      </c>
      <c r="E165" s="28">
        <v>0</v>
      </c>
      <c r="F165" s="28">
        <f t="shared" si="27"/>
        <v>2700000</v>
      </c>
      <c r="G165" s="7"/>
    </row>
    <row r="166" spans="1:7">
      <c r="A166" s="21" t="s">
        <v>135</v>
      </c>
      <c r="B166" s="28">
        <v>7000000</v>
      </c>
      <c r="C166" s="28">
        <v>0</v>
      </c>
      <c r="D166" s="28">
        <v>0</v>
      </c>
      <c r="E166" s="28">
        <v>0</v>
      </c>
      <c r="F166" s="28">
        <f t="shared" si="27"/>
        <v>7000000</v>
      </c>
      <c r="G166" s="7"/>
    </row>
    <row r="167" spans="1:7">
      <c r="A167" s="21" t="s">
        <v>123</v>
      </c>
      <c r="B167" s="28">
        <v>1000000</v>
      </c>
      <c r="C167" s="28">
        <v>0</v>
      </c>
      <c r="D167" s="28">
        <v>0</v>
      </c>
      <c r="E167" s="28">
        <v>0</v>
      </c>
      <c r="F167" s="28">
        <f t="shared" si="27"/>
        <v>1000000</v>
      </c>
      <c r="G167" s="7"/>
    </row>
    <row r="168" spans="1:7">
      <c r="A168" s="21" t="s">
        <v>130</v>
      </c>
      <c r="B168" s="28">
        <v>2000000</v>
      </c>
      <c r="C168" s="28">
        <v>0</v>
      </c>
      <c r="D168" s="28">
        <v>0</v>
      </c>
      <c r="E168" s="28">
        <v>0</v>
      </c>
      <c r="F168" s="28">
        <f t="shared" si="27"/>
        <v>2000000</v>
      </c>
      <c r="G168" s="7"/>
    </row>
    <row r="169" spans="1:7">
      <c r="A169" s="19" t="s">
        <v>65</v>
      </c>
      <c r="B169" s="35">
        <v>16380000</v>
      </c>
      <c r="C169" s="35">
        <v>16380000</v>
      </c>
      <c r="D169" s="35">
        <v>0</v>
      </c>
      <c r="E169" s="35">
        <v>0</v>
      </c>
      <c r="F169" s="35">
        <f t="shared" si="27"/>
        <v>32760000</v>
      </c>
      <c r="G169" s="7"/>
    </row>
    <row r="170" spans="1:7">
      <c r="A170" s="21" t="s">
        <v>66</v>
      </c>
      <c r="B170" s="28">
        <v>16380000</v>
      </c>
      <c r="C170" s="28">
        <v>16380000</v>
      </c>
      <c r="D170" s="28">
        <v>0</v>
      </c>
      <c r="E170" s="28">
        <v>0</v>
      </c>
      <c r="F170" s="28">
        <f t="shared" si="27"/>
        <v>32760000</v>
      </c>
      <c r="G170" s="7"/>
    </row>
    <row r="171" spans="1:7">
      <c r="A171" s="21" t="s">
        <v>115</v>
      </c>
      <c r="B171" s="28">
        <v>0</v>
      </c>
      <c r="C171" s="42">
        <v>0</v>
      </c>
      <c r="D171" s="28">
        <v>0</v>
      </c>
      <c r="E171" s="28">
        <v>0</v>
      </c>
      <c r="F171" s="28">
        <f t="shared" si="27"/>
        <v>0</v>
      </c>
      <c r="G171" s="7"/>
    </row>
    <row r="172" spans="1:7" ht="15" customHeight="1">
      <c r="A172" s="21" t="s">
        <v>116</v>
      </c>
      <c r="B172" s="28">
        <v>4200000</v>
      </c>
      <c r="C172" s="28">
        <v>4200000</v>
      </c>
      <c r="D172" s="28">
        <v>0</v>
      </c>
      <c r="E172" s="28">
        <v>0</v>
      </c>
      <c r="F172" s="28">
        <f t="shared" si="27"/>
        <v>8400000</v>
      </c>
      <c r="G172" s="7"/>
    </row>
    <row r="173" spans="1:7">
      <c r="A173" s="21" t="s">
        <v>117</v>
      </c>
      <c r="B173" s="28">
        <v>3150000</v>
      </c>
      <c r="C173" s="28">
        <v>3150000</v>
      </c>
      <c r="D173" s="28">
        <v>0</v>
      </c>
      <c r="E173" s="28">
        <v>0</v>
      </c>
      <c r="F173" s="28">
        <f t="shared" si="27"/>
        <v>6300000</v>
      </c>
      <c r="G173" s="7"/>
    </row>
    <row r="174" spans="1:7">
      <c r="A174" s="21" t="s">
        <v>118</v>
      </c>
      <c r="B174" s="28">
        <v>0</v>
      </c>
      <c r="C174" s="42">
        <v>0</v>
      </c>
      <c r="D174" s="28">
        <v>0</v>
      </c>
      <c r="E174" s="28">
        <v>0</v>
      </c>
      <c r="F174" s="28">
        <f t="shared" si="27"/>
        <v>0</v>
      </c>
      <c r="G174" s="7"/>
    </row>
    <row r="175" spans="1:7">
      <c r="A175" s="21" t="s">
        <v>119</v>
      </c>
      <c r="B175" s="28">
        <v>630000</v>
      </c>
      <c r="C175" s="28">
        <v>630000</v>
      </c>
      <c r="D175" s="28">
        <v>0</v>
      </c>
      <c r="E175" s="28">
        <v>0</v>
      </c>
      <c r="F175" s="28">
        <f t="shared" si="27"/>
        <v>1260000</v>
      </c>
      <c r="G175" s="7"/>
    </row>
    <row r="176" spans="1:7">
      <c r="A176" s="21" t="s">
        <v>120</v>
      </c>
      <c r="B176" s="28">
        <v>8400000</v>
      </c>
      <c r="C176" s="28">
        <v>8400000</v>
      </c>
      <c r="D176" s="28">
        <v>0</v>
      </c>
      <c r="E176" s="28">
        <v>0</v>
      </c>
      <c r="F176" s="28">
        <f t="shared" si="27"/>
        <v>16800000</v>
      </c>
      <c r="G176" s="7"/>
    </row>
    <row r="177" spans="1:7">
      <c r="A177" s="21" t="s">
        <v>121</v>
      </c>
      <c r="B177" s="28">
        <v>0</v>
      </c>
      <c r="C177" s="42">
        <v>0</v>
      </c>
      <c r="D177" s="28">
        <v>0</v>
      </c>
      <c r="E177" s="28">
        <v>0</v>
      </c>
      <c r="F177" s="28">
        <f t="shared" si="27"/>
        <v>0</v>
      </c>
      <c r="G177" s="7"/>
    </row>
    <row r="178" spans="1:7">
      <c r="A178" s="21" t="s">
        <v>122</v>
      </c>
      <c r="B178" s="28">
        <v>0</v>
      </c>
      <c r="C178" s="42">
        <v>0</v>
      </c>
      <c r="D178" s="28">
        <v>0</v>
      </c>
      <c r="E178" s="28">
        <v>0</v>
      </c>
      <c r="F178" s="28">
        <f t="shared" si="27"/>
        <v>0</v>
      </c>
      <c r="G178" s="7"/>
    </row>
    <row r="179" spans="1:7">
      <c r="A179" s="19" t="s">
        <v>67</v>
      </c>
      <c r="B179" s="25">
        <v>42520800</v>
      </c>
      <c r="C179" s="25">
        <v>0</v>
      </c>
      <c r="D179" s="25">
        <v>0</v>
      </c>
      <c r="E179" s="25">
        <v>10000000</v>
      </c>
      <c r="F179" s="25">
        <f t="shared" si="27"/>
        <v>52520800</v>
      </c>
      <c r="G179" s="7"/>
    </row>
    <row r="180" spans="1:7">
      <c r="A180" s="21" t="s">
        <v>45</v>
      </c>
      <c r="B180" s="22">
        <v>42520800</v>
      </c>
      <c r="C180" s="22">
        <v>0</v>
      </c>
      <c r="D180" s="22">
        <v>0</v>
      </c>
      <c r="E180" s="22">
        <v>0</v>
      </c>
      <c r="F180" s="22">
        <f>SUM(B180:E180)</f>
        <v>42520800</v>
      </c>
      <c r="G180" s="8"/>
    </row>
    <row r="181" spans="1:7">
      <c r="A181" s="21" t="s">
        <v>187</v>
      </c>
      <c r="B181" s="22">
        <v>5520800</v>
      </c>
      <c r="C181" s="22">
        <v>0</v>
      </c>
      <c r="D181" s="22">
        <v>0</v>
      </c>
      <c r="E181" s="22">
        <v>0</v>
      </c>
      <c r="F181" s="22">
        <f>SUM(B181:E181)</f>
        <v>5520800</v>
      </c>
      <c r="G181" s="8"/>
    </row>
    <row r="182" spans="1:7">
      <c r="A182" s="21" t="s">
        <v>188</v>
      </c>
      <c r="B182" s="22">
        <v>10000000</v>
      </c>
      <c r="C182" s="22">
        <v>0</v>
      </c>
      <c r="D182" s="22">
        <v>0</v>
      </c>
      <c r="E182" s="22">
        <v>0</v>
      </c>
      <c r="F182" s="22">
        <f t="shared" ref="F182:F183" si="28">SUM(B182:E182)</f>
        <v>10000000</v>
      </c>
      <c r="G182" s="8"/>
    </row>
    <row r="183" spans="1:7">
      <c r="A183" s="21" t="s">
        <v>189</v>
      </c>
      <c r="B183" s="22">
        <v>27000000</v>
      </c>
      <c r="C183" s="22">
        <v>0</v>
      </c>
      <c r="D183" s="22">
        <v>0</v>
      </c>
      <c r="E183" s="22">
        <v>10000000</v>
      </c>
      <c r="F183" s="22">
        <f t="shared" si="28"/>
        <v>37000000</v>
      </c>
      <c r="G183" s="8"/>
    </row>
    <row r="184" spans="1:7">
      <c r="A184" s="52" t="s">
        <v>68</v>
      </c>
      <c r="B184" s="51">
        <f>SUM(B186+B193+B198+B208)</f>
        <v>107917186.65000001</v>
      </c>
      <c r="C184" s="51">
        <f t="shared" ref="C184:F184" si="29">SUM(C186+C193+C198+C208)</f>
        <v>22156607.550000001</v>
      </c>
      <c r="D184" s="51">
        <f t="shared" si="29"/>
        <v>0</v>
      </c>
      <c r="E184" s="51">
        <f t="shared" si="29"/>
        <v>70350000</v>
      </c>
      <c r="F184" s="51">
        <f t="shared" si="29"/>
        <v>200423794.19999999</v>
      </c>
      <c r="G184" s="50"/>
    </row>
    <row r="185" spans="1:7">
      <c r="A185" s="52"/>
      <c r="B185" s="51"/>
      <c r="C185" s="51"/>
      <c r="D185" s="51"/>
      <c r="E185" s="51"/>
      <c r="F185" s="51"/>
      <c r="G185" s="50"/>
    </row>
    <row r="186" spans="1:7">
      <c r="A186" s="19" t="s">
        <v>69</v>
      </c>
      <c r="B186" s="25">
        <v>22102765.650000002</v>
      </c>
      <c r="C186" s="25">
        <v>9808607.5500000007</v>
      </c>
      <c r="D186" s="25">
        <v>0</v>
      </c>
      <c r="E186" s="25">
        <v>2100000</v>
      </c>
      <c r="F186" s="25">
        <f>SUM(B186:E186)</f>
        <v>34011373.200000003</v>
      </c>
      <c r="G186" s="50"/>
    </row>
    <row r="187" spans="1:7">
      <c r="A187" s="21" t="s">
        <v>70</v>
      </c>
      <c r="B187" s="22">
        <v>22102765.650000002</v>
      </c>
      <c r="C187" s="22">
        <v>9808607.5500000007</v>
      </c>
      <c r="D187" s="22">
        <v>0</v>
      </c>
      <c r="E187" s="22">
        <v>2100000</v>
      </c>
      <c r="F187" s="22">
        <f>SUM(B187:E187)</f>
        <v>34011373.200000003</v>
      </c>
      <c r="G187" s="50"/>
    </row>
    <row r="188" spans="1:7">
      <c r="A188" s="21" t="s">
        <v>90</v>
      </c>
      <c r="B188" s="22">
        <v>0</v>
      </c>
      <c r="C188" s="22">
        <v>5250000</v>
      </c>
      <c r="D188" s="22">
        <v>0</v>
      </c>
      <c r="E188" s="22">
        <v>0</v>
      </c>
      <c r="F188" s="22">
        <f t="shared" ref="F188:F192" si="30">SUM(B188:E188)</f>
        <v>5250000</v>
      </c>
      <c r="G188" s="50"/>
    </row>
    <row r="189" spans="1:7">
      <c r="A189" s="21" t="s">
        <v>91</v>
      </c>
      <c r="B189" s="22">
        <v>7350000</v>
      </c>
      <c r="C189" s="22">
        <v>0</v>
      </c>
      <c r="D189" s="22">
        <v>0</v>
      </c>
      <c r="E189" s="22">
        <v>0</v>
      </c>
      <c r="F189" s="22">
        <f t="shared" si="30"/>
        <v>7350000</v>
      </c>
      <c r="G189" s="50"/>
    </row>
    <row r="190" spans="1:7">
      <c r="A190" s="21" t="s">
        <v>92</v>
      </c>
      <c r="B190" s="22">
        <v>5500000</v>
      </c>
      <c r="C190" s="22">
        <v>0</v>
      </c>
      <c r="D190" s="22">
        <v>0</v>
      </c>
      <c r="E190" s="22">
        <v>0</v>
      </c>
      <c r="F190" s="22">
        <f t="shared" si="30"/>
        <v>5500000</v>
      </c>
      <c r="G190" s="50"/>
    </row>
    <row r="191" spans="1:7">
      <c r="A191" s="21" t="s">
        <v>93</v>
      </c>
      <c r="B191" s="22">
        <v>5000000</v>
      </c>
      <c r="C191" s="22">
        <v>4558607.55</v>
      </c>
      <c r="D191" s="22">
        <v>0</v>
      </c>
      <c r="E191" s="22">
        <v>0</v>
      </c>
      <c r="F191" s="22">
        <f t="shared" si="30"/>
        <v>9558607.5500000007</v>
      </c>
      <c r="G191" s="50"/>
    </row>
    <row r="192" spans="1:7">
      <c r="A192" s="21" t="s">
        <v>94</v>
      </c>
      <c r="B192" s="22">
        <v>4252765.6500000004</v>
      </c>
      <c r="C192" s="22">
        <v>0</v>
      </c>
      <c r="D192" s="22">
        <v>0</v>
      </c>
      <c r="E192" s="22">
        <v>2100000</v>
      </c>
      <c r="F192" s="22">
        <f t="shared" si="30"/>
        <v>6352765.6500000004</v>
      </c>
      <c r="G192" s="50"/>
    </row>
    <row r="193" spans="1:7">
      <c r="A193" s="19" t="s">
        <v>71</v>
      </c>
      <c r="B193" s="25">
        <v>17619000</v>
      </c>
      <c r="C193" s="25">
        <v>0</v>
      </c>
      <c r="D193" s="25">
        <v>0</v>
      </c>
      <c r="E193" s="25">
        <v>52500000</v>
      </c>
      <c r="F193" s="25">
        <f>SUM(B193:E193)</f>
        <v>70119000</v>
      </c>
      <c r="G193" s="50"/>
    </row>
    <row r="194" spans="1:7">
      <c r="A194" s="21" t="s">
        <v>72</v>
      </c>
      <c r="B194" s="22">
        <v>17619000</v>
      </c>
      <c r="C194" s="22">
        <v>0</v>
      </c>
      <c r="D194" s="22">
        <v>0</v>
      </c>
      <c r="E194" s="22">
        <v>52500000</v>
      </c>
      <c r="F194" s="22">
        <f>SUM(B194:E194)</f>
        <v>70119000</v>
      </c>
      <c r="G194" s="50"/>
    </row>
    <row r="195" spans="1:7">
      <c r="A195" s="21" t="s">
        <v>95</v>
      </c>
      <c r="B195" s="22">
        <v>7619000</v>
      </c>
      <c r="C195" s="22">
        <v>0</v>
      </c>
      <c r="D195" s="22">
        <v>0</v>
      </c>
      <c r="E195" s="22">
        <v>0</v>
      </c>
      <c r="F195" s="22">
        <f t="shared" ref="F195:F197" si="31">SUM(B195:E195)</f>
        <v>7619000</v>
      </c>
      <c r="G195" s="50"/>
    </row>
    <row r="196" spans="1:7">
      <c r="A196" s="21" t="s">
        <v>96</v>
      </c>
      <c r="B196" s="22">
        <v>10000000</v>
      </c>
      <c r="C196" s="22">
        <v>0</v>
      </c>
      <c r="D196" s="22">
        <v>0</v>
      </c>
      <c r="E196" s="22">
        <v>26250000</v>
      </c>
      <c r="F196" s="22">
        <f t="shared" si="31"/>
        <v>36250000</v>
      </c>
      <c r="G196" s="50"/>
    </row>
    <row r="197" spans="1:7">
      <c r="A197" s="21" t="s">
        <v>97</v>
      </c>
      <c r="B197" s="22">
        <v>0</v>
      </c>
      <c r="C197" s="22">
        <v>0</v>
      </c>
      <c r="D197" s="22">
        <v>0</v>
      </c>
      <c r="E197" s="22">
        <v>26250000</v>
      </c>
      <c r="F197" s="22">
        <f t="shared" si="31"/>
        <v>26250000</v>
      </c>
      <c r="G197" s="50"/>
    </row>
    <row r="198" spans="1:7">
      <c r="A198" s="19" t="s">
        <v>73</v>
      </c>
      <c r="B198" s="25">
        <v>9397500</v>
      </c>
      <c r="C198" s="25">
        <v>12348000</v>
      </c>
      <c r="D198" s="25">
        <v>0</v>
      </c>
      <c r="E198" s="25">
        <v>0</v>
      </c>
      <c r="F198" s="25">
        <f>SUM(B198:E198)</f>
        <v>21745500</v>
      </c>
      <c r="G198" s="50"/>
    </row>
    <row r="199" spans="1:7">
      <c r="A199" s="21" t="s">
        <v>74</v>
      </c>
      <c r="B199" s="22">
        <v>6300000</v>
      </c>
      <c r="C199" s="22">
        <v>2100000</v>
      </c>
      <c r="D199" s="22">
        <v>0</v>
      </c>
      <c r="E199" s="22">
        <v>0</v>
      </c>
      <c r="F199" s="22">
        <f t="shared" ref="F199:F208" si="32">SUM(B199:E199)</f>
        <v>8400000</v>
      </c>
      <c r="G199" s="50"/>
    </row>
    <row r="200" spans="1:7">
      <c r="A200" s="21" t="s">
        <v>98</v>
      </c>
      <c r="B200" s="22">
        <v>5050000</v>
      </c>
      <c r="C200" s="22">
        <v>2100000</v>
      </c>
      <c r="D200" s="22">
        <v>0</v>
      </c>
      <c r="E200" s="22">
        <v>0</v>
      </c>
      <c r="F200" s="22">
        <f t="shared" si="32"/>
        <v>7150000</v>
      </c>
      <c r="G200" s="50"/>
    </row>
    <row r="201" spans="1:7" ht="29.25">
      <c r="A201" s="43" t="s">
        <v>99</v>
      </c>
      <c r="B201" s="22">
        <v>1250000</v>
      </c>
      <c r="C201" s="22">
        <v>0</v>
      </c>
      <c r="D201" s="22">
        <v>0</v>
      </c>
      <c r="E201" s="22">
        <v>0</v>
      </c>
      <c r="F201" s="22">
        <f t="shared" si="32"/>
        <v>1250000</v>
      </c>
      <c r="G201" s="50"/>
    </row>
    <row r="202" spans="1:7">
      <c r="A202" s="21" t="s">
        <v>75</v>
      </c>
      <c r="B202" s="22">
        <v>3097500</v>
      </c>
      <c r="C202" s="22">
        <v>10248000</v>
      </c>
      <c r="D202" s="22">
        <v>0</v>
      </c>
      <c r="E202" s="22">
        <v>0</v>
      </c>
      <c r="F202" s="22">
        <f t="shared" si="32"/>
        <v>13345500</v>
      </c>
      <c r="G202" s="50"/>
    </row>
    <row r="203" spans="1:7" ht="29.25">
      <c r="A203" s="43" t="s">
        <v>100</v>
      </c>
      <c r="B203" s="22">
        <v>1050000</v>
      </c>
      <c r="C203" s="22">
        <v>2100000</v>
      </c>
      <c r="D203" s="22">
        <v>0</v>
      </c>
      <c r="E203" s="22">
        <v>0</v>
      </c>
      <c r="F203" s="22">
        <f t="shared" si="32"/>
        <v>3150000</v>
      </c>
      <c r="G203" s="50"/>
    </row>
    <row r="204" spans="1:7">
      <c r="A204" s="43" t="s">
        <v>101</v>
      </c>
      <c r="B204" s="22">
        <v>525000</v>
      </c>
      <c r="C204" s="22">
        <v>2100000</v>
      </c>
      <c r="D204" s="22">
        <v>0</v>
      </c>
      <c r="E204" s="22">
        <v>0</v>
      </c>
      <c r="F204" s="22">
        <f t="shared" si="32"/>
        <v>2625000</v>
      </c>
      <c r="G204" s="50"/>
    </row>
    <row r="205" spans="1:7">
      <c r="A205" s="43" t="s">
        <v>102</v>
      </c>
      <c r="B205" s="22">
        <v>525000</v>
      </c>
      <c r="C205" s="22">
        <v>3150000</v>
      </c>
      <c r="D205" s="22">
        <v>0</v>
      </c>
      <c r="E205" s="22">
        <v>0</v>
      </c>
      <c r="F205" s="22">
        <f t="shared" si="32"/>
        <v>3675000</v>
      </c>
      <c r="G205" s="50"/>
    </row>
    <row r="206" spans="1:7">
      <c r="A206" s="43" t="s">
        <v>103</v>
      </c>
      <c r="B206" s="22">
        <v>525000</v>
      </c>
      <c r="C206" s="22">
        <v>63000</v>
      </c>
      <c r="D206" s="22">
        <v>0</v>
      </c>
      <c r="E206" s="22">
        <v>0</v>
      </c>
      <c r="F206" s="22">
        <f t="shared" si="32"/>
        <v>588000</v>
      </c>
      <c r="G206" s="50"/>
    </row>
    <row r="207" spans="1:7" ht="29.25">
      <c r="A207" s="43" t="s">
        <v>104</v>
      </c>
      <c r="B207" s="22">
        <v>472500</v>
      </c>
      <c r="C207" s="22">
        <v>2835000</v>
      </c>
      <c r="D207" s="22">
        <v>0</v>
      </c>
      <c r="E207" s="22">
        <v>0</v>
      </c>
      <c r="F207" s="22">
        <f t="shared" si="32"/>
        <v>3307500</v>
      </c>
      <c r="G207" s="50"/>
    </row>
    <row r="208" spans="1:7">
      <c r="A208" s="19" t="s">
        <v>76</v>
      </c>
      <c r="B208" s="25">
        <v>58797921</v>
      </c>
      <c r="C208" s="25">
        <v>0</v>
      </c>
      <c r="D208" s="25">
        <v>0</v>
      </c>
      <c r="E208" s="25">
        <v>15750000</v>
      </c>
      <c r="F208" s="25">
        <f t="shared" si="32"/>
        <v>74547921</v>
      </c>
      <c r="G208" s="50"/>
    </row>
    <row r="209" spans="1:7">
      <c r="A209" s="21" t="s">
        <v>77</v>
      </c>
      <c r="B209" s="22">
        <v>10500000</v>
      </c>
      <c r="C209" s="22">
        <v>0</v>
      </c>
      <c r="D209" s="22">
        <v>0</v>
      </c>
      <c r="E209" s="22">
        <v>0</v>
      </c>
      <c r="F209" s="22">
        <f t="shared" ref="F209:F210" si="33">SUM(B209:E209)</f>
        <v>10500000</v>
      </c>
      <c r="G209" s="50"/>
    </row>
    <row r="210" spans="1:7">
      <c r="A210" s="21" t="s">
        <v>78</v>
      </c>
      <c r="B210" s="22">
        <v>48297921</v>
      </c>
      <c r="C210" s="22">
        <v>0</v>
      </c>
      <c r="D210" s="22">
        <v>0</v>
      </c>
      <c r="E210" s="22">
        <v>15750000</v>
      </c>
      <c r="F210" s="22">
        <f t="shared" si="33"/>
        <v>64047921</v>
      </c>
      <c r="G210" s="50"/>
    </row>
  </sheetData>
  <mergeCells count="20">
    <mergeCell ref="A1:F1"/>
    <mergeCell ref="A2:F2"/>
    <mergeCell ref="F184:F185"/>
    <mergeCell ref="A184:A185"/>
    <mergeCell ref="B184:B185"/>
    <mergeCell ref="C184:C185"/>
    <mergeCell ref="D184:D185"/>
    <mergeCell ref="E184:E185"/>
    <mergeCell ref="A123:A124"/>
    <mergeCell ref="B123:B124"/>
    <mergeCell ref="C123:C124"/>
    <mergeCell ref="D123:D124"/>
    <mergeCell ref="E123:E124"/>
    <mergeCell ref="F110:F111"/>
    <mergeCell ref="A110:A111"/>
    <mergeCell ref="B110:B111"/>
    <mergeCell ref="C110:C111"/>
    <mergeCell ref="D110:D111"/>
    <mergeCell ref="E110:E111"/>
    <mergeCell ref="F123:F12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0"/>
  <sheetViews>
    <sheetView topLeftCell="A113" zoomScaleNormal="100" workbookViewId="0">
      <pane xSplit="1" topLeftCell="B1" activePane="topRight" state="frozen"/>
      <selection activeCell="A108" sqref="A108"/>
      <selection pane="topRight" activeCell="B134" sqref="A1:G210"/>
    </sheetView>
  </sheetViews>
  <sheetFormatPr baseColWidth="10" defaultColWidth="9.140625" defaultRowHeight="15"/>
  <cols>
    <col min="1" max="1" width="51.28515625" customWidth="1"/>
    <col min="2" max="2" width="21.7109375" customWidth="1"/>
    <col min="3" max="3" width="24.28515625" customWidth="1"/>
    <col min="4" max="4" width="17.85546875" customWidth="1"/>
    <col min="5" max="5" width="18.85546875" customWidth="1"/>
    <col min="6" max="6" width="23.28515625" customWidth="1"/>
    <col min="7" max="7" width="16.140625" customWidth="1"/>
  </cols>
  <sheetData>
    <row r="1" spans="1:7">
      <c r="A1" s="57" t="s">
        <v>0</v>
      </c>
      <c r="B1" s="57"/>
      <c r="C1" s="57"/>
      <c r="D1" s="57"/>
      <c r="E1" s="57"/>
      <c r="F1" s="57"/>
      <c r="G1" s="8"/>
    </row>
    <row r="2" spans="1:7">
      <c r="A2" s="58" t="s">
        <v>151</v>
      </c>
      <c r="B2" s="58"/>
      <c r="C2" s="58"/>
      <c r="D2" s="58"/>
      <c r="E2" s="58"/>
      <c r="F2" s="58"/>
      <c r="G2" s="8"/>
    </row>
    <row r="3" spans="1:7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8"/>
    </row>
    <row r="4" spans="1:7">
      <c r="A4" s="20" t="s">
        <v>8</v>
      </c>
      <c r="B4" s="22">
        <f>B5+B134+B184</f>
        <v>2648170609.0349998</v>
      </c>
      <c r="C4" s="21">
        <f t="shared" ref="C4:F4" si="0">C5+C134+C184</f>
        <v>135941821.08000001</v>
      </c>
      <c r="D4" s="21">
        <f t="shared" si="0"/>
        <v>186322500</v>
      </c>
      <c r="E4" s="21">
        <f t="shared" si="0"/>
        <v>1694957217</v>
      </c>
      <c r="F4" s="22">
        <f t="shared" si="0"/>
        <v>4665392147.1149998</v>
      </c>
      <c r="G4" s="8"/>
    </row>
    <row r="5" spans="1:7">
      <c r="A5" s="23" t="s">
        <v>9</v>
      </c>
      <c r="B5" s="24">
        <f>SUM(B6+B15+B21+B28+B30+B32+B38+B54+B63+B78+B90+B109+B126+B130)</f>
        <v>2336019483.0524998</v>
      </c>
      <c r="C5" s="24">
        <f t="shared" ref="C5:F5" si="1">SUM(C6+C15+C21+C28+C30+C32+C38+C54+C63+C78+C90+C109+C126+C130)</f>
        <v>112840290.08000001</v>
      </c>
      <c r="D5" s="24">
        <f t="shared" si="1"/>
        <v>186322500</v>
      </c>
      <c r="E5" s="24">
        <f t="shared" si="1"/>
        <v>1564957217</v>
      </c>
      <c r="F5" s="24">
        <f t="shared" si="1"/>
        <v>4200139490.1325002</v>
      </c>
      <c r="G5" s="8"/>
    </row>
    <row r="6" spans="1:7" s="15" customFormat="1">
      <c r="A6" s="11" t="s">
        <v>10</v>
      </c>
      <c r="B6" s="12">
        <f>B7+B10+B12</f>
        <v>93283627.5</v>
      </c>
      <c r="C6" s="12">
        <f t="shared" ref="C6:E6" si="2">C7+C10+C12</f>
        <v>0</v>
      </c>
      <c r="D6" s="12">
        <f t="shared" si="2"/>
        <v>186322500</v>
      </c>
      <c r="E6" s="12">
        <f t="shared" si="2"/>
        <v>0</v>
      </c>
      <c r="F6" s="12">
        <f>SUM(B6:E6)</f>
        <v>279606127.5</v>
      </c>
      <c r="G6" s="44"/>
    </row>
    <row r="7" spans="1:7" s="15" customFormat="1">
      <c r="A7" s="13" t="s">
        <v>201</v>
      </c>
      <c r="B7" s="14">
        <f>B8+B9</f>
        <v>85995000</v>
      </c>
      <c r="C7" s="14">
        <f t="shared" ref="C7:E7" si="3">C8+C9</f>
        <v>0</v>
      </c>
      <c r="D7" s="14">
        <f t="shared" si="3"/>
        <v>186322500</v>
      </c>
      <c r="E7" s="14">
        <f t="shared" si="3"/>
        <v>0</v>
      </c>
      <c r="F7" s="14">
        <f t="shared" ref="F7:F17" si="4">SUM(B7:E7)</f>
        <v>272317500</v>
      </c>
      <c r="G7" s="44"/>
    </row>
    <row r="8" spans="1:7" s="15" customFormat="1">
      <c r="A8" s="13" t="s">
        <v>202</v>
      </c>
      <c r="B8" s="14">
        <v>85995000</v>
      </c>
      <c r="C8" s="14">
        <v>0</v>
      </c>
      <c r="D8" s="14">
        <v>110250000</v>
      </c>
      <c r="E8" s="14">
        <v>0</v>
      </c>
      <c r="F8" s="14">
        <f t="shared" si="4"/>
        <v>196245000</v>
      </c>
      <c r="G8" s="44"/>
    </row>
    <row r="9" spans="1:7" s="15" customFormat="1">
      <c r="A9" s="13" t="s">
        <v>203</v>
      </c>
      <c r="B9" s="14">
        <v>0</v>
      </c>
      <c r="C9" s="14">
        <v>0</v>
      </c>
      <c r="D9" s="14">
        <v>76072500</v>
      </c>
      <c r="E9" s="14">
        <v>0</v>
      </c>
      <c r="F9" s="14">
        <f t="shared" si="4"/>
        <v>76072500</v>
      </c>
      <c r="G9" s="45"/>
    </row>
    <row r="10" spans="1:7" s="15" customFormat="1">
      <c r="A10" s="13" t="s">
        <v>204</v>
      </c>
      <c r="B10" s="14">
        <f>B11</f>
        <v>2205000</v>
      </c>
      <c r="C10" s="14">
        <f t="shared" ref="C10:E10" si="5">C11</f>
        <v>0</v>
      </c>
      <c r="D10" s="14">
        <f t="shared" si="5"/>
        <v>0</v>
      </c>
      <c r="E10" s="14">
        <f t="shared" si="5"/>
        <v>0</v>
      </c>
      <c r="F10" s="14">
        <f t="shared" si="4"/>
        <v>2205000</v>
      </c>
      <c r="G10" s="44"/>
    </row>
    <row r="11" spans="1:7" s="15" customFormat="1">
      <c r="A11" s="13" t="s">
        <v>205</v>
      </c>
      <c r="B11" s="14">
        <v>2205000</v>
      </c>
      <c r="C11" s="14">
        <v>0</v>
      </c>
      <c r="D11" s="14">
        <v>0</v>
      </c>
      <c r="E11" s="14">
        <v>0</v>
      </c>
      <c r="F11" s="14">
        <f t="shared" si="4"/>
        <v>2205000</v>
      </c>
      <c r="G11" s="44"/>
    </row>
    <row r="12" spans="1:7" s="15" customFormat="1">
      <c r="A12" s="13" t="s">
        <v>206</v>
      </c>
      <c r="B12" s="14">
        <f>B13+B14</f>
        <v>5083627.5</v>
      </c>
      <c r="C12" s="14">
        <f t="shared" ref="C12:E12" si="6">C13+C14</f>
        <v>0</v>
      </c>
      <c r="D12" s="14">
        <f t="shared" si="6"/>
        <v>0</v>
      </c>
      <c r="E12" s="14">
        <f t="shared" si="6"/>
        <v>0</v>
      </c>
      <c r="F12" s="14">
        <f t="shared" si="4"/>
        <v>5083627.5</v>
      </c>
      <c r="G12" s="44"/>
    </row>
    <row r="13" spans="1:7" s="15" customFormat="1">
      <c r="A13" s="13" t="s">
        <v>207</v>
      </c>
      <c r="B13" s="14">
        <v>2878627.5</v>
      </c>
      <c r="C13" s="14">
        <v>0</v>
      </c>
      <c r="D13" s="14">
        <v>0</v>
      </c>
      <c r="E13" s="14">
        <v>0</v>
      </c>
      <c r="F13" s="14">
        <f t="shared" si="4"/>
        <v>2878627.5</v>
      </c>
      <c r="G13" s="44"/>
    </row>
    <row r="14" spans="1:7" s="15" customFormat="1">
      <c r="A14" s="13" t="s">
        <v>208</v>
      </c>
      <c r="B14" s="14">
        <v>2205000</v>
      </c>
      <c r="C14" s="14">
        <v>0</v>
      </c>
      <c r="D14" s="14">
        <v>0</v>
      </c>
      <c r="E14" s="14">
        <v>0</v>
      </c>
      <c r="F14" s="14">
        <f t="shared" si="4"/>
        <v>2205000</v>
      </c>
      <c r="G14" s="44"/>
    </row>
    <row r="15" spans="1:7" s="15" customFormat="1">
      <c r="A15" s="11" t="s">
        <v>11</v>
      </c>
      <c r="B15" s="12">
        <f>B16</f>
        <v>2205000</v>
      </c>
      <c r="C15" s="12">
        <f t="shared" ref="C15:E16" si="7">C16</f>
        <v>0</v>
      </c>
      <c r="D15" s="12">
        <f t="shared" si="7"/>
        <v>0</v>
      </c>
      <c r="E15" s="12">
        <f t="shared" si="7"/>
        <v>0</v>
      </c>
      <c r="F15" s="12">
        <f t="shared" si="4"/>
        <v>2205000</v>
      </c>
      <c r="G15" s="44"/>
    </row>
    <row r="16" spans="1:7" s="15" customFormat="1">
      <c r="A16" s="13" t="s">
        <v>209</v>
      </c>
      <c r="B16" s="14">
        <f>B17</f>
        <v>2205000</v>
      </c>
      <c r="C16" s="14">
        <f t="shared" si="7"/>
        <v>0</v>
      </c>
      <c r="D16" s="14">
        <f t="shared" si="7"/>
        <v>0</v>
      </c>
      <c r="E16" s="14">
        <f t="shared" si="7"/>
        <v>0</v>
      </c>
      <c r="F16" s="14">
        <f t="shared" si="4"/>
        <v>2205000</v>
      </c>
      <c r="G16" s="44"/>
    </row>
    <row r="17" spans="1:7" s="15" customFormat="1">
      <c r="A17" s="13" t="s">
        <v>210</v>
      </c>
      <c r="B17" s="14">
        <v>2205000</v>
      </c>
      <c r="C17" s="14">
        <v>0</v>
      </c>
      <c r="D17" s="14">
        <v>0</v>
      </c>
      <c r="E17" s="14">
        <v>0</v>
      </c>
      <c r="F17" s="14">
        <f t="shared" si="4"/>
        <v>2205000</v>
      </c>
      <c r="G17" s="44"/>
    </row>
    <row r="18" spans="1:7">
      <c r="A18" s="19" t="s">
        <v>12</v>
      </c>
      <c r="B18" s="22">
        <v>391678612.5</v>
      </c>
      <c r="C18" s="22">
        <v>0</v>
      </c>
      <c r="D18" s="22">
        <v>0</v>
      </c>
      <c r="E18" s="22">
        <v>80000000</v>
      </c>
      <c r="F18" s="25">
        <f t="shared" ref="F18:F27" si="8">SUM(B18:E18)</f>
        <v>471678612.5</v>
      </c>
      <c r="G18" s="7"/>
    </row>
    <row r="19" spans="1:7">
      <c r="A19" s="21" t="s">
        <v>13</v>
      </c>
      <c r="B19" s="22">
        <v>391678612.5</v>
      </c>
      <c r="C19" s="22">
        <v>0</v>
      </c>
      <c r="D19" s="22">
        <v>0</v>
      </c>
      <c r="E19" s="22">
        <v>80000000</v>
      </c>
      <c r="F19" s="22">
        <f t="shared" si="8"/>
        <v>471678612.5</v>
      </c>
      <c r="G19" s="7"/>
    </row>
    <row r="20" spans="1:7">
      <c r="A20" s="21" t="s">
        <v>14</v>
      </c>
      <c r="B20" s="22">
        <v>391678612.5</v>
      </c>
      <c r="C20" s="22">
        <v>0</v>
      </c>
      <c r="D20" s="22">
        <v>0</v>
      </c>
      <c r="E20" s="22">
        <v>80000000</v>
      </c>
      <c r="F20" s="22">
        <f t="shared" si="8"/>
        <v>471678612.5</v>
      </c>
      <c r="G20" s="7"/>
    </row>
    <row r="21" spans="1:7">
      <c r="A21" s="19" t="s">
        <v>15</v>
      </c>
      <c r="B21" s="25">
        <v>256646205.90000001</v>
      </c>
      <c r="C21" s="25">
        <v>0</v>
      </c>
      <c r="D21" s="25">
        <v>0</v>
      </c>
      <c r="E21" s="25">
        <v>100000000</v>
      </c>
      <c r="F21" s="25">
        <f t="shared" si="8"/>
        <v>356646205.89999998</v>
      </c>
      <c r="G21" s="7"/>
    </row>
    <row r="22" spans="1:7">
      <c r="A22" s="21" t="s">
        <v>79</v>
      </c>
      <c r="B22" s="22">
        <v>256646205.90000001</v>
      </c>
      <c r="C22" s="22">
        <v>0</v>
      </c>
      <c r="D22" s="22">
        <v>0</v>
      </c>
      <c r="E22" s="22">
        <v>0</v>
      </c>
      <c r="F22" s="22">
        <f t="shared" si="8"/>
        <v>256646205.90000001</v>
      </c>
      <c r="G22" s="7"/>
    </row>
    <row r="23" spans="1:7">
      <c r="A23" s="21" t="s">
        <v>80</v>
      </c>
      <c r="B23" s="22">
        <v>86150000</v>
      </c>
      <c r="C23" s="22">
        <v>0</v>
      </c>
      <c r="D23" s="22">
        <v>0</v>
      </c>
      <c r="E23" s="22">
        <v>0</v>
      </c>
      <c r="F23" s="22">
        <f t="shared" si="8"/>
        <v>86150000</v>
      </c>
      <c r="G23" s="7"/>
    </row>
    <row r="24" spans="1:7">
      <c r="A24" s="21" t="s">
        <v>81</v>
      </c>
      <c r="B24" s="22">
        <v>66150000</v>
      </c>
      <c r="C24" s="22">
        <v>0</v>
      </c>
      <c r="D24" s="22">
        <v>0</v>
      </c>
      <c r="E24" s="22">
        <v>0</v>
      </c>
      <c r="F24" s="22">
        <f t="shared" si="8"/>
        <v>66150000</v>
      </c>
      <c r="G24" s="7"/>
    </row>
    <row r="25" spans="1:7">
      <c r="A25" s="21" t="s">
        <v>82</v>
      </c>
      <c r="B25" s="22">
        <v>33075000</v>
      </c>
      <c r="C25" s="22">
        <v>0</v>
      </c>
      <c r="D25" s="22">
        <v>0</v>
      </c>
      <c r="E25" s="22">
        <v>0</v>
      </c>
      <c r="F25" s="22">
        <f t="shared" si="8"/>
        <v>33075000</v>
      </c>
      <c r="G25" s="7"/>
    </row>
    <row r="26" spans="1:7">
      <c r="A26" s="21" t="s">
        <v>83</v>
      </c>
      <c r="B26" s="22">
        <v>25274766.195000004</v>
      </c>
      <c r="C26" s="22">
        <v>0</v>
      </c>
      <c r="D26" s="22">
        <v>0</v>
      </c>
      <c r="E26" s="22">
        <v>0</v>
      </c>
      <c r="F26" s="22">
        <f t="shared" si="8"/>
        <v>25274766.195000004</v>
      </c>
      <c r="G26" s="7"/>
    </row>
    <row r="27" spans="1:7">
      <c r="A27" s="21" t="s">
        <v>84</v>
      </c>
      <c r="B27" s="22">
        <v>57175000</v>
      </c>
      <c r="C27" s="22">
        <v>0</v>
      </c>
      <c r="D27" s="22">
        <v>0</v>
      </c>
      <c r="E27" s="22">
        <v>100000000</v>
      </c>
      <c r="F27" s="22">
        <f t="shared" si="8"/>
        <v>157175000</v>
      </c>
      <c r="G27" s="7"/>
    </row>
    <row r="28" spans="1:7">
      <c r="A28" s="19" t="s">
        <v>16</v>
      </c>
      <c r="B28" s="25">
        <v>28849155.300000001</v>
      </c>
      <c r="C28" s="25">
        <v>0</v>
      </c>
      <c r="D28" s="25">
        <v>0</v>
      </c>
      <c r="E28" s="25">
        <v>40000000</v>
      </c>
      <c r="F28" s="25">
        <f t="shared" ref="F28:F37" si="9">SUM(B28:E28)</f>
        <v>68849155.299999997</v>
      </c>
      <c r="G28" s="7"/>
    </row>
    <row r="29" spans="1:7">
      <c r="A29" s="21" t="s">
        <v>17</v>
      </c>
      <c r="B29" s="22">
        <v>28849155.300000001</v>
      </c>
      <c r="C29" s="22">
        <v>0</v>
      </c>
      <c r="D29" s="22">
        <v>0</v>
      </c>
      <c r="E29" s="22">
        <v>40000000</v>
      </c>
      <c r="F29" s="22">
        <f t="shared" si="9"/>
        <v>68849155.299999997</v>
      </c>
      <c r="G29" s="7"/>
    </row>
    <row r="30" spans="1:7">
      <c r="A30" s="19" t="s">
        <v>18</v>
      </c>
      <c r="B30" s="25">
        <v>116864217.80249999</v>
      </c>
      <c r="C30" s="25">
        <v>0</v>
      </c>
      <c r="D30" s="25">
        <v>0</v>
      </c>
      <c r="E30" s="25">
        <v>125000000</v>
      </c>
      <c r="F30" s="25">
        <f t="shared" si="9"/>
        <v>241864217.80250001</v>
      </c>
      <c r="G30" s="7"/>
    </row>
    <row r="31" spans="1:7">
      <c r="A31" s="21" t="s">
        <v>19</v>
      </c>
      <c r="B31" s="22">
        <v>116864217.80249999</v>
      </c>
      <c r="C31" s="22">
        <v>0</v>
      </c>
      <c r="D31" s="22">
        <v>0</v>
      </c>
      <c r="E31" s="22">
        <v>125000000</v>
      </c>
      <c r="F31" s="22">
        <f t="shared" si="9"/>
        <v>241864217.80250001</v>
      </c>
      <c r="G31" s="7"/>
    </row>
    <row r="32" spans="1:7">
      <c r="A32" s="19" t="s">
        <v>20</v>
      </c>
      <c r="B32" s="25">
        <v>17419500</v>
      </c>
      <c r="C32" s="25">
        <v>0</v>
      </c>
      <c r="D32" s="25">
        <v>0</v>
      </c>
      <c r="E32" s="25">
        <v>20000000</v>
      </c>
      <c r="F32" s="25">
        <f t="shared" si="9"/>
        <v>37419500</v>
      </c>
      <c r="G32" s="8"/>
    </row>
    <row r="33" spans="1:7">
      <c r="A33" s="21" t="s">
        <v>21</v>
      </c>
      <c r="B33" s="22">
        <v>17419500</v>
      </c>
      <c r="C33" s="22">
        <v>0</v>
      </c>
      <c r="D33" s="22">
        <v>0</v>
      </c>
      <c r="E33" s="22">
        <v>20000000</v>
      </c>
      <c r="F33" s="22">
        <f t="shared" si="9"/>
        <v>37419500</v>
      </c>
      <c r="G33" s="7"/>
    </row>
    <row r="34" spans="1:7">
      <c r="A34" s="21" t="s">
        <v>85</v>
      </c>
      <c r="B34" s="22">
        <v>1000000</v>
      </c>
      <c r="C34" s="22">
        <v>0</v>
      </c>
      <c r="D34" s="22">
        <v>0</v>
      </c>
      <c r="E34" s="22">
        <v>2000000</v>
      </c>
      <c r="F34" s="22">
        <f t="shared" si="9"/>
        <v>3000000</v>
      </c>
      <c r="G34" s="8"/>
    </row>
    <row r="35" spans="1:7">
      <c r="A35" s="21" t="s">
        <v>200</v>
      </c>
      <c r="B35" s="22">
        <v>13800000</v>
      </c>
      <c r="C35" s="22">
        <v>0</v>
      </c>
      <c r="D35" s="22">
        <v>0</v>
      </c>
      <c r="E35" s="22">
        <v>3000000</v>
      </c>
      <c r="F35" s="22">
        <f t="shared" si="9"/>
        <v>16800000</v>
      </c>
      <c r="G35" s="8"/>
    </row>
    <row r="36" spans="1:7">
      <c r="A36" s="21" t="s">
        <v>86</v>
      </c>
      <c r="B36" s="22">
        <v>2000000</v>
      </c>
      <c r="C36" s="22">
        <v>0</v>
      </c>
      <c r="D36" s="22">
        <v>0</v>
      </c>
      <c r="E36" s="22">
        <v>5000000</v>
      </c>
      <c r="F36" s="22">
        <f t="shared" si="9"/>
        <v>7000000</v>
      </c>
      <c r="G36" s="8"/>
    </row>
    <row r="37" spans="1:7">
      <c r="A37" s="21" t="s">
        <v>87</v>
      </c>
      <c r="B37" s="22">
        <v>1419500</v>
      </c>
      <c r="C37" s="22">
        <v>0</v>
      </c>
      <c r="D37" s="22">
        <v>0</v>
      </c>
      <c r="E37" s="22">
        <v>10000000</v>
      </c>
      <c r="F37" s="22">
        <f t="shared" si="9"/>
        <v>11419500</v>
      </c>
      <c r="G37" s="8"/>
    </row>
    <row r="38" spans="1:7" s="8" customFormat="1">
      <c r="A38" s="19" t="s">
        <v>22</v>
      </c>
      <c r="B38" s="25">
        <v>25000000</v>
      </c>
      <c r="C38" s="25">
        <v>6000000</v>
      </c>
      <c r="D38" s="25">
        <v>0</v>
      </c>
      <c r="E38" s="25">
        <v>30000000</v>
      </c>
      <c r="F38" s="25">
        <f>SUM(B38:E38)</f>
        <v>61000000</v>
      </c>
      <c r="G38" s="7"/>
    </row>
    <row r="39" spans="1:7" s="8" customFormat="1" ht="31.5" customHeight="1">
      <c r="A39" s="26" t="s">
        <v>23</v>
      </c>
      <c r="B39" s="27">
        <v>7000000</v>
      </c>
      <c r="C39" s="28">
        <v>0</v>
      </c>
      <c r="D39" s="28">
        <v>0</v>
      </c>
      <c r="E39" s="28">
        <v>0</v>
      </c>
      <c r="F39" s="29">
        <f>SUM(B39:B39)</f>
        <v>7000000</v>
      </c>
    </row>
    <row r="40" spans="1:7" s="8" customFormat="1" ht="29.25">
      <c r="A40" s="26" t="s">
        <v>178</v>
      </c>
      <c r="B40" s="30">
        <v>7000000</v>
      </c>
      <c r="C40" s="30">
        <v>0</v>
      </c>
      <c r="D40" s="30">
        <v>0</v>
      </c>
      <c r="E40" s="30">
        <v>0</v>
      </c>
      <c r="F40" s="22">
        <f t="shared" ref="F40:F53" si="10">SUM(B40:E40)</f>
        <v>7000000</v>
      </c>
    </row>
    <row r="41" spans="1:7" s="8" customFormat="1">
      <c r="A41" s="21" t="s">
        <v>24</v>
      </c>
      <c r="B41" s="30">
        <v>3000000</v>
      </c>
      <c r="C41" s="30">
        <v>3000000</v>
      </c>
      <c r="D41" s="30">
        <v>0</v>
      </c>
      <c r="E41" s="30">
        <v>20000000</v>
      </c>
      <c r="F41" s="22">
        <f t="shared" si="10"/>
        <v>26000000</v>
      </c>
    </row>
    <row r="42" spans="1:7" s="8" customFormat="1">
      <c r="A42" s="21" t="s">
        <v>179</v>
      </c>
      <c r="B42" s="30">
        <v>3000000</v>
      </c>
      <c r="C42" s="28">
        <v>3000000</v>
      </c>
      <c r="D42" s="28">
        <v>0</v>
      </c>
      <c r="E42" s="28">
        <v>20000000</v>
      </c>
      <c r="F42" s="22">
        <f t="shared" si="10"/>
        <v>26000000</v>
      </c>
    </row>
    <row r="43" spans="1:7" s="8" customFormat="1" ht="33" customHeight="1">
      <c r="A43" s="31" t="s">
        <v>180</v>
      </c>
      <c r="B43" s="28">
        <v>5000000</v>
      </c>
      <c r="C43" s="28">
        <v>0</v>
      </c>
      <c r="D43" s="28">
        <v>0</v>
      </c>
      <c r="E43" s="28">
        <v>10000000</v>
      </c>
      <c r="F43" s="22">
        <f t="shared" si="10"/>
        <v>15000000</v>
      </c>
    </row>
    <row r="44" spans="1:7" s="8" customFormat="1">
      <c r="A44" s="21" t="s">
        <v>181</v>
      </c>
      <c r="B44" s="30">
        <v>3000000</v>
      </c>
      <c r="C44" s="30">
        <v>0</v>
      </c>
      <c r="D44" s="30">
        <v>0</v>
      </c>
      <c r="E44" s="30">
        <v>10000000</v>
      </c>
      <c r="F44" s="22">
        <f t="shared" si="10"/>
        <v>13000000</v>
      </c>
    </row>
    <row r="45" spans="1:7" s="8" customFormat="1">
      <c r="A45" s="21" t="s">
        <v>182</v>
      </c>
      <c r="B45" s="30">
        <v>2000000</v>
      </c>
      <c r="C45" s="30">
        <v>500000</v>
      </c>
      <c r="D45" s="30">
        <v>0</v>
      </c>
      <c r="E45" s="30">
        <v>0</v>
      </c>
      <c r="F45" s="22">
        <f t="shared" si="10"/>
        <v>2500000</v>
      </c>
    </row>
    <row r="46" spans="1:7" s="8" customFormat="1">
      <c r="A46" s="21" t="s">
        <v>25</v>
      </c>
      <c r="B46" s="22">
        <v>2000000</v>
      </c>
      <c r="C46" s="22">
        <v>0</v>
      </c>
      <c r="D46" s="22">
        <v>0</v>
      </c>
      <c r="E46" s="22">
        <v>0</v>
      </c>
      <c r="F46" s="22">
        <f t="shared" si="10"/>
        <v>2000000</v>
      </c>
    </row>
    <row r="47" spans="1:7" s="8" customFormat="1">
      <c r="A47" s="21" t="s">
        <v>90</v>
      </c>
      <c r="B47" s="22">
        <v>2000000</v>
      </c>
      <c r="C47" s="22">
        <v>0</v>
      </c>
      <c r="D47" s="22">
        <v>0</v>
      </c>
      <c r="E47" s="22">
        <v>0</v>
      </c>
      <c r="F47" s="22">
        <f t="shared" si="10"/>
        <v>2000000</v>
      </c>
    </row>
    <row r="48" spans="1:7" s="8" customFormat="1">
      <c r="A48" s="21" t="s">
        <v>26</v>
      </c>
      <c r="B48" s="22">
        <v>3000000</v>
      </c>
      <c r="C48" s="22">
        <v>1500000</v>
      </c>
      <c r="D48" s="22">
        <v>0</v>
      </c>
      <c r="E48" s="22">
        <v>0</v>
      </c>
      <c r="F48" s="22">
        <f t="shared" si="10"/>
        <v>4500000</v>
      </c>
    </row>
    <row r="49" spans="1:7" s="8" customFormat="1">
      <c r="A49" s="21" t="s">
        <v>183</v>
      </c>
      <c r="B49" s="22">
        <v>3000000</v>
      </c>
      <c r="C49" s="22">
        <v>1500000</v>
      </c>
      <c r="D49" s="22">
        <v>0</v>
      </c>
      <c r="E49" s="22">
        <v>0</v>
      </c>
      <c r="F49" s="22">
        <f t="shared" si="10"/>
        <v>4500000</v>
      </c>
    </row>
    <row r="50" spans="1:7" s="8" customFormat="1">
      <c r="A50" s="21" t="s">
        <v>27</v>
      </c>
      <c r="B50" s="22">
        <v>5000000</v>
      </c>
      <c r="C50" s="22">
        <v>1500000</v>
      </c>
      <c r="D50" s="22">
        <v>0</v>
      </c>
      <c r="E50" s="22">
        <v>0</v>
      </c>
      <c r="F50" s="22">
        <f t="shared" si="10"/>
        <v>6500000</v>
      </c>
    </row>
    <row r="51" spans="1:7" s="8" customFormat="1">
      <c r="A51" s="21" t="s">
        <v>184</v>
      </c>
      <c r="B51" s="22">
        <v>1000000</v>
      </c>
      <c r="C51" s="22">
        <v>500000</v>
      </c>
      <c r="D51" s="22">
        <v>0</v>
      </c>
      <c r="E51" s="22">
        <v>0</v>
      </c>
      <c r="F51" s="22">
        <f t="shared" si="10"/>
        <v>1500000</v>
      </c>
    </row>
    <row r="52" spans="1:7" s="8" customFormat="1">
      <c r="A52" s="21" t="s">
        <v>185</v>
      </c>
      <c r="B52" s="22">
        <v>2000000</v>
      </c>
      <c r="C52" s="22">
        <v>500000</v>
      </c>
      <c r="D52" s="22">
        <v>0</v>
      </c>
      <c r="E52" s="22">
        <v>0</v>
      </c>
      <c r="F52" s="22">
        <f t="shared" si="10"/>
        <v>2500000</v>
      </c>
    </row>
    <row r="53" spans="1:7" s="8" customFormat="1">
      <c r="A53" s="21" t="s">
        <v>186</v>
      </c>
      <c r="B53" s="22">
        <v>2000000</v>
      </c>
      <c r="C53" s="22">
        <v>500000</v>
      </c>
      <c r="D53" s="22">
        <v>0</v>
      </c>
      <c r="E53" s="22">
        <v>0</v>
      </c>
      <c r="F53" s="22">
        <f t="shared" si="10"/>
        <v>2500000</v>
      </c>
    </row>
    <row r="54" spans="1:7">
      <c r="A54" s="19" t="s">
        <v>28</v>
      </c>
      <c r="B54" s="25">
        <v>387620967.50999999</v>
      </c>
      <c r="C54" s="25">
        <f t="shared" ref="C54:E54" si="11">C55+C59</f>
        <v>0</v>
      </c>
      <c r="D54" s="25">
        <f t="shared" si="11"/>
        <v>0</v>
      </c>
      <c r="E54" s="25">
        <f t="shared" si="11"/>
        <v>0</v>
      </c>
      <c r="F54" s="25">
        <f>B54+C54+D54+E54</f>
        <v>387620967.50999999</v>
      </c>
      <c r="G54" s="7"/>
    </row>
    <row r="55" spans="1:7">
      <c r="A55" s="21" t="s">
        <v>29</v>
      </c>
      <c r="B55" s="28">
        <v>165424755.82500002</v>
      </c>
      <c r="C55" s="22">
        <v>0</v>
      </c>
      <c r="D55" s="22">
        <v>0</v>
      </c>
      <c r="E55" s="22">
        <v>0</v>
      </c>
      <c r="F55" s="28">
        <f t="shared" ref="F55:F62" si="12">B55+C55+D55+E55</f>
        <v>165424755.82500002</v>
      </c>
      <c r="G55" s="7"/>
    </row>
    <row r="56" spans="1:7">
      <c r="A56" s="21" t="s">
        <v>136</v>
      </c>
      <c r="B56" s="28">
        <v>22050000</v>
      </c>
      <c r="C56" s="22">
        <v>0</v>
      </c>
      <c r="D56" s="22">
        <v>0</v>
      </c>
      <c r="E56" s="22">
        <v>0</v>
      </c>
      <c r="F56" s="28">
        <f>B56</f>
        <v>22050000</v>
      </c>
      <c r="G56" s="7"/>
    </row>
    <row r="57" spans="1:7">
      <c r="A57" s="21" t="s">
        <v>137</v>
      </c>
      <c r="B57" s="28">
        <v>99225000</v>
      </c>
      <c r="C57" s="22">
        <v>0</v>
      </c>
      <c r="D57" s="22">
        <v>0</v>
      </c>
      <c r="E57" s="22">
        <v>0</v>
      </c>
      <c r="F57" s="28">
        <f>B57</f>
        <v>99225000</v>
      </c>
      <c r="G57" s="7"/>
    </row>
    <row r="58" spans="1:7">
      <c r="A58" s="21" t="s">
        <v>138</v>
      </c>
      <c r="B58" s="28">
        <v>49662255.825000003</v>
      </c>
      <c r="C58" s="22">
        <v>0</v>
      </c>
      <c r="D58" s="22">
        <v>0</v>
      </c>
      <c r="E58" s="22">
        <v>0</v>
      </c>
      <c r="F58" s="28">
        <f t="shared" si="12"/>
        <v>49662255.825000003</v>
      </c>
      <c r="G58" s="7"/>
    </row>
    <row r="59" spans="1:7">
      <c r="A59" s="21" t="s">
        <v>30</v>
      </c>
      <c r="B59" s="28">
        <v>222196211.68500003</v>
      </c>
      <c r="C59" s="22">
        <v>0</v>
      </c>
      <c r="D59" s="22">
        <v>0</v>
      </c>
      <c r="E59" s="22">
        <v>0</v>
      </c>
      <c r="F59" s="28">
        <f t="shared" si="12"/>
        <v>222196211.68500003</v>
      </c>
      <c r="G59" s="7"/>
    </row>
    <row r="60" spans="1:7">
      <c r="A60" s="21" t="s">
        <v>139</v>
      </c>
      <c r="B60" s="28">
        <v>1696211.6850000001</v>
      </c>
      <c r="C60" s="22">
        <v>0</v>
      </c>
      <c r="D60" s="22">
        <v>0</v>
      </c>
      <c r="E60" s="22">
        <v>0</v>
      </c>
      <c r="F60" s="28">
        <f>B60</f>
        <v>1696211.6850000001</v>
      </c>
      <c r="G60" s="7"/>
    </row>
    <row r="61" spans="1:7">
      <c r="A61" s="21" t="s">
        <v>140</v>
      </c>
      <c r="B61" s="28">
        <v>1102500</v>
      </c>
      <c r="C61" s="22">
        <v>0</v>
      </c>
      <c r="D61" s="22">
        <v>0</v>
      </c>
      <c r="E61" s="22">
        <v>0</v>
      </c>
      <c r="F61" s="28">
        <f>B61</f>
        <v>1102500</v>
      </c>
      <c r="G61" s="7"/>
    </row>
    <row r="62" spans="1:7">
      <c r="A62" s="21" t="s">
        <v>141</v>
      </c>
      <c r="B62" s="28">
        <v>219397500</v>
      </c>
      <c r="C62" s="22">
        <v>0</v>
      </c>
      <c r="D62" s="22">
        <v>0</v>
      </c>
      <c r="E62" s="22">
        <v>0</v>
      </c>
      <c r="F62" s="28">
        <f t="shared" si="12"/>
        <v>219397500</v>
      </c>
      <c r="G62" s="7"/>
    </row>
    <row r="63" spans="1:7">
      <c r="A63" s="19" t="s">
        <v>31</v>
      </c>
      <c r="B63" s="25">
        <v>1007641316</v>
      </c>
      <c r="C63" s="25">
        <v>62127794</v>
      </c>
      <c r="D63" s="25">
        <f t="shared" ref="D63" si="13">D64+D69</f>
        <v>0</v>
      </c>
      <c r="E63" s="25">
        <v>1048932217</v>
      </c>
      <c r="F63" s="25">
        <f>SUM(B63:E63)</f>
        <v>2118701327</v>
      </c>
      <c r="G63" s="7"/>
    </row>
    <row r="64" spans="1:7">
      <c r="A64" s="21" t="s">
        <v>32</v>
      </c>
      <c r="B64" s="22">
        <v>1007641316</v>
      </c>
      <c r="C64" s="22">
        <v>46127794</v>
      </c>
      <c r="D64" s="22">
        <f t="shared" ref="D64" si="14">D65+D70</f>
        <v>0</v>
      </c>
      <c r="E64" s="22">
        <v>1048932217</v>
      </c>
      <c r="F64" s="22">
        <f>SUM(B64:E64)</f>
        <v>2102701327</v>
      </c>
      <c r="G64" s="7"/>
    </row>
    <row r="65" spans="1:7">
      <c r="A65" s="21" t="s">
        <v>153</v>
      </c>
      <c r="B65" s="22">
        <v>0</v>
      </c>
      <c r="C65" s="22">
        <v>0</v>
      </c>
      <c r="D65" s="22">
        <v>0</v>
      </c>
      <c r="E65" s="22">
        <v>0</v>
      </c>
      <c r="F65" s="22">
        <f t="shared" ref="F65:F77" si="15">SUM(B65:E65)</f>
        <v>0</v>
      </c>
      <c r="G65" s="7"/>
    </row>
    <row r="66" spans="1:7">
      <c r="A66" s="21" t="s">
        <v>154</v>
      </c>
      <c r="B66" s="22">
        <v>0</v>
      </c>
      <c r="C66" s="22">
        <v>0</v>
      </c>
      <c r="D66" s="22">
        <v>0</v>
      </c>
      <c r="E66" s="22">
        <v>0</v>
      </c>
      <c r="F66" s="22">
        <f t="shared" si="15"/>
        <v>0</v>
      </c>
      <c r="G66" s="7"/>
    </row>
    <row r="67" spans="1:7">
      <c r="A67" s="32" t="s">
        <v>155</v>
      </c>
      <c r="B67" s="22">
        <v>0</v>
      </c>
      <c r="C67" s="22">
        <v>26000000</v>
      </c>
      <c r="D67" s="22">
        <v>0</v>
      </c>
      <c r="E67" s="22">
        <v>0</v>
      </c>
      <c r="F67" s="22">
        <f t="shared" si="15"/>
        <v>26000000</v>
      </c>
      <c r="G67" s="7"/>
    </row>
    <row r="68" spans="1:7" ht="15.75">
      <c r="A68" s="33" t="s">
        <v>156</v>
      </c>
      <c r="B68" s="22">
        <v>0</v>
      </c>
      <c r="C68" s="22">
        <v>0</v>
      </c>
      <c r="D68" s="22">
        <v>0</v>
      </c>
      <c r="E68" s="22">
        <v>0</v>
      </c>
      <c r="F68" s="22">
        <f t="shared" si="15"/>
        <v>0</v>
      </c>
      <c r="G68" s="7"/>
    </row>
    <row r="69" spans="1:7">
      <c r="A69" s="21" t="s">
        <v>152</v>
      </c>
      <c r="B69" s="22">
        <v>45446911.020000003</v>
      </c>
      <c r="C69" s="22">
        <v>0</v>
      </c>
      <c r="D69" s="22">
        <v>0</v>
      </c>
      <c r="E69" s="22">
        <v>0</v>
      </c>
      <c r="F69" s="22">
        <f t="shared" si="15"/>
        <v>45446911.020000003</v>
      </c>
      <c r="G69" s="7"/>
    </row>
    <row r="70" spans="1:7" ht="15.75">
      <c r="A70" s="33" t="s">
        <v>157</v>
      </c>
      <c r="B70" s="22">
        <v>7000000</v>
      </c>
      <c r="C70" s="22">
        <v>0</v>
      </c>
      <c r="D70" s="22">
        <v>0</v>
      </c>
      <c r="E70" s="22">
        <v>0</v>
      </c>
      <c r="F70" s="22">
        <f t="shared" si="15"/>
        <v>7000000</v>
      </c>
      <c r="G70" s="7"/>
    </row>
    <row r="71" spans="1:7" ht="15.75">
      <c r="A71" s="33" t="s">
        <v>158</v>
      </c>
      <c r="B71" s="22">
        <v>6446911.0199999996</v>
      </c>
      <c r="C71" s="22">
        <v>0</v>
      </c>
      <c r="D71" s="22">
        <v>0</v>
      </c>
      <c r="E71" s="22">
        <v>0</v>
      </c>
      <c r="F71" s="22">
        <f t="shared" si="15"/>
        <v>6446911.0199999996</v>
      </c>
      <c r="G71" s="7"/>
    </row>
    <row r="72" spans="1:7" ht="15.75">
      <c r="A72" s="33" t="s">
        <v>159</v>
      </c>
      <c r="B72" s="22">
        <v>6000000</v>
      </c>
      <c r="C72" s="22">
        <v>0</v>
      </c>
      <c r="D72" s="22">
        <v>0</v>
      </c>
      <c r="E72" s="22">
        <v>0</v>
      </c>
      <c r="F72" s="22">
        <f t="shared" si="15"/>
        <v>6000000</v>
      </c>
      <c r="G72" s="7"/>
    </row>
    <row r="73" spans="1:7" ht="30.75">
      <c r="A73" s="34" t="s">
        <v>160</v>
      </c>
      <c r="B73" s="22">
        <v>8000000</v>
      </c>
      <c r="C73" s="22">
        <v>0</v>
      </c>
      <c r="D73" s="22">
        <v>0</v>
      </c>
      <c r="E73" s="22">
        <v>0</v>
      </c>
      <c r="F73" s="22">
        <f t="shared" si="15"/>
        <v>8000000</v>
      </c>
      <c r="G73" s="7"/>
    </row>
    <row r="74" spans="1:7" ht="15.75">
      <c r="A74" s="33" t="s">
        <v>161</v>
      </c>
      <c r="B74" s="22">
        <v>0</v>
      </c>
      <c r="C74" s="22">
        <v>0</v>
      </c>
      <c r="D74" s="22">
        <v>0</v>
      </c>
      <c r="E74" s="22">
        <v>0</v>
      </c>
      <c r="F74" s="22">
        <f t="shared" si="15"/>
        <v>0</v>
      </c>
      <c r="G74" s="7"/>
    </row>
    <row r="75" spans="1:7" ht="30.75">
      <c r="A75" s="34" t="s">
        <v>162</v>
      </c>
      <c r="B75" s="22">
        <v>8000000</v>
      </c>
      <c r="C75" s="22">
        <v>0</v>
      </c>
      <c r="D75" s="22">
        <v>0</v>
      </c>
      <c r="E75" s="22">
        <v>0</v>
      </c>
      <c r="F75" s="22">
        <f t="shared" si="15"/>
        <v>8000000</v>
      </c>
      <c r="G75" s="7"/>
    </row>
    <row r="76" spans="1:7" ht="15.75">
      <c r="A76" s="34" t="s">
        <v>164</v>
      </c>
      <c r="B76" s="22">
        <v>5000000</v>
      </c>
      <c r="C76" s="22">
        <v>0</v>
      </c>
      <c r="D76" s="22">
        <v>0</v>
      </c>
      <c r="E76" s="22">
        <v>0</v>
      </c>
      <c r="F76" s="22">
        <f t="shared" si="15"/>
        <v>5000000</v>
      </c>
      <c r="G76" s="7"/>
    </row>
    <row r="77" spans="1:7" ht="15.75">
      <c r="A77" s="34" t="s">
        <v>163</v>
      </c>
      <c r="B77" s="22">
        <v>5000000</v>
      </c>
      <c r="C77" s="22">
        <v>0</v>
      </c>
      <c r="D77" s="22">
        <v>0</v>
      </c>
      <c r="E77" s="22">
        <v>0</v>
      </c>
      <c r="F77" s="22">
        <f t="shared" si="15"/>
        <v>5000000</v>
      </c>
      <c r="G77" s="7"/>
    </row>
    <row r="78" spans="1:7">
      <c r="A78" s="19" t="s">
        <v>33</v>
      </c>
      <c r="B78" s="25">
        <v>140515687.7775</v>
      </c>
      <c r="C78" s="25">
        <v>0</v>
      </c>
      <c r="D78" s="25">
        <v>0</v>
      </c>
      <c r="E78" s="25">
        <v>0</v>
      </c>
      <c r="F78" s="25">
        <f>SUM(B78:E78)</f>
        <v>140515687.7775</v>
      </c>
      <c r="G78" s="7"/>
    </row>
    <row r="79" spans="1:7" ht="29.25" customHeight="1">
      <c r="A79" s="26" t="s">
        <v>34</v>
      </c>
      <c r="B79" s="46">
        <v>11365687.777500002</v>
      </c>
      <c r="C79" s="28">
        <v>0</v>
      </c>
      <c r="D79" s="28">
        <v>0</v>
      </c>
      <c r="E79" s="28">
        <v>0</v>
      </c>
      <c r="F79" s="22">
        <f t="shared" ref="F79:F109" si="16">SUM(B79:E79)</f>
        <v>11365687.777500002</v>
      </c>
      <c r="G79" s="8"/>
    </row>
    <row r="80" spans="1:7">
      <c r="A80" s="26" t="s">
        <v>142</v>
      </c>
      <c r="B80" s="46">
        <v>7165475.6775000002</v>
      </c>
      <c r="C80" s="28">
        <v>0</v>
      </c>
      <c r="D80" s="28">
        <v>0</v>
      </c>
      <c r="E80" s="28">
        <v>0</v>
      </c>
      <c r="F80" s="22">
        <f t="shared" si="16"/>
        <v>7165475.6775000002</v>
      </c>
      <c r="G80" s="8"/>
    </row>
    <row r="81" spans="1:7">
      <c r="A81" s="26" t="s">
        <v>143</v>
      </c>
      <c r="B81" s="46">
        <v>4200000</v>
      </c>
      <c r="C81" s="28">
        <v>0</v>
      </c>
      <c r="D81" s="28">
        <v>0</v>
      </c>
      <c r="E81" s="28">
        <v>0</v>
      </c>
      <c r="F81" s="22">
        <f t="shared" si="16"/>
        <v>4200000</v>
      </c>
      <c r="G81" s="8"/>
    </row>
    <row r="82" spans="1:7" ht="34.5" customHeight="1">
      <c r="A82" s="36" t="s">
        <v>35</v>
      </c>
      <c r="B82" s="28">
        <v>70000000</v>
      </c>
      <c r="C82" s="28">
        <v>0</v>
      </c>
      <c r="D82" s="28">
        <v>0</v>
      </c>
      <c r="E82" s="28">
        <v>20000000</v>
      </c>
      <c r="F82" s="22">
        <f t="shared" si="16"/>
        <v>90000000</v>
      </c>
      <c r="G82" s="7"/>
    </row>
    <row r="83" spans="1:7" ht="29.25">
      <c r="A83" s="36" t="s">
        <v>144</v>
      </c>
      <c r="B83" s="28">
        <v>70000000</v>
      </c>
      <c r="C83" s="28">
        <v>0</v>
      </c>
      <c r="D83" s="28">
        <v>0</v>
      </c>
      <c r="E83" s="28">
        <v>20000000</v>
      </c>
      <c r="F83" s="22">
        <f t="shared" si="16"/>
        <v>90000000</v>
      </c>
      <c r="G83" s="8"/>
    </row>
    <row r="84" spans="1:7">
      <c r="A84" s="21" t="s">
        <v>36</v>
      </c>
      <c r="B84" s="22">
        <v>59150000</v>
      </c>
      <c r="C84" s="22">
        <v>0</v>
      </c>
      <c r="D84" s="22">
        <v>0</v>
      </c>
      <c r="E84" s="22">
        <v>6000000</v>
      </c>
      <c r="F84" s="22">
        <f t="shared" si="16"/>
        <v>65150000</v>
      </c>
      <c r="G84" s="8"/>
    </row>
    <row r="85" spans="1:7">
      <c r="A85" s="21" t="s">
        <v>145</v>
      </c>
      <c r="B85" s="22">
        <v>10000000</v>
      </c>
      <c r="C85" s="22">
        <v>0</v>
      </c>
      <c r="D85" s="22">
        <v>0</v>
      </c>
      <c r="E85" s="22">
        <v>2000000</v>
      </c>
      <c r="F85" s="22">
        <f t="shared" si="16"/>
        <v>12000000</v>
      </c>
      <c r="G85" s="8"/>
    </row>
    <row r="86" spans="1:7">
      <c r="A86" s="21" t="s">
        <v>146</v>
      </c>
      <c r="B86" s="22">
        <v>5500000</v>
      </c>
      <c r="C86" s="22">
        <v>0</v>
      </c>
      <c r="D86" s="22">
        <v>0</v>
      </c>
      <c r="E86" s="22">
        <v>0</v>
      </c>
      <c r="F86" s="22">
        <f t="shared" si="16"/>
        <v>5500000</v>
      </c>
      <c r="G86" s="8"/>
    </row>
    <row r="87" spans="1:7">
      <c r="A87" s="21" t="s">
        <v>147</v>
      </c>
      <c r="B87" s="22">
        <v>20000000</v>
      </c>
      <c r="C87" s="22">
        <v>0</v>
      </c>
      <c r="D87" s="22">
        <v>0</v>
      </c>
      <c r="E87" s="22">
        <v>4000000</v>
      </c>
      <c r="F87" s="22">
        <f t="shared" si="16"/>
        <v>24000000</v>
      </c>
      <c r="G87" s="8"/>
    </row>
    <row r="88" spans="1:7">
      <c r="A88" s="21" t="s">
        <v>148</v>
      </c>
      <c r="B88" s="22">
        <v>10000000</v>
      </c>
      <c r="C88" s="22">
        <v>0</v>
      </c>
      <c r="D88" s="22">
        <v>0</v>
      </c>
      <c r="E88" s="22">
        <v>1000000</v>
      </c>
      <c r="F88" s="22">
        <f t="shared" si="16"/>
        <v>11000000</v>
      </c>
      <c r="G88" s="8"/>
    </row>
    <row r="89" spans="1:7">
      <c r="A89" s="21" t="s">
        <v>149</v>
      </c>
      <c r="B89" s="22">
        <v>14150000</v>
      </c>
      <c r="C89" s="22">
        <v>0</v>
      </c>
      <c r="D89" s="22">
        <v>0</v>
      </c>
      <c r="E89" s="22">
        <v>0</v>
      </c>
      <c r="F89" s="22">
        <f t="shared" si="16"/>
        <v>14150000</v>
      </c>
      <c r="G89" s="8"/>
    </row>
    <row r="90" spans="1:7" ht="15" customHeight="1">
      <c r="A90" s="19" t="s">
        <v>37</v>
      </c>
      <c r="B90" s="25">
        <v>108195937.7625</v>
      </c>
      <c r="C90" s="25">
        <v>35032546.080000006</v>
      </c>
      <c r="D90" s="25">
        <f>SUM(D91:D101)</f>
        <v>0</v>
      </c>
      <c r="E90" s="25">
        <v>30000000</v>
      </c>
      <c r="F90" s="25">
        <f t="shared" si="16"/>
        <v>173228483.8425</v>
      </c>
      <c r="G90" s="7"/>
    </row>
    <row r="91" spans="1:7" ht="17.25" customHeight="1">
      <c r="A91" s="21" t="s">
        <v>38</v>
      </c>
      <c r="B91" s="22">
        <v>15000000</v>
      </c>
      <c r="C91" s="22">
        <v>10032546.08</v>
      </c>
      <c r="D91" s="22">
        <v>0</v>
      </c>
      <c r="E91" s="22">
        <v>10000000</v>
      </c>
      <c r="F91" s="22">
        <f t="shared" si="16"/>
        <v>35032546.079999998</v>
      </c>
      <c r="G91" s="7"/>
    </row>
    <row r="92" spans="1:7">
      <c r="A92" s="21" t="s">
        <v>165</v>
      </c>
      <c r="B92" s="22">
        <v>15000000</v>
      </c>
      <c r="C92" s="22">
        <v>10032546.08</v>
      </c>
      <c r="D92" s="22">
        <v>0</v>
      </c>
      <c r="E92" s="22">
        <v>10000000</v>
      </c>
      <c r="F92" s="22">
        <f t="shared" si="16"/>
        <v>35032546.079999998</v>
      </c>
      <c r="G92" s="7"/>
    </row>
    <row r="93" spans="1:7" ht="16.5" customHeight="1">
      <c r="A93" s="21" t="s">
        <v>39</v>
      </c>
      <c r="B93" s="22">
        <v>37000000</v>
      </c>
      <c r="C93" s="22">
        <v>0</v>
      </c>
      <c r="D93" s="22">
        <v>0</v>
      </c>
      <c r="E93" s="22">
        <v>10000000</v>
      </c>
      <c r="F93" s="22">
        <f t="shared" si="16"/>
        <v>47000000</v>
      </c>
      <c r="G93" s="7"/>
    </row>
    <row r="94" spans="1:7">
      <c r="A94" s="21" t="s">
        <v>166</v>
      </c>
      <c r="B94" s="22">
        <v>30000000</v>
      </c>
      <c r="C94" s="22">
        <v>0</v>
      </c>
      <c r="D94" s="22">
        <v>0</v>
      </c>
      <c r="E94" s="22">
        <v>10000000</v>
      </c>
      <c r="F94" s="22">
        <f t="shared" si="16"/>
        <v>40000000</v>
      </c>
      <c r="G94" s="7"/>
    </row>
    <row r="95" spans="1:7" ht="14.25" customHeight="1">
      <c r="A95" s="21" t="s">
        <v>40</v>
      </c>
      <c r="B95" s="22">
        <v>10000000</v>
      </c>
      <c r="C95" s="22">
        <v>0</v>
      </c>
      <c r="D95" s="22">
        <v>0</v>
      </c>
      <c r="E95" s="22">
        <v>0</v>
      </c>
      <c r="F95" s="22">
        <f t="shared" si="16"/>
        <v>10000000</v>
      </c>
      <c r="G95" s="7"/>
    </row>
    <row r="96" spans="1:7">
      <c r="A96" s="21" t="s">
        <v>167</v>
      </c>
      <c r="B96" s="22">
        <v>8000000</v>
      </c>
      <c r="C96" s="22">
        <v>0</v>
      </c>
      <c r="D96" s="22">
        <v>0</v>
      </c>
      <c r="E96" s="22">
        <v>0</v>
      </c>
      <c r="F96" s="22">
        <f t="shared" si="16"/>
        <v>8000000</v>
      </c>
      <c r="G96" s="7"/>
    </row>
    <row r="97" spans="1:7">
      <c r="A97" s="21" t="s">
        <v>168</v>
      </c>
      <c r="B97" s="22">
        <v>2000000</v>
      </c>
      <c r="C97" s="22">
        <v>0</v>
      </c>
      <c r="D97" s="22">
        <v>0</v>
      </c>
      <c r="E97" s="22">
        <v>0</v>
      </c>
      <c r="F97" s="22">
        <f t="shared" si="16"/>
        <v>2000000</v>
      </c>
      <c r="G97" s="7"/>
    </row>
    <row r="98" spans="1:7" ht="15" customHeight="1">
      <c r="A98" s="21" t="s">
        <v>41</v>
      </c>
      <c r="B98" s="22">
        <v>35000000</v>
      </c>
      <c r="C98" s="22">
        <v>25000000</v>
      </c>
      <c r="D98" s="22">
        <v>0</v>
      </c>
      <c r="E98" s="22">
        <v>0</v>
      </c>
      <c r="F98" s="22">
        <f t="shared" si="16"/>
        <v>60000000</v>
      </c>
      <c r="G98" s="7"/>
    </row>
    <row r="99" spans="1:7" ht="28.5" customHeight="1">
      <c r="A99" s="37" t="s">
        <v>169</v>
      </c>
      <c r="B99" s="22">
        <v>22000000</v>
      </c>
      <c r="C99" s="22">
        <v>15000000</v>
      </c>
      <c r="D99" s="22">
        <v>0</v>
      </c>
      <c r="E99" s="22">
        <v>0</v>
      </c>
      <c r="F99" s="22">
        <f t="shared" si="16"/>
        <v>37000000</v>
      </c>
      <c r="G99" s="7"/>
    </row>
    <row r="100" spans="1:7" ht="17.25" customHeight="1">
      <c r="A100" s="21" t="s">
        <v>170</v>
      </c>
      <c r="B100" s="22">
        <v>13000000</v>
      </c>
      <c r="C100" s="22">
        <v>10000000</v>
      </c>
      <c r="D100" s="22">
        <v>0</v>
      </c>
      <c r="E100" s="22">
        <v>0</v>
      </c>
      <c r="F100" s="22">
        <f t="shared" si="16"/>
        <v>23000000</v>
      </c>
      <c r="G100" s="7"/>
    </row>
    <row r="101" spans="1:7" ht="12.75" customHeight="1">
      <c r="A101" s="21" t="s">
        <v>42</v>
      </c>
      <c r="B101" s="22">
        <v>5000000</v>
      </c>
      <c r="C101" s="22">
        <v>0</v>
      </c>
      <c r="D101" s="22">
        <v>0</v>
      </c>
      <c r="E101" s="22">
        <v>10000000</v>
      </c>
      <c r="F101" s="22">
        <f t="shared" si="16"/>
        <v>15000000</v>
      </c>
      <c r="G101" s="7"/>
    </row>
    <row r="102" spans="1:7" ht="17.25" customHeight="1">
      <c r="A102" s="21" t="s">
        <v>171</v>
      </c>
      <c r="B102" s="22">
        <v>1000000</v>
      </c>
      <c r="C102" s="22">
        <v>0</v>
      </c>
      <c r="D102" s="22">
        <v>0</v>
      </c>
      <c r="E102" s="22">
        <v>0</v>
      </c>
      <c r="F102" s="22">
        <f t="shared" si="16"/>
        <v>1000000</v>
      </c>
      <c r="G102" s="7"/>
    </row>
    <row r="103" spans="1:7" ht="17.25" customHeight="1">
      <c r="A103" s="21" t="s">
        <v>172</v>
      </c>
      <c r="B103" s="22">
        <v>1000000</v>
      </c>
      <c r="C103" s="22">
        <v>0</v>
      </c>
      <c r="D103" s="22">
        <v>0</v>
      </c>
      <c r="E103" s="22">
        <v>5000000</v>
      </c>
      <c r="F103" s="22">
        <f t="shared" si="16"/>
        <v>6000000</v>
      </c>
      <c r="G103" s="7"/>
    </row>
    <row r="104" spans="1:7" ht="17.25" customHeight="1">
      <c r="A104" s="21" t="s">
        <v>173</v>
      </c>
      <c r="B104" s="22">
        <v>3000000</v>
      </c>
      <c r="C104" s="22">
        <v>0</v>
      </c>
      <c r="D104" s="22">
        <v>0</v>
      </c>
      <c r="E104" s="22">
        <v>5000000</v>
      </c>
      <c r="F104" s="22">
        <f t="shared" si="16"/>
        <v>8000000</v>
      </c>
      <c r="G104" s="7"/>
    </row>
    <row r="105" spans="1:7" ht="30" customHeight="1">
      <c r="A105" s="37" t="s">
        <v>174</v>
      </c>
      <c r="B105" s="22">
        <v>6195937.7599999998</v>
      </c>
      <c r="C105" s="22">
        <v>0</v>
      </c>
      <c r="D105" s="22">
        <v>0</v>
      </c>
      <c r="E105" s="22">
        <v>0</v>
      </c>
      <c r="F105" s="22">
        <f t="shared" si="16"/>
        <v>6195937.7599999998</v>
      </c>
      <c r="G105" s="7"/>
    </row>
    <row r="106" spans="1:7" ht="17.25" customHeight="1">
      <c r="A106" s="21" t="s">
        <v>175</v>
      </c>
      <c r="B106" s="22">
        <v>3195937.76</v>
      </c>
      <c r="C106" s="22">
        <v>0</v>
      </c>
      <c r="D106" s="22">
        <v>0</v>
      </c>
      <c r="E106" s="22">
        <v>0</v>
      </c>
      <c r="F106" s="22">
        <f t="shared" si="16"/>
        <v>3195937.76</v>
      </c>
      <c r="G106" s="8"/>
    </row>
    <row r="107" spans="1:7" ht="17.25" customHeight="1">
      <c r="A107" s="21" t="s">
        <v>176</v>
      </c>
      <c r="B107" s="22">
        <v>1000000</v>
      </c>
      <c r="C107" s="22">
        <v>0</v>
      </c>
      <c r="D107" s="22">
        <v>0</v>
      </c>
      <c r="E107" s="22">
        <v>0</v>
      </c>
      <c r="F107" s="22">
        <f t="shared" si="16"/>
        <v>1000000</v>
      </c>
      <c r="G107" s="8"/>
    </row>
    <row r="108" spans="1:7" ht="17.25" customHeight="1">
      <c r="A108" s="21" t="s">
        <v>177</v>
      </c>
      <c r="B108" s="22">
        <v>2000000</v>
      </c>
      <c r="C108" s="22">
        <v>0</v>
      </c>
      <c r="D108" s="22">
        <v>0</v>
      </c>
      <c r="E108" s="22">
        <v>0</v>
      </c>
      <c r="F108" s="22">
        <f t="shared" si="16"/>
        <v>2000000</v>
      </c>
      <c r="G108" s="8"/>
    </row>
    <row r="109" spans="1:7">
      <c r="A109" s="19" t="s">
        <v>43</v>
      </c>
      <c r="B109" s="25">
        <v>24001425</v>
      </c>
      <c r="C109" s="25">
        <v>0</v>
      </c>
      <c r="D109" s="25">
        <v>0</v>
      </c>
      <c r="E109" s="25">
        <v>60000000</v>
      </c>
      <c r="F109" s="25">
        <f t="shared" si="16"/>
        <v>84001425</v>
      </c>
      <c r="G109" s="7"/>
    </row>
    <row r="110" spans="1:7" ht="15" customHeight="1">
      <c r="A110" s="59" t="s">
        <v>44</v>
      </c>
      <c r="B110" s="53">
        <v>5000000</v>
      </c>
      <c r="C110" s="53">
        <v>0</v>
      </c>
      <c r="D110" s="53">
        <v>0</v>
      </c>
      <c r="E110" s="53">
        <v>0</v>
      </c>
      <c r="F110" s="53">
        <f>SUM(B110:E111)</f>
        <v>5000000</v>
      </c>
      <c r="G110" s="8"/>
    </row>
    <row r="111" spans="1:7" ht="12" customHeight="1">
      <c r="A111" s="60"/>
      <c r="B111" s="54"/>
      <c r="C111" s="54"/>
      <c r="D111" s="54"/>
      <c r="E111" s="54"/>
      <c r="F111" s="54"/>
      <c r="G111" s="8"/>
    </row>
    <row r="112" spans="1:7" ht="18.75" customHeight="1">
      <c r="A112" s="38" t="s">
        <v>190</v>
      </c>
      <c r="B112" s="22">
        <v>0</v>
      </c>
      <c r="C112" s="22">
        <v>0</v>
      </c>
      <c r="D112" s="22">
        <v>0</v>
      </c>
      <c r="E112" s="22">
        <v>0</v>
      </c>
      <c r="F112" s="22">
        <f t="shared" ref="F112:F122" si="17">SUM(B112:E112)</f>
        <v>0</v>
      </c>
      <c r="G112" s="8"/>
    </row>
    <row r="113" spans="1:7" ht="20.25" customHeight="1">
      <c r="A113" s="38" t="s">
        <v>191</v>
      </c>
      <c r="B113" s="30">
        <v>0</v>
      </c>
      <c r="C113" s="22">
        <v>0</v>
      </c>
      <c r="D113" s="22">
        <v>0</v>
      </c>
      <c r="E113" s="22">
        <v>0</v>
      </c>
      <c r="F113" s="22">
        <f t="shared" si="17"/>
        <v>0</v>
      </c>
      <c r="G113" s="8"/>
    </row>
    <row r="114" spans="1:7" ht="18.75" customHeight="1">
      <c r="A114" s="38" t="s">
        <v>192</v>
      </c>
      <c r="B114" s="22">
        <v>5000000</v>
      </c>
      <c r="C114" s="22">
        <v>0</v>
      </c>
      <c r="D114" s="22">
        <v>0</v>
      </c>
      <c r="E114" s="22">
        <v>0</v>
      </c>
      <c r="F114" s="22">
        <f t="shared" si="17"/>
        <v>5000000</v>
      </c>
      <c r="G114" s="8"/>
    </row>
    <row r="115" spans="1:7" ht="16.5" customHeight="1">
      <c r="A115" s="21" t="s">
        <v>45</v>
      </c>
      <c r="B115" s="22">
        <v>10000000</v>
      </c>
      <c r="C115" s="22">
        <v>0</v>
      </c>
      <c r="D115" s="22">
        <v>0</v>
      </c>
      <c r="E115" s="22">
        <v>0</v>
      </c>
      <c r="F115" s="22">
        <f t="shared" si="17"/>
        <v>10000000</v>
      </c>
      <c r="G115" s="8"/>
    </row>
    <row r="116" spans="1:7" ht="17.25" customHeight="1">
      <c r="A116" s="8" t="s">
        <v>193</v>
      </c>
      <c r="B116" s="22">
        <v>10000000</v>
      </c>
      <c r="C116" s="22">
        <v>0</v>
      </c>
      <c r="D116" s="22">
        <v>0</v>
      </c>
      <c r="E116" s="22">
        <v>0</v>
      </c>
      <c r="F116" s="22">
        <f t="shared" si="17"/>
        <v>10000000</v>
      </c>
      <c r="G116" s="8"/>
    </row>
    <row r="117" spans="1:7" ht="17.25" customHeight="1">
      <c r="A117" s="21" t="s">
        <v>46</v>
      </c>
      <c r="B117" s="22">
        <v>9001425</v>
      </c>
      <c r="C117" s="22">
        <v>0</v>
      </c>
      <c r="D117" s="22">
        <v>0</v>
      </c>
      <c r="E117" s="22">
        <v>10000000</v>
      </c>
      <c r="F117" s="22">
        <f t="shared" si="17"/>
        <v>19001425</v>
      </c>
      <c r="G117" s="8"/>
    </row>
    <row r="118" spans="1:7">
      <c r="A118" s="21" t="s">
        <v>194</v>
      </c>
      <c r="B118" s="39">
        <v>3000000</v>
      </c>
      <c r="C118" s="22">
        <v>0</v>
      </c>
      <c r="D118" s="22">
        <v>0</v>
      </c>
      <c r="E118" s="22">
        <v>0</v>
      </c>
      <c r="F118" s="22">
        <f t="shared" si="17"/>
        <v>3000000</v>
      </c>
      <c r="G118" s="8"/>
    </row>
    <row r="119" spans="1:7">
      <c r="A119" s="21" t="s">
        <v>195</v>
      </c>
      <c r="B119" s="39">
        <v>2000000</v>
      </c>
      <c r="C119" s="22">
        <v>0</v>
      </c>
      <c r="D119" s="22">
        <v>0</v>
      </c>
      <c r="E119" s="22">
        <v>0</v>
      </c>
      <c r="F119" s="22">
        <f t="shared" si="17"/>
        <v>2000000</v>
      </c>
      <c r="G119" s="8"/>
    </row>
    <row r="120" spans="1:7">
      <c r="A120" s="21" t="s">
        <v>196</v>
      </c>
      <c r="B120" s="39">
        <v>2000000</v>
      </c>
      <c r="C120" s="22">
        <v>0</v>
      </c>
      <c r="D120" s="22">
        <v>0</v>
      </c>
      <c r="E120" s="22">
        <v>10000000</v>
      </c>
      <c r="F120" s="22">
        <f t="shared" si="17"/>
        <v>12000000</v>
      </c>
      <c r="G120" s="8"/>
    </row>
    <row r="121" spans="1:7">
      <c r="A121" s="21" t="s">
        <v>197</v>
      </c>
      <c r="B121" s="39">
        <v>1000000</v>
      </c>
      <c r="C121" s="22">
        <v>0</v>
      </c>
      <c r="D121" s="22">
        <v>0</v>
      </c>
      <c r="E121" s="22">
        <v>0</v>
      </c>
      <c r="F121" s="22">
        <f t="shared" si="17"/>
        <v>1000000</v>
      </c>
      <c r="G121" s="8"/>
    </row>
    <row r="122" spans="1:7" ht="20.25" customHeight="1">
      <c r="A122" s="21" t="s">
        <v>198</v>
      </c>
      <c r="B122" s="39">
        <v>1001425</v>
      </c>
      <c r="C122" s="22">
        <v>0</v>
      </c>
      <c r="D122" s="22">
        <v>0</v>
      </c>
      <c r="E122" s="22">
        <v>0</v>
      </c>
      <c r="F122" s="22">
        <f t="shared" si="17"/>
        <v>1001425</v>
      </c>
      <c r="G122" s="8"/>
    </row>
    <row r="123" spans="1:7" ht="15" customHeight="1">
      <c r="A123" s="55" t="s">
        <v>47</v>
      </c>
      <c r="B123" s="53">
        <v>0</v>
      </c>
      <c r="C123" s="53">
        <v>0</v>
      </c>
      <c r="D123" s="53">
        <v>0</v>
      </c>
      <c r="E123" s="53">
        <v>40000000</v>
      </c>
      <c r="F123" s="53">
        <f>SUM(B123:E124)</f>
        <v>40000000</v>
      </c>
      <c r="G123" s="8"/>
    </row>
    <row r="124" spans="1:7" ht="17.25" customHeight="1">
      <c r="A124" s="56"/>
      <c r="B124" s="54"/>
      <c r="C124" s="54"/>
      <c r="D124" s="54"/>
      <c r="E124" s="54"/>
      <c r="F124" s="54"/>
      <c r="G124" s="8" t="str">
        <f t="shared" ref="G124" si="18">LOWER(A124)</f>
        <v/>
      </c>
    </row>
    <row r="125" spans="1:7" ht="42.75" customHeight="1">
      <c r="A125" s="40" t="s">
        <v>199</v>
      </c>
      <c r="B125" s="41">
        <v>0</v>
      </c>
      <c r="C125" s="41">
        <v>0</v>
      </c>
      <c r="D125" s="30">
        <v>0</v>
      </c>
      <c r="E125" s="30">
        <v>40000000</v>
      </c>
      <c r="F125" s="30">
        <f>SUM(B125+C125+D125+E125)</f>
        <v>40000000</v>
      </c>
      <c r="G125" s="47"/>
    </row>
    <row r="126" spans="1:7">
      <c r="A126" s="19" t="s">
        <v>48</v>
      </c>
      <c r="B126" s="22">
        <v>116751442.5</v>
      </c>
      <c r="C126" s="25">
        <v>0</v>
      </c>
      <c r="D126" s="25">
        <v>0</v>
      </c>
      <c r="E126" s="25">
        <v>100000000</v>
      </c>
      <c r="F126" s="25">
        <f t="shared" ref="F126:F129" si="19">SUM(B126:E126)</f>
        <v>216751442.5</v>
      </c>
      <c r="G126" s="7"/>
    </row>
    <row r="127" spans="1:7">
      <c r="A127" s="21" t="s">
        <v>49</v>
      </c>
      <c r="B127" s="22">
        <v>116751442.5</v>
      </c>
      <c r="C127" s="22">
        <v>0</v>
      </c>
      <c r="D127" s="22">
        <v>0</v>
      </c>
      <c r="E127" s="22">
        <v>100000000</v>
      </c>
      <c r="F127" s="22">
        <f t="shared" si="19"/>
        <v>216751442.5</v>
      </c>
      <c r="G127" s="7"/>
    </row>
    <row r="128" spans="1:7">
      <c r="A128" s="21" t="s">
        <v>88</v>
      </c>
      <c r="B128" s="22">
        <v>2000000</v>
      </c>
      <c r="C128" s="22">
        <v>0</v>
      </c>
      <c r="D128" s="22">
        <v>0</v>
      </c>
      <c r="E128" s="22">
        <v>0</v>
      </c>
      <c r="F128" s="22">
        <f t="shared" si="19"/>
        <v>2000000</v>
      </c>
      <c r="G128" s="7"/>
    </row>
    <row r="129" spans="1:7">
      <c r="A129" s="21" t="s">
        <v>89</v>
      </c>
      <c r="B129" s="22">
        <v>114751442.5</v>
      </c>
      <c r="C129" s="22">
        <v>0</v>
      </c>
      <c r="D129" s="22">
        <v>0</v>
      </c>
      <c r="E129" s="22">
        <v>100000000</v>
      </c>
      <c r="F129" s="22">
        <f t="shared" si="19"/>
        <v>214751442.5</v>
      </c>
      <c r="G129" s="7"/>
    </row>
    <row r="130" spans="1:7" s="10" customFormat="1">
      <c r="A130" s="11" t="s">
        <v>211</v>
      </c>
      <c r="B130" s="12">
        <f>B131</f>
        <v>11025000</v>
      </c>
      <c r="C130" s="12">
        <f t="shared" ref="C130:E130" si="20">C131</f>
        <v>9679950</v>
      </c>
      <c r="D130" s="12">
        <f t="shared" si="20"/>
        <v>0</v>
      </c>
      <c r="E130" s="12">
        <f t="shared" si="20"/>
        <v>11025000</v>
      </c>
      <c r="F130" s="12">
        <f t="shared" ref="F130:F133" si="21">SUM(B130:E130)</f>
        <v>31729950</v>
      </c>
      <c r="G130" s="48"/>
    </row>
    <row r="131" spans="1:7" s="10" customFormat="1">
      <c r="A131" s="13" t="s">
        <v>50</v>
      </c>
      <c r="B131" s="14">
        <f>B132+B133</f>
        <v>11025000</v>
      </c>
      <c r="C131" s="14">
        <f t="shared" ref="C131:E131" si="22">C132+C133</f>
        <v>9679950</v>
      </c>
      <c r="D131" s="14">
        <f t="shared" si="22"/>
        <v>0</v>
      </c>
      <c r="E131" s="14">
        <f t="shared" si="22"/>
        <v>11025000</v>
      </c>
      <c r="F131" s="14">
        <f t="shared" si="21"/>
        <v>31729950</v>
      </c>
      <c r="G131" s="48"/>
    </row>
    <row r="132" spans="1:7" s="10" customFormat="1">
      <c r="A132" s="13" t="s">
        <v>212</v>
      </c>
      <c r="B132" s="14">
        <v>11025000</v>
      </c>
      <c r="C132" s="14">
        <v>7474950</v>
      </c>
      <c r="D132" s="14">
        <v>0</v>
      </c>
      <c r="E132" s="14">
        <v>11025000</v>
      </c>
      <c r="F132" s="14">
        <f t="shared" si="21"/>
        <v>29524950</v>
      </c>
      <c r="G132" s="48"/>
    </row>
    <row r="133" spans="1:7" s="10" customFormat="1">
      <c r="A133" s="13" t="s">
        <v>213</v>
      </c>
      <c r="B133" s="14">
        <v>0</v>
      </c>
      <c r="C133" s="14">
        <v>2205000</v>
      </c>
      <c r="D133" s="14">
        <v>0</v>
      </c>
      <c r="E133" s="14">
        <v>0</v>
      </c>
      <c r="F133" s="14">
        <f t="shared" si="21"/>
        <v>2205000</v>
      </c>
      <c r="G133" s="48"/>
    </row>
    <row r="134" spans="1:7">
      <c r="A134" s="23" t="s">
        <v>51</v>
      </c>
      <c r="B134" s="24">
        <f>SUM(B135+B142+B147+B153+B158+B169+B179)</f>
        <v>198838080</v>
      </c>
      <c r="C134" s="24">
        <f t="shared" ref="C134:F134" si="23">SUM(C135+C142+C147+C153+C158+C169+C179)</f>
        <v>2000000</v>
      </c>
      <c r="D134" s="24">
        <f t="shared" si="23"/>
        <v>0</v>
      </c>
      <c r="E134" s="24">
        <f t="shared" si="23"/>
        <v>60000000</v>
      </c>
      <c r="F134" s="24">
        <f t="shared" si="23"/>
        <v>260838080</v>
      </c>
      <c r="G134" s="8"/>
    </row>
    <row r="135" spans="1:7" s="8" customFormat="1">
      <c r="A135" s="19" t="s">
        <v>52</v>
      </c>
      <c r="B135" s="25">
        <v>32744250</v>
      </c>
      <c r="C135" s="25">
        <v>0</v>
      </c>
      <c r="D135" s="25">
        <v>0</v>
      </c>
      <c r="E135" s="25">
        <v>60000000</v>
      </c>
      <c r="F135" s="25">
        <f>SUM(B135:E135)</f>
        <v>92744250</v>
      </c>
      <c r="G135" s="7"/>
    </row>
    <row r="136" spans="1:7" s="8" customFormat="1">
      <c r="A136" s="21" t="s">
        <v>53</v>
      </c>
      <c r="B136" s="22">
        <v>32744250</v>
      </c>
      <c r="C136" s="22">
        <v>0</v>
      </c>
      <c r="D136" s="22">
        <v>0</v>
      </c>
      <c r="E136" s="22">
        <v>0</v>
      </c>
      <c r="F136" s="22">
        <f>SUM(B136:E136)</f>
        <v>32744250</v>
      </c>
    </row>
    <row r="137" spans="1:7" s="8" customFormat="1">
      <c r="A137" s="21" t="s">
        <v>105</v>
      </c>
      <c r="B137" s="22">
        <v>5000000</v>
      </c>
      <c r="C137" s="22">
        <v>0</v>
      </c>
      <c r="D137" s="22">
        <v>0</v>
      </c>
      <c r="E137" s="22">
        <v>0</v>
      </c>
      <c r="F137" s="22">
        <f t="shared" ref="F137:F141" si="24">SUM(B137:E137)</f>
        <v>5000000</v>
      </c>
    </row>
    <row r="138" spans="1:7" s="8" customFormat="1">
      <c r="A138" s="21" t="s">
        <v>106</v>
      </c>
      <c r="B138" s="22">
        <v>2500000</v>
      </c>
      <c r="C138" s="22">
        <v>0</v>
      </c>
      <c r="D138" s="22">
        <v>0</v>
      </c>
      <c r="E138" s="22">
        <v>0</v>
      </c>
      <c r="F138" s="22">
        <f t="shared" si="24"/>
        <v>2500000</v>
      </c>
    </row>
    <row r="139" spans="1:7" s="8" customFormat="1">
      <c r="A139" s="21" t="s">
        <v>107</v>
      </c>
      <c r="B139" s="22">
        <v>2500000</v>
      </c>
      <c r="C139" s="22">
        <v>0</v>
      </c>
      <c r="D139" s="22">
        <v>0</v>
      </c>
      <c r="E139" s="22">
        <v>0</v>
      </c>
      <c r="F139" s="22">
        <f t="shared" si="24"/>
        <v>2500000</v>
      </c>
    </row>
    <row r="140" spans="1:7" s="8" customFormat="1">
      <c r="A140" s="21" t="s">
        <v>108</v>
      </c>
      <c r="B140" s="22">
        <v>22744250</v>
      </c>
      <c r="C140" s="22">
        <v>0</v>
      </c>
      <c r="D140" s="22">
        <v>0</v>
      </c>
      <c r="E140" s="22">
        <v>40000000</v>
      </c>
      <c r="F140" s="22">
        <f t="shared" si="24"/>
        <v>62744250</v>
      </c>
      <c r="G140" s="7"/>
    </row>
    <row r="141" spans="1:7" s="8" customFormat="1">
      <c r="A141" s="21" t="s">
        <v>109</v>
      </c>
      <c r="B141" s="22">
        <v>0</v>
      </c>
      <c r="C141" s="22">
        <v>0</v>
      </c>
      <c r="D141" s="22">
        <v>0</v>
      </c>
      <c r="E141" s="22">
        <v>20000000</v>
      </c>
      <c r="F141" s="22">
        <f t="shared" si="24"/>
        <v>20000000</v>
      </c>
    </row>
    <row r="142" spans="1:7">
      <c r="A142" s="19" t="s">
        <v>54</v>
      </c>
      <c r="B142" s="35">
        <v>11796750</v>
      </c>
      <c r="C142" s="35">
        <v>0</v>
      </c>
      <c r="D142" s="35">
        <v>0</v>
      </c>
      <c r="E142" s="35">
        <v>0</v>
      </c>
      <c r="F142" s="35">
        <f>B142+C142+D142+E142</f>
        <v>11796750</v>
      </c>
      <c r="G142" s="7"/>
    </row>
    <row r="143" spans="1:7">
      <c r="A143" s="21" t="s">
        <v>55</v>
      </c>
      <c r="B143" s="28">
        <v>11796750</v>
      </c>
      <c r="C143" s="28">
        <v>0</v>
      </c>
      <c r="D143" s="28">
        <v>0</v>
      </c>
      <c r="E143" s="28">
        <v>0</v>
      </c>
      <c r="F143" s="35">
        <f t="shared" ref="F143:F179" si="25">B143+C143+D143+E143</f>
        <v>11796750</v>
      </c>
      <c r="G143" s="7"/>
    </row>
    <row r="144" spans="1:7">
      <c r="A144" s="21" t="s">
        <v>123</v>
      </c>
      <c r="B144" s="28">
        <v>2976750</v>
      </c>
      <c r="C144" s="28">
        <v>0</v>
      </c>
      <c r="D144" s="28">
        <v>0</v>
      </c>
      <c r="E144" s="28">
        <v>0</v>
      </c>
      <c r="F144" s="35">
        <f t="shared" si="25"/>
        <v>2976750</v>
      </c>
      <c r="G144" s="7"/>
    </row>
    <row r="145" spans="1:7">
      <c r="A145" s="21" t="s">
        <v>124</v>
      </c>
      <c r="B145" s="28">
        <v>2205000</v>
      </c>
      <c r="C145" s="28">
        <v>0</v>
      </c>
      <c r="D145" s="28">
        <v>0</v>
      </c>
      <c r="E145" s="28">
        <v>0</v>
      </c>
      <c r="F145" s="35">
        <f t="shared" si="25"/>
        <v>2205000</v>
      </c>
      <c r="G145" s="7"/>
    </row>
    <row r="146" spans="1:7">
      <c r="A146" s="21" t="s">
        <v>125</v>
      </c>
      <c r="B146" s="28">
        <v>6615000</v>
      </c>
      <c r="C146" s="28">
        <v>0</v>
      </c>
      <c r="D146" s="28">
        <v>0</v>
      </c>
      <c r="E146" s="28">
        <v>0</v>
      </c>
      <c r="F146" s="35">
        <f t="shared" si="25"/>
        <v>6615000</v>
      </c>
      <c r="G146" s="7"/>
    </row>
    <row r="147" spans="1:7">
      <c r="A147" s="19" t="s">
        <v>56</v>
      </c>
      <c r="B147" s="35">
        <v>51107490</v>
      </c>
      <c r="C147" s="35">
        <v>0</v>
      </c>
      <c r="D147" s="35">
        <v>0</v>
      </c>
      <c r="E147" s="35">
        <v>0</v>
      </c>
      <c r="F147" s="35">
        <f t="shared" si="25"/>
        <v>51107490</v>
      </c>
      <c r="G147" s="7"/>
    </row>
    <row r="148" spans="1:7">
      <c r="A148" s="21" t="s">
        <v>57</v>
      </c>
      <c r="B148" s="28">
        <v>29057490</v>
      </c>
      <c r="C148" s="28">
        <v>0</v>
      </c>
      <c r="D148" s="28">
        <v>0</v>
      </c>
      <c r="E148" s="28">
        <v>0</v>
      </c>
      <c r="F148" s="28">
        <f t="shared" si="25"/>
        <v>29057490</v>
      </c>
      <c r="G148" s="7"/>
    </row>
    <row r="149" spans="1:7">
      <c r="A149" s="21" t="s">
        <v>126</v>
      </c>
      <c r="B149" s="28">
        <v>29057490</v>
      </c>
      <c r="C149" s="28">
        <v>0</v>
      </c>
      <c r="D149" s="28">
        <v>0</v>
      </c>
      <c r="E149" s="28">
        <v>0</v>
      </c>
      <c r="F149" s="28">
        <f t="shared" si="25"/>
        <v>29057490</v>
      </c>
      <c r="G149" s="7"/>
    </row>
    <row r="150" spans="1:7">
      <c r="A150" s="21" t="s">
        <v>58</v>
      </c>
      <c r="B150" s="28">
        <v>22050000</v>
      </c>
      <c r="C150" s="28">
        <v>0</v>
      </c>
      <c r="D150" s="28">
        <v>0</v>
      </c>
      <c r="E150" s="28">
        <v>0</v>
      </c>
      <c r="F150" s="28">
        <f t="shared" si="25"/>
        <v>22050000</v>
      </c>
      <c r="G150" s="7"/>
    </row>
    <row r="151" spans="1:7">
      <c r="A151" s="21" t="s">
        <v>127</v>
      </c>
      <c r="B151" s="28">
        <v>11025000</v>
      </c>
      <c r="C151" s="28">
        <v>0</v>
      </c>
      <c r="D151" s="28">
        <v>0</v>
      </c>
      <c r="E151" s="28">
        <v>0</v>
      </c>
      <c r="F151" s="28">
        <f t="shared" si="25"/>
        <v>11025000</v>
      </c>
      <c r="G151" s="7"/>
    </row>
    <row r="152" spans="1:7">
      <c r="A152" s="21" t="s">
        <v>128</v>
      </c>
      <c r="B152" s="28">
        <v>11025000</v>
      </c>
      <c r="C152" s="28">
        <v>0</v>
      </c>
      <c r="D152" s="28">
        <v>0</v>
      </c>
      <c r="E152" s="28">
        <v>0</v>
      </c>
      <c r="F152" s="28">
        <f t="shared" si="25"/>
        <v>11025000</v>
      </c>
      <c r="G152" s="7"/>
    </row>
    <row r="153" spans="1:7" s="1" customFormat="1">
      <c r="A153" s="19" t="s">
        <v>59</v>
      </c>
      <c r="B153" s="35">
        <v>17088750</v>
      </c>
      <c r="C153" s="35">
        <v>0</v>
      </c>
      <c r="D153" s="35">
        <v>0</v>
      </c>
      <c r="E153" s="35">
        <v>0</v>
      </c>
      <c r="F153" s="35">
        <f t="shared" si="25"/>
        <v>17088750</v>
      </c>
      <c r="G153" s="7"/>
    </row>
    <row r="154" spans="1:7">
      <c r="A154" s="21" t="s">
        <v>60</v>
      </c>
      <c r="B154" s="35">
        <v>17088750</v>
      </c>
      <c r="C154" s="35">
        <v>0</v>
      </c>
      <c r="D154" s="35">
        <v>0</v>
      </c>
      <c r="E154" s="35">
        <v>0</v>
      </c>
      <c r="F154" s="35">
        <f t="shared" si="25"/>
        <v>17088750</v>
      </c>
      <c r="G154" s="7"/>
    </row>
    <row r="155" spans="1:7">
      <c r="A155" s="21" t="s">
        <v>123</v>
      </c>
      <c r="B155" s="28">
        <v>6063750</v>
      </c>
      <c r="C155" s="28">
        <v>0</v>
      </c>
      <c r="D155" s="28">
        <v>0</v>
      </c>
      <c r="E155" s="28">
        <v>0</v>
      </c>
      <c r="F155" s="28">
        <f t="shared" si="25"/>
        <v>6063750</v>
      </c>
      <c r="G155" s="7"/>
    </row>
    <row r="156" spans="1:7">
      <c r="A156" s="21" t="s">
        <v>130</v>
      </c>
      <c r="B156" s="28">
        <v>2205000</v>
      </c>
      <c r="C156" s="28">
        <v>0</v>
      </c>
      <c r="D156" s="28">
        <v>0</v>
      </c>
      <c r="E156" s="28">
        <v>0</v>
      </c>
      <c r="F156" s="28">
        <f t="shared" si="25"/>
        <v>2205000</v>
      </c>
      <c r="G156" s="7"/>
    </row>
    <row r="157" spans="1:7">
      <c r="A157" s="21" t="s">
        <v>129</v>
      </c>
      <c r="B157" s="28">
        <v>8820000</v>
      </c>
      <c r="C157" s="28">
        <v>0</v>
      </c>
      <c r="D157" s="28">
        <v>0</v>
      </c>
      <c r="E157" s="28">
        <v>0</v>
      </c>
      <c r="F157" s="28">
        <f t="shared" si="25"/>
        <v>8820000</v>
      </c>
      <c r="G157" s="7"/>
    </row>
    <row r="158" spans="1:7" s="1" customFormat="1">
      <c r="A158" s="19" t="s">
        <v>61</v>
      </c>
      <c r="B158" s="35">
        <v>24255000</v>
      </c>
      <c r="C158" s="35">
        <v>0</v>
      </c>
      <c r="D158" s="35">
        <v>0</v>
      </c>
      <c r="E158" s="35">
        <v>0</v>
      </c>
      <c r="F158" s="35">
        <f t="shared" si="25"/>
        <v>24255000</v>
      </c>
      <c r="G158" s="7"/>
    </row>
    <row r="159" spans="1:7" s="1" customFormat="1">
      <c r="A159" s="21" t="s">
        <v>62</v>
      </c>
      <c r="B159" s="28">
        <v>8820000</v>
      </c>
      <c r="C159" s="28">
        <v>0</v>
      </c>
      <c r="D159" s="28">
        <v>0</v>
      </c>
      <c r="E159" s="28">
        <v>0</v>
      </c>
      <c r="F159" s="28">
        <f t="shared" si="25"/>
        <v>8820000</v>
      </c>
      <c r="G159" s="7"/>
    </row>
    <row r="160" spans="1:7" s="2" customFormat="1">
      <c r="A160" s="21" t="s">
        <v>131</v>
      </c>
      <c r="B160" s="28">
        <v>0</v>
      </c>
      <c r="C160" s="28">
        <v>0</v>
      </c>
      <c r="D160" s="28">
        <v>0</v>
      </c>
      <c r="E160" s="28">
        <v>0</v>
      </c>
      <c r="F160" s="28">
        <f t="shared" si="25"/>
        <v>0</v>
      </c>
      <c r="G160" s="7"/>
    </row>
    <row r="161" spans="1:7">
      <c r="A161" s="21" t="s">
        <v>63</v>
      </c>
      <c r="B161" s="28">
        <v>0</v>
      </c>
      <c r="C161" s="28">
        <v>0</v>
      </c>
      <c r="D161" s="28">
        <v>0</v>
      </c>
      <c r="E161" s="28">
        <v>0</v>
      </c>
      <c r="F161" s="28">
        <f t="shared" si="25"/>
        <v>0</v>
      </c>
      <c r="G161" s="7"/>
    </row>
    <row r="162" spans="1:7">
      <c r="A162" s="21" t="s">
        <v>132</v>
      </c>
      <c r="B162" s="28">
        <v>0</v>
      </c>
      <c r="C162" s="28">
        <v>0</v>
      </c>
      <c r="D162" s="28">
        <v>0</v>
      </c>
      <c r="E162" s="28">
        <v>0</v>
      </c>
      <c r="F162" s="28">
        <f t="shared" si="25"/>
        <v>0</v>
      </c>
      <c r="G162" s="7"/>
    </row>
    <row r="163" spans="1:7">
      <c r="A163" s="21" t="s">
        <v>133</v>
      </c>
      <c r="B163" s="28">
        <v>0</v>
      </c>
      <c r="C163" s="28">
        <v>0</v>
      </c>
      <c r="D163" s="28">
        <v>0</v>
      </c>
      <c r="E163" s="28">
        <v>0</v>
      </c>
      <c r="F163" s="28">
        <f t="shared" si="25"/>
        <v>0</v>
      </c>
      <c r="G163" s="7"/>
    </row>
    <row r="164" spans="1:7">
      <c r="A164" s="21" t="s">
        <v>64</v>
      </c>
      <c r="B164" s="28">
        <v>15435000</v>
      </c>
      <c r="C164" s="28">
        <v>0</v>
      </c>
      <c r="D164" s="28">
        <v>0</v>
      </c>
      <c r="E164" s="28">
        <v>0</v>
      </c>
      <c r="F164" s="28">
        <f t="shared" si="25"/>
        <v>15435000</v>
      </c>
      <c r="G164" s="7"/>
    </row>
    <row r="165" spans="1:7">
      <c r="A165" s="21" t="s">
        <v>134</v>
      </c>
      <c r="B165" s="28">
        <v>2205000</v>
      </c>
      <c r="C165" s="28">
        <v>0</v>
      </c>
      <c r="D165" s="28">
        <v>0</v>
      </c>
      <c r="E165" s="28">
        <v>0</v>
      </c>
      <c r="F165" s="28">
        <f t="shared" si="25"/>
        <v>2205000</v>
      </c>
      <c r="G165" s="7"/>
    </row>
    <row r="166" spans="1:7">
      <c r="A166" s="21" t="s">
        <v>135</v>
      </c>
      <c r="B166" s="28">
        <v>7717500</v>
      </c>
      <c r="C166" s="28">
        <v>0</v>
      </c>
      <c r="D166" s="28">
        <v>0</v>
      </c>
      <c r="E166" s="28">
        <v>0</v>
      </c>
      <c r="F166" s="28">
        <f t="shared" si="25"/>
        <v>7717500</v>
      </c>
      <c r="G166" s="7"/>
    </row>
    <row r="167" spans="1:7">
      <c r="A167" s="21" t="s">
        <v>123</v>
      </c>
      <c r="B167" s="28">
        <v>1102500</v>
      </c>
      <c r="C167" s="28">
        <v>0</v>
      </c>
      <c r="D167" s="28">
        <v>0</v>
      </c>
      <c r="E167" s="28">
        <v>0</v>
      </c>
      <c r="F167" s="28">
        <f t="shared" si="25"/>
        <v>1102500</v>
      </c>
      <c r="G167" s="7"/>
    </row>
    <row r="168" spans="1:7">
      <c r="A168" s="21" t="s">
        <v>130</v>
      </c>
      <c r="B168" s="28">
        <v>4410000</v>
      </c>
      <c r="C168" s="28">
        <v>0</v>
      </c>
      <c r="D168" s="28">
        <v>0</v>
      </c>
      <c r="E168" s="28">
        <v>0</v>
      </c>
      <c r="F168" s="28">
        <f t="shared" si="25"/>
        <v>4410000</v>
      </c>
      <c r="G168" s="7"/>
    </row>
    <row r="169" spans="1:7">
      <c r="A169" s="19" t="s">
        <v>65</v>
      </c>
      <c r="B169" s="35">
        <v>17199000</v>
      </c>
      <c r="C169" s="35">
        <v>2000000</v>
      </c>
      <c r="D169" s="35">
        <v>0</v>
      </c>
      <c r="E169" s="35">
        <v>0</v>
      </c>
      <c r="F169" s="35">
        <f t="shared" si="25"/>
        <v>19199000</v>
      </c>
      <c r="G169" s="7"/>
    </row>
    <row r="170" spans="1:7">
      <c r="A170" s="21" t="s">
        <v>66</v>
      </c>
      <c r="B170" s="28">
        <v>17199000</v>
      </c>
      <c r="C170" s="28">
        <v>0</v>
      </c>
      <c r="D170" s="28">
        <v>0</v>
      </c>
      <c r="E170" s="28">
        <v>0</v>
      </c>
      <c r="F170" s="28">
        <f t="shared" si="25"/>
        <v>17199000</v>
      </c>
      <c r="G170" s="7"/>
    </row>
    <row r="171" spans="1:7">
      <c r="A171" s="21" t="s">
        <v>115</v>
      </c>
      <c r="B171" s="28">
        <v>1000000</v>
      </c>
      <c r="C171" s="28">
        <v>0</v>
      </c>
      <c r="D171" s="28">
        <v>0</v>
      </c>
      <c r="E171" s="28">
        <v>0</v>
      </c>
      <c r="F171" s="28">
        <f t="shared" si="25"/>
        <v>1000000</v>
      </c>
      <c r="G171" s="7"/>
    </row>
    <row r="172" spans="1:7" ht="15" customHeight="1">
      <c r="A172" s="21" t="s">
        <v>116</v>
      </c>
      <c r="B172" s="28">
        <v>3410000</v>
      </c>
      <c r="C172" s="28">
        <v>0</v>
      </c>
      <c r="D172" s="28">
        <v>0</v>
      </c>
      <c r="E172" s="28">
        <v>0</v>
      </c>
      <c r="F172" s="28">
        <f t="shared" si="25"/>
        <v>3410000</v>
      </c>
      <c r="G172" s="7"/>
    </row>
    <row r="173" spans="1:7">
      <c r="A173" s="21" t="s">
        <v>117</v>
      </c>
      <c r="B173" s="28">
        <v>3307500</v>
      </c>
      <c r="C173" s="28">
        <v>0</v>
      </c>
      <c r="D173" s="28">
        <v>0</v>
      </c>
      <c r="E173" s="28">
        <v>0</v>
      </c>
      <c r="F173" s="28">
        <f t="shared" si="25"/>
        <v>3307500</v>
      </c>
      <c r="G173" s="7"/>
    </row>
    <row r="174" spans="1:7">
      <c r="A174" s="21" t="s">
        <v>118</v>
      </c>
      <c r="B174" s="28">
        <v>0</v>
      </c>
      <c r="C174" s="28">
        <v>1000000</v>
      </c>
      <c r="D174" s="28">
        <v>0</v>
      </c>
      <c r="E174" s="28">
        <v>0</v>
      </c>
      <c r="F174" s="28">
        <f t="shared" si="25"/>
        <v>1000000</v>
      </c>
      <c r="G174" s="7"/>
    </row>
    <row r="175" spans="1:7">
      <c r="A175" s="21" t="s">
        <v>119</v>
      </c>
      <c r="B175" s="28">
        <v>661500</v>
      </c>
      <c r="C175" s="28">
        <v>0</v>
      </c>
      <c r="D175" s="28">
        <v>0</v>
      </c>
      <c r="E175" s="28">
        <v>0</v>
      </c>
      <c r="F175" s="28">
        <f t="shared" si="25"/>
        <v>661500</v>
      </c>
      <c r="G175" s="7"/>
    </row>
    <row r="176" spans="1:7">
      <c r="A176" s="21" t="s">
        <v>120</v>
      </c>
      <c r="B176" s="28">
        <v>7820000</v>
      </c>
      <c r="C176" s="28">
        <v>0</v>
      </c>
      <c r="D176" s="28">
        <v>0</v>
      </c>
      <c r="E176" s="28">
        <v>0</v>
      </c>
      <c r="F176" s="28">
        <f t="shared" si="25"/>
        <v>7820000</v>
      </c>
      <c r="G176" s="7"/>
    </row>
    <row r="177" spans="1:7">
      <c r="A177" s="21" t="s">
        <v>121</v>
      </c>
      <c r="B177" s="28">
        <v>1000000</v>
      </c>
      <c r="C177" s="28">
        <v>0</v>
      </c>
      <c r="D177" s="28">
        <v>0</v>
      </c>
      <c r="E177" s="28">
        <v>0</v>
      </c>
      <c r="F177" s="28">
        <f t="shared" si="25"/>
        <v>1000000</v>
      </c>
      <c r="G177" s="7"/>
    </row>
    <row r="178" spans="1:7">
      <c r="A178" s="21" t="s">
        <v>122</v>
      </c>
      <c r="B178" s="28">
        <v>0</v>
      </c>
      <c r="C178" s="28">
        <v>1000000</v>
      </c>
      <c r="D178" s="28">
        <v>0</v>
      </c>
      <c r="E178" s="28">
        <v>0</v>
      </c>
      <c r="F178" s="28">
        <f t="shared" si="25"/>
        <v>1000000</v>
      </c>
      <c r="G178" s="7"/>
    </row>
    <row r="179" spans="1:7">
      <c r="A179" s="19" t="s">
        <v>67</v>
      </c>
      <c r="B179" s="25">
        <v>44646840</v>
      </c>
      <c r="C179" s="25">
        <v>0</v>
      </c>
      <c r="D179" s="25">
        <v>0</v>
      </c>
      <c r="E179" s="25">
        <v>0</v>
      </c>
      <c r="F179" s="25">
        <f t="shared" si="25"/>
        <v>44646840</v>
      </c>
      <c r="G179" s="7"/>
    </row>
    <row r="180" spans="1:7">
      <c r="A180" s="21" t="s">
        <v>45</v>
      </c>
      <c r="B180" s="22">
        <v>44646840</v>
      </c>
      <c r="C180" s="22">
        <v>0</v>
      </c>
      <c r="D180" s="22">
        <v>0</v>
      </c>
      <c r="E180" s="22">
        <v>0</v>
      </c>
      <c r="F180" s="22">
        <f>SUM(B180:E180)</f>
        <v>44646840</v>
      </c>
      <c r="G180" s="8"/>
    </row>
    <row r="181" spans="1:7">
      <c r="A181" s="21" t="s">
        <v>187</v>
      </c>
      <c r="B181" s="22">
        <v>8000000</v>
      </c>
      <c r="C181" s="22">
        <v>0</v>
      </c>
      <c r="D181" s="22">
        <v>0</v>
      </c>
      <c r="E181" s="22">
        <v>0</v>
      </c>
      <c r="F181" s="22">
        <f>SUM(B181:E181)</f>
        <v>8000000</v>
      </c>
      <c r="G181" s="8"/>
    </row>
    <row r="182" spans="1:7">
      <c r="A182" s="21" t="s">
        <v>188</v>
      </c>
      <c r="B182" s="22">
        <v>12000000</v>
      </c>
      <c r="C182" s="22">
        <v>0</v>
      </c>
      <c r="D182" s="22">
        <v>0</v>
      </c>
      <c r="E182" s="22">
        <v>0</v>
      </c>
      <c r="F182" s="22">
        <f t="shared" ref="F182:F183" si="26">SUM(B182:E182)</f>
        <v>12000000</v>
      </c>
      <c r="G182" s="8"/>
    </row>
    <row r="183" spans="1:7">
      <c r="A183" s="21" t="s">
        <v>189</v>
      </c>
      <c r="B183" s="22">
        <v>24646840</v>
      </c>
      <c r="C183" s="22">
        <v>0</v>
      </c>
      <c r="D183" s="22">
        <v>0</v>
      </c>
      <c r="E183" s="22">
        <v>0</v>
      </c>
      <c r="F183" s="22">
        <f t="shared" si="26"/>
        <v>24646840</v>
      </c>
      <c r="G183" s="8"/>
    </row>
    <row r="184" spans="1:7">
      <c r="A184" s="52" t="s">
        <v>68</v>
      </c>
      <c r="B184" s="51">
        <f>SUM(B186+B193+B198+B208)</f>
        <v>113313045.98250002</v>
      </c>
      <c r="C184" s="51">
        <f>SUM(C186+C193+C198+C208)</f>
        <v>21101531</v>
      </c>
      <c r="D184" s="51">
        <f>SUM(D186+D193+D198+D208)</f>
        <v>0</v>
      </c>
      <c r="E184" s="51">
        <f>SUM(E186+E193+E198+E208)</f>
        <v>70000000</v>
      </c>
      <c r="F184" s="51">
        <f>SUM(F186+F193+F198+F208)</f>
        <v>204414576.98250002</v>
      </c>
      <c r="G184" s="8"/>
    </row>
    <row r="185" spans="1:7">
      <c r="A185" s="52"/>
      <c r="B185" s="51"/>
      <c r="C185" s="51"/>
      <c r="D185" s="51"/>
      <c r="E185" s="51"/>
      <c r="F185" s="51"/>
      <c r="G185" s="8"/>
    </row>
    <row r="186" spans="1:7">
      <c r="A186" s="19" t="s">
        <v>69</v>
      </c>
      <c r="B186" s="25">
        <v>23207903.932500005</v>
      </c>
      <c r="C186" s="25">
        <f>3000000+4852000+1489531</f>
        <v>9341531</v>
      </c>
      <c r="D186" s="25">
        <v>0</v>
      </c>
      <c r="E186" s="25">
        <v>5000000</v>
      </c>
      <c r="F186" s="25">
        <f>SUM(B186:E186)</f>
        <v>37549434.932500005</v>
      </c>
      <c r="G186" s="7"/>
    </row>
    <row r="187" spans="1:7">
      <c r="A187" s="21" t="s">
        <v>70</v>
      </c>
      <c r="B187" s="22">
        <v>23207903.932500005</v>
      </c>
      <c r="C187" s="22">
        <f>3000000+4852000+1489531</f>
        <v>9341531</v>
      </c>
      <c r="D187" s="22">
        <v>0</v>
      </c>
      <c r="E187" s="22">
        <v>2000000</v>
      </c>
      <c r="F187" s="22">
        <f>SUM(B187:E187)</f>
        <v>34549434.932500005</v>
      </c>
      <c r="G187" s="7"/>
    </row>
    <row r="188" spans="1:7">
      <c r="A188" s="21" t="s">
        <v>90</v>
      </c>
      <c r="B188" s="22">
        <v>0</v>
      </c>
      <c r="C188" s="22">
        <v>5000000</v>
      </c>
      <c r="D188" s="22">
        <v>0</v>
      </c>
      <c r="E188" s="22">
        <v>1000000</v>
      </c>
      <c r="F188" s="22">
        <f t="shared" ref="F188:F192" si="27">SUM(B188:E188)</f>
        <v>6000000</v>
      </c>
      <c r="G188" s="7"/>
    </row>
    <row r="189" spans="1:7">
      <c r="A189" s="21" t="s">
        <v>91</v>
      </c>
      <c r="B189" s="22">
        <v>7717500</v>
      </c>
      <c r="C189" s="22">
        <v>0</v>
      </c>
      <c r="D189" s="22">
        <v>0</v>
      </c>
      <c r="E189" s="22">
        <v>0</v>
      </c>
      <c r="F189" s="22">
        <f t="shared" si="27"/>
        <v>7717500</v>
      </c>
      <c r="G189" s="7"/>
    </row>
    <row r="190" spans="1:7">
      <c r="A190" s="21" t="s">
        <v>92</v>
      </c>
      <c r="B190" s="22">
        <v>5775000</v>
      </c>
      <c r="C190" s="22">
        <v>0</v>
      </c>
      <c r="D190" s="22">
        <v>0</v>
      </c>
      <c r="E190" s="22">
        <v>1000000</v>
      </c>
      <c r="F190" s="22">
        <f t="shared" si="27"/>
        <v>6775000</v>
      </c>
      <c r="G190" s="7"/>
    </row>
    <row r="191" spans="1:7">
      <c r="A191" s="21" t="s">
        <v>93</v>
      </c>
      <c r="B191" s="22">
        <v>5250000</v>
      </c>
      <c r="C191" s="22">
        <v>4341531</v>
      </c>
      <c r="D191" s="22">
        <v>0</v>
      </c>
      <c r="E191" s="22">
        <v>3000000</v>
      </c>
      <c r="F191" s="22">
        <f t="shared" si="27"/>
        <v>12591531</v>
      </c>
      <c r="G191" s="7"/>
    </row>
    <row r="192" spans="1:7">
      <c r="A192" s="21" t="s">
        <v>94</v>
      </c>
      <c r="B192" s="22">
        <v>4465403.932500001</v>
      </c>
      <c r="C192" s="22">
        <v>0</v>
      </c>
      <c r="D192" s="22">
        <v>0</v>
      </c>
      <c r="E192" s="22">
        <v>2000000</v>
      </c>
      <c r="F192" s="22">
        <f t="shared" si="27"/>
        <v>6465403.932500001</v>
      </c>
      <c r="G192" s="7"/>
    </row>
    <row r="193" spans="1:7">
      <c r="A193" s="19" t="s">
        <v>71</v>
      </c>
      <c r="B193" s="25">
        <v>18499950</v>
      </c>
      <c r="C193" s="25">
        <v>0</v>
      </c>
      <c r="D193" s="25">
        <v>0</v>
      </c>
      <c r="E193" s="25">
        <v>60000000</v>
      </c>
      <c r="F193" s="25">
        <f>SUM(B193:E193)</f>
        <v>78499950</v>
      </c>
      <c r="G193" s="7"/>
    </row>
    <row r="194" spans="1:7">
      <c r="A194" s="21" t="s">
        <v>72</v>
      </c>
      <c r="B194" s="22">
        <v>18499950</v>
      </c>
      <c r="C194" s="22">
        <v>0</v>
      </c>
      <c r="D194" s="22">
        <v>0</v>
      </c>
      <c r="E194" s="22">
        <v>60000000</v>
      </c>
      <c r="F194" s="22">
        <f>SUM(B194:E194)</f>
        <v>78499950</v>
      </c>
      <c r="G194" s="7"/>
    </row>
    <row r="195" spans="1:7">
      <c r="A195" s="21" t="s">
        <v>95</v>
      </c>
      <c r="B195" s="22">
        <v>4000000</v>
      </c>
      <c r="C195" s="22">
        <v>0</v>
      </c>
      <c r="D195" s="22">
        <v>0</v>
      </c>
      <c r="E195" s="22">
        <v>0</v>
      </c>
      <c r="F195" s="22">
        <f t="shared" ref="F195:F197" si="28">SUM(B195:E195)</f>
        <v>4000000</v>
      </c>
      <c r="G195" s="7"/>
    </row>
    <row r="196" spans="1:7">
      <c r="A196" s="21" t="s">
        <v>96</v>
      </c>
      <c r="B196" s="22">
        <v>14499950</v>
      </c>
      <c r="C196" s="22">
        <v>0</v>
      </c>
      <c r="D196" s="22">
        <v>0</v>
      </c>
      <c r="E196" s="22">
        <v>60000000</v>
      </c>
      <c r="F196" s="22">
        <f t="shared" si="28"/>
        <v>74499950</v>
      </c>
      <c r="G196" s="7"/>
    </row>
    <row r="197" spans="1:7">
      <c r="A197" s="21" t="s">
        <v>97</v>
      </c>
      <c r="B197" s="22">
        <v>0</v>
      </c>
      <c r="C197" s="22">
        <v>0</v>
      </c>
      <c r="D197" s="22">
        <v>0</v>
      </c>
      <c r="E197" s="22">
        <v>0</v>
      </c>
      <c r="F197" s="22">
        <f t="shared" si="28"/>
        <v>0</v>
      </c>
      <c r="G197" s="7"/>
    </row>
    <row r="198" spans="1:7">
      <c r="A198" s="19" t="s">
        <v>73</v>
      </c>
      <c r="B198" s="25">
        <v>9867375</v>
      </c>
      <c r="C198" s="25">
        <f>1760000+10000000</f>
        <v>11760000</v>
      </c>
      <c r="D198" s="25">
        <v>0</v>
      </c>
      <c r="E198" s="25">
        <v>0</v>
      </c>
      <c r="F198" s="25">
        <f>SUM(B198:E198)</f>
        <v>21627375</v>
      </c>
      <c r="G198" s="7"/>
    </row>
    <row r="199" spans="1:7">
      <c r="A199" s="21" t="s">
        <v>74</v>
      </c>
      <c r="B199" s="22">
        <v>6615000</v>
      </c>
      <c r="C199" s="22">
        <v>0</v>
      </c>
      <c r="D199" s="22">
        <v>0</v>
      </c>
      <c r="E199" s="22">
        <v>0</v>
      </c>
      <c r="F199" s="22">
        <f t="shared" ref="F199:F208" si="29">SUM(B199:E199)</f>
        <v>6615000</v>
      </c>
      <c r="G199" s="7"/>
    </row>
    <row r="200" spans="1:7">
      <c r="A200" s="21" t="s">
        <v>98</v>
      </c>
      <c r="B200" s="22">
        <v>5615000</v>
      </c>
      <c r="C200" s="22">
        <v>0</v>
      </c>
      <c r="D200" s="22">
        <v>0</v>
      </c>
      <c r="E200" s="22">
        <v>0</v>
      </c>
      <c r="F200" s="22">
        <f t="shared" si="29"/>
        <v>5615000</v>
      </c>
      <c r="G200" s="7"/>
    </row>
    <row r="201" spans="1:7" ht="29.25">
      <c r="A201" s="43" t="s">
        <v>99</v>
      </c>
      <c r="B201" s="22">
        <v>1000000</v>
      </c>
      <c r="C201" s="22">
        <v>0</v>
      </c>
      <c r="D201" s="22">
        <v>0</v>
      </c>
      <c r="E201" s="22">
        <v>0</v>
      </c>
      <c r="F201" s="22">
        <f t="shared" si="29"/>
        <v>1000000</v>
      </c>
      <c r="G201" s="7"/>
    </row>
    <row r="202" spans="1:7">
      <c r="A202" s="21" t="s">
        <v>75</v>
      </c>
      <c r="B202" s="22">
        <v>3252375</v>
      </c>
      <c r="C202" s="22">
        <v>11760000</v>
      </c>
      <c r="D202" s="22">
        <v>0</v>
      </c>
      <c r="E202" s="22">
        <v>0</v>
      </c>
      <c r="F202" s="22">
        <f t="shared" si="29"/>
        <v>15012375</v>
      </c>
      <c r="G202" s="7"/>
    </row>
    <row r="203" spans="1:7" ht="29.25">
      <c r="A203" s="43" t="s">
        <v>100</v>
      </c>
      <c r="B203" s="22">
        <v>0</v>
      </c>
      <c r="C203" s="22">
        <v>3000000</v>
      </c>
      <c r="D203" s="22">
        <v>0</v>
      </c>
      <c r="E203" s="22">
        <v>0</v>
      </c>
      <c r="F203" s="22">
        <f t="shared" si="29"/>
        <v>3000000</v>
      </c>
      <c r="G203" s="7"/>
    </row>
    <row r="204" spans="1:7">
      <c r="A204" s="43" t="s">
        <v>101</v>
      </c>
      <c r="B204" s="22">
        <v>1252375</v>
      </c>
      <c r="C204" s="22">
        <v>3000000</v>
      </c>
      <c r="D204" s="22">
        <v>0</v>
      </c>
      <c r="E204" s="22">
        <v>0</v>
      </c>
      <c r="F204" s="22">
        <f t="shared" si="29"/>
        <v>4252375</v>
      </c>
      <c r="G204" s="7"/>
    </row>
    <row r="205" spans="1:7">
      <c r="A205" s="43" t="s">
        <v>102</v>
      </c>
      <c r="B205" s="22">
        <v>0</v>
      </c>
      <c r="C205" s="22">
        <v>4000000</v>
      </c>
      <c r="D205" s="22">
        <v>0</v>
      </c>
      <c r="E205" s="22">
        <v>0</v>
      </c>
      <c r="F205" s="22">
        <f t="shared" si="29"/>
        <v>4000000</v>
      </c>
      <c r="G205" s="7"/>
    </row>
    <row r="206" spans="1:7">
      <c r="A206" s="43" t="s">
        <v>103</v>
      </c>
      <c r="B206" s="22">
        <v>0</v>
      </c>
      <c r="C206" s="22">
        <v>11760000</v>
      </c>
      <c r="D206" s="22">
        <v>0</v>
      </c>
      <c r="E206" s="22">
        <v>0</v>
      </c>
      <c r="F206" s="22">
        <f t="shared" si="29"/>
        <v>11760000</v>
      </c>
      <c r="G206" s="7"/>
    </row>
    <row r="207" spans="1:7" ht="29.25">
      <c r="A207" s="43" t="s">
        <v>104</v>
      </c>
      <c r="B207" s="22">
        <v>2000000</v>
      </c>
      <c r="C207" s="22">
        <v>0</v>
      </c>
      <c r="D207" s="22">
        <v>0</v>
      </c>
      <c r="E207" s="22">
        <v>0</v>
      </c>
      <c r="F207" s="22">
        <f t="shared" si="29"/>
        <v>2000000</v>
      </c>
      <c r="G207" s="7"/>
    </row>
    <row r="208" spans="1:7">
      <c r="A208" s="19" t="s">
        <v>76</v>
      </c>
      <c r="B208" s="25">
        <v>61737817.050000004</v>
      </c>
      <c r="C208" s="25">
        <v>0</v>
      </c>
      <c r="D208" s="25">
        <v>0</v>
      </c>
      <c r="E208" s="25">
        <v>5000000</v>
      </c>
      <c r="F208" s="25">
        <f t="shared" si="29"/>
        <v>66737817.050000004</v>
      </c>
      <c r="G208" s="7"/>
    </row>
    <row r="209" spans="1:7">
      <c r="A209" s="21" t="s">
        <v>77</v>
      </c>
      <c r="B209" s="22">
        <v>7737817.0499999998</v>
      </c>
      <c r="C209" s="22">
        <v>0</v>
      </c>
      <c r="D209" s="22">
        <v>0</v>
      </c>
      <c r="E209" s="22">
        <v>0</v>
      </c>
      <c r="F209" s="22">
        <f t="shared" ref="F209:F210" si="30">SUM(B209:E209)</f>
        <v>7737817.0499999998</v>
      </c>
      <c r="G209" s="7"/>
    </row>
    <row r="210" spans="1:7">
      <c r="A210" s="21" t="s">
        <v>78</v>
      </c>
      <c r="B210" s="22">
        <f>B208-B209</f>
        <v>54000000.000000007</v>
      </c>
      <c r="C210" s="22">
        <v>0</v>
      </c>
      <c r="D210" s="22">
        <v>0</v>
      </c>
      <c r="E210" s="22">
        <v>5000000</v>
      </c>
      <c r="F210" s="22">
        <f t="shared" si="30"/>
        <v>59000000.000000007</v>
      </c>
      <c r="G210" s="7"/>
    </row>
  </sheetData>
  <mergeCells count="20">
    <mergeCell ref="F184:F185"/>
    <mergeCell ref="A184:A185"/>
    <mergeCell ref="B184:B185"/>
    <mergeCell ref="C184:C185"/>
    <mergeCell ref="D184:D185"/>
    <mergeCell ref="E184:E185"/>
    <mergeCell ref="A1:F1"/>
    <mergeCell ref="A2:F2"/>
    <mergeCell ref="A110:A111"/>
    <mergeCell ref="B110:B111"/>
    <mergeCell ref="C110:C111"/>
    <mergeCell ref="D110:D111"/>
    <mergeCell ref="E110:E111"/>
    <mergeCell ref="F110:F111"/>
    <mergeCell ref="F123:F124"/>
    <mergeCell ref="A123:A124"/>
    <mergeCell ref="B123:B124"/>
    <mergeCell ref="C123:C124"/>
    <mergeCell ref="D123:D124"/>
    <mergeCell ref="E123:E12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3"/>
  <sheetViews>
    <sheetView zoomScaleNormal="100" workbookViewId="0">
      <pane xSplit="1" topLeftCell="B1" activePane="topRight" state="frozen"/>
      <selection activeCell="A108" sqref="A108"/>
      <selection pane="topRight" activeCell="F210" sqref="A1:F210"/>
    </sheetView>
  </sheetViews>
  <sheetFormatPr baseColWidth="10" defaultColWidth="9.140625" defaultRowHeight="15"/>
  <cols>
    <col min="1" max="1" width="51.28515625" customWidth="1"/>
    <col min="2" max="2" width="19.42578125" customWidth="1"/>
    <col min="3" max="3" width="24.28515625" customWidth="1"/>
    <col min="4" max="4" width="17.85546875" customWidth="1"/>
    <col min="5" max="5" width="18.85546875" customWidth="1"/>
    <col min="6" max="6" width="23.28515625" customWidth="1"/>
    <col min="7" max="7" width="15.140625" bestFit="1" customWidth="1"/>
  </cols>
  <sheetData>
    <row r="1" spans="1:7">
      <c r="A1" s="57" t="s">
        <v>0</v>
      </c>
      <c r="B1" s="57"/>
      <c r="C1" s="57"/>
      <c r="D1" s="57"/>
      <c r="E1" s="57"/>
      <c r="F1" s="57"/>
    </row>
    <row r="2" spans="1:7">
      <c r="A2" s="58" t="s">
        <v>150</v>
      </c>
      <c r="B2" s="58"/>
      <c r="C2" s="58"/>
      <c r="D2" s="58"/>
      <c r="E2" s="58"/>
      <c r="F2" s="58"/>
    </row>
    <row r="3" spans="1:7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spans="1:7">
      <c r="A4" s="20" t="s">
        <v>8</v>
      </c>
      <c r="B4" s="21">
        <f>B5+B134+B184</f>
        <v>2781329138.6817498</v>
      </c>
      <c r="C4" s="21">
        <f t="shared" ref="C4:F4" si="0">C5+C134+C184</f>
        <v>167542785.884</v>
      </c>
      <c r="D4" s="21">
        <f t="shared" si="0"/>
        <v>195638625</v>
      </c>
      <c r="E4" s="21">
        <f t="shared" si="0"/>
        <v>1574955078</v>
      </c>
      <c r="F4" s="22">
        <f t="shared" si="0"/>
        <v>4719465627.5657501</v>
      </c>
    </row>
    <row r="5" spans="1:7">
      <c r="A5" s="23" t="s">
        <v>9</v>
      </c>
      <c r="B5" s="24">
        <f>SUM(B6+B15+B21+B28+B30+B32+B38+B54+B63+B78+B90+B109+B126+B130)</f>
        <v>2453570456.400125</v>
      </c>
      <c r="C5" s="24">
        <f t="shared" ref="C5:F5" si="1">SUM(C6+C15+C21+C28+C30+C32+C38+C54+C63+C78+C90+C109+C126+C130)</f>
        <v>128382304.884</v>
      </c>
      <c r="D5" s="24">
        <f t="shared" si="1"/>
        <v>195638625</v>
      </c>
      <c r="E5" s="24">
        <f t="shared" si="1"/>
        <v>1457955078</v>
      </c>
      <c r="F5" s="24">
        <f t="shared" si="1"/>
        <v>4235546464.2841253</v>
      </c>
    </row>
    <row r="6" spans="1:7" s="15" customFormat="1">
      <c r="A6" s="11" t="s">
        <v>10</v>
      </c>
      <c r="B6" s="12">
        <f>B7+B10+B12</f>
        <v>97947808.870000005</v>
      </c>
      <c r="C6" s="12">
        <f t="shared" ref="C6:E6" si="2">C7+C10+C12</f>
        <v>0</v>
      </c>
      <c r="D6" s="12">
        <f t="shared" si="2"/>
        <v>195638625</v>
      </c>
      <c r="E6" s="12">
        <f t="shared" si="2"/>
        <v>0</v>
      </c>
      <c r="F6" s="12">
        <f>SUM(B6:E6)</f>
        <v>293586433.87</v>
      </c>
    </row>
    <row r="7" spans="1:7" s="15" customFormat="1">
      <c r="A7" s="13" t="s">
        <v>201</v>
      </c>
      <c r="B7" s="14">
        <f>B8+B9</f>
        <v>90294750</v>
      </c>
      <c r="C7" s="14">
        <f t="shared" ref="C7:E7" si="3">C8+C9</f>
        <v>0</v>
      </c>
      <c r="D7" s="14">
        <f t="shared" si="3"/>
        <v>195638625</v>
      </c>
      <c r="E7" s="14">
        <f t="shared" si="3"/>
        <v>0</v>
      </c>
      <c r="F7" s="14">
        <f t="shared" ref="F7:F17" si="4">SUM(B7:E7)</f>
        <v>285933375</v>
      </c>
    </row>
    <row r="8" spans="1:7" s="15" customFormat="1">
      <c r="A8" s="13" t="s">
        <v>202</v>
      </c>
      <c r="B8" s="14">
        <v>90294750</v>
      </c>
      <c r="C8" s="14">
        <v>0</v>
      </c>
      <c r="D8" s="14">
        <v>115762500</v>
      </c>
      <c r="E8" s="14">
        <v>0</v>
      </c>
      <c r="F8" s="14">
        <f t="shared" si="4"/>
        <v>206057250</v>
      </c>
    </row>
    <row r="9" spans="1:7" s="15" customFormat="1">
      <c r="A9" s="13" t="s">
        <v>203</v>
      </c>
      <c r="B9" s="14">
        <v>0</v>
      </c>
      <c r="C9" s="14">
        <v>0</v>
      </c>
      <c r="D9" s="14">
        <v>79876125</v>
      </c>
      <c r="E9" s="14">
        <v>0</v>
      </c>
      <c r="F9" s="14">
        <f t="shared" si="4"/>
        <v>79876125</v>
      </c>
      <c r="G9" s="16"/>
    </row>
    <row r="10" spans="1:7" s="15" customFormat="1">
      <c r="A10" s="13" t="s">
        <v>204</v>
      </c>
      <c r="B10" s="14">
        <f>B11</f>
        <v>2315250</v>
      </c>
      <c r="C10" s="14">
        <f t="shared" ref="C10:E10" si="5">C11</f>
        <v>0</v>
      </c>
      <c r="D10" s="14">
        <f t="shared" si="5"/>
        <v>0</v>
      </c>
      <c r="E10" s="14">
        <f t="shared" si="5"/>
        <v>0</v>
      </c>
      <c r="F10" s="14">
        <f t="shared" si="4"/>
        <v>2315250</v>
      </c>
    </row>
    <row r="11" spans="1:7" s="15" customFormat="1">
      <c r="A11" s="13" t="s">
        <v>205</v>
      </c>
      <c r="B11" s="14">
        <v>2315250</v>
      </c>
      <c r="C11" s="14">
        <v>0</v>
      </c>
      <c r="D11" s="14">
        <v>0</v>
      </c>
      <c r="E11" s="14">
        <v>0</v>
      </c>
      <c r="F11" s="14">
        <f t="shared" si="4"/>
        <v>2315250</v>
      </c>
    </row>
    <row r="12" spans="1:7" s="15" customFormat="1">
      <c r="A12" s="13" t="s">
        <v>206</v>
      </c>
      <c r="B12" s="14">
        <f>B13+B14</f>
        <v>5337808.87</v>
      </c>
      <c r="C12" s="14">
        <f t="shared" ref="C12:E12" si="6">C13+C14</f>
        <v>0</v>
      </c>
      <c r="D12" s="14">
        <f t="shared" si="6"/>
        <v>0</v>
      </c>
      <c r="E12" s="14">
        <f t="shared" si="6"/>
        <v>0</v>
      </c>
      <c r="F12" s="14">
        <f t="shared" si="4"/>
        <v>5337808.87</v>
      </c>
    </row>
    <row r="13" spans="1:7" s="15" customFormat="1">
      <c r="A13" s="13" t="s">
        <v>207</v>
      </c>
      <c r="B13" s="14">
        <v>3022558.87</v>
      </c>
      <c r="C13" s="14">
        <v>0</v>
      </c>
      <c r="D13" s="14">
        <v>0</v>
      </c>
      <c r="E13" s="14">
        <v>0</v>
      </c>
      <c r="F13" s="14">
        <f t="shared" si="4"/>
        <v>3022558.87</v>
      </c>
    </row>
    <row r="14" spans="1:7" s="15" customFormat="1">
      <c r="A14" s="13" t="s">
        <v>208</v>
      </c>
      <c r="B14" s="14">
        <v>2315250</v>
      </c>
      <c r="C14" s="14">
        <v>0</v>
      </c>
      <c r="D14" s="14">
        <v>0</v>
      </c>
      <c r="E14" s="14">
        <v>0</v>
      </c>
      <c r="F14" s="14">
        <f t="shared" si="4"/>
        <v>2315250</v>
      </c>
    </row>
    <row r="15" spans="1:7" s="15" customFormat="1">
      <c r="A15" s="11" t="s">
        <v>11</v>
      </c>
      <c r="B15" s="12">
        <f>B16</f>
        <v>2315250</v>
      </c>
      <c r="C15" s="12">
        <f t="shared" ref="C15:E16" si="7">C16</f>
        <v>0</v>
      </c>
      <c r="D15" s="12">
        <f t="shared" si="7"/>
        <v>0</v>
      </c>
      <c r="E15" s="12">
        <f t="shared" si="7"/>
        <v>0</v>
      </c>
      <c r="F15" s="12">
        <f t="shared" si="4"/>
        <v>2315250</v>
      </c>
    </row>
    <row r="16" spans="1:7" s="15" customFormat="1">
      <c r="A16" s="13" t="s">
        <v>209</v>
      </c>
      <c r="B16" s="14">
        <f>B17</f>
        <v>2315250</v>
      </c>
      <c r="C16" s="14">
        <f t="shared" si="7"/>
        <v>0</v>
      </c>
      <c r="D16" s="14">
        <f t="shared" si="7"/>
        <v>0</v>
      </c>
      <c r="E16" s="14">
        <f t="shared" si="7"/>
        <v>0</v>
      </c>
      <c r="F16" s="14">
        <f t="shared" si="4"/>
        <v>2315250</v>
      </c>
    </row>
    <row r="17" spans="1:7" s="15" customFormat="1">
      <c r="A17" s="13" t="s">
        <v>210</v>
      </c>
      <c r="B17" s="14">
        <v>2315250</v>
      </c>
      <c r="C17" s="14">
        <v>0</v>
      </c>
      <c r="D17" s="14">
        <v>0</v>
      </c>
      <c r="E17" s="14">
        <v>0</v>
      </c>
      <c r="F17" s="14">
        <f t="shared" si="4"/>
        <v>2315250</v>
      </c>
    </row>
    <row r="18" spans="1:7">
      <c r="A18" s="19" t="s">
        <v>12</v>
      </c>
      <c r="B18" s="22">
        <v>411262543.125</v>
      </c>
      <c r="C18" s="22">
        <v>0</v>
      </c>
      <c r="D18" s="22">
        <v>0</v>
      </c>
      <c r="E18" s="22">
        <v>50000000</v>
      </c>
      <c r="F18" s="25">
        <f t="shared" ref="F18:F27" si="8">SUM(B18:E18)</f>
        <v>461262543.125</v>
      </c>
    </row>
    <row r="19" spans="1:7">
      <c r="A19" s="21" t="s">
        <v>13</v>
      </c>
      <c r="B19" s="22">
        <v>411262543.125</v>
      </c>
      <c r="C19" s="22">
        <v>0</v>
      </c>
      <c r="D19" s="22">
        <v>0</v>
      </c>
      <c r="E19" s="22">
        <v>50000000</v>
      </c>
      <c r="F19" s="22">
        <f t="shared" si="8"/>
        <v>461262543.125</v>
      </c>
    </row>
    <row r="20" spans="1:7">
      <c r="A20" s="21" t="s">
        <v>14</v>
      </c>
      <c r="B20" s="22">
        <v>411262543.125</v>
      </c>
      <c r="C20" s="22">
        <v>0</v>
      </c>
      <c r="D20" s="22">
        <v>0</v>
      </c>
      <c r="E20" s="22">
        <v>50000000</v>
      </c>
      <c r="F20" s="22">
        <f t="shared" si="8"/>
        <v>461262543.125</v>
      </c>
    </row>
    <row r="21" spans="1:7">
      <c r="A21" s="19" t="s">
        <v>15</v>
      </c>
      <c r="B21" s="25">
        <v>269478516.19499999</v>
      </c>
      <c r="C21" s="25">
        <v>0</v>
      </c>
      <c r="D21" s="25">
        <v>0</v>
      </c>
      <c r="E21" s="25">
        <v>60000000</v>
      </c>
      <c r="F21" s="25">
        <f t="shared" si="8"/>
        <v>329478516.19499999</v>
      </c>
    </row>
    <row r="22" spans="1:7">
      <c r="A22" s="21" t="s">
        <v>79</v>
      </c>
      <c r="B22" s="22">
        <v>269478516.19499999</v>
      </c>
      <c r="C22" s="22">
        <v>0</v>
      </c>
      <c r="D22" s="22">
        <v>0</v>
      </c>
      <c r="E22" s="22">
        <v>60000000</v>
      </c>
      <c r="F22" s="22">
        <f t="shared" si="8"/>
        <v>329478516.19499999</v>
      </c>
    </row>
    <row r="23" spans="1:7">
      <c r="A23" s="21" t="s">
        <v>80</v>
      </c>
      <c r="B23" s="22">
        <v>69478516</v>
      </c>
      <c r="C23" s="22">
        <v>0</v>
      </c>
      <c r="D23" s="22">
        <v>0</v>
      </c>
      <c r="E23" s="22">
        <v>30000000</v>
      </c>
      <c r="F23" s="22">
        <f t="shared" si="8"/>
        <v>99478516</v>
      </c>
    </row>
    <row r="24" spans="1:7">
      <c r="A24" s="21" t="s">
        <v>81</v>
      </c>
      <c r="B24" s="22">
        <v>70000000</v>
      </c>
      <c r="C24" s="22">
        <v>0</v>
      </c>
      <c r="D24" s="22">
        <v>0</v>
      </c>
      <c r="E24" s="22">
        <v>0</v>
      </c>
      <c r="F24" s="22">
        <f t="shared" si="8"/>
        <v>70000000</v>
      </c>
    </row>
    <row r="25" spans="1:7">
      <c r="A25" s="21" t="s">
        <v>82</v>
      </c>
      <c r="B25" s="22">
        <v>30000000</v>
      </c>
      <c r="C25" s="22">
        <v>0</v>
      </c>
      <c r="D25" s="22">
        <v>0</v>
      </c>
      <c r="E25" s="22">
        <v>10000000</v>
      </c>
      <c r="F25" s="22">
        <f t="shared" si="8"/>
        <v>40000000</v>
      </c>
    </row>
    <row r="26" spans="1:7">
      <c r="A26" s="21" t="s">
        <v>83</v>
      </c>
      <c r="B26" s="22">
        <v>30000000</v>
      </c>
      <c r="C26" s="22">
        <v>0</v>
      </c>
      <c r="D26" s="22">
        <v>0</v>
      </c>
      <c r="E26" s="22">
        <v>10000000</v>
      </c>
      <c r="F26" s="22">
        <f t="shared" si="8"/>
        <v>40000000</v>
      </c>
    </row>
    <row r="27" spans="1:7">
      <c r="A27" s="21" t="s">
        <v>84</v>
      </c>
      <c r="B27" s="22">
        <v>70000000</v>
      </c>
      <c r="C27" s="22">
        <v>0</v>
      </c>
      <c r="D27" s="22">
        <v>0</v>
      </c>
      <c r="E27" s="22">
        <v>10000000</v>
      </c>
      <c r="F27" s="22">
        <f t="shared" si="8"/>
        <v>80000000</v>
      </c>
    </row>
    <row r="28" spans="1:7">
      <c r="A28" s="19" t="s">
        <v>16</v>
      </c>
      <c r="B28" s="25">
        <v>30291613.065000001</v>
      </c>
      <c r="C28" s="25">
        <v>0</v>
      </c>
      <c r="D28" s="25">
        <v>0</v>
      </c>
      <c r="E28" s="25">
        <v>40000000</v>
      </c>
      <c r="F28" s="25">
        <f t="shared" ref="F28:F37" si="9">SUM(B28:E28)</f>
        <v>70291613.064999998</v>
      </c>
    </row>
    <row r="29" spans="1:7">
      <c r="A29" s="21" t="s">
        <v>17</v>
      </c>
      <c r="B29" s="22">
        <v>30291613.065000001</v>
      </c>
      <c r="C29" s="22">
        <v>0</v>
      </c>
      <c r="D29" s="22">
        <v>0</v>
      </c>
      <c r="E29" s="22">
        <v>40000000</v>
      </c>
      <c r="F29" s="22">
        <f t="shared" si="9"/>
        <v>70291613.064999998</v>
      </c>
    </row>
    <row r="30" spans="1:7">
      <c r="A30" s="19" t="s">
        <v>18</v>
      </c>
      <c r="B30" s="25">
        <v>122707428.692625</v>
      </c>
      <c r="C30" s="25">
        <v>0</v>
      </c>
      <c r="D30" s="25">
        <v>0</v>
      </c>
      <c r="E30" s="25">
        <v>60000000</v>
      </c>
      <c r="F30" s="25">
        <f t="shared" si="9"/>
        <v>182707428.69262499</v>
      </c>
    </row>
    <row r="31" spans="1:7">
      <c r="A31" s="21" t="s">
        <v>19</v>
      </c>
      <c r="B31" s="22">
        <v>122707428.692625</v>
      </c>
      <c r="C31" s="22">
        <v>0</v>
      </c>
      <c r="D31" s="22">
        <v>0</v>
      </c>
      <c r="E31" s="22">
        <v>60000000</v>
      </c>
      <c r="F31" s="22">
        <f t="shared" si="9"/>
        <v>182707428.69262499</v>
      </c>
    </row>
    <row r="32" spans="1:7">
      <c r="A32" s="19" t="s">
        <v>20</v>
      </c>
      <c r="B32" s="25">
        <v>18290475</v>
      </c>
      <c r="C32" s="25">
        <v>0</v>
      </c>
      <c r="D32" s="25">
        <v>0</v>
      </c>
      <c r="E32" s="25">
        <v>25000000</v>
      </c>
      <c r="F32" s="25">
        <f t="shared" si="9"/>
        <v>43290475</v>
      </c>
      <c r="G32" s="4"/>
    </row>
    <row r="33" spans="1:7">
      <c r="A33" s="21" t="s">
        <v>21</v>
      </c>
      <c r="B33" s="22">
        <v>18290475</v>
      </c>
      <c r="C33" s="22">
        <v>0</v>
      </c>
      <c r="D33" s="22">
        <v>0</v>
      </c>
      <c r="E33" s="22">
        <v>25000000</v>
      </c>
      <c r="F33" s="22">
        <f t="shared" si="9"/>
        <v>43290475</v>
      </c>
      <c r="G33" s="4"/>
    </row>
    <row r="34" spans="1:7">
      <c r="A34" s="21" t="s">
        <v>85</v>
      </c>
      <c r="B34" s="22">
        <v>790475</v>
      </c>
      <c r="C34" s="22">
        <v>0</v>
      </c>
      <c r="D34" s="22">
        <v>0</v>
      </c>
      <c r="E34" s="22">
        <v>1000000</v>
      </c>
      <c r="F34" s="22">
        <f t="shared" si="9"/>
        <v>1790475</v>
      </c>
    </row>
    <row r="35" spans="1:7">
      <c r="A35" s="21" t="s">
        <v>200</v>
      </c>
      <c r="B35" s="22">
        <v>14500000</v>
      </c>
      <c r="C35" s="22">
        <v>0</v>
      </c>
      <c r="D35" s="22">
        <v>0</v>
      </c>
      <c r="E35" s="22">
        <v>4000000</v>
      </c>
      <c r="F35" s="22">
        <f t="shared" si="9"/>
        <v>18500000</v>
      </c>
    </row>
    <row r="36" spans="1:7">
      <c r="A36" s="21" t="s">
        <v>86</v>
      </c>
      <c r="B36" s="22">
        <v>2000000</v>
      </c>
      <c r="C36" s="22">
        <v>0</v>
      </c>
      <c r="D36" s="22">
        <v>0</v>
      </c>
      <c r="E36" s="22">
        <v>12000000</v>
      </c>
      <c r="F36" s="22">
        <f t="shared" si="9"/>
        <v>14000000</v>
      </c>
    </row>
    <row r="37" spans="1:7">
      <c r="A37" s="21" t="s">
        <v>87</v>
      </c>
      <c r="B37" s="22">
        <v>1000000</v>
      </c>
      <c r="C37" s="22">
        <v>0</v>
      </c>
      <c r="D37" s="22">
        <v>0</v>
      </c>
      <c r="E37" s="22">
        <v>8000000</v>
      </c>
      <c r="F37" s="22">
        <f t="shared" si="9"/>
        <v>9000000</v>
      </c>
    </row>
    <row r="38" spans="1:7" s="8" customFormat="1">
      <c r="A38" s="19" t="s">
        <v>22</v>
      </c>
      <c r="B38" s="25">
        <v>27000000</v>
      </c>
      <c r="C38" s="25">
        <v>5000000</v>
      </c>
      <c r="D38" s="25">
        <v>0</v>
      </c>
      <c r="E38" s="25">
        <v>50000000</v>
      </c>
      <c r="F38" s="25">
        <f>SUM(B38:E38)</f>
        <v>82000000</v>
      </c>
      <c r="G38" s="7"/>
    </row>
    <row r="39" spans="1:7" s="8" customFormat="1" ht="31.5" customHeight="1">
      <c r="A39" s="26" t="s">
        <v>23</v>
      </c>
      <c r="B39" s="27">
        <v>7000000</v>
      </c>
      <c r="C39" s="28">
        <v>0</v>
      </c>
      <c r="D39" s="28">
        <v>0</v>
      </c>
      <c r="E39" s="28">
        <v>0</v>
      </c>
      <c r="F39" s="29">
        <f>SUM(B39:B39)</f>
        <v>7000000</v>
      </c>
    </row>
    <row r="40" spans="1:7" s="8" customFormat="1" ht="29.25">
      <c r="A40" s="26" t="s">
        <v>178</v>
      </c>
      <c r="B40" s="30">
        <v>7000000</v>
      </c>
      <c r="C40" s="30">
        <v>0</v>
      </c>
      <c r="D40" s="30">
        <v>0</v>
      </c>
      <c r="E40" s="30">
        <v>0</v>
      </c>
      <c r="F40" s="22">
        <f t="shared" ref="F40:F53" si="10">SUM(B40:E40)</f>
        <v>7000000</v>
      </c>
    </row>
    <row r="41" spans="1:7" s="8" customFormat="1">
      <c r="A41" s="21" t="s">
        <v>24</v>
      </c>
      <c r="B41" s="30">
        <v>5000000</v>
      </c>
      <c r="C41" s="30">
        <v>0</v>
      </c>
      <c r="D41" s="30">
        <v>0</v>
      </c>
      <c r="E41" s="30">
        <v>20000000</v>
      </c>
      <c r="F41" s="22">
        <f t="shared" si="10"/>
        <v>25000000</v>
      </c>
    </row>
    <row r="42" spans="1:7" s="8" customFormat="1">
      <c r="A42" s="21" t="s">
        <v>179</v>
      </c>
      <c r="B42" s="30">
        <v>5000000</v>
      </c>
      <c r="C42" s="28">
        <v>0</v>
      </c>
      <c r="D42" s="28">
        <v>0</v>
      </c>
      <c r="E42" s="28">
        <v>20000000</v>
      </c>
      <c r="F42" s="22">
        <f t="shared" si="10"/>
        <v>25000000</v>
      </c>
    </row>
    <row r="43" spans="1:7" s="8" customFormat="1" ht="33" customHeight="1">
      <c r="A43" s="31" t="s">
        <v>180</v>
      </c>
      <c r="B43" s="28">
        <v>9000000</v>
      </c>
      <c r="C43" s="28">
        <v>0</v>
      </c>
      <c r="D43" s="28">
        <v>0</v>
      </c>
      <c r="E43" s="28">
        <v>10000000</v>
      </c>
      <c r="F43" s="22">
        <f t="shared" si="10"/>
        <v>19000000</v>
      </c>
    </row>
    <row r="44" spans="1:7" s="8" customFormat="1">
      <c r="A44" s="21" t="s">
        <v>181</v>
      </c>
      <c r="B44" s="30">
        <v>8000000</v>
      </c>
      <c r="C44" s="30">
        <v>0</v>
      </c>
      <c r="D44" s="30">
        <v>0</v>
      </c>
      <c r="E44" s="30">
        <v>10000000</v>
      </c>
      <c r="F44" s="22">
        <f t="shared" si="10"/>
        <v>18000000</v>
      </c>
    </row>
    <row r="45" spans="1:7" s="8" customFormat="1">
      <c r="A45" s="21" t="s">
        <v>182</v>
      </c>
      <c r="B45" s="30">
        <v>1000000</v>
      </c>
      <c r="C45" s="30">
        <v>0</v>
      </c>
      <c r="D45" s="30">
        <v>0</v>
      </c>
      <c r="E45" s="30">
        <v>0</v>
      </c>
      <c r="F45" s="22">
        <f t="shared" si="10"/>
        <v>1000000</v>
      </c>
    </row>
    <row r="46" spans="1:7" s="8" customFormat="1">
      <c r="A46" s="21" t="s">
        <v>25</v>
      </c>
      <c r="B46" s="22">
        <v>0</v>
      </c>
      <c r="C46" s="22">
        <v>0</v>
      </c>
      <c r="D46" s="22">
        <v>0</v>
      </c>
      <c r="E46" s="22">
        <v>0</v>
      </c>
      <c r="F46" s="22">
        <f t="shared" si="10"/>
        <v>0</v>
      </c>
    </row>
    <row r="47" spans="1:7" s="8" customFormat="1">
      <c r="A47" s="21" t="s">
        <v>90</v>
      </c>
      <c r="B47" s="22">
        <v>0</v>
      </c>
      <c r="C47" s="22">
        <v>0</v>
      </c>
      <c r="D47" s="22">
        <v>0</v>
      </c>
      <c r="E47" s="22">
        <v>0</v>
      </c>
      <c r="F47" s="22">
        <f t="shared" si="10"/>
        <v>0</v>
      </c>
    </row>
    <row r="48" spans="1:7" s="8" customFormat="1">
      <c r="A48" s="21" t="s">
        <v>26</v>
      </c>
      <c r="B48" s="22">
        <v>3000000</v>
      </c>
      <c r="C48" s="22">
        <v>2000000</v>
      </c>
      <c r="D48" s="22">
        <v>0</v>
      </c>
      <c r="E48" s="22">
        <v>10000000</v>
      </c>
      <c r="F48" s="22">
        <f t="shared" si="10"/>
        <v>15000000</v>
      </c>
    </row>
    <row r="49" spans="1:7" s="8" customFormat="1">
      <c r="A49" s="21" t="s">
        <v>183</v>
      </c>
      <c r="B49" s="22">
        <v>3000000</v>
      </c>
      <c r="C49" s="22">
        <v>2000000</v>
      </c>
      <c r="D49" s="22">
        <v>0</v>
      </c>
      <c r="E49" s="22">
        <v>10000000</v>
      </c>
      <c r="F49" s="22">
        <f t="shared" si="10"/>
        <v>15000000</v>
      </c>
    </row>
    <row r="50" spans="1:7" s="8" customFormat="1">
      <c r="A50" s="21" t="s">
        <v>27</v>
      </c>
      <c r="B50" s="22">
        <v>3000000</v>
      </c>
      <c r="C50" s="22">
        <v>3000000</v>
      </c>
      <c r="D50" s="22">
        <v>0</v>
      </c>
      <c r="E50" s="22">
        <v>10000000</v>
      </c>
      <c r="F50" s="22">
        <f t="shared" si="10"/>
        <v>16000000</v>
      </c>
    </row>
    <row r="51" spans="1:7" s="8" customFormat="1">
      <c r="A51" s="21" t="s">
        <v>184</v>
      </c>
      <c r="B51" s="22">
        <v>1000000</v>
      </c>
      <c r="C51" s="22">
        <v>1000000</v>
      </c>
      <c r="D51" s="22">
        <v>0</v>
      </c>
      <c r="E51" s="22">
        <v>5000000</v>
      </c>
      <c r="F51" s="22">
        <f t="shared" si="10"/>
        <v>7000000</v>
      </c>
    </row>
    <row r="52" spans="1:7" s="8" customFormat="1">
      <c r="A52" s="21" t="s">
        <v>185</v>
      </c>
      <c r="B52" s="22">
        <v>2000000</v>
      </c>
      <c r="C52" s="22">
        <v>1000000</v>
      </c>
      <c r="D52" s="22">
        <v>0</v>
      </c>
      <c r="E52" s="22">
        <v>3000000</v>
      </c>
      <c r="F52" s="22">
        <f t="shared" si="10"/>
        <v>6000000</v>
      </c>
    </row>
    <row r="53" spans="1:7" s="8" customFormat="1">
      <c r="A53" s="21" t="s">
        <v>186</v>
      </c>
      <c r="B53" s="22">
        <v>0</v>
      </c>
      <c r="C53" s="22">
        <v>1000000</v>
      </c>
      <c r="D53" s="22">
        <v>0</v>
      </c>
      <c r="E53" s="22">
        <v>2000000</v>
      </c>
      <c r="F53" s="22">
        <f t="shared" si="10"/>
        <v>3000000</v>
      </c>
    </row>
    <row r="54" spans="1:7">
      <c r="A54" s="19" t="s">
        <v>28</v>
      </c>
      <c r="B54" s="25">
        <v>407002015.88550001</v>
      </c>
      <c r="C54" s="25">
        <f t="shared" ref="C54:E54" si="11">C55+C59</f>
        <v>0</v>
      </c>
      <c r="D54" s="25">
        <f t="shared" si="11"/>
        <v>0</v>
      </c>
      <c r="E54" s="25">
        <f t="shared" si="11"/>
        <v>0</v>
      </c>
      <c r="F54" s="25">
        <f>B54+C54+D54+E54</f>
        <v>407002015.88550001</v>
      </c>
    </row>
    <row r="55" spans="1:7">
      <c r="A55" s="21" t="s">
        <v>29</v>
      </c>
      <c r="B55" s="28">
        <v>173695993.61625004</v>
      </c>
      <c r="C55" s="22">
        <v>0</v>
      </c>
      <c r="D55" s="22">
        <v>0</v>
      </c>
      <c r="E55" s="22">
        <v>0</v>
      </c>
      <c r="F55" s="28">
        <f t="shared" ref="F55:F62" si="12">B55+C55+D55+E55</f>
        <v>173695993.61625004</v>
      </c>
    </row>
    <row r="56" spans="1:7">
      <c r="A56" s="21" t="s">
        <v>136</v>
      </c>
      <c r="B56" s="28">
        <v>23152500</v>
      </c>
      <c r="C56" s="22">
        <v>0</v>
      </c>
      <c r="D56" s="22">
        <v>0</v>
      </c>
      <c r="E56" s="22">
        <v>0</v>
      </c>
      <c r="F56" s="28">
        <f>B56</f>
        <v>23152500</v>
      </c>
    </row>
    <row r="57" spans="1:7">
      <c r="A57" s="21" t="s">
        <v>137</v>
      </c>
      <c r="B57" s="28">
        <v>104186250</v>
      </c>
      <c r="C57" s="22">
        <v>0</v>
      </c>
      <c r="D57" s="22">
        <v>0</v>
      </c>
      <c r="E57" s="22">
        <v>0</v>
      </c>
      <c r="F57" s="28">
        <f>B57</f>
        <v>104186250</v>
      </c>
    </row>
    <row r="58" spans="1:7">
      <c r="A58" s="21" t="s">
        <v>138</v>
      </c>
      <c r="B58" s="28">
        <v>52145368.616250008</v>
      </c>
      <c r="C58" s="22">
        <v>0</v>
      </c>
      <c r="D58" s="22">
        <v>0</v>
      </c>
      <c r="E58" s="22">
        <v>0</v>
      </c>
      <c r="F58" s="28">
        <f t="shared" si="12"/>
        <v>52145368.616250008</v>
      </c>
    </row>
    <row r="59" spans="1:7">
      <c r="A59" s="21" t="s">
        <v>30</v>
      </c>
      <c r="B59" s="28">
        <v>233306022.26925004</v>
      </c>
      <c r="C59" s="22">
        <v>0</v>
      </c>
      <c r="D59" s="22">
        <v>0</v>
      </c>
      <c r="E59" s="22">
        <v>0</v>
      </c>
      <c r="F59" s="28">
        <f t="shared" si="12"/>
        <v>233306022.26925004</v>
      </c>
    </row>
    <row r="60" spans="1:7">
      <c r="A60" s="21" t="s">
        <v>139</v>
      </c>
      <c r="B60" s="28">
        <v>1781022.2692500001</v>
      </c>
      <c r="C60" s="22">
        <v>0</v>
      </c>
      <c r="D60" s="22">
        <v>0</v>
      </c>
      <c r="E60" s="22">
        <v>0</v>
      </c>
      <c r="F60" s="28">
        <f>B60</f>
        <v>1781022.2692500001</v>
      </c>
    </row>
    <row r="61" spans="1:7">
      <c r="A61" s="21" t="s">
        <v>140</v>
      </c>
      <c r="B61" s="28">
        <v>1157625</v>
      </c>
      <c r="C61" s="22">
        <v>0</v>
      </c>
      <c r="D61" s="22">
        <v>0</v>
      </c>
      <c r="E61" s="22">
        <v>0</v>
      </c>
      <c r="F61" s="28">
        <f>B61</f>
        <v>1157625</v>
      </c>
    </row>
    <row r="62" spans="1:7">
      <c r="A62" s="21" t="s">
        <v>141</v>
      </c>
      <c r="B62" s="28">
        <v>230367375</v>
      </c>
      <c r="C62" s="22">
        <v>0</v>
      </c>
      <c r="D62" s="22">
        <v>0</v>
      </c>
      <c r="E62" s="22">
        <v>0</v>
      </c>
      <c r="F62" s="28">
        <f t="shared" si="12"/>
        <v>230367375</v>
      </c>
    </row>
    <row r="63" spans="1:7">
      <c r="A63" s="19" t="s">
        <v>31</v>
      </c>
      <c r="B63" s="25">
        <v>1058023381</v>
      </c>
      <c r="C63" s="25">
        <v>76434184</v>
      </c>
      <c r="D63" s="25">
        <f t="shared" ref="D63" si="13">D64+D69</f>
        <v>0</v>
      </c>
      <c r="E63" s="25">
        <v>1101378828</v>
      </c>
      <c r="F63" s="25">
        <f>SUM(B63:E63)</f>
        <v>2235836393</v>
      </c>
      <c r="G63" s="4"/>
    </row>
    <row r="64" spans="1:7">
      <c r="A64" s="21" t="s">
        <v>32</v>
      </c>
      <c r="B64" s="22">
        <v>1058023381</v>
      </c>
      <c r="C64" s="22">
        <v>48434184</v>
      </c>
      <c r="D64" s="22">
        <f t="shared" ref="D64" si="14">D65+D70</f>
        <v>0</v>
      </c>
      <c r="E64" s="22">
        <v>1101378828</v>
      </c>
      <c r="F64" s="22">
        <f>SUM(B64:E64)</f>
        <v>2207836393</v>
      </c>
      <c r="G64" s="4"/>
    </row>
    <row r="65" spans="1:7">
      <c r="A65" s="21" t="s">
        <v>153</v>
      </c>
      <c r="B65" s="22">
        <v>0</v>
      </c>
      <c r="C65" s="22">
        <v>0</v>
      </c>
      <c r="D65" s="22">
        <v>0</v>
      </c>
      <c r="E65" s="22">
        <v>0</v>
      </c>
      <c r="F65" s="22">
        <f t="shared" ref="F65:F77" si="15">SUM(B65:E65)</f>
        <v>0</v>
      </c>
      <c r="G65" s="4"/>
    </row>
    <row r="66" spans="1:7">
      <c r="A66" s="21" t="s">
        <v>154</v>
      </c>
      <c r="B66" s="22">
        <v>0</v>
      </c>
      <c r="C66" s="22">
        <v>0</v>
      </c>
      <c r="D66" s="22">
        <v>0</v>
      </c>
      <c r="E66" s="22">
        <v>0</v>
      </c>
      <c r="F66" s="22">
        <f t="shared" si="15"/>
        <v>0</v>
      </c>
      <c r="G66" s="4"/>
    </row>
    <row r="67" spans="1:7">
      <c r="A67" s="32" t="s">
        <v>155</v>
      </c>
      <c r="B67" s="22">
        <v>0</v>
      </c>
      <c r="C67" s="22">
        <v>28000000</v>
      </c>
      <c r="D67" s="22">
        <v>0</v>
      </c>
      <c r="E67" s="22">
        <v>0</v>
      </c>
      <c r="F67" s="22">
        <f t="shared" si="15"/>
        <v>28000000</v>
      </c>
      <c r="G67" s="4"/>
    </row>
    <row r="68" spans="1:7" ht="15.75">
      <c r="A68" s="33" t="s">
        <v>156</v>
      </c>
      <c r="B68" s="22">
        <v>0</v>
      </c>
      <c r="C68" s="22">
        <v>0</v>
      </c>
      <c r="D68" s="22">
        <v>0</v>
      </c>
      <c r="E68" s="22">
        <v>0</v>
      </c>
      <c r="F68" s="22">
        <f t="shared" si="15"/>
        <v>0</v>
      </c>
      <c r="G68" s="4"/>
    </row>
    <row r="69" spans="1:7">
      <c r="A69" s="21" t="s">
        <v>152</v>
      </c>
      <c r="B69" s="22">
        <v>47719256.57</v>
      </c>
      <c r="C69" s="22">
        <v>0</v>
      </c>
      <c r="D69" s="22">
        <v>0</v>
      </c>
      <c r="E69" s="22">
        <v>0</v>
      </c>
      <c r="F69" s="22">
        <f t="shared" si="15"/>
        <v>47719256.57</v>
      </c>
      <c r="G69" s="4"/>
    </row>
    <row r="70" spans="1:7" ht="15.75">
      <c r="A70" s="33" t="s">
        <v>157</v>
      </c>
      <c r="B70" s="22">
        <v>14719256.57</v>
      </c>
      <c r="C70" s="22">
        <v>0</v>
      </c>
      <c r="D70" s="22">
        <v>0</v>
      </c>
      <c r="E70" s="22">
        <v>0</v>
      </c>
      <c r="F70" s="22">
        <f t="shared" si="15"/>
        <v>14719256.57</v>
      </c>
      <c r="G70" s="4"/>
    </row>
    <row r="71" spans="1:7" ht="15.75">
      <c r="A71" s="33" t="s">
        <v>158</v>
      </c>
      <c r="B71" s="22">
        <v>15000000</v>
      </c>
      <c r="C71" s="22">
        <v>0</v>
      </c>
      <c r="D71" s="22">
        <v>0</v>
      </c>
      <c r="E71" s="22">
        <v>0</v>
      </c>
      <c r="F71" s="22">
        <f t="shared" si="15"/>
        <v>15000000</v>
      </c>
      <c r="G71" s="4"/>
    </row>
    <row r="72" spans="1:7" ht="15.75">
      <c r="A72" s="33" t="s">
        <v>159</v>
      </c>
      <c r="B72" s="22">
        <v>10000000</v>
      </c>
      <c r="C72" s="22">
        <v>0</v>
      </c>
      <c r="D72" s="22">
        <v>0</v>
      </c>
      <c r="E72" s="22">
        <v>0</v>
      </c>
      <c r="F72" s="22">
        <f t="shared" si="15"/>
        <v>10000000</v>
      </c>
      <c r="G72" s="4"/>
    </row>
    <row r="73" spans="1:7" ht="30.75">
      <c r="A73" s="34" t="s">
        <v>160</v>
      </c>
      <c r="B73" s="22">
        <v>0</v>
      </c>
      <c r="C73" s="22">
        <v>0</v>
      </c>
      <c r="D73" s="22">
        <v>0</v>
      </c>
      <c r="E73" s="22">
        <v>0</v>
      </c>
      <c r="F73" s="22">
        <f t="shared" si="15"/>
        <v>0</v>
      </c>
      <c r="G73" s="4"/>
    </row>
    <row r="74" spans="1:7" ht="15.75">
      <c r="A74" s="33" t="s">
        <v>161</v>
      </c>
      <c r="B74" s="22">
        <v>0</v>
      </c>
      <c r="C74" s="22">
        <v>0</v>
      </c>
      <c r="D74" s="22">
        <v>0</v>
      </c>
      <c r="E74" s="22">
        <v>0</v>
      </c>
      <c r="F74" s="22">
        <f t="shared" si="15"/>
        <v>0</v>
      </c>
      <c r="G74" s="4"/>
    </row>
    <row r="75" spans="1:7" ht="30.75">
      <c r="A75" s="34" t="s">
        <v>162</v>
      </c>
      <c r="B75" s="22">
        <v>0</v>
      </c>
      <c r="C75" s="22">
        <v>0</v>
      </c>
      <c r="D75" s="22">
        <v>0</v>
      </c>
      <c r="E75" s="22">
        <v>0</v>
      </c>
      <c r="F75" s="22">
        <f t="shared" si="15"/>
        <v>0</v>
      </c>
      <c r="G75" s="4"/>
    </row>
    <row r="76" spans="1:7" ht="15.75">
      <c r="A76" s="34" t="s">
        <v>164</v>
      </c>
      <c r="B76" s="22">
        <v>8000000</v>
      </c>
      <c r="C76" s="22">
        <v>0</v>
      </c>
      <c r="D76" s="22">
        <v>0</v>
      </c>
      <c r="E76" s="22">
        <v>0</v>
      </c>
      <c r="F76" s="22">
        <f t="shared" si="15"/>
        <v>8000000</v>
      </c>
      <c r="G76" s="4"/>
    </row>
    <row r="77" spans="1:7" ht="15.75">
      <c r="A77" s="34" t="s">
        <v>163</v>
      </c>
      <c r="B77" s="22">
        <v>0</v>
      </c>
      <c r="C77" s="22">
        <v>0</v>
      </c>
      <c r="D77" s="22">
        <v>0</v>
      </c>
      <c r="E77" s="22">
        <v>0</v>
      </c>
      <c r="F77" s="22">
        <f t="shared" si="15"/>
        <v>0</v>
      </c>
      <c r="G77" s="4"/>
    </row>
    <row r="78" spans="1:7" s="3" customFormat="1">
      <c r="A78" s="19" t="s">
        <v>33</v>
      </c>
      <c r="B78" s="35">
        <v>147541472.16637501</v>
      </c>
      <c r="C78" s="25">
        <v>0</v>
      </c>
      <c r="D78" s="25">
        <v>0</v>
      </c>
      <c r="E78" s="25">
        <v>0</v>
      </c>
      <c r="F78" s="25">
        <f>SUM(B78:E78)</f>
        <v>147541472.16637501</v>
      </c>
    </row>
    <row r="79" spans="1:7" s="3" customFormat="1" ht="34.5" customHeight="1">
      <c r="A79" s="26" t="s">
        <v>34</v>
      </c>
      <c r="B79" s="28">
        <v>13000000</v>
      </c>
      <c r="C79" s="28">
        <v>0</v>
      </c>
      <c r="D79" s="28">
        <v>0</v>
      </c>
      <c r="E79" s="28">
        <v>0</v>
      </c>
      <c r="F79" s="22">
        <f t="shared" ref="F79:F109" si="16">SUM(B79:E79)</f>
        <v>13000000</v>
      </c>
    </row>
    <row r="80" spans="1:7" s="3" customFormat="1" ht="23.25" customHeight="1">
      <c r="A80" s="26" t="s">
        <v>142</v>
      </c>
      <c r="B80" s="28">
        <v>8000000</v>
      </c>
      <c r="C80" s="28">
        <v>0</v>
      </c>
      <c r="D80" s="28">
        <v>0</v>
      </c>
      <c r="E80" s="28">
        <v>0</v>
      </c>
      <c r="F80" s="22">
        <f t="shared" si="16"/>
        <v>8000000</v>
      </c>
    </row>
    <row r="81" spans="1:7" s="3" customFormat="1" ht="16.5" customHeight="1">
      <c r="A81" s="26" t="s">
        <v>143</v>
      </c>
      <c r="B81" s="28">
        <v>5000000</v>
      </c>
      <c r="C81" s="28">
        <v>0</v>
      </c>
      <c r="D81" s="28">
        <v>0</v>
      </c>
      <c r="E81" s="28">
        <v>0</v>
      </c>
      <c r="F81" s="22">
        <f t="shared" si="16"/>
        <v>5000000</v>
      </c>
    </row>
    <row r="82" spans="1:7" s="3" customFormat="1" ht="36" customHeight="1">
      <c r="A82" s="36" t="s">
        <v>35</v>
      </c>
      <c r="B82" s="28">
        <v>30000000</v>
      </c>
      <c r="C82" s="28">
        <v>0</v>
      </c>
      <c r="D82" s="28">
        <v>0</v>
      </c>
      <c r="E82" s="28">
        <v>25000000</v>
      </c>
      <c r="F82" s="22">
        <f t="shared" si="16"/>
        <v>55000000</v>
      </c>
      <c r="G82" s="5"/>
    </row>
    <row r="83" spans="1:7" s="3" customFormat="1" ht="27.75" customHeight="1">
      <c r="A83" s="36" t="s">
        <v>144</v>
      </c>
      <c r="B83" s="28">
        <v>30000000</v>
      </c>
      <c r="C83" s="28">
        <v>0</v>
      </c>
      <c r="D83" s="28">
        <v>0</v>
      </c>
      <c r="E83" s="28">
        <v>25000000</v>
      </c>
      <c r="F83" s="22">
        <f t="shared" si="16"/>
        <v>55000000</v>
      </c>
    </row>
    <row r="84" spans="1:7" s="3" customFormat="1">
      <c r="A84" s="21" t="s">
        <v>36</v>
      </c>
      <c r="B84" s="22">
        <v>104541472.17</v>
      </c>
      <c r="C84" s="22">
        <v>0</v>
      </c>
      <c r="D84" s="22">
        <v>0</v>
      </c>
      <c r="E84" s="22">
        <v>8000000</v>
      </c>
      <c r="F84" s="22">
        <f t="shared" si="16"/>
        <v>112541472.17</v>
      </c>
      <c r="G84" s="5"/>
    </row>
    <row r="85" spans="1:7" s="3" customFormat="1">
      <c r="A85" s="21" t="s">
        <v>145</v>
      </c>
      <c r="B85" s="22">
        <v>12000000</v>
      </c>
      <c r="C85" s="22">
        <v>0</v>
      </c>
      <c r="D85" s="22">
        <v>0</v>
      </c>
      <c r="E85" s="22">
        <v>2500000</v>
      </c>
      <c r="F85" s="22">
        <f t="shared" si="16"/>
        <v>14500000</v>
      </c>
    </row>
    <row r="86" spans="1:7" s="3" customFormat="1">
      <c r="A86" s="21" t="s">
        <v>146</v>
      </c>
      <c r="B86" s="22">
        <v>8000000</v>
      </c>
      <c r="C86" s="22">
        <v>0</v>
      </c>
      <c r="D86" s="22">
        <v>0</v>
      </c>
      <c r="E86" s="22">
        <v>0</v>
      </c>
      <c r="F86" s="22">
        <f t="shared" si="16"/>
        <v>8000000</v>
      </c>
    </row>
    <row r="87" spans="1:7" s="3" customFormat="1">
      <c r="A87" s="21" t="s">
        <v>147</v>
      </c>
      <c r="B87" s="22">
        <v>24541472.170000002</v>
      </c>
      <c r="C87" s="22">
        <v>0</v>
      </c>
      <c r="D87" s="22">
        <v>0</v>
      </c>
      <c r="E87" s="22">
        <v>4200000</v>
      </c>
      <c r="F87" s="22">
        <f t="shared" si="16"/>
        <v>28741472.170000002</v>
      </c>
    </row>
    <row r="88" spans="1:7" s="3" customFormat="1">
      <c r="A88" s="21" t="s">
        <v>148</v>
      </c>
      <c r="B88" s="22">
        <v>40000000</v>
      </c>
      <c r="C88" s="22">
        <v>0</v>
      </c>
      <c r="D88" s="22">
        <v>0</v>
      </c>
      <c r="E88" s="22">
        <v>1500000</v>
      </c>
      <c r="F88" s="22">
        <f t="shared" si="16"/>
        <v>41500000</v>
      </c>
    </row>
    <row r="89" spans="1:7" s="3" customFormat="1">
      <c r="A89" s="21" t="s">
        <v>149</v>
      </c>
      <c r="B89" s="22">
        <v>20000000</v>
      </c>
      <c r="C89" s="22">
        <v>0</v>
      </c>
      <c r="D89" s="22">
        <v>0</v>
      </c>
      <c r="E89" s="22">
        <v>0</v>
      </c>
      <c r="F89" s="22">
        <f t="shared" si="16"/>
        <v>20000000</v>
      </c>
    </row>
    <row r="90" spans="1:7" ht="15" customHeight="1">
      <c r="A90" s="19" t="s">
        <v>37</v>
      </c>
      <c r="B90" s="25">
        <v>113605734.65062501</v>
      </c>
      <c r="C90" s="25">
        <v>36784173.384000011</v>
      </c>
      <c r="D90" s="25">
        <f>SUM(D91:D101)</f>
        <v>0</v>
      </c>
      <c r="E90" s="25">
        <v>0</v>
      </c>
      <c r="F90" s="25">
        <f t="shared" si="16"/>
        <v>150389908.03462502</v>
      </c>
      <c r="G90" s="4"/>
    </row>
    <row r="91" spans="1:7" ht="17.25" customHeight="1">
      <c r="A91" s="21" t="s">
        <v>38</v>
      </c>
      <c r="B91" s="22">
        <v>21000000</v>
      </c>
      <c r="C91" s="22">
        <v>10000000</v>
      </c>
      <c r="D91" s="22">
        <v>0</v>
      </c>
      <c r="E91" s="22">
        <v>0</v>
      </c>
      <c r="F91" s="22">
        <f t="shared" si="16"/>
        <v>31000000</v>
      </c>
      <c r="G91" s="4"/>
    </row>
    <row r="92" spans="1:7">
      <c r="A92" s="21" t="s">
        <v>165</v>
      </c>
      <c r="B92" s="22">
        <v>21000000</v>
      </c>
      <c r="C92" s="22">
        <v>10000000</v>
      </c>
      <c r="D92" s="22">
        <v>0</v>
      </c>
      <c r="E92" s="22">
        <v>0</v>
      </c>
      <c r="F92" s="22">
        <f t="shared" si="16"/>
        <v>31000000</v>
      </c>
      <c r="G92" s="4"/>
    </row>
    <row r="93" spans="1:7" ht="16.5" customHeight="1">
      <c r="A93" s="21" t="s">
        <v>39</v>
      </c>
      <c r="B93" s="22">
        <v>46000000</v>
      </c>
      <c r="C93" s="22">
        <v>16748173.380000001</v>
      </c>
      <c r="D93" s="22">
        <v>0</v>
      </c>
      <c r="E93" s="22">
        <v>0</v>
      </c>
      <c r="F93" s="22">
        <f t="shared" si="16"/>
        <v>62748173.380000003</v>
      </c>
      <c r="G93" s="4"/>
    </row>
    <row r="94" spans="1:7">
      <c r="A94" s="21" t="s">
        <v>166</v>
      </c>
      <c r="B94" s="22">
        <v>46000000</v>
      </c>
      <c r="C94" s="22">
        <v>16748173.380000001</v>
      </c>
      <c r="D94" s="22">
        <v>0</v>
      </c>
      <c r="E94" s="22">
        <v>0</v>
      </c>
      <c r="F94" s="22">
        <f t="shared" si="16"/>
        <v>62748173.380000003</v>
      </c>
      <c r="G94" s="4"/>
    </row>
    <row r="95" spans="1:7" ht="14.25" customHeight="1">
      <c r="A95" s="21" t="s">
        <v>40</v>
      </c>
      <c r="B95" s="22">
        <v>10000000</v>
      </c>
      <c r="C95" s="22">
        <v>0</v>
      </c>
      <c r="D95" s="22">
        <v>0</v>
      </c>
      <c r="E95" s="22">
        <v>0</v>
      </c>
      <c r="F95" s="22">
        <f t="shared" si="16"/>
        <v>10000000</v>
      </c>
      <c r="G95" s="4"/>
    </row>
    <row r="96" spans="1:7">
      <c r="A96" s="21" t="s">
        <v>167</v>
      </c>
      <c r="B96" s="22">
        <v>8000000</v>
      </c>
      <c r="C96" s="22">
        <v>0</v>
      </c>
      <c r="D96" s="22">
        <v>0</v>
      </c>
      <c r="E96" s="22">
        <v>0</v>
      </c>
      <c r="F96" s="22">
        <f t="shared" si="16"/>
        <v>8000000</v>
      </c>
      <c r="G96" s="4"/>
    </row>
    <row r="97" spans="1:7">
      <c r="A97" s="21" t="s">
        <v>168</v>
      </c>
      <c r="B97" s="22">
        <v>2000000</v>
      </c>
      <c r="C97" s="22">
        <v>0</v>
      </c>
      <c r="D97" s="22">
        <v>0</v>
      </c>
      <c r="E97" s="22">
        <v>0</v>
      </c>
      <c r="F97" s="22">
        <f t="shared" si="16"/>
        <v>2000000</v>
      </c>
      <c r="G97" s="4"/>
    </row>
    <row r="98" spans="1:7" ht="15" customHeight="1">
      <c r="A98" s="21" t="s">
        <v>41</v>
      </c>
      <c r="B98" s="22">
        <v>25000000</v>
      </c>
      <c r="C98" s="22">
        <v>0</v>
      </c>
      <c r="D98" s="22">
        <v>0</v>
      </c>
      <c r="E98" s="22">
        <v>0</v>
      </c>
      <c r="F98" s="22">
        <f t="shared" si="16"/>
        <v>25000000</v>
      </c>
      <c r="G98" s="4"/>
    </row>
    <row r="99" spans="1:7" ht="28.5" customHeight="1">
      <c r="A99" s="37" t="s">
        <v>169</v>
      </c>
      <c r="B99" s="22">
        <v>10000000</v>
      </c>
      <c r="C99" s="22">
        <v>0</v>
      </c>
      <c r="D99" s="22">
        <v>0</v>
      </c>
      <c r="E99" s="22">
        <v>0</v>
      </c>
      <c r="F99" s="22">
        <f t="shared" si="16"/>
        <v>10000000</v>
      </c>
      <c r="G99" s="4"/>
    </row>
    <row r="100" spans="1:7" ht="17.25" customHeight="1">
      <c r="A100" s="21" t="s">
        <v>170</v>
      </c>
      <c r="B100" s="22">
        <v>15000000</v>
      </c>
      <c r="C100" s="22">
        <v>0</v>
      </c>
      <c r="D100" s="22">
        <v>0</v>
      </c>
      <c r="E100" s="22">
        <v>0</v>
      </c>
      <c r="F100" s="22">
        <f t="shared" si="16"/>
        <v>15000000</v>
      </c>
      <c r="G100" s="4"/>
    </row>
    <row r="101" spans="1:7" ht="12.75" customHeight="1">
      <c r="A101" s="21" t="s">
        <v>42</v>
      </c>
      <c r="B101" s="22">
        <v>5000000</v>
      </c>
      <c r="C101" s="22">
        <v>10000000</v>
      </c>
      <c r="D101" s="22">
        <v>0</v>
      </c>
      <c r="E101" s="22">
        <v>0</v>
      </c>
      <c r="F101" s="22">
        <f t="shared" si="16"/>
        <v>15000000</v>
      </c>
      <c r="G101" s="4"/>
    </row>
    <row r="102" spans="1:7" ht="17.25" customHeight="1">
      <c r="A102" s="21" t="s">
        <v>171</v>
      </c>
      <c r="B102" s="22">
        <v>1000000</v>
      </c>
      <c r="C102" s="22">
        <v>0</v>
      </c>
      <c r="D102" s="22">
        <v>0</v>
      </c>
      <c r="E102" s="22">
        <v>0</v>
      </c>
      <c r="F102" s="22">
        <f t="shared" si="16"/>
        <v>1000000</v>
      </c>
      <c r="G102" s="4"/>
    </row>
    <row r="103" spans="1:7" ht="17.25" customHeight="1">
      <c r="A103" s="21" t="s">
        <v>172</v>
      </c>
      <c r="B103" s="22">
        <v>1000000</v>
      </c>
      <c r="C103" s="22">
        <v>5000000</v>
      </c>
      <c r="D103" s="22">
        <v>0</v>
      </c>
      <c r="E103" s="22">
        <v>0</v>
      </c>
      <c r="F103" s="22">
        <f t="shared" si="16"/>
        <v>6000000</v>
      </c>
      <c r="G103" s="4"/>
    </row>
    <row r="104" spans="1:7" ht="17.25" customHeight="1">
      <c r="A104" s="21" t="s">
        <v>173</v>
      </c>
      <c r="B104" s="22">
        <v>3000000</v>
      </c>
      <c r="C104" s="22">
        <v>5000000</v>
      </c>
      <c r="D104" s="22">
        <v>0</v>
      </c>
      <c r="E104" s="22">
        <v>0</v>
      </c>
      <c r="F104" s="22">
        <f t="shared" si="16"/>
        <v>8000000</v>
      </c>
      <c r="G104" s="4"/>
    </row>
    <row r="105" spans="1:7" ht="30" customHeight="1">
      <c r="A105" s="37" t="s">
        <v>174</v>
      </c>
      <c r="B105" s="22">
        <v>6605734.6500000004</v>
      </c>
      <c r="C105" s="22">
        <v>0</v>
      </c>
      <c r="D105" s="22">
        <v>0</v>
      </c>
      <c r="E105" s="22">
        <v>0</v>
      </c>
      <c r="F105" s="22">
        <f t="shared" si="16"/>
        <v>6605734.6500000004</v>
      </c>
      <c r="G105" s="4"/>
    </row>
    <row r="106" spans="1:7" ht="17.25" customHeight="1">
      <c r="A106" s="21" t="s">
        <v>175</v>
      </c>
      <c r="B106" s="22">
        <v>1000000</v>
      </c>
      <c r="C106" s="22">
        <v>0</v>
      </c>
      <c r="D106" s="22">
        <v>0</v>
      </c>
      <c r="E106" s="22">
        <v>0</v>
      </c>
      <c r="F106" s="22">
        <f t="shared" si="16"/>
        <v>1000000</v>
      </c>
    </row>
    <row r="107" spans="1:7" ht="17.25" customHeight="1">
      <c r="A107" s="21" t="s">
        <v>176</v>
      </c>
      <c r="B107" s="22">
        <v>4000000</v>
      </c>
      <c r="C107" s="22">
        <v>0</v>
      </c>
      <c r="D107" s="22">
        <v>0</v>
      </c>
      <c r="E107" s="22">
        <v>0</v>
      </c>
      <c r="F107" s="22">
        <f t="shared" si="16"/>
        <v>4000000</v>
      </c>
    </row>
    <row r="108" spans="1:7" ht="17.25" customHeight="1">
      <c r="A108" s="21" t="s">
        <v>177</v>
      </c>
      <c r="B108" s="22">
        <v>1605734.65</v>
      </c>
      <c r="C108" s="22">
        <v>0</v>
      </c>
      <c r="D108" s="22">
        <v>0</v>
      </c>
      <c r="E108" s="22">
        <v>0</v>
      </c>
      <c r="F108" s="22">
        <f t="shared" si="16"/>
        <v>1605734.65</v>
      </c>
    </row>
    <row r="109" spans="1:7">
      <c r="A109" s="19" t="s">
        <v>43</v>
      </c>
      <c r="B109" s="25">
        <v>25201496.25</v>
      </c>
      <c r="C109" s="25">
        <v>0</v>
      </c>
      <c r="D109" s="25">
        <v>0</v>
      </c>
      <c r="E109" s="25">
        <v>40000000</v>
      </c>
      <c r="F109" s="25">
        <f t="shared" si="16"/>
        <v>65201496.25</v>
      </c>
      <c r="G109" s="4"/>
    </row>
    <row r="110" spans="1:7" ht="15" customHeight="1">
      <c r="A110" s="59" t="s">
        <v>44</v>
      </c>
      <c r="B110" s="53">
        <v>10201496.25</v>
      </c>
      <c r="C110" s="53">
        <v>0</v>
      </c>
      <c r="D110" s="53">
        <v>0</v>
      </c>
      <c r="E110" s="53">
        <v>0</v>
      </c>
      <c r="F110" s="53">
        <f>SUM(B110:E111)</f>
        <v>10201496.25</v>
      </c>
    </row>
    <row r="111" spans="1:7" ht="12" customHeight="1">
      <c r="A111" s="60"/>
      <c r="B111" s="54"/>
      <c r="C111" s="54"/>
      <c r="D111" s="54"/>
      <c r="E111" s="54"/>
      <c r="F111" s="54"/>
    </row>
    <row r="112" spans="1:7" ht="18.75" customHeight="1">
      <c r="A112" s="38" t="s">
        <v>190</v>
      </c>
      <c r="B112" s="22">
        <v>0</v>
      </c>
      <c r="C112" s="22">
        <v>0</v>
      </c>
      <c r="D112" s="22">
        <v>0</v>
      </c>
      <c r="E112" s="22">
        <v>0</v>
      </c>
      <c r="F112" s="22">
        <f t="shared" ref="F112:F122" si="17">SUM(B112:E112)</f>
        <v>0</v>
      </c>
    </row>
    <row r="113" spans="1:7" ht="20.25" customHeight="1">
      <c r="A113" s="38" t="s">
        <v>191</v>
      </c>
      <c r="B113" s="30">
        <v>10201496.25</v>
      </c>
      <c r="C113" s="22">
        <v>0</v>
      </c>
      <c r="D113" s="22">
        <v>0</v>
      </c>
      <c r="E113" s="22">
        <v>0</v>
      </c>
      <c r="F113" s="22">
        <f t="shared" si="17"/>
        <v>10201496.25</v>
      </c>
    </row>
    <row r="114" spans="1:7" ht="18.75" customHeight="1">
      <c r="A114" s="38" t="s">
        <v>192</v>
      </c>
      <c r="B114" s="22">
        <v>0</v>
      </c>
      <c r="C114" s="22">
        <v>0</v>
      </c>
      <c r="D114" s="22">
        <v>0</v>
      </c>
      <c r="E114" s="22">
        <v>0</v>
      </c>
      <c r="F114" s="22">
        <f t="shared" si="17"/>
        <v>0</v>
      </c>
    </row>
    <row r="115" spans="1:7" ht="16.5" customHeight="1">
      <c r="A115" s="21" t="s">
        <v>45</v>
      </c>
      <c r="B115" s="22">
        <v>10000000</v>
      </c>
      <c r="C115" s="22">
        <v>0</v>
      </c>
      <c r="D115" s="22">
        <v>0</v>
      </c>
      <c r="E115" s="22">
        <v>0</v>
      </c>
      <c r="F115" s="22">
        <f t="shared" si="17"/>
        <v>10000000</v>
      </c>
    </row>
    <row r="116" spans="1:7" ht="17.25" customHeight="1">
      <c r="A116" s="8" t="s">
        <v>193</v>
      </c>
      <c r="B116" s="22">
        <v>10000000</v>
      </c>
      <c r="C116" s="22">
        <v>0</v>
      </c>
      <c r="D116" s="22">
        <v>0</v>
      </c>
      <c r="E116" s="22">
        <v>0</v>
      </c>
      <c r="F116" s="22">
        <f t="shared" si="17"/>
        <v>10000000</v>
      </c>
    </row>
    <row r="117" spans="1:7" ht="17.25" customHeight="1">
      <c r="A117" s="21" t="s">
        <v>46</v>
      </c>
      <c r="B117" s="22">
        <v>5000000</v>
      </c>
      <c r="C117" s="22">
        <v>0</v>
      </c>
      <c r="D117" s="22">
        <v>0</v>
      </c>
      <c r="E117" s="22">
        <v>30000000</v>
      </c>
      <c r="F117" s="22">
        <f t="shared" si="17"/>
        <v>35000000</v>
      </c>
    </row>
    <row r="118" spans="1:7">
      <c r="A118" s="21" t="s">
        <v>194</v>
      </c>
      <c r="B118" s="39">
        <v>1000000</v>
      </c>
      <c r="C118" s="22">
        <v>0</v>
      </c>
      <c r="D118" s="22">
        <v>0</v>
      </c>
      <c r="E118" s="22">
        <v>5000000</v>
      </c>
      <c r="F118" s="22">
        <f t="shared" si="17"/>
        <v>6000000</v>
      </c>
    </row>
    <row r="119" spans="1:7">
      <c r="A119" s="21" t="s">
        <v>195</v>
      </c>
      <c r="B119" s="39">
        <v>1000000</v>
      </c>
      <c r="C119" s="22">
        <v>0</v>
      </c>
      <c r="D119" s="22">
        <v>0</v>
      </c>
      <c r="E119" s="22">
        <v>5000000</v>
      </c>
      <c r="F119" s="22">
        <f t="shared" si="17"/>
        <v>6000000</v>
      </c>
    </row>
    <row r="120" spans="1:7">
      <c r="A120" s="21" t="s">
        <v>196</v>
      </c>
      <c r="B120" s="39">
        <v>1000000</v>
      </c>
      <c r="C120" s="22">
        <v>0</v>
      </c>
      <c r="D120" s="22">
        <v>0</v>
      </c>
      <c r="E120" s="22">
        <v>10000000</v>
      </c>
      <c r="F120" s="22">
        <f t="shared" si="17"/>
        <v>11000000</v>
      </c>
    </row>
    <row r="121" spans="1:7">
      <c r="A121" s="21" t="s">
        <v>197</v>
      </c>
      <c r="B121" s="39">
        <v>1000000</v>
      </c>
      <c r="C121" s="22">
        <v>0</v>
      </c>
      <c r="D121" s="22">
        <v>0</v>
      </c>
      <c r="E121" s="22">
        <v>5000000</v>
      </c>
      <c r="F121" s="22">
        <f t="shared" si="17"/>
        <v>6000000</v>
      </c>
    </row>
    <row r="122" spans="1:7" ht="20.25" customHeight="1">
      <c r="A122" s="21" t="s">
        <v>198</v>
      </c>
      <c r="B122" s="39">
        <v>1000000</v>
      </c>
      <c r="C122" s="22">
        <v>0</v>
      </c>
      <c r="D122" s="22">
        <v>0</v>
      </c>
      <c r="E122" s="22">
        <v>5000000</v>
      </c>
      <c r="F122" s="22">
        <f t="shared" si="17"/>
        <v>6000000</v>
      </c>
    </row>
    <row r="123" spans="1:7" ht="15" customHeight="1">
      <c r="A123" s="55" t="s">
        <v>47</v>
      </c>
      <c r="B123" s="53">
        <v>0</v>
      </c>
      <c r="C123" s="53">
        <v>0</v>
      </c>
      <c r="D123" s="53">
        <v>0</v>
      </c>
      <c r="E123" s="53">
        <v>10000000</v>
      </c>
      <c r="F123" s="53">
        <f>SUM(B123:E124)</f>
        <v>10000000</v>
      </c>
    </row>
    <row r="124" spans="1:7" ht="17.25" customHeight="1">
      <c r="A124" s="56"/>
      <c r="B124" s="54"/>
      <c r="C124" s="54"/>
      <c r="D124" s="54"/>
      <c r="E124" s="54"/>
      <c r="F124" s="54"/>
      <c r="G124" t="str">
        <f t="shared" ref="G124" si="18">LOWER(A124)</f>
        <v/>
      </c>
    </row>
    <row r="125" spans="1:7" ht="42.75" customHeight="1">
      <c r="A125" s="40" t="s">
        <v>199</v>
      </c>
      <c r="B125" s="41">
        <v>0</v>
      </c>
      <c r="C125" s="41">
        <v>0</v>
      </c>
      <c r="D125" s="30">
        <v>0</v>
      </c>
      <c r="E125" s="30">
        <v>10000000</v>
      </c>
      <c r="F125" s="30">
        <f>SUM(B125+C125+D125+E125)</f>
        <v>10000000</v>
      </c>
      <c r="G125" s="9"/>
    </row>
    <row r="126" spans="1:7">
      <c r="A126" s="19" t="s">
        <v>48</v>
      </c>
      <c r="B126" s="25">
        <v>122589014.625</v>
      </c>
      <c r="C126" s="25">
        <v>0</v>
      </c>
      <c r="D126" s="25">
        <v>0</v>
      </c>
      <c r="E126" s="25">
        <v>70000000</v>
      </c>
      <c r="F126" s="25">
        <f t="shared" ref="F126:F129" si="19">SUM(B126:E126)</f>
        <v>192589014.625</v>
      </c>
    </row>
    <row r="127" spans="1:7">
      <c r="A127" s="21" t="s">
        <v>49</v>
      </c>
      <c r="B127" s="22">
        <v>122589014.625</v>
      </c>
      <c r="C127" s="22">
        <v>0</v>
      </c>
      <c r="D127" s="22">
        <v>0</v>
      </c>
      <c r="E127" s="22">
        <v>70000000</v>
      </c>
      <c r="F127" s="22">
        <f t="shared" si="19"/>
        <v>192589014.625</v>
      </c>
    </row>
    <row r="128" spans="1:7">
      <c r="A128" s="21" t="s">
        <v>88</v>
      </c>
      <c r="B128" s="22">
        <v>0</v>
      </c>
      <c r="C128" s="22">
        <v>0</v>
      </c>
      <c r="D128" s="22">
        <v>0</v>
      </c>
      <c r="E128" s="22">
        <v>0</v>
      </c>
      <c r="F128" s="22">
        <f t="shared" si="19"/>
        <v>0</v>
      </c>
    </row>
    <row r="129" spans="1:7">
      <c r="A129" s="21" t="s">
        <v>89</v>
      </c>
      <c r="B129" s="22">
        <v>122589014.63</v>
      </c>
      <c r="C129" s="22">
        <v>0</v>
      </c>
      <c r="D129" s="22">
        <v>0</v>
      </c>
      <c r="E129" s="22">
        <v>200000000</v>
      </c>
      <c r="F129" s="22">
        <f t="shared" si="19"/>
        <v>322589014.63</v>
      </c>
    </row>
    <row r="130" spans="1:7" s="10" customFormat="1">
      <c r="A130" s="11" t="s">
        <v>211</v>
      </c>
      <c r="B130" s="12">
        <f>B131</f>
        <v>11576250</v>
      </c>
      <c r="C130" s="12">
        <f t="shared" ref="C130:E130" si="20">C131</f>
        <v>10163947.5</v>
      </c>
      <c r="D130" s="12">
        <f t="shared" si="20"/>
        <v>0</v>
      </c>
      <c r="E130" s="12">
        <f t="shared" si="20"/>
        <v>11576250</v>
      </c>
      <c r="F130" s="12">
        <f t="shared" ref="F130:F133" si="21">SUM(B130:E130)</f>
        <v>33316447.5</v>
      </c>
    </row>
    <row r="131" spans="1:7" s="10" customFormat="1">
      <c r="A131" s="13" t="s">
        <v>50</v>
      </c>
      <c r="B131" s="14">
        <f>B132+B133</f>
        <v>11576250</v>
      </c>
      <c r="C131" s="14">
        <f t="shared" ref="C131:E131" si="22">C132+C133</f>
        <v>10163947.5</v>
      </c>
      <c r="D131" s="14">
        <f t="shared" si="22"/>
        <v>0</v>
      </c>
      <c r="E131" s="14">
        <f t="shared" si="22"/>
        <v>11576250</v>
      </c>
      <c r="F131" s="14">
        <f t="shared" si="21"/>
        <v>33316447.5</v>
      </c>
    </row>
    <row r="132" spans="1:7" s="10" customFormat="1">
      <c r="A132" s="13" t="s">
        <v>212</v>
      </c>
      <c r="B132" s="14">
        <v>11576250</v>
      </c>
      <c r="C132" s="14">
        <v>7848697.5</v>
      </c>
      <c r="D132" s="14">
        <v>0</v>
      </c>
      <c r="E132" s="14">
        <v>11576250</v>
      </c>
      <c r="F132" s="14">
        <f t="shared" si="21"/>
        <v>31001197.5</v>
      </c>
    </row>
    <row r="133" spans="1:7" s="10" customFormat="1">
      <c r="A133" s="13" t="s">
        <v>213</v>
      </c>
      <c r="B133" s="14">
        <v>0</v>
      </c>
      <c r="C133" s="14">
        <v>2315250</v>
      </c>
      <c r="D133" s="14">
        <v>0</v>
      </c>
      <c r="E133" s="14">
        <v>0</v>
      </c>
      <c r="F133" s="14">
        <f t="shared" si="21"/>
        <v>2315250</v>
      </c>
    </row>
    <row r="134" spans="1:7">
      <c r="A134" s="23" t="s">
        <v>51</v>
      </c>
      <c r="B134" s="24">
        <f>SUM(B135+B142+B147+B153+B158+B169+B179)</f>
        <v>208779984</v>
      </c>
      <c r="C134" s="24">
        <f t="shared" ref="C134:F134" si="23">SUM(C135+C142+C147+C153+C158+C169+C179)</f>
        <v>18058950</v>
      </c>
      <c r="D134" s="24">
        <f t="shared" si="23"/>
        <v>0</v>
      </c>
      <c r="E134" s="24">
        <f t="shared" si="23"/>
        <v>80000000</v>
      </c>
      <c r="F134" s="24">
        <f t="shared" si="23"/>
        <v>306838934</v>
      </c>
    </row>
    <row r="135" spans="1:7" s="8" customFormat="1">
      <c r="A135" s="19" t="s">
        <v>52</v>
      </c>
      <c r="B135" s="25">
        <v>34381462.5</v>
      </c>
      <c r="C135" s="25">
        <v>0</v>
      </c>
      <c r="D135" s="25">
        <v>0</v>
      </c>
      <c r="E135" s="25">
        <v>80000000</v>
      </c>
      <c r="F135" s="25">
        <f>SUM(B135:E135)</f>
        <v>114381462.5</v>
      </c>
      <c r="G135" s="7"/>
    </row>
    <row r="136" spans="1:7" s="8" customFormat="1">
      <c r="A136" s="21" t="s">
        <v>53</v>
      </c>
      <c r="B136" s="22">
        <v>34381462.5</v>
      </c>
      <c r="C136" s="22">
        <v>0</v>
      </c>
      <c r="D136" s="22">
        <v>0</v>
      </c>
      <c r="E136" s="22">
        <v>0</v>
      </c>
      <c r="F136" s="22">
        <f>SUM(B136:E136)</f>
        <v>34381462.5</v>
      </c>
    </row>
    <row r="137" spans="1:7" s="8" customFormat="1">
      <c r="A137" s="21" t="s">
        <v>105</v>
      </c>
      <c r="B137" s="22">
        <v>4000000</v>
      </c>
      <c r="C137" s="22">
        <v>0</v>
      </c>
      <c r="D137" s="22">
        <v>0</v>
      </c>
      <c r="E137" s="22">
        <v>0</v>
      </c>
      <c r="F137" s="22">
        <f t="shared" ref="F137:F141" si="24">SUM(B137:E137)</f>
        <v>4000000</v>
      </c>
    </row>
    <row r="138" spans="1:7" s="8" customFormat="1">
      <c r="A138" s="21" t="s">
        <v>106</v>
      </c>
      <c r="B138" s="22">
        <v>4000000</v>
      </c>
      <c r="C138" s="22">
        <v>0</v>
      </c>
      <c r="D138" s="22">
        <v>0</v>
      </c>
      <c r="E138" s="22">
        <v>0</v>
      </c>
      <c r="F138" s="22">
        <f t="shared" si="24"/>
        <v>4000000</v>
      </c>
    </row>
    <row r="139" spans="1:7" s="8" customFormat="1">
      <c r="A139" s="21" t="s">
        <v>107</v>
      </c>
      <c r="B139" s="22">
        <v>4000000</v>
      </c>
      <c r="C139" s="22">
        <v>0</v>
      </c>
      <c r="D139" s="22">
        <v>0</v>
      </c>
      <c r="E139" s="22">
        <v>0</v>
      </c>
      <c r="F139" s="22">
        <f t="shared" si="24"/>
        <v>4000000</v>
      </c>
    </row>
    <row r="140" spans="1:7" s="8" customFormat="1">
      <c r="A140" s="21" t="s">
        <v>108</v>
      </c>
      <c r="B140" s="22">
        <v>22381462.5</v>
      </c>
      <c r="C140" s="22">
        <v>0</v>
      </c>
      <c r="D140" s="22">
        <v>0</v>
      </c>
      <c r="E140" s="22">
        <v>40000000</v>
      </c>
      <c r="F140" s="22">
        <f t="shared" si="24"/>
        <v>62381462.5</v>
      </c>
      <c r="G140" s="7"/>
    </row>
    <row r="141" spans="1:7" s="8" customFormat="1">
      <c r="A141" s="21" t="s">
        <v>109</v>
      </c>
      <c r="B141" s="22">
        <v>0</v>
      </c>
      <c r="C141" s="22">
        <v>0</v>
      </c>
      <c r="D141" s="22">
        <v>0</v>
      </c>
      <c r="E141" s="22">
        <v>40000000</v>
      </c>
      <c r="F141" s="22">
        <f t="shared" si="24"/>
        <v>40000000</v>
      </c>
    </row>
    <row r="142" spans="1:7">
      <c r="A142" s="19" t="s">
        <v>54</v>
      </c>
      <c r="B142" s="35">
        <v>12386587.5</v>
      </c>
      <c r="C142" s="35">
        <v>0</v>
      </c>
      <c r="D142" s="35">
        <v>0</v>
      </c>
      <c r="E142" s="35">
        <v>0</v>
      </c>
      <c r="F142" s="35">
        <f>B142+C142+D142+E142</f>
        <v>12386587.5</v>
      </c>
      <c r="G142" s="4"/>
    </row>
    <row r="143" spans="1:7">
      <c r="A143" s="21" t="s">
        <v>55</v>
      </c>
      <c r="B143" s="28">
        <v>12386587.5</v>
      </c>
      <c r="C143" s="28">
        <v>0</v>
      </c>
      <c r="D143" s="28">
        <v>0</v>
      </c>
      <c r="E143" s="28">
        <v>0</v>
      </c>
      <c r="F143" s="35">
        <f t="shared" ref="F143:F179" si="25">B143+C143+D143+E143</f>
        <v>12386587.5</v>
      </c>
      <c r="G143" s="4"/>
    </row>
    <row r="144" spans="1:7">
      <c r="A144" s="21" t="s">
        <v>123</v>
      </c>
      <c r="B144" s="28">
        <v>3125587.5</v>
      </c>
      <c r="C144" s="28">
        <v>0</v>
      </c>
      <c r="D144" s="28">
        <v>0</v>
      </c>
      <c r="E144" s="28">
        <v>0</v>
      </c>
      <c r="F144" s="35">
        <f t="shared" si="25"/>
        <v>3125587.5</v>
      </c>
      <c r="G144" s="4"/>
    </row>
    <row r="145" spans="1:7">
      <c r="A145" s="21" t="s">
        <v>124</v>
      </c>
      <c r="B145" s="28">
        <v>2315250</v>
      </c>
      <c r="C145" s="28">
        <v>0</v>
      </c>
      <c r="D145" s="28">
        <v>0</v>
      </c>
      <c r="E145" s="28">
        <v>0</v>
      </c>
      <c r="F145" s="35">
        <f t="shared" si="25"/>
        <v>2315250</v>
      </c>
      <c r="G145" s="4"/>
    </row>
    <row r="146" spans="1:7">
      <c r="A146" s="21" t="s">
        <v>125</v>
      </c>
      <c r="B146" s="28">
        <v>6945750</v>
      </c>
      <c r="C146" s="28">
        <v>0</v>
      </c>
      <c r="D146" s="28">
        <v>0</v>
      </c>
      <c r="E146" s="28">
        <v>0</v>
      </c>
      <c r="F146" s="35">
        <f t="shared" si="25"/>
        <v>6945750</v>
      </c>
      <c r="G146" s="4"/>
    </row>
    <row r="147" spans="1:7">
      <c r="A147" s="19" t="s">
        <v>56</v>
      </c>
      <c r="B147" s="35">
        <v>53662864.5</v>
      </c>
      <c r="C147" s="35">
        <v>0</v>
      </c>
      <c r="D147" s="35">
        <v>0</v>
      </c>
      <c r="E147" s="35">
        <v>0</v>
      </c>
      <c r="F147" s="35">
        <f t="shared" si="25"/>
        <v>53662864.5</v>
      </c>
      <c r="G147" s="4"/>
    </row>
    <row r="148" spans="1:7">
      <c r="A148" s="21" t="s">
        <v>57</v>
      </c>
      <c r="B148" s="28">
        <v>30510364.5</v>
      </c>
      <c r="C148" s="28">
        <v>0</v>
      </c>
      <c r="D148" s="28">
        <v>0</v>
      </c>
      <c r="E148" s="28">
        <v>0</v>
      </c>
      <c r="F148" s="28">
        <f t="shared" si="25"/>
        <v>30510364.5</v>
      </c>
      <c r="G148" s="4"/>
    </row>
    <row r="149" spans="1:7">
      <c r="A149" s="21" t="s">
        <v>126</v>
      </c>
      <c r="B149" s="28">
        <v>30510364.5</v>
      </c>
      <c r="C149" s="28">
        <v>0</v>
      </c>
      <c r="D149" s="28">
        <v>0</v>
      </c>
      <c r="E149" s="28">
        <v>0</v>
      </c>
      <c r="F149" s="28">
        <f t="shared" si="25"/>
        <v>30510364.5</v>
      </c>
      <c r="G149" s="4"/>
    </row>
    <row r="150" spans="1:7">
      <c r="A150" s="21" t="s">
        <v>58</v>
      </c>
      <c r="B150" s="28">
        <v>23152500</v>
      </c>
      <c r="C150" s="28">
        <v>0</v>
      </c>
      <c r="D150" s="28">
        <v>0</v>
      </c>
      <c r="E150" s="28">
        <v>0</v>
      </c>
      <c r="F150" s="28">
        <f t="shared" si="25"/>
        <v>23152500</v>
      </c>
      <c r="G150" s="4"/>
    </row>
    <row r="151" spans="1:7">
      <c r="A151" s="21" t="s">
        <v>127</v>
      </c>
      <c r="B151" s="28">
        <v>11576250</v>
      </c>
      <c r="C151" s="28">
        <v>0</v>
      </c>
      <c r="D151" s="28">
        <v>0</v>
      </c>
      <c r="E151" s="28">
        <v>0</v>
      </c>
      <c r="F151" s="28">
        <f t="shared" si="25"/>
        <v>11576250</v>
      </c>
      <c r="G151" s="4"/>
    </row>
    <row r="152" spans="1:7">
      <c r="A152" s="21" t="s">
        <v>128</v>
      </c>
      <c r="B152" s="28">
        <v>11576250</v>
      </c>
      <c r="C152" s="28">
        <v>0</v>
      </c>
      <c r="D152" s="28">
        <v>0</v>
      </c>
      <c r="E152" s="28">
        <v>0</v>
      </c>
      <c r="F152" s="28">
        <f t="shared" si="25"/>
        <v>11576250</v>
      </c>
      <c r="G152" s="4"/>
    </row>
    <row r="153" spans="1:7" s="1" customFormat="1">
      <c r="A153" s="19" t="s">
        <v>59</v>
      </c>
      <c r="B153" s="35">
        <v>17943187.5</v>
      </c>
      <c r="C153" s="35">
        <v>0</v>
      </c>
      <c r="D153" s="35">
        <v>0</v>
      </c>
      <c r="E153" s="35">
        <v>0</v>
      </c>
      <c r="F153" s="35">
        <f t="shared" si="25"/>
        <v>17943187.5</v>
      </c>
      <c r="G153" s="4"/>
    </row>
    <row r="154" spans="1:7">
      <c r="A154" s="21" t="s">
        <v>60</v>
      </c>
      <c r="B154" s="28">
        <v>17943187.5</v>
      </c>
      <c r="C154" s="28">
        <v>0</v>
      </c>
      <c r="D154" s="28">
        <v>0</v>
      </c>
      <c r="E154" s="28">
        <v>0</v>
      </c>
      <c r="F154" s="28">
        <f t="shared" si="25"/>
        <v>17943187.5</v>
      </c>
      <c r="G154" s="4"/>
    </row>
    <row r="155" spans="1:7">
      <c r="A155" s="21" t="s">
        <v>123</v>
      </c>
      <c r="B155" s="28">
        <v>6366937.5</v>
      </c>
      <c r="C155" s="28">
        <v>0</v>
      </c>
      <c r="D155" s="28">
        <v>0</v>
      </c>
      <c r="E155" s="28">
        <v>0</v>
      </c>
      <c r="F155" s="28">
        <f t="shared" si="25"/>
        <v>6366937.5</v>
      </c>
      <c r="G155" s="4"/>
    </row>
    <row r="156" spans="1:7">
      <c r="A156" s="21" t="s">
        <v>130</v>
      </c>
      <c r="B156" s="28">
        <v>2315250</v>
      </c>
      <c r="C156" s="28">
        <v>0</v>
      </c>
      <c r="D156" s="28">
        <v>0</v>
      </c>
      <c r="E156" s="28">
        <v>0</v>
      </c>
      <c r="F156" s="28">
        <f t="shared" si="25"/>
        <v>2315250</v>
      </c>
      <c r="G156" s="4"/>
    </row>
    <row r="157" spans="1:7">
      <c r="A157" s="21" t="s">
        <v>129</v>
      </c>
      <c r="B157" s="28">
        <v>9261000</v>
      </c>
      <c r="C157" s="28">
        <v>0</v>
      </c>
      <c r="D157" s="28">
        <v>0</v>
      </c>
      <c r="E157" s="28">
        <v>0</v>
      </c>
      <c r="F157" s="28">
        <f t="shared" si="25"/>
        <v>9261000</v>
      </c>
      <c r="G157" s="4"/>
    </row>
    <row r="158" spans="1:7" s="1" customFormat="1">
      <c r="A158" s="19" t="s">
        <v>61</v>
      </c>
      <c r="B158" s="35">
        <v>25467750</v>
      </c>
      <c r="C158" s="35">
        <v>0</v>
      </c>
      <c r="D158" s="35">
        <v>0</v>
      </c>
      <c r="E158" s="35">
        <v>0</v>
      </c>
      <c r="F158" s="35">
        <f t="shared" si="25"/>
        <v>25467750</v>
      </c>
      <c r="G158" s="4"/>
    </row>
    <row r="159" spans="1:7" s="1" customFormat="1">
      <c r="A159" s="21" t="s">
        <v>62</v>
      </c>
      <c r="B159" s="28">
        <v>9261000</v>
      </c>
      <c r="C159" s="28">
        <v>0</v>
      </c>
      <c r="D159" s="28">
        <v>0</v>
      </c>
      <c r="E159" s="28">
        <v>0</v>
      </c>
      <c r="F159" s="28">
        <f t="shared" si="25"/>
        <v>9261000</v>
      </c>
      <c r="G159" s="4"/>
    </row>
    <row r="160" spans="1:7" s="2" customFormat="1">
      <c r="A160" s="21" t="s">
        <v>131</v>
      </c>
      <c r="B160" s="28">
        <v>0</v>
      </c>
      <c r="C160" s="28">
        <v>0</v>
      </c>
      <c r="D160" s="28">
        <v>0</v>
      </c>
      <c r="E160" s="28">
        <v>0</v>
      </c>
      <c r="F160" s="28">
        <f t="shared" si="25"/>
        <v>0</v>
      </c>
      <c r="G160" s="4"/>
    </row>
    <row r="161" spans="1:7">
      <c r="A161" s="21" t="s">
        <v>63</v>
      </c>
      <c r="B161" s="28">
        <v>0</v>
      </c>
      <c r="C161" s="28">
        <v>0</v>
      </c>
      <c r="D161" s="28">
        <v>0</v>
      </c>
      <c r="E161" s="28">
        <v>0</v>
      </c>
      <c r="F161" s="28">
        <f t="shared" si="25"/>
        <v>0</v>
      </c>
      <c r="G161" s="4"/>
    </row>
    <row r="162" spans="1:7">
      <c r="A162" s="21" t="s">
        <v>132</v>
      </c>
      <c r="B162" s="28">
        <v>0</v>
      </c>
      <c r="C162" s="28">
        <v>0</v>
      </c>
      <c r="D162" s="28">
        <v>0</v>
      </c>
      <c r="E162" s="28">
        <v>0</v>
      </c>
      <c r="F162" s="28">
        <f t="shared" si="25"/>
        <v>0</v>
      </c>
      <c r="G162" s="4"/>
    </row>
    <row r="163" spans="1:7">
      <c r="A163" s="21" t="s">
        <v>133</v>
      </c>
      <c r="B163" s="28">
        <v>0</v>
      </c>
      <c r="C163" s="28">
        <v>0</v>
      </c>
      <c r="D163" s="28">
        <v>0</v>
      </c>
      <c r="E163" s="28">
        <v>0</v>
      </c>
      <c r="F163" s="28">
        <f t="shared" si="25"/>
        <v>0</v>
      </c>
      <c r="G163" s="4"/>
    </row>
    <row r="164" spans="1:7">
      <c r="A164" s="21" t="s">
        <v>64</v>
      </c>
      <c r="B164" s="28">
        <v>16206750</v>
      </c>
      <c r="C164" s="28">
        <v>0</v>
      </c>
      <c r="D164" s="28">
        <v>0</v>
      </c>
      <c r="E164" s="28">
        <v>0</v>
      </c>
      <c r="F164" s="28">
        <f t="shared" si="25"/>
        <v>16206750</v>
      </c>
      <c r="G164" s="4"/>
    </row>
    <row r="165" spans="1:7">
      <c r="A165" s="21" t="s">
        <v>134</v>
      </c>
      <c r="B165" s="28">
        <v>2315250</v>
      </c>
      <c r="C165" s="28">
        <v>0</v>
      </c>
      <c r="D165" s="28">
        <v>0</v>
      </c>
      <c r="E165" s="28">
        <v>0</v>
      </c>
      <c r="F165" s="28">
        <f t="shared" si="25"/>
        <v>2315250</v>
      </c>
      <c r="G165" s="4"/>
    </row>
    <row r="166" spans="1:7">
      <c r="A166" s="21" t="s">
        <v>135</v>
      </c>
      <c r="B166" s="28">
        <v>8103375</v>
      </c>
      <c r="C166" s="28">
        <v>0</v>
      </c>
      <c r="D166" s="28">
        <v>0</v>
      </c>
      <c r="E166" s="28">
        <v>0</v>
      </c>
      <c r="F166" s="28">
        <f t="shared" si="25"/>
        <v>8103375</v>
      </c>
      <c r="G166" s="4"/>
    </row>
    <row r="167" spans="1:7">
      <c r="A167" s="21" t="s">
        <v>123</v>
      </c>
      <c r="B167" s="28">
        <v>1157625</v>
      </c>
      <c r="C167" s="28">
        <v>0</v>
      </c>
      <c r="D167" s="28">
        <v>0</v>
      </c>
      <c r="E167" s="28">
        <v>0</v>
      </c>
      <c r="F167" s="28">
        <f t="shared" si="25"/>
        <v>1157625</v>
      </c>
      <c r="G167" s="4"/>
    </row>
    <row r="168" spans="1:7">
      <c r="A168" s="21" t="s">
        <v>130</v>
      </c>
      <c r="B168" s="28">
        <v>4630500</v>
      </c>
      <c r="C168" s="28">
        <v>0</v>
      </c>
      <c r="D168" s="28">
        <v>0</v>
      </c>
      <c r="E168" s="28">
        <v>0</v>
      </c>
      <c r="F168" s="28">
        <f t="shared" si="25"/>
        <v>4630500</v>
      </c>
      <c r="G168" s="4"/>
    </row>
    <row r="169" spans="1:7">
      <c r="A169" s="19" t="s">
        <v>65</v>
      </c>
      <c r="B169" s="35">
        <v>18058950</v>
      </c>
      <c r="C169" s="35">
        <v>18058950</v>
      </c>
      <c r="D169" s="35">
        <v>0</v>
      </c>
      <c r="E169" s="35">
        <v>0</v>
      </c>
      <c r="F169" s="35">
        <f t="shared" si="25"/>
        <v>36117900</v>
      </c>
      <c r="G169" s="4"/>
    </row>
    <row r="170" spans="1:7">
      <c r="A170" s="21" t="s">
        <v>66</v>
      </c>
      <c r="B170" s="28">
        <v>18058950</v>
      </c>
      <c r="C170" s="28">
        <v>18058950</v>
      </c>
      <c r="D170" s="28">
        <v>0</v>
      </c>
      <c r="E170" s="28">
        <v>0</v>
      </c>
      <c r="F170" s="28">
        <f t="shared" si="25"/>
        <v>36117900</v>
      </c>
      <c r="G170" s="4"/>
    </row>
    <row r="171" spans="1:7">
      <c r="A171" s="21" t="s">
        <v>115</v>
      </c>
      <c r="B171" s="28">
        <v>0</v>
      </c>
      <c r="C171" s="42">
        <v>0</v>
      </c>
      <c r="D171" s="28">
        <v>0</v>
      </c>
      <c r="E171" s="28">
        <v>0</v>
      </c>
      <c r="F171" s="28">
        <f t="shared" si="25"/>
        <v>0</v>
      </c>
      <c r="G171" s="4"/>
    </row>
    <row r="172" spans="1:7" ht="15" customHeight="1">
      <c r="A172" s="21" t="s">
        <v>116</v>
      </c>
      <c r="B172" s="28">
        <v>4630500</v>
      </c>
      <c r="C172" s="28">
        <v>4630500</v>
      </c>
      <c r="D172" s="28">
        <v>0</v>
      </c>
      <c r="E172" s="28">
        <v>0</v>
      </c>
      <c r="F172" s="28">
        <f t="shared" si="25"/>
        <v>9261000</v>
      </c>
      <c r="G172" s="4"/>
    </row>
    <row r="173" spans="1:7">
      <c r="A173" s="21" t="s">
        <v>117</v>
      </c>
      <c r="B173" s="28">
        <v>3472875</v>
      </c>
      <c r="C173" s="28">
        <v>3472875</v>
      </c>
      <c r="D173" s="28">
        <v>0</v>
      </c>
      <c r="E173" s="28">
        <v>0</v>
      </c>
      <c r="F173" s="28">
        <f t="shared" si="25"/>
        <v>6945750</v>
      </c>
      <c r="G173" s="4"/>
    </row>
    <row r="174" spans="1:7">
      <c r="A174" s="21" t="s">
        <v>118</v>
      </c>
      <c r="B174" s="28">
        <v>0</v>
      </c>
      <c r="C174" s="42">
        <v>0</v>
      </c>
      <c r="D174" s="28">
        <v>0</v>
      </c>
      <c r="E174" s="28">
        <v>0</v>
      </c>
      <c r="F174" s="28">
        <f t="shared" si="25"/>
        <v>0</v>
      </c>
      <c r="G174" s="4"/>
    </row>
    <row r="175" spans="1:7">
      <c r="A175" s="21" t="s">
        <v>119</v>
      </c>
      <c r="B175" s="28">
        <v>694575</v>
      </c>
      <c r="C175" s="28">
        <v>694575</v>
      </c>
      <c r="D175" s="28">
        <v>0</v>
      </c>
      <c r="E175" s="28">
        <v>0</v>
      </c>
      <c r="F175" s="28">
        <f t="shared" si="25"/>
        <v>1389150</v>
      </c>
      <c r="G175" s="4"/>
    </row>
    <row r="176" spans="1:7">
      <c r="A176" s="21" t="s">
        <v>120</v>
      </c>
      <c r="B176" s="28">
        <v>9261000</v>
      </c>
      <c r="C176" s="28">
        <v>9261000</v>
      </c>
      <c r="D176" s="28">
        <v>0</v>
      </c>
      <c r="E176" s="28">
        <v>0</v>
      </c>
      <c r="F176" s="28">
        <f t="shared" si="25"/>
        <v>18522000</v>
      </c>
      <c r="G176" s="4"/>
    </row>
    <row r="177" spans="1:7">
      <c r="A177" s="21" t="s">
        <v>121</v>
      </c>
      <c r="B177" s="28">
        <v>0</v>
      </c>
      <c r="C177" s="42">
        <v>0</v>
      </c>
      <c r="D177" s="28">
        <v>0</v>
      </c>
      <c r="E177" s="28">
        <v>0</v>
      </c>
      <c r="F177" s="28">
        <f t="shared" si="25"/>
        <v>0</v>
      </c>
      <c r="G177" s="4"/>
    </row>
    <row r="178" spans="1:7">
      <c r="A178" s="21" t="s">
        <v>122</v>
      </c>
      <c r="B178" s="28">
        <v>0</v>
      </c>
      <c r="C178" s="42">
        <v>0</v>
      </c>
      <c r="D178" s="28">
        <v>0</v>
      </c>
      <c r="E178" s="28">
        <v>0</v>
      </c>
      <c r="F178" s="28">
        <f t="shared" si="25"/>
        <v>0</v>
      </c>
      <c r="G178" s="4"/>
    </row>
    <row r="179" spans="1:7">
      <c r="A179" s="19" t="s">
        <v>67</v>
      </c>
      <c r="B179" s="25">
        <v>46879182</v>
      </c>
      <c r="C179" s="25">
        <v>0</v>
      </c>
      <c r="D179" s="25">
        <v>0</v>
      </c>
      <c r="E179" s="25">
        <v>0</v>
      </c>
      <c r="F179" s="25">
        <f t="shared" si="25"/>
        <v>46879182</v>
      </c>
      <c r="G179" s="4"/>
    </row>
    <row r="180" spans="1:7">
      <c r="A180" s="21" t="s">
        <v>45</v>
      </c>
      <c r="B180" s="22">
        <v>46879182</v>
      </c>
      <c r="C180" s="22">
        <v>0</v>
      </c>
      <c r="D180" s="22">
        <v>0</v>
      </c>
      <c r="E180" s="22">
        <v>0</v>
      </c>
      <c r="F180" s="22">
        <f>SUM(B180:E180)</f>
        <v>46879182</v>
      </c>
    </row>
    <row r="181" spans="1:7">
      <c r="A181" s="21" t="s">
        <v>187</v>
      </c>
      <c r="B181" s="22">
        <v>16000000</v>
      </c>
      <c r="C181" s="22">
        <v>0</v>
      </c>
      <c r="D181" s="22">
        <v>0</v>
      </c>
      <c r="E181" s="22">
        <v>0</v>
      </c>
      <c r="F181" s="22">
        <f>SUM(B181:E181)</f>
        <v>16000000</v>
      </c>
    </row>
    <row r="182" spans="1:7">
      <c r="A182" s="21" t="s">
        <v>188</v>
      </c>
      <c r="B182" s="22">
        <v>14000000</v>
      </c>
      <c r="C182" s="22">
        <v>0</v>
      </c>
      <c r="D182" s="22">
        <v>0</v>
      </c>
      <c r="E182" s="22">
        <v>0</v>
      </c>
      <c r="F182" s="22">
        <f t="shared" ref="F182:F183" si="26">SUM(B182:E182)</f>
        <v>14000000</v>
      </c>
    </row>
    <row r="183" spans="1:7">
      <c r="A183" s="21" t="s">
        <v>189</v>
      </c>
      <c r="B183" s="22">
        <v>16879182</v>
      </c>
      <c r="C183" s="22">
        <v>0</v>
      </c>
      <c r="D183" s="22">
        <v>0</v>
      </c>
      <c r="E183" s="22">
        <v>0</v>
      </c>
      <c r="F183" s="22">
        <f t="shared" si="26"/>
        <v>16879182</v>
      </c>
    </row>
    <row r="184" spans="1:7">
      <c r="A184" s="52" t="s">
        <v>68</v>
      </c>
      <c r="B184" s="51">
        <f>SUM(B186+B193+B198+B208)</f>
        <v>118978698.28162502</v>
      </c>
      <c r="C184" s="51">
        <f>SUM(C186+C193+C198+C208)</f>
        <v>21101531</v>
      </c>
      <c r="D184" s="51">
        <f>SUM(D186+D193+D198+D208)</f>
        <v>0</v>
      </c>
      <c r="E184" s="51">
        <f>SUM(E186+E193+E198+E208)</f>
        <v>37000000</v>
      </c>
      <c r="F184" s="51">
        <f>SUM(F186+F193+F198+F208)</f>
        <v>177080229.281625</v>
      </c>
    </row>
    <row r="185" spans="1:7">
      <c r="A185" s="52"/>
      <c r="B185" s="51"/>
      <c r="C185" s="51"/>
      <c r="D185" s="51"/>
      <c r="E185" s="51"/>
      <c r="F185" s="51"/>
    </row>
    <row r="186" spans="1:7">
      <c r="A186" s="19" t="s">
        <v>69</v>
      </c>
      <c r="B186" s="25">
        <v>24368299.129125006</v>
      </c>
      <c r="C186" s="25">
        <f>3000000+4852000+1489531</f>
        <v>9341531</v>
      </c>
      <c r="D186" s="25">
        <v>0</v>
      </c>
      <c r="E186" s="25">
        <v>2000000</v>
      </c>
      <c r="F186" s="25">
        <f>SUM(B186:E186)</f>
        <v>35709830.129125006</v>
      </c>
    </row>
    <row r="187" spans="1:7">
      <c r="A187" s="21" t="s">
        <v>70</v>
      </c>
      <c r="B187" s="22">
        <v>24368299.129125006</v>
      </c>
      <c r="C187" s="22">
        <f>3000000+4852000+1489531</f>
        <v>9341531</v>
      </c>
      <c r="D187" s="22">
        <v>0</v>
      </c>
      <c r="E187" s="22">
        <v>2000000</v>
      </c>
      <c r="F187" s="22">
        <f>SUM(B187:E187)</f>
        <v>35709830.129125006</v>
      </c>
    </row>
    <row r="188" spans="1:7">
      <c r="A188" s="21" t="s">
        <v>90</v>
      </c>
      <c r="B188" s="22">
        <v>2000000</v>
      </c>
      <c r="C188" s="22">
        <v>3341531</v>
      </c>
      <c r="D188" s="22">
        <v>0</v>
      </c>
      <c r="E188" s="22">
        <v>0</v>
      </c>
      <c r="F188" s="22">
        <f t="shared" ref="F188:F192" si="27">SUM(B188:E188)</f>
        <v>5341531</v>
      </c>
    </row>
    <row r="189" spans="1:7">
      <c r="A189" s="21" t="s">
        <v>91</v>
      </c>
      <c r="B189" s="22">
        <v>6103375</v>
      </c>
      <c r="C189" s="22">
        <v>0</v>
      </c>
      <c r="D189" s="22">
        <v>0</v>
      </c>
      <c r="E189" s="22">
        <v>0</v>
      </c>
      <c r="F189" s="22">
        <f t="shared" si="27"/>
        <v>6103375</v>
      </c>
    </row>
    <row r="190" spans="1:7">
      <c r="A190" s="21" t="s">
        <v>92</v>
      </c>
      <c r="B190" s="22">
        <v>6063750</v>
      </c>
      <c r="C190" s="22">
        <v>4000000</v>
      </c>
      <c r="D190" s="22">
        <v>0</v>
      </c>
      <c r="E190" s="22">
        <v>0</v>
      </c>
      <c r="F190" s="22">
        <f t="shared" si="27"/>
        <v>10063750</v>
      </c>
    </row>
    <row r="191" spans="1:7">
      <c r="A191" s="21" t="s">
        <v>93</v>
      </c>
      <c r="B191" s="22">
        <v>5512500</v>
      </c>
      <c r="C191" s="22">
        <v>2000000</v>
      </c>
      <c r="D191" s="22">
        <v>0</v>
      </c>
      <c r="E191" s="22">
        <v>0</v>
      </c>
      <c r="F191" s="22">
        <f t="shared" si="27"/>
        <v>7512500</v>
      </c>
    </row>
    <row r="192" spans="1:7">
      <c r="A192" s="21" t="s">
        <v>94</v>
      </c>
      <c r="B192" s="22">
        <v>4688674.1291250009</v>
      </c>
      <c r="C192" s="22">
        <v>0</v>
      </c>
      <c r="D192" s="22">
        <v>0</v>
      </c>
      <c r="E192" s="22">
        <v>2000000</v>
      </c>
      <c r="F192" s="22">
        <f t="shared" si="27"/>
        <v>6688674.1291250009</v>
      </c>
    </row>
    <row r="193" spans="1:6">
      <c r="A193" s="19" t="s">
        <v>71</v>
      </c>
      <c r="B193" s="25">
        <v>19424947.5</v>
      </c>
      <c r="C193" s="25">
        <v>0</v>
      </c>
      <c r="D193" s="25">
        <v>0</v>
      </c>
      <c r="E193" s="25">
        <v>20000000</v>
      </c>
      <c r="F193" s="25">
        <f>SUM(B193:E193)</f>
        <v>39424947.5</v>
      </c>
    </row>
    <row r="194" spans="1:6">
      <c r="A194" s="21" t="s">
        <v>72</v>
      </c>
      <c r="B194" s="22">
        <v>19424947.5</v>
      </c>
      <c r="C194" s="22">
        <v>0</v>
      </c>
      <c r="D194" s="22">
        <v>0</v>
      </c>
      <c r="E194" s="22">
        <v>25000000</v>
      </c>
      <c r="F194" s="22">
        <f>SUM(B194:E194)</f>
        <v>44424947.5</v>
      </c>
    </row>
    <row r="195" spans="1:6">
      <c r="A195" s="21" t="s">
        <v>95</v>
      </c>
      <c r="B195" s="22">
        <v>4200000</v>
      </c>
      <c r="C195" s="22">
        <v>0</v>
      </c>
      <c r="D195" s="22">
        <v>0</v>
      </c>
      <c r="E195" s="22">
        <v>0</v>
      </c>
      <c r="F195" s="22">
        <f t="shared" ref="F195:F197" si="28">SUM(B195:E195)</f>
        <v>4200000</v>
      </c>
    </row>
    <row r="196" spans="1:6">
      <c r="A196" s="21" t="s">
        <v>96</v>
      </c>
      <c r="B196" s="22">
        <v>15224947.5</v>
      </c>
      <c r="C196" s="22">
        <v>0</v>
      </c>
      <c r="D196" s="22">
        <v>0</v>
      </c>
      <c r="E196" s="22">
        <v>25000000</v>
      </c>
      <c r="F196" s="22">
        <f t="shared" si="28"/>
        <v>40224947.5</v>
      </c>
    </row>
    <row r="197" spans="1:6">
      <c r="A197" s="21" t="s">
        <v>97</v>
      </c>
      <c r="B197" s="22">
        <v>0</v>
      </c>
      <c r="C197" s="22">
        <v>0</v>
      </c>
      <c r="D197" s="22">
        <v>0</v>
      </c>
      <c r="E197" s="22">
        <v>0</v>
      </c>
      <c r="F197" s="22">
        <f t="shared" si="28"/>
        <v>0</v>
      </c>
    </row>
    <row r="198" spans="1:6">
      <c r="A198" s="19" t="s">
        <v>73</v>
      </c>
      <c r="B198" s="25">
        <v>10360743.75</v>
      </c>
      <c r="C198" s="25">
        <f>1760000+10000000</f>
        <v>11760000</v>
      </c>
      <c r="D198" s="25">
        <v>0</v>
      </c>
      <c r="E198" s="25">
        <v>0</v>
      </c>
      <c r="F198" s="25">
        <f>SUM(B198:E198)</f>
        <v>22120743.75</v>
      </c>
    </row>
    <row r="199" spans="1:6">
      <c r="A199" s="21" t="s">
        <v>74</v>
      </c>
      <c r="B199" s="22">
        <v>6945750</v>
      </c>
      <c r="C199" s="22">
        <v>2000000</v>
      </c>
      <c r="D199" s="22">
        <v>0</v>
      </c>
      <c r="E199" s="22">
        <v>0</v>
      </c>
      <c r="F199" s="22">
        <f t="shared" ref="F199:F208" si="29">SUM(B199:E199)</f>
        <v>8945750</v>
      </c>
    </row>
    <row r="200" spans="1:6">
      <c r="A200" s="21" t="s">
        <v>98</v>
      </c>
      <c r="B200" s="22">
        <v>6945750</v>
      </c>
      <c r="C200" s="22">
        <v>2000000</v>
      </c>
      <c r="D200" s="22">
        <v>0</v>
      </c>
      <c r="E200" s="22">
        <v>0</v>
      </c>
      <c r="F200" s="22">
        <f t="shared" si="29"/>
        <v>8945750</v>
      </c>
    </row>
    <row r="201" spans="1:6" ht="29.25">
      <c r="A201" s="43" t="s">
        <v>99</v>
      </c>
      <c r="B201" s="22">
        <v>0</v>
      </c>
      <c r="C201" s="22">
        <v>0</v>
      </c>
      <c r="D201" s="22">
        <v>0</v>
      </c>
      <c r="E201" s="22">
        <v>0</v>
      </c>
      <c r="F201" s="22">
        <f t="shared" si="29"/>
        <v>0</v>
      </c>
    </row>
    <row r="202" spans="1:6">
      <c r="A202" s="21" t="s">
        <v>75</v>
      </c>
      <c r="B202" s="22">
        <v>3414993.75</v>
      </c>
      <c r="C202" s="22">
        <v>9760000</v>
      </c>
      <c r="D202" s="22">
        <v>0</v>
      </c>
      <c r="E202" s="22">
        <v>0</v>
      </c>
      <c r="F202" s="22">
        <f t="shared" si="29"/>
        <v>13174993.75</v>
      </c>
    </row>
    <row r="203" spans="1:6" ht="29.25">
      <c r="A203" s="43" t="s">
        <v>100</v>
      </c>
      <c r="B203" s="22">
        <v>0</v>
      </c>
      <c r="C203" s="22">
        <v>2000000</v>
      </c>
      <c r="D203" s="22">
        <v>0</v>
      </c>
      <c r="E203" s="22">
        <v>0</v>
      </c>
      <c r="F203" s="22">
        <f t="shared" si="29"/>
        <v>2000000</v>
      </c>
    </row>
    <row r="204" spans="1:6">
      <c r="A204" s="43" t="s">
        <v>101</v>
      </c>
      <c r="B204" s="22">
        <v>1314993.75</v>
      </c>
      <c r="C204" s="22">
        <v>2000000</v>
      </c>
      <c r="D204" s="22">
        <v>0</v>
      </c>
      <c r="E204" s="22">
        <v>0</v>
      </c>
      <c r="F204" s="22">
        <f t="shared" si="29"/>
        <v>3314993.75</v>
      </c>
    </row>
    <row r="205" spans="1:6">
      <c r="A205" s="43" t="s">
        <v>102</v>
      </c>
      <c r="B205" s="22">
        <v>0</v>
      </c>
      <c r="C205" s="22">
        <v>3000000</v>
      </c>
      <c r="D205" s="22">
        <v>0</v>
      </c>
      <c r="E205" s="22">
        <v>0</v>
      </c>
      <c r="F205" s="22">
        <f t="shared" si="29"/>
        <v>3000000</v>
      </c>
    </row>
    <row r="206" spans="1:6">
      <c r="A206" s="43" t="s">
        <v>103</v>
      </c>
      <c r="B206" s="22">
        <v>0</v>
      </c>
      <c r="C206" s="22">
        <v>60000</v>
      </c>
      <c r="D206" s="22">
        <v>0</v>
      </c>
      <c r="E206" s="22">
        <v>0</v>
      </c>
      <c r="F206" s="22">
        <f t="shared" si="29"/>
        <v>60000</v>
      </c>
    </row>
    <row r="207" spans="1:6" ht="29.25">
      <c r="A207" s="43" t="s">
        <v>104</v>
      </c>
      <c r="B207" s="22">
        <v>2100000</v>
      </c>
      <c r="C207" s="22">
        <v>2700000</v>
      </c>
      <c r="D207" s="22">
        <v>0</v>
      </c>
      <c r="E207" s="22">
        <v>0</v>
      </c>
      <c r="F207" s="22">
        <f t="shared" si="29"/>
        <v>4800000</v>
      </c>
    </row>
    <row r="208" spans="1:6">
      <c r="A208" s="19" t="s">
        <v>76</v>
      </c>
      <c r="B208" s="25">
        <v>64824707.902500011</v>
      </c>
      <c r="C208" s="25">
        <v>0</v>
      </c>
      <c r="D208" s="25">
        <v>0</v>
      </c>
      <c r="E208" s="25">
        <v>15000000</v>
      </c>
      <c r="F208" s="25">
        <f t="shared" si="29"/>
        <v>79824707.902500004</v>
      </c>
    </row>
    <row r="209" spans="1:6">
      <c r="A209" s="21" t="s">
        <v>77</v>
      </c>
      <c r="B209" s="22">
        <v>8124707.9024999999</v>
      </c>
      <c r="C209" s="22">
        <v>0</v>
      </c>
      <c r="D209" s="22">
        <v>0</v>
      </c>
      <c r="E209" s="22">
        <v>0</v>
      </c>
      <c r="F209" s="22">
        <f t="shared" ref="F209:F210" si="30">SUM(B209:E209)</f>
        <v>8124707.9024999999</v>
      </c>
    </row>
    <row r="210" spans="1:6">
      <c r="A210" s="21" t="s">
        <v>78</v>
      </c>
      <c r="B210" s="22">
        <v>56700000.000000007</v>
      </c>
      <c r="C210" s="22">
        <v>0</v>
      </c>
      <c r="D210" s="22">
        <v>0</v>
      </c>
      <c r="E210" s="22">
        <v>15000000</v>
      </c>
      <c r="F210" s="22">
        <f t="shared" si="30"/>
        <v>71700000</v>
      </c>
    </row>
    <row r="213" spans="1:6">
      <c r="A213" s="6" t="s">
        <v>214</v>
      </c>
      <c r="B213" s="17">
        <f>SUM('2012'!F4+'2013'!F4+'2014'!F4+'2015'!F4)</f>
        <v>18375010669.980751</v>
      </c>
    </row>
  </sheetData>
  <mergeCells count="20">
    <mergeCell ref="F184:F185"/>
    <mergeCell ref="A184:A185"/>
    <mergeCell ref="B184:B185"/>
    <mergeCell ref="C184:C185"/>
    <mergeCell ref="D184:D185"/>
    <mergeCell ref="E184:E185"/>
    <mergeCell ref="A1:F1"/>
    <mergeCell ref="A2:F2"/>
    <mergeCell ref="A110:A111"/>
    <mergeCell ref="B110:B111"/>
    <mergeCell ref="C110:C111"/>
    <mergeCell ref="D110:D111"/>
    <mergeCell ref="E110:E111"/>
    <mergeCell ref="F110:F111"/>
    <mergeCell ref="F123:F124"/>
    <mergeCell ref="A123:A124"/>
    <mergeCell ref="B123:B124"/>
    <mergeCell ref="C123:C124"/>
    <mergeCell ref="D123:D124"/>
    <mergeCell ref="E123:E12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2012-09-06T16:10:50Z</dcterms:modified>
</cp:coreProperties>
</file>