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300" windowWidth="11295" windowHeight="3120" tabRatio="810" activeTab="0"/>
  </bookViews>
  <sheets>
    <sheet name="Salud y promoción social" sheetId="1" r:id="rId1"/>
    <sheet name="Vivienda" sheetId="2" r:id="rId2"/>
    <sheet name="Recreación y deportes" sheetId="3" r:id="rId3"/>
    <sheet name="Educación" sheetId="4" r:id="rId4"/>
  </sheets>
  <externalReferences>
    <externalReference r:id="rId7"/>
    <externalReference r:id="rId8"/>
    <externalReference r:id="rId9"/>
    <externalReference r:id="rId10"/>
  </externalReferences>
  <definedNames>
    <definedName name="_xlnm.Print_Area" localSheetId="3">'Educación'!$A$2:$W$28</definedName>
    <definedName name="_xlnm.Print_Area" localSheetId="0">'Salud y promoción social'!$A$2:$W$21</definedName>
    <definedName name="_xlnm.Print_Area" localSheetId="1">'Vivienda'!$A$2:$W$14</definedName>
    <definedName name="BONIFICACION.MAXIMA">#REF!</definedName>
    <definedName name="carro">'[4]DATOS DE BASE'!#REF!</definedName>
    <definedName name="CONTROL.DE.CALIDAD">#REF!</definedName>
    <definedName name="EFECTIVIDAD_VENTAS" localSheetId="0">'[3]DATOS DE BASE'!#REF!</definedName>
    <definedName name="EFECTIVIDAD_VENTAS">'[3]DATOS DE BASE'!#REF!</definedName>
    <definedName name="EGRESOS_ACUMULADO">#REF!</definedName>
    <definedName name="FACTOR" localSheetId="0">'[4]DATOS DE BASE'!#REF!</definedName>
    <definedName name="FACTOR">'[4]DATOS DE BASE'!#REF!</definedName>
    <definedName name="FACTOR_DE_SALIDA_PRESUPUESTO" localSheetId="0">'[3]DATOS DE BASE'!#REF!</definedName>
    <definedName name="FACTOR_DE_SALIDA_PRESUPUESTO">'[3]DATOS DE BASE'!#REF!</definedName>
    <definedName name="FACTOR_DE_SALIDA_REAL" localSheetId="0">'[3]DATOS DE BASE'!#REF!</definedName>
    <definedName name="FACTOR_DE_SALIDA_REAL">'[3]DATOS DE BASE'!#REF!</definedName>
    <definedName name="FACTOR_DE_SALIDA_REAL_ACUMULADO" localSheetId="0">'[3]DATOS DE BASE'!#REF!</definedName>
    <definedName name="FACTOR_DE_SALIDA_REAL_ACUMULADO">'[3]DATOS DE BASE'!#REF!</definedName>
    <definedName name="FACTURACION">#REF!</definedName>
    <definedName name="FLUJO" localSheetId="0">'[4]DATOS DE BASE'!#REF!</definedName>
    <definedName name="FLUJO">'[4]DATOS DE BASE'!#REF!</definedName>
    <definedName name="FLUJO_DE_CAJA">#REF!</definedName>
    <definedName name="FLUJO_DE_CAJA_PRESUPUESTO" localSheetId="0">'[3]DATOS DE BASE'!#REF!</definedName>
    <definedName name="FLUJO_DE_CAJA_PRESUPUESTO">'[3]DATOS DE BASE'!#REF!</definedName>
    <definedName name="FLUJO_DE_CAJA_PRESUPUESTO_ACUMULADO" localSheetId="0">'[3]DATOS DE BASE'!#REF!</definedName>
    <definedName name="FLUJO_DE_CAJA_PRESUPUESTO_ACUMULADO">'[3]DATOS DE BASE'!#REF!</definedName>
    <definedName name="FLUJO_DE_CAJA_REAL" localSheetId="0">'[3]DATOS DE BASE'!#REF!</definedName>
    <definedName name="FLUJO_DE_CAJA_REAL">'[3]DATOS DE BASE'!#REF!</definedName>
    <definedName name="FLUJO_DE_CAJA_REAL_ACUMULADO" localSheetId="0">'[3]DATOS DE BASE'!#REF!</definedName>
    <definedName name="FLUJO_DE_CAJA_REAL_ACUMULADO">'[3]DATOS DE BASE'!#REF!</definedName>
    <definedName name="GASTOS">#REF!</definedName>
    <definedName name="GRAFICOVENTAS">"Gráfico 1"</definedName>
    <definedName name="l">'[3]DATOS DE BASE'!#REF!</definedName>
    <definedName name="mano">'[3]DATOS DE BASE'!#REF!</definedName>
    <definedName name="MENSUAL_PRESUPUESTADO_ACUMULADO_DEL_FAS_VS_AL_PRESUPUESTADO_TOTAL_ANUAL" localSheetId="0">'[3]DATOS DE BASE'!#REF!</definedName>
    <definedName name="MENSUAL_PRESUPUESTADO_ACUMULADO_DEL_FAS_VS_AL_PRESUPUESTADO_TOTAL_ANUAL">'[3]DATOS DE BASE'!#REF!</definedName>
    <definedName name="MENSUAL_PRESUPUESTADO_DEL_FAS_VS_AL_PRESUPUESTADO_TOTAL_ANUAL" localSheetId="0">'[3]DATOS DE BASE'!#REF!</definedName>
    <definedName name="MENSUAL_PRESUPUESTADO_DEL_FAS_VS_AL_PRESUPUESTADO_TOTAL_ANUAL">'[3]DATOS DE BASE'!#REF!</definedName>
    <definedName name="p">'[3]DATOS DE BASE'!#REF!</definedName>
    <definedName name="PRODUCT__VENTAS" localSheetId="0">'[3]DATOS DE BASE'!#REF!</definedName>
    <definedName name="PRODUCT__VENTAS">'[3]DATOS DE BASE'!#REF!</definedName>
    <definedName name="RECAUDO">#REF!</definedName>
    <definedName name="TENDENCIA_FUTURA_PROYECTADO_A_DIC_96">#REF!</definedName>
    <definedName name="TOTAL">#N/A</definedName>
    <definedName name="TOTAL.HORAS.CONSULT.INTERNOS" localSheetId="0">'[1]PRES. INGRESOS 1997'!#REF!</definedName>
    <definedName name="TOTAL.HORAS.CONSULT.INTERNOS">'[1]PRES. INGRESOS 1997'!#REF!</definedName>
    <definedName name="VALOR.LIMITE.SUPERIOR.DE.FAS">#REF!</definedName>
    <definedName name="VENTAS">#REF!</definedName>
    <definedName name="VENTASEFECT" localSheetId="0">'[4]DATOS DE BASE'!#REF!</definedName>
    <definedName name="VENTASEFECT">'[4]DATOS DE BASE'!#REF!</definedName>
    <definedName name="VISITAS_A_CLIENTES_VENTAS" localSheetId="0">'[3]DATOS DE BASE'!#REF!</definedName>
    <definedName name="VISITAS_A_CLIENTES_VENTAS">'[3]DATOS DE BASE'!#REF!</definedName>
    <definedName name="Z_32CA921A_E7BE_45A9_97A6_F83009C1947C_.wvu.PrintArea" localSheetId="0" hidden="1">'Salud y promoción social'!$A$2:$W$21</definedName>
  </definedNames>
  <calcPr fullCalcOnLoad="1"/>
</workbook>
</file>

<file path=xl/sharedStrings.xml><?xml version="1.0" encoding="utf-8"?>
<sst xmlns="http://schemas.openxmlformats.org/spreadsheetml/2006/main" count="243" uniqueCount="141">
  <si>
    <t>PROGRAMA</t>
  </si>
  <si>
    <t>SUBPROGRAMA</t>
  </si>
  <si>
    <t>META</t>
  </si>
  <si>
    <t>INDICADOR</t>
  </si>
  <si>
    <t>NOMBRE</t>
  </si>
  <si>
    <t>INVERSION 2012</t>
  </si>
  <si>
    <t>INVERSION 2013</t>
  </si>
  <si>
    <t>INVERSION 2014</t>
  </si>
  <si>
    <t>INVERSION 2015</t>
  </si>
  <si>
    <t>REFERENCIACIÓN DE LA POBLACIÓN VULNERABLE Y CON NBI, INCLUYÉNDOLAS EN LA PRESTACIÓN DE SERVICIOS DE SALUD Y LA PROMOCIÓN DE LA MISMA.</t>
  </si>
  <si>
    <t>Cobertura del R.S.</t>
  </si>
  <si>
    <t>Depuración base de datos.</t>
  </si>
  <si>
    <t>SALUD RURAL PERMANENTE.</t>
  </si>
  <si>
    <t>Campañas de promoción social.</t>
  </si>
  <si>
    <t xml:space="preserve">Campañas de prevención, vigilancia y control de riegos profesionales. </t>
  </si>
  <si>
    <t xml:space="preserve">Campañas de emergencias y desastres. </t>
  </si>
  <si>
    <t>OBJETIVO GENERAL: Mejorar la cobertura y la calidad del servicio de salud recibido por la comunidad.</t>
  </si>
  <si>
    <t>Vinculados.</t>
  </si>
  <si>
    <t>LINEA
 BASE</t>
  </si>
  <si>
    <t>Nro. de casos atendidos.</t>
  </si>
  <si>
    <t>OBJETIVO GENERAL: Mejorar la calidad de vida de la población de Mariquita, practicante de deportes y recreación.</t>
  </si>
  <si>
    <t>SECTOR: DESARROLLO SOCIAL.</t>
  </si>
  <si>
    <t>SISTEMA EDUCATIVO SISTEMATIZADO.</t>
  </si>
  <si>
    <t>TOTAL DE LA INVERSION</t>
  </si>
  <si>
    <t>Planes educativos.</t>
  </si>
  <si>
    <t>Dotación instituciones.</t>
  </si>
  <si>
    <t>Subsidio estudiantes.</t>
  </si>
  <si>
    <t>semana cultural implementada.</t>
  </si>
  <si>
    <t>Capacitación docentes.</t>
  </si>
  <si>
    <t>Hábitos saludables.</t>
  </si>
  <si>
    <t>Acondicionamiento de aulas.</t>
  </si>
  <si>
    <t>Dotación material bilingüe.</t>
  </si>
  <si>
    <t>Wi-Fi implementada.</t>
  </si>
  <si>
    <t>Base de datos creada (SIMAT).</t>
  </si>
  <si>
    <t>Equipo de investigación.</t>
  </si>
  <si>
    <t>Programas para niños con necesidades especiales.</t>
  </si>
  <si>
    <t>EDUCACION CIENTIFICA.</t>
  </si>
  <si>
    <t>EDUCACIÓN CON PERTINENCIA.</t>
  </si>
  <si>
    <t>APOYO A LA COMUNIDAD EDUCATIVA.</t>
  </si>
  <si>
    <t>% 
PARTICIPACION</t>
  </si>
  <si>
    <t>RECURSOS 
PROPIOS</t>
  </si>
  <si>
    <t>SGP</t>
  </si>
  <si>
    <t>TOTAL
 INVERSION</t>
  </si>
  <si>
    <t>TOTAL 
INVERSION</t>
  </si>
  <si>
    <t xml:space="preserve">Ejecutar 1 proyecto por año.
Apoyar a la administración y articular las instituciones de salud para brindar una respuesta oportuna y eficiente ante situaciones de emergencia y desastres. </t>
  </si>
  <si>
    <t>Beneficiar a 2974 personas que están por fuera del régimen subsidiado.</t>
  </si>
  <si>
    <t>Resultados Pruebas del Saber - ICFES.</t>
  </si>
  <si>
    <t xml:space="preserve">8500 estudiantes beneficiados. </t>
  </si>
  <si>
    <t>Cultura ciudadana.</t>
  </si>
  <si>
    <t xml:space="preserve">4500 estudiantes beneficiados. </t>
  </si>
  <si>
    <t>Transporte escolar.</t>
  </si>
  <si>
    <t>Servicio restaurante.</t>
  </si>
  <si>
    <t>Competencias laborales.</t>
  </si>
  <si>
    <t>Dotación de material para bilinguismo.</t>
  </si>
  <si>
    <t xml:space="preserve">8500 estudiantes beneficiados con Wi-Fi. </t>
  </si>
  <si>
    <t xml:space="preserve">500 estudiantes beneficiados. </t>
  </si>
  <si>
    <t>Práctica del deporte.</t>
  </si>
  <si>
    <t>32 escenarios deportivos con mantenimiento.</t>
  </si>
  <si>
    <t xml:space="preserve">AUMENTAR LA OFERTA DE VIVIENDA Y MEJORAMIENTO CON CALIDAD Y FACILIDAD, PARA LOS DISTINTOS SECTORES DE LA SOCIEDAD MARIQUITEÑA.   </t>
  </si>
  <si>
    <t>Plan maestro.</t>
  </si>
  <si>
    <t>Familias 
reubicadas.</t>
  </si>
  <si>
    <t>Familias con 
subsidio.</t>
  </si>
  <si>
    <t>PLAN DE DESARROLLO MUNICIPAL "SAN SEBASTIAN DE MARIQUITA - POR UN GOBIERNO DE RESULTADOS"
PLAN INDICATIVO Y OPERATIVO 2012 - 2015</t>
  </si>
  <si>
    <t>OBJETIVO GENERAL: Disminuir el déficit cualitativo y cuantitativo de vivienda, articulando los diferentes mecanismos que permitan su adquisición con estándares de calidad.</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</si>
  <si>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</si>
  <si>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Proyectos de promoción en salud.</t>
  </si>
  <si>
    <t xml:space="preserve">15040 estudiantes beneficiados, con el servicio de transporte escolar. </t>
  </si>
  <si>
    <t xml:space="preserve">10440 estudiantes beneficiados con el servicio de restaurante escolar. </t>
  </si>
  <si>
    <t>Instituciones con práctica del deporte.</t>
  </si>
  <si>
    <t>SECTOR: RECREACIÓN Y DEPORTE.</t>
  </si>
  <si>
    <r>
      <t xml:space="preserve">OBJETIVOS ESPECÍFICOS:
</t>
    </r>
    <r>
      <rPr>
        <sz val="11"/>
        <color indexed="8"/>
        <rFont val="Calibri"/>
        <family val="2"/>
      </rPr>
      <t>- Incrementar la participación de niños, jóvenes y adultos en actividades deportivas.</t>
    </r>
  </si>
  <si>
    <t>MASIFICACIÓN DEPORTIVA.</t>
  </si>
  <si>
    <r>
      <t>OBJETIVOS ESPECÍFICOS:
- R</t>
    </r>
    <r>
      <rPr>
        <sz val="11"/>
        <rFont val="Calibri"/>
        <family val="2"/>
      </rPr>
      <t>evisar, estudiar y diseñar un proceso que permita habilitar áreas con características mínimas para la habitabilidad urbana.
- Ajustar normativamente el perímetro urbano con las áreas de expansión proyectadas en el PBOT.</t>
    </r>
    <r>
      <rPr>
        <sz val="11"/>
        <color indexed="8"/>
        <rFont val="Calibri"/>
        <family val="2"/>
      </rPr>
      <t xml:space="preserve">
- </t>
    </r>
    <r>
      <rPr>
        <sz val="11"/>
        <rFont val="Calibri"/>
        <family val="2"/>
      </rPr>
      <t>Aumentar la oferta de vivienda de calidad, con facilidad para los distintos sectores de la sociedad.
- Dirigir los esfuerzos económicos, tecnológicos y administrativos necesarios para dar prelación a los requerimientos de vivienda para la población especial (familias en zona 
   de alto riesgo, mujeres cabeza de familia, discapacitados, tercera edad, desplazados, desastres naturales, conflicto armado y atención a zonas de riesgo no recuperables). 
- Promover el mejoramiento de vivienda.</t>
    </r>
  </si>
  <si>
    <t>OBJETIVOS ESPECÍFICOS:
- Aumentar la cobertura universal.
- Depurar base de datos.
- Mejorar la equidad en los servicios.
- Realizar acciones de promoción de la salud.
- Apoyar a la población vulnerable mediante la articulación de acciones de los diferentes sectores para mitigar y reducir los riesgos de enfermar y morir (promoción social). 
- Realizar acciones de prevención, vigilancia y control de riesgos profesionales.
- Realizar acciones de atención en salud en los eventos de emergencias y desastres.
- Alcanzar las metas de los objetivos de desarrollo del milenio.</t>
  </si>
  <si>
    <t>SECRETARÍA RESPONSABLE: OFICINA RECREACIÓN Y DEPORTE.</t>
  </si>
  <si>
    <t>EJE ESTRATÉGICO: EDUCACIÓN PARA LA CONVIVENCIA Y LA COHESIÓN SOCIAL.</t>
  </si>
  <si>
    <t>EJE ESTRATÉGICO: EDUCACIÓN PARA LA CONVIVENCIA Y LA COHESIÓN SOCIAL LOCAL Y CON LA REGIÓN.</t>
  </si>
  <si>
    <t>EJE ESTRATÉGICO: EDUCACIÓN PARA LA CONVIVENCIA Y LA COHESIÓN SOCIAL. - SEGURIDAD HUMANA GENERANDO UN  GOBIERNO PRESTO AL ORDEN Y LA DIRECCIÓN.</t>
  </si>
  <si>
    <t>CONV</t>
  </si>
  <si>
    <t>SECRETARÍA RESPONSABLE: DESARROLLO SOCIAL.</t>
  </si>
  <si>
    <t>SECTOR: VIVIENDA.</t>
  </si>
  <si>
    <t>EDUCACION PARA NECESIDADES
ESPECIALES.</t>
  </si>
  <si>
    <t>OBJETIVO GENERAL: Mejorar la cobertura y la calidad del servicio de educación recibido por la comunidad.</t>
  </si>
  <si>
    <t xml:space="preserve">
Beneficiar a 20 familias.</t>
  </si>
  <si>
    <t xml:space="preserve">
Beneficiar a 280 familias.</t>
  </si>
  <si>
    <t>Elaborar y entregar el plan maestro hábitat de vivienda.</t>
  </si>
  <si>
    <t>Atender el 100% de los casos que se presenten por año, beneficiando 8300 personas  (niños, niñas, adolescentes y adultos).</t>
  </si>
  <si>
    <t>Ampliación de la cobertura universal del R.S. en salud.</t>
  </si>
  <si>
    <t>Revisión y depuración permanente de las bases de datos.</t>
  </si>
  <si>
    <t>Salud Pública.</t>
  </si>
  <si>
    <t>Subsidios a la oferta.</t>
  </si>
  <si>
    <t xml:space="preserve">
Promoción social.</t>
  </si>
  <si>
    <t>Prevención, vigilancia y control de riegos profesionales.</t>
  </si>
  <si>
    <t>Emergencias y desastres.</t>
  </si>
  <si>
    <t>Atención permanente de salud rural (ambulancia rural).</t>
  </si>
  <si>
    <t>Plan maestro hábitat de vivienda, conforme a lo establecido en el artículo 119° de la ley 1450 de 2011, y utilización de los instrumentos de gestión del suelo para la construcción de vivienda, de conformidad a lo establecido en la ley 388 de 1997 y sus decretos reglamentarios.</t>
  </si>
  <si>
    <t>Fomento, desarrollo y práctica del deporte.</t>
  </si>
  <si>
    <t>Construcción, mantenimiento y/o adecuación de escenarios deportivos.</t>
  </si>
  <si>
    <t>Fortalecimiento de la calidad educativa.</t>
  </si>
  <si>
    <t>Planes educativos institucionales y mejoramiento.</t>
  </si>
  <si>
    <t>Mantenimiento, ampliación y dotación de las 5 instituciones educativas.</t>
  </si>
  <si>
    <t>Subsidio a la educación superior.</t>
  </si>
  <si>
    <t>Eventos académicos y promoción de semanas culturales.</t>
  </si>
  <si>
    <t>Fortalecimiento cultura ciudadana.</t>
  </si>
  <si>
    <t>Fortalecimiento a la labor docente.</t>
  </si>
  <si>
    <t>Escuelas saludables.</t>
  </si>
  <si>
    <t>Acondicionamiento de aulas educativas para niños y niñas con necesidades especiales.</t>
  </si>
  <si>
    <t>Servicio de transporte escolar.</t>
  </si>
  <si>
    <t>Servicio de restaurante escolar.</t>
  </si>
  <si>
    <t>Mejoramiento de competencias laborales, formación para el trabajo y pertinencia de la educación básica y media.</t>
  </si>
  <si>
    <t>Uso y apropiación de medios y nuevas tecnologías (tics).</t>
  </si>
  <si>
    <t>Sistema de información consolidado del sector de educación en el municipio.</t>
  </si>
  <si>
    <t>Desarrollo científico tecnológico e investigativo.</t>
  </si>
  <si>
    <t>Procesos sociales dirijidos a la comunidad educativa con necesidades especiales.</t>
  </si>
  <si>
    <t>SECRETARÍA RESPONSABLE: EDUCACIÓN.</t>
  </si>
  <si>
    <t xml:space="preserve">SECRETARÍA RESPONSABLE: PLANEACIÓN E INFRAESTRUCTURA Y MEDIO AMBIENTE. </t>
  </si>
  <si>
    <t>Ejecutar 40 proyectos,  beneficiando a niños, niñas, adolecentes y adultos. 
(Ampliación de inmunización"PAI" , atención integral enfermedades prevalentes de La infancia "AIEPI" , la salud sexual y reproductiva, salud oral, salud mental, enfermedades transmisibles y zoonosis, disminuir las enfermedades crónicas no transmisibles y las discapacidades, situación nutricional, seguridad sanitaria y ambiental, mortalidad materna).</t>
  </si>
  <si>
    <t>Ejecutar 40 proyectos, beneficiando a niños, niñas, adolecentes y adultos.
(Alimentación comunitaria, adulto mayor, atención permanente a los grupos de discapacitados, mujeres valoradas, respetadas y con derechos, socialización y divulgación de los derechos de los  niños, niñas y adolecentes, atención a grupos de desplazados por la violencia, responsabilidad penal para adolescentes, todos registrados, ninguno en actividad perjudicial, apoyar en un 100% el programa “Red Juntos”).</t>
  </si>
  <si>
    <t>Capacitar 150 docentes en pruebas saber ICFES.</t>
  </si>
  <si>
    <t>PEI desarticulados.</t>
  </si>
  <si>
    <t>SISTEMA EDUCATIVO DE MARIQUITA CON EQUIDAD, CALIDAD, PERTINENCIA, COHERENCIA Y EFICIENCIA.</t>
  </si>
  <si>
    <t>TICs 30% en todo el municipio.</t>
  </si>
  <si>
    <t xml:space="preserve">3760 estudiantes. </t>
  </si>
  <si>
    <t>2610 niños y niñas con restaurante.</t>
  </si>
  <si>
    <t xml:space="preserve">Un colegio técnico. </t>
  </si>
  <si>
    <t>80 estudiantes en nivel superior y 125 en alto.</t>
  </si>
  <si>
    <t>820 estudiantes en nivel alto, en las Pruebas del Saber - ICFES.</t>
  </si>
  <si>
    <t>30 estudiantes subsidiados.</t>
  </si>
  <si>
    <t>SECTOR: SALUD Y DESARROLLO SOCIAL</t>
  </si>
  <si>
    <t>Subsidios de para la reubicación de vivienda asentadas en zonas de alto riesgo.</t>
  </si>
  <si>
    <t>OBJETIVOS ESPECÍFICOS:
- Promover y fortalecer el mejoramiento de procesos que permitan el desarrollo de una educación con calidad  (administrativos, institucionales, técnicos y humanos).
- Fortalecer los procesos de planeación que permitan el mejoramiento de la eficiencia del sistema educativo.
- Promover el desarrollo de competencias laborales que contribuyan al mejoramiento de la empleabilidad de bachilleres y profesionales del municipio.</t>
  </si>
  <si>
    <t>Bebeficiar a la población con el empleo informal, así:
Area urbana. 295 vendedores ambulantes y estacionarios, tricicleros y zorreros 26, vendedores de cacharro 12, obreros de construcción: dato no disponible. 
Area rural.: dato no disponible</t>
  </si>
  <si>
    <t>Hogar geriátrico centro poblado.</t>
  </si>
  <si>
    <t>Hogar geriátrico.</t>
  </si>
  <si>
    <t>Subsidio para planes y mejoramiento de vivienda de interés social incluyendo pablación desplazada.</t>
  </si>
  <si>
    <t>Centro integral para la primera infancia estrategia cero a siempre.</t>
  </si>
  <si>
    <t xml:space="preserve">Centro integral para la primera infancia. </t>
  </si>
  <si>
    <t>4000 personas beneficiadas.</t>
  </si>
  <si>
    <t>Beneficiados 32 entre:
instituciones educativas, escuelas y clues deportivos</t>
  </si>
  <si>
    <r>
      <t xml:space="preserve">Dotación a instituciones educativas, escuelas y </t>
    </r>
    <r>
      <rPr>
        <b/>
        <sz val="9"/>
        <rFont val="Calibri"/>
        <family val="2"/>
      </rPr>
      <t xml:space="preserve">clubs deportivos con implementos para la prácitca del deporte. </t>
    </r>
  </si>
  <si>
    <t>volver</t>
  </si>
</sst>
</file>

<file path=xl/styles.xml><?xml version="1.0" encoding="utf-8"?>
<styleSheet xmlns="http://schemas.openxmlformats.org/spreadsheetml/2006/main">
  <numFmts count="6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quot;$&quot;\ #,##0.00"/>
    <numFmt numFmtId="210" formatCode="&quot;$&quot;\ #,##0;[Red]&quot;$&quot;\ #,##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0\ &quot;€&quot;"/>
    <numFmt numFmtId="216" formatCode="[$$-240A]\ #,##0"/>
    <numFmt numFmtId="217" formatCode="[$-C0A]dddd\,\ dd&quot; de &quot;mmmm&quot; de &quot;yyyy"/>
    <numFmt numFmtId="218" formatCode="&quot;$&quot;\ #,##0"/>
    <numFmt numFmtId="219" formatCode="[$-240A]hh:mm:ss\ AM/PM"/>
  </numFmts>
  <fonts count="62">
    <font>
      <sz val="10"/>
      <name val="Arial"/>
      <family val="0"/>
    </font>
    <font>
      <u val="single"/>
      <sz val="10"/>
      <color indexed="12"/>
      <name val="Arial"/>
      <family val="2"/>
    </font>
    <font>
      <u val="single"/>
      <sz val="10"/>
      <color indexed="36"/>
      <name val="Arial"/>
      <family val="2"/>
    </font>
    <font>
      <sz val="9"/>
      <name val="Arial"/>
      <family val="2"/>
    </font>
    <font>
      <b/>
      <sz val="10"/>
      <name val="Arial"/>
      <family val="2"/>
    </font>
    <font>
      <sz val="11"/>
      <color indexed="10"/>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2"/>
      <name val="Arial"/>
      <family val="2"/>
    </font>
    <font>
      <sz val="12"/>
      <name val="Calibri"/>
      <family val="2"/>
    </font>
    <font>
      <b/>
      <sz val="9"/>
      <name val="Calibri"/>
      <family val="2"/>
    </font>
    <font>
      <sz val="9"/>
      <name val="Calibri"/>
      <family val="2"/>
    </font>
    <font>
      <b/>
      <sz val="9"/>
      <color indexed="8"/>
      <name val="Calibri"/>
      <family val="2"/>
    </font>
    <font>
      <sz val="9"/>
      <color indexed="8"/>
      <name val="Calibri"/>
      <family val="2"/>
    </font>
    <font>
      <b/>
      <sz val="11"/>
      <name val="Calibri"/>
      <family val="2"/>
    </font>
    <font>
      <b/>
      <sz val="12"/>
      <name val="Calibri"/>
      <family val="2"/>
    </font>
    <font>
      <u val="single"/>
      <sz val="9"/>
      <color indexed="12"/>
      <name val="Calibri"/>
      <family val="2"/>
    </font>
    <font>
      <sz val="10"/>
      <color indexed="9"/>
      <name val="Arial"/>
      <family val="2"/>
    </font>
    <font>
      <sz val="10"/>
      <color indexed="10"/>
      <name val="Arial"/>
      <family val="2"/>
    </font>
    <font>
      <sz val="9"/>
      <color indexed="10"/>
      <name val="Calibri"/>
      <family val="2"/>
    </font>
    <font>
      <b/>
      <sz val="14"/>
      <color indexed="8"/>
      <name val="Calibri"/>
      <family val="2"/>
    </font>
    <font>
      <b/>
      <i/>
      <sz val="11"/>
      <color indexed="9"/>
      <name val="Calibri"/>
      <family val="0"/>
    </font>
    <font>
      <b/>
      <i/>
      <sz val="9"/>
      <color indexed="9"/>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sz val="10"/>
      <color theme="0"/>
      <name val="Arial"/>
      <family val="2"/>
    </font>
    <font>
      <sz val="10"/>
      <color rgb="FFFF0000"/>
      <name val="Arial"/>
      <family val="2"/>
    </font>
    <font>
      <sz val="9"/>
      <color rgb="FFFF0000"/>
      <name val="Calibri"/>
      <family val="2"/>
    </font>
    <font>
      <b/>
      <sz val="14"/>
      <color theme="1"/>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gray0625">
        <bgColor theme="0" tint="-0.04997999966144562"/>
      </patternFill>
    </fill>
    <fill>
      <patternFill patternType="gray0625">
        <bgColor rgb="FF92D050"/>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color indexed="63"/>
      </right>
      <top style="medium"/>
      <bottom style="medium"/>
    </border>
    <border>
      <left style="thin">
        <color indexed="63"/>
      </left>
      <right style="thin">
        <color indexed="63"/>
      </right>
      <top style="medium"/>
      <bottom style="medium"/>
    </border>
    <border>
      <left style="thin">
        <color indexed="63"/>
      </left>
      <right style="medium"/>
      <top style="medium"/>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thin">
        <color indexed="63"/>
      </left>
      <right style="medium"/>
      <top style="medium">
        <color indexed="63"/>
      </top>
      <bottom style="thin">
        <color indexed="63"/>
      </bottom>
    </border>
    <border>
      <left style="thin">
        <color indexed="63"/>
      </left>
      <right style="medium"/>
      <top style="thin">
        <color indexed="63"/>
      </top>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color indexed="63"/>
      </bottom>
    </border>
    <border>
      <left style="medium"/>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63"/>
      </left>
      <right style="thin">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bottom style="medium"/>
    </border>
    <border>
      <left style="medium"/>
      <right style="thin">
        <color indexed="63"/>
      </right>
      <top>
        <color indexed="63"/>
      </top>
      <bottom>
        <color indexed="63"/>
      </bottom>
    </border>
    <border>
      <left style="medium"/>
      <right style="thin">
        <color indexed="63"/>
      </right>
      <top>
        <color indexed="63"/>
      </top>
      <bottom style="thin">
        <color indexed="63"/>
      </bottom>
    </border>
    <border>
      <left style="thin">
        <color indexed="63"/>
      </left>
      <right style="medium"/>
      <top>
        <color indexed="63"/>
      </top>
      <bottom>
        <color indexed="63"/>
      </bottom>
    </border>
    <border>
      <left style="medium">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medium"/>
      <right style="thin">
        <color indexed="63"/>
      </right>
      <top style="medium"/>
      <bottom>
        <color indexed="63"/>
      </bottom>
    </border>
    <border>
      <left>
        <color indexed="63"/>
      </left>
      <right style="medium">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color indexed="63"/>
      </right>
      <top>
        <color indexed="63"/>
      </top>
      <bottom>
        <color indexed="63"/>
      </bottom>
    </border>
  </borders>
  <cellStyleXfs count="2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9"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9"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9"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9"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0"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0"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1" fillId="3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2" fillId="35" borderId="1" applyNumberFormat="0" applyAlignment="0" applyProtection="0"/>
    <xf numFmtId="0" fontId="10" fillId="36" borderId="2" applyNumberFormat="0" applyAlignment="0" applyProtection="0"/>
    <xf numFmtId="0" fontId="10" fillId="36" borderId="2" applyNumberFormat="0" applyAlignment="0" applyProtection="0"/>
    <xf numFmtId="0" fontId="10" fillId="36" borderId="2" applyNumberFormat="0" applyAlignment="0" applyProtection="0"/>
    <xf numFmtId="0" fontId="43" fillId="37" borderId="3" applyNumberFormat="0" applyAlignment="0" applyProtection="0"/>
    <xf numFmtId="0" fontId="11" fillId="38" borderId="4" applyNumberFormat="0" applyAlignment="0" applyProtection="0"/>
    <xf numFmtId="0" fontId="11" fillId="38" borderId="4" applyNumberFormat="0" applyAlignment="0" applyProtection="0"/>
    <xf numFmtId="0" fontId="11" fillId="38" borderId="4" applyNumberFormat="0" applyAlignment="0" applyProtection="0"/>
    <xf numFmtId="0" fontId="44"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0"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0"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40" fillId="4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4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6" fillId="49" borderId="1"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5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3" fontId="39"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8"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49" fillId="35" borderId="9" applyNumberFormat="0" applyAlignment="0" applyProtection="0"/>
    <xf numFmtId="0" fontId="17" fillId="36" borderId="10" applyNumberFormat="0" applyAlignment="0" applyProtection="0"/>
    <xf numFmtId="0" fontId="17" fillId="36" borderId="10" applyNumberFormat="0" applyAlignment="0" applyProtection="0"/>
    <xf numFmtId="0" fontId="17" fillId="36" borderId="10" applyNumberFormat="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54"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45" fillId="0" borderId="15" applyNumberFormat="0" applyFill="0" applyAlignment="0" applyProtection="0"/>
    <xf numFmtId="0" fontId="13" fillId="0" borderId="16" applyNumberFormat="0" applyFill="0" applyAlignment="0" applyProtection="0"/>
    <xf numFmtId="0" fontId="13" fillId="0" borderId="16" applyNumberFormat="0" applyFill="0" applyAlignment="0" applyProtection="0"/>
    <xf numFmtId="0" fontId="13" fillId="0" borderId="1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cellStyleXfs>
  <cellXfs count="258">
    <xf numFmtId="0" fontId="0" fillId="0" borderId="0" xfId="0" applyAlignment="1">
      <alignment/>
    </xf>
    <xf numFmtId="0" fontId="0" fillId="0" borderId="0" xfId="0" applyFont="1" applyAlignment="1">
      <alignment/>
    </xf>
    <xf numFmtId="0" fontId="4" fillId="0" borderId="0" xfId="0" applyFont="1" applyAlignment="1">
      <alignment/>
    </xf>
    <xf numFmtId="0" fontId="23" fillId="0" borderId="0" xfId="0" applyFont="1" applyAlignment="1">
      <alignment/>
    </xf>
    <xf numFmtId="0" fontId="27" fillId="55" borderId="19" xfId="0" applyFont="1" applyFill="1" applyBorder="1" applyAlignment="1">
      <alignment horizontal="justify" wrapText="1"/>
    </xf>
    <xf numFmtId="0" fontId="56" fillId="55" borderId="19" xfId="175" applyFont="1" applyFill="1" applyBorder="1" applyAlignment="1">
      <alignment horizontal="justify" wrapText="1"/>
      <protection/>
    </xf>
    <xf numFmtId="1" fontId="57" fillId="55" borderId="19" xfId="175" applyNumberFormat="1" applyFont="1" applyFill="1" applyBorder="1" applyAlignment="1">
      <alignment horizontal="center" wrapText="1"/>
      <protection/>
    </xf>
    <xf numFmtId="0" fontId="56" fillId="55" borderId="19" xfId="175" applyFont="1" applyFill="1" applyBorder="1" applyAlignment="1">
      <alignment horizontal="left" wrapText="1"/>
      <protection/>
    </xf>
    <xf numFmtId="0" fontId="57" fillId="55" borderId="19" xfId="175" applyFont="1" applyFill="1" applyBorder="1" applyAlignment="1">
      <alignment horizontal="left" wrapText="1"/>
      <protection/>
    </xf>
    <xf numFmtId="1" fontId="57" fillId="55" borderId="19" xfId="175" applyNumberFormat="1" applyFont="1" applyFill="1" applyBorder="1" applyAlignment="1">
      <alignment horizontal="justify" wrapText="1"/>
      <protection/>
    </xf>
    <xf numFmtId="0" fontId="26" fillId="0" borderId="19" xfId="175" applyFont="1" applyBorder="1" applyAlignment="1">
      <alignment horizontal="justify" wrapText="1"/>
      <protection/>
    </xf>
    <xf numFmtId="0" fontId="26" fillId="0" borderId="20" xfId="175" applyFont="1" applyBorder="1" applyAlignment="1">
      <alignment horizontal="justify" wrapText="1"/>
      <protection/>
    </xf>
    <xf numFmtId="210" fontId="0" fillId="0" borderId="0" xfId="0" applyNumberFormat="1" applyAlignment="1">
      <alignment/>
    </xf>
    <xf numFmtId="216" fontId="30" fillId="0" borderId="21" xfId="172" applyNumberFormat="1" applyFont="1" applyBorder="1" applyAlignment="1">
      <alignment/>
      <protection/>
    </xf>
    <xf numFmtId="216" fontId="30" fillId="0" borderId="22" xfId="172" applyNumberFormat="1" applyFont="1" applyBorder="1" applyAlignment="1">
      <alignment/>
      <protection/>
    </xf>
    <xf numFmtId="10" fontId="30" fillId="55" borderId="23" xfId="0" applyNumberFormat="1" applyFont="1" applyFill="1" applyBorder="1" applyAlignment="1">
      <alignment horizontal="right"/>
    </xf>
    <xf numFmtId="0" fontId="25"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216" fontId="30" fillId="0" borderId="21" xfId="172" applyNumberFormat="1" applyFont="1" applyBorder="1" applyAlignment="1">
      <alignment horizontal="right"/>
      <protection/>
    </xf>
    <xf numFmtId="216" fontId="30" fillId="0" borderId="22" xfId="172" applyNumberFormat="1" applyFont="1" applyBorder="1" applyAlignment="1">
      <alignment horizontal="right"/>
      <protection/>
    </xf>
    <xf numFmtId="216" fontId="30" fillId="0" borderId="22" xfId="0" applyNumberFormat="1" applyFont="1" applyBorder="1" applyAlignment="1">
      <alignment horizontal="right"/>
    </xf>
    <xf numFmtId="216" fontId="27" fillId="55" borderId="19" xfId="0" applyNumberFormat="1" applyFont="1" applyFill="1" applyBorder="1" applyAlignment="1">
      <alignment horizontal="right"/>
    </xf>
    <xf numFmtId="216" fontId="26" fillId="55" borderId="19" xfId="0" applyNumberFormat="1" applyFont="1" applyFill="1" applyBorder="1" applyAlignment="1">
      <alignment horizontal="right"/>
    </xf>
    <xf numFmtId="0" fontId="57" fillId="55" borderId="19" xfId="175" applyFont="1" applyFill="1" applyBorder="1" applyAlignment="1">
      <alignment horizontal="right" wrapText="1"/>
      <protection/>
    </xf>
    <xf numFmtId="1" fontId="57" fillId="55" borderId="19" xfId="175" applyNumberFormat="1" applyFont="1" applyFill="1" applyBorder="1" applyAlignment="1">
      <alignment horizontal="right" wrapText="1"/>
      <protection/>
    </xf>
    <xf numFmtId="216" fontId="57" fillId="55" borderId="19" xfId="175" applyNumberFormat="1" applyFont="1" applyFill="1" applyBorder="1" applyAlignment="1">
      <alignment horizontal="right" wrapText="1"/>
      <protection/>
    </xf>
    <xf numFmtId="1" fontId="27" fillId="55" borderId="19" xfId="175" applyNumberFormat="1" applyFont="1" applyFill="1" applyBorder="1" applyAlignment="1">
      <alignment horizontal="right" wrapText="1"/>
      <protection/>
    </xf>
    <xf numFmtId="1" fontId="27" fillId="55" borderId="19" xfId="0" applyNumberFormat="1" applyFont="1" applyFill="1" applyBorder="1" applyAlignment="1">
      <alignment horizontal="right"/>
    </xf>
    <xf numFmtId="0" fontId="27" fillId="55" borderId="19" xfId="0" applyFont="1" applyFill="1" applyBorder="1" applyAlignment="1">
      <alignment horizontal="right"/>
    </xf>
    <xf numFmtId="216" fontId="27" fillId="55" borderId="24" xfId="0" applyNumberFormat="1" applyFont="1" applyFill="1" applyBorder="1" applyAlignment="1">
      <alignment horizontal="right"/>
    </xf>
    <xf numFmtId="10" fontId="26" fillId="55" borderId="25" xfId="0" applyNumberFormat="1" applyFont="1" applyFill="1" applyBorder="1" applyAlignment="1">
      <alignment horizontal="right"/>
    </xf>
    <xf numFmtId="0" fontId="28" fillId="0" borderId="10" xfId="0" applyNumberFormat="1" applyFont="1" applyFill="1" applyBorder="1" applyAlignment="1" applyProtection="1">
      <alignment horizontal="justify" wrapText="1"/>
      <protection/>
    </xf>
    <xf numFmtId="0" fontId="29" fillId="0" borderId="10" xfId="0" applyNumberFormat="1" applyFont="1" applyFill="1" applyBorder="1" applyAlignment="1" applyProtection="1">
      <alignment horizontal="left" wrapText="1"/>
      <protection/>
    </xf>
    <xf numFmtId="0" fontId="29" fillId="0" borderId="10" xfId="0" applyNumberFormat="1" applyFont="1" applyFill="1" applyBorder="1" applyAlignment="1" applyProtection="1">
      <alignment horizontal="left"/>
      <protection/>
    </xf>
    <xf numFmtId="0" fontId="29" fillId="0" borderId="10" xfId="0" applyNumberFormat="1" applyFont="1" applyFill="1" applyBorder="1" applyAlignment="1" applyProtection="1">
      <alignment horizontal="center" wrapText="1"/>
      <protection/>
    </xf>
    <xf numFmtId="0" fontId="29" fillId="0" borderId="10" xfId="0" applyNumberFormat="1" applyFont="1" applyFill="1" applyBorder="1" applyAlignment="1" applyProtection="1">
      <alignment horizontal="center"/>
      <protection/>
    </xf>
    <xf numFmtId="209" fontId="29" fillId="0" borderId="10" xfId="0" applyNumberFormat="1" applyFont="1" applyFill="1" applyBorder="1" applyAlignment="1" applyProtection="1">
      <alignment horizontal="right" wrapText="1"/>
      <protection/>
    </xf>
    <xf numFmtId="218" fontId="29" fillId="0" borderId="10" xfId="0" applyNumberFormat="1" applyFont="1" applyFill="1" applyBorder="1" applyAlignment="1" applyProtection="1">
      <alignment horizontal="right" wrapText="1"/>
      <protection/>
    </xf>
    <xf numFmtId="218" fontId="26" fillId="0" borderId="10" xfId="0" applyNumberFormat="1" applyFont="1" applyFill="1" applyBorder="1" applyAlignment="1" applyProtection="1">
      <alignment horizontal="right"/>
      <protection/>
    </xf>
    <xf numFmtId="0" fontId="28" fillId="0" borderId="10" xfId="0" applyNumberFormat="1" applyFont="1" applyFill="1" applyBorder="1" applyAlignment="1" applyProtection="1">
      <alignment horizontal="justify" vertical="top" wrapText="1"/>
      <protection/>
    </xf>
    <xf numFmtId="0" fontId="29" fillId="56" borderId="10" xfId="0" applyNumberFormat="1" applyFont="1" applyFill="1" applyBorder="1" applyAlignment="1" applyProtection="1">
      <alignment horizontal="center" wrapText="1"/>
      <protection/>
    </xf>
    <xf numFmtId="0" fontId="27" fillId="0" borderId="20" xfId="175" applyFont="1" applyBorder="1" applyAlignment="1">
      <alignment horizontal="justify" wrapText="1"/>
      <protection/>
    </xf>
    <xf numFmtId="1" fontId="27" fillId="55" borderId="20" xfId="175" applyNumberFormat="1" applyFont="1" applyFill="1" applyBorder="1" applyAlignment="1">
      <alignment horizontal="center" wrapText="1"/>
      <protection/>
    </xf>
    <xf numFmtId="218" fontId="27" fillId="55" borderId="20" xfId="172" applyNumberFormat="1" applyFont="1" applyFill="1" applyBorder="1" applyAlignment="1">
      <alignment horizontal="right" wrapText="1"/>
      <protection/>
    </xf>
    <xf numFmtId="0" fontId="27" fillId="0" borderId="19" xfId="175" applyFont="1" applyBorder="1" applyAlignment="1">
      <alignment horizontal="justify" wrapText="1"/>
      <protection/>
    </xf>
    <xf numFmtId="1" fontId="27" fillId="55" borderId="19" xfId="175" applyNumberFormat="1" applyFont="1" applyFill="1" applyBorder="1" applyAlignment="1">
      <alignment horizontal="center" wrapText="1"/>
      <protection/>
    </xf>
    <xf numFmtId="218" fontId="27" fillId="55" borderId="19" xfId="172" applyNumberFormat="1" applyFont="1" applyFill="1" applyBorder="1" applyAlignment="1">
      <alignment horizontal="right" wrapText="1"/>
      <protection/>
    </xf>
    <xf numFmtId="218" fontId="30" fillId="0" borderId="26" xfId="172" applyNumberFormat="1" applyFont="1" applyBorder="1">
      <alignment/>
      <protection/>
    </xf>
    <xf numFmtId="218" fontId="30" fillId="0" borderId="27" xfId="172" applyNumberFormat="1" applyFont="1" applyBorder="1">
      <alignment/>
      <protection/>
    </xf>
    <xf numFmtId="9" fontId="30" fillId="0" borderId="28" xfId="0" applyNumberFormat="1" applyFont="1" applyBorder="1" applyAlignment="1">
      <alignment/>
    </xf>
    <xf numFmtId="0" fontId="26" fillId="0" borderId="29" xfId="175" applyFont="1" applyBorder="1" applyAlignment="1">
      <alignment horizontal="justify" wrapText="1"/>
      <protection/>
    </xf>
    <xf numFmtId="0" fontId="27" fillId="0" borderId="29" xfId="175" applyFont="1" applyBorder="1" applyAlignment="1">
      <alignment horizontal="justify" wrapText="1"/>
      <protection/>
    </xf>
    <xf numFmtId="1" fontId="27" fillId="55" borderId="29" xfId="175" applyNumberFormat="1" applyFont="1" applyFill="1" applyBorder="1" applyAlignment="1">
      <alignment horizontal="center" wrapText="1"/>
      <protection/>
    </xf>
    <xf numFmtId="218" fontId="27" fillId="55" borderId="29" xfId="172" applyNumberFormat="1" applyFont="1" applyFill="1" applyBorder="1" applyAlignment="1">
      <alignment horizontal="right" wrapText="1"/>
      <protection/>
    </xf>
    <xf numFmtId="0" fontId="29" fillId="0" borderId="30" xfId="0" applyNumberFormat="1" applyFont="1" applyFill="1" applyBorder="1" applyAlignment="1" applyProtection="1">
      <alignment horizontal="justify"/>
      <protection/>
    </xf>
    <xf numFmtId="0" fontId="29" fillId="0" borderId="30" xfId="0" applyNumberFormat="1" applyFont="1" applyFill="1" applyBorder="1" applyAlignment="1" applyProtection="1">
      <alignment horizontal="right"/>
      <protection/>
    </xf>
    <xf numFmtId="210" fontId="27" fillId="0" borderId="30" xfId="0" applyNumberFormat="1" applyFont="1" applyFill="1" applyBorder="1" applyAlignment="1" applyProtection="1">
      <alignment/>
      <protection/>
    </xf>
    <xf numFmtId="0" fontId="29" fillId="0" borderId="10" xfId="0" applyNumberFormat="1" applyFont="1" applyFill="1" applyBorder="1" applyAlignment="1" applyProtection="1">
      <alignment horizontal="justify" wrapText="1"/>
      <protection/>
    </xf>
    <xf numFmtId="0" fontId="29" fillId="0" borderId="10" xfId="0" applyNumberFormat="1" applyFont="1" applyFill="1" applyBorder="1" applyAlignment="1" applyProtection="1">
      <alignment/>
      <protection/>
    </xf>
    <xf numFmtId="0" fontId="29" fillId="0" borderId="10" xfId="0" applyNumberFormat="1" applyFont="1" applyFill="1" applyBorder="1" applyAlignment="1" applyProtection="1">
      <alignment horizontal="justify"/>
      <protection/>
    </xf>
    <xf numFmtId="0" fontId="29" fillId="0" borderId="10" xfId="0" applyNumberFormat="1" applyFont="1" applyFill="1" applyBorder="1" applyAlignment="1" applyProtection="1">
      <alignment horizontal="right"/>
      <protection/>
    </xf>
    <xf numFmtId="210" fontId="27" fillId="0" borderId="10" xfId="0" applyNumberFormat="1" applyFont="1" applyFill="1" applyBorder="1" applyAlignment="1" applyProtection="1">
      <alignment/>
      <protection/>
    </xf>
    <xf numFmtId="0" fontId="27" fillId="0" borderId="10" xfId="0" applyNumberFormat="1" applyFont="1" applyFill="1" applyBorder="1" applyAlignment="1" applyProtection="1">
      <alignment horizontal="right" wrapText="1"/>
      <protection/>
    </xf>
    <xf numFmtId="0" fontId="29" fillId="0" borderId="10" xfId="0" applyNumberFormat="1" applyFont="1" applyFill="1" applyBorder="1" applyAlignment="1" applyProtection="1">
      <alignment horizontal="right" wrapText="1"/>
      <protection/>
    </xf>
    <xf numFmtId="0" fontId="27" fillId="56" borderId="10" xfId="0" applyNumberFormat="1" applyFont="1" applyFill="1" applyBorder="1" applyAlignment="1" applyProtection="1">
      <alignment horizontal="right" wrapText="1"/>
      <protection/>
    </xf>
    <xf numFmtId="0" fontId="27" fillId="0" borderId="10" xfId="0" applyNumberFormat="1" applyFont="1" applyFill="1" applyBorder="1" applyAlignment="1" applyProtection="1">
      <alignment horizontal="justify" wrapText="1"/>
      <protection/>
    </xf>
    <xf numFmtId="0" fontId="27" fillId="56" borderId="10" xfId="0" applyNumberFormat="1" applyFont="1" applyFill="1" applyBorder="1" applyAlignment="1" applyProtection="1">
      <alignment wrapText="1"/>
      <protection/>
    </xf>
    <xf numFmtId="0" fontId="29" fillId="0" borderId="10" xfId="0" applyNumberFormat="1" applyFont="1" applyFill="1" applyBorder="1" applyAlignment="1" applyProtection="1">
      <alignment wrapText="1"/>
      <protection/>
    </xf>
    <xf numFmtId="1" fontId="27" fillId="56" borderId="10" xfId="0" applyNumberFormat="1" applyFont="1" applyFill="1" applyBorder="1" applyAlignment="1" applyProtection="1">
      <alignment wrapText="1"/>
      <protection/>
    </xf>
    <xf numFmtId="0" fontId="29" fillId="56" borderId="10" xfId="0" applyNumberFormat="1" applyFont="1" applyFill="1" applyBorder="1" applyAlignment="1" applyProtection="1">
      <alignment horizontal="justify" wrapText="1"/>
      <protection/>
    </xf>
    <xf numFmtId="0" fontId="29" fillId="56" borderId="10" xfId="0" applyNumberFormat="1" applyFont="1" applyFill="1" applyBorder="1" applyAlignment="1" applyProtection="1">
      <alignment wrapText="1"/>
      <protection/>
    </xf>
    <xf numFmtId="210" fontId="27" fillId="0" borderId="31" xfId="0" applyNumberFormat="1" applyFont="1" applyFill="1" applyBorder="1" applyAlignment="1" applyProtection="1">
      <alignment/>
      <protection/>
    </xf>
    <xf numFmtId="9" fontId="26" fillId="0" borderId="32" xfId="0" applyNumberFormat="1" applyFont="1" applyBorder="1" applyAlignment="1">
      <alignment/>
    </xf>
    <xf numFmtId="9" fontId="26" fillId="0" borderId="33" xfId="0" applyNumberFormat="1" applyFont="1" applyBorder="1" applyAlignment="1">
      <alignment/>
    </xf>
    <xf numFmtId="9" fontId="26" fillId="0" borderId="34" xfId="0" applyNumberFormat="1" applyFont="1" applyBorder="1" applyAlignment="1">
      <alignment/>
    </xf>
    <xf numFmtId="0" fontId="28" fillId="55" borderId="30" xfId="0" applyNumberFormat="1" applyFont="1" applyFill="1" applyBorder="1" applyAlignment="1" applyProtection="1">
      <alignment horizontal="left" wrapText="1"/>
      <protection/>
    </xf>
    <xf numFmtId="0" fontId="28" fillId="55" borderId="10" xfId="0" applyNumberFormat="1" applyFont="1" applyFill="1" applyBorder="1" applyAlignment="1" applyProtection="1">
      <alignment horizontal="left" wrapText="1"/>
      <protection/>
    </xf>
    <xf numFmtId="0" fontId="26" fillId="55" borderId="10" xfId="0" applyNumberFormat="1" applyFont="1" applyFill="1" applyBorder="1" applyAlignment="1" applyProtection="1">
      <alignment horizontal="left" wrapText="1"/>
      <protection/>
    </xf>
    <xf numFmtId="0" fontId="28" fillId="55" borderId="10" xfId="0" applyNumberFormat="1" applyFont="1" applyFill="1" applyBorder="1" applyAlignment="1" applyProtection="1">
      <alignment horizontal="justify" wrapText="1"/>
      <protection/>
    </xf>
    <xf numFmtId="218" fontId="26" fillId="55" borderId="20" xfId="172" applyNumberFormat="1" applyFont="1" applyFill="1" applyBorder="1" applyAlignment="1">
      <alignment horizontal="right" wrapText="1"/>
      <protection/>
    </xf>
    <xf numFmtId="218" fontId="26" fillId="55" borderId="19" xfId="172" applyNumberFormat="1" applyFont="1" applyFill="1" applyBorder="1" applyAlignment="1">
      <alignment horizontal="right" wrapText="1"/>
      <protection/>
    </xf>
    <xf numFmtId="218" fontId="26" fillId="55" borderId="29" xfId="172" applyNumberFormat="1" applyFont="1" applyFill="1" applyBorder="1" applyAlignment="1">
      <alignment horizontal="right" wrapText="1"/>
      <protection/>
    </xf>
    <xf numFmtId="216" fontId="27" fillId="55" borderId="19" xfId="175" applyNumberFormat="1" applyFont="1" applyFill="1" applyBorder="1" applyAlignment="1">
      <alignment horizontal="right" wrapText="1"/>
      <protection/>
    </xf>
    <xf numFmtId="216" fontId="27" fillId="55" borderId="0" xfId="0" applyNumberFormat="1" applyFont="1" applyFill="1" applyBorder="1" applyAlignment="1">
      <alignment horizontal="right"/>
    </xf>
    <xf numFmtId="0" fontId="1" fillId="55" borderId="19" xfId="149" applyFill="1" applyBorder="1" applyAlignment="1" applyProtection="1">
      <alignment horizontal="justify" wrapText="1"/>
      <protection/>
    </xf>
    <xf numFmtId="0" fontId="1" fillId="0" borderId="10" xfId="149" applyNumberFormat="1" applyFill="1" applyBorder="1" applyAlignment="1" applyProtection="1">
      <alignment horizontal="left" wrapText="1"/>
      <protection/>
    </xf>
    <xf numFmtId="0" fontId="1" fillId="0" borderId="20" xfId="149" applyBorder="1" applyAlignment="1" applyProtection="1">
      <alignment horizontal="justify" wrapText="1"/>
      <protection/>
    </xf>
    <xf numFmtId="0" fontId="1" fillId="0" borderId="19" xfId="149" applyBorder="1" applyAlignment="1" applyProtection="1">
      <alignment horizontal="justify" wrapText="1"/>
      <protection/>
    </xf>
    <xf numFmtId="0" fontId="1" fillId="55" borderId="19" xfId="149" applyFill="1" applyBorder="1" applyAlignment="1" applyProtection="1">
      <alignment horizontal="left" wrapText="1"/>
      <protection/>
    </xf>
    <xf numFmtId="0" fontId="31" fillId="0" borderId="0" xfId="0" applyNumberFormat="1" applyFont="1" applyFill="1" applyBorder="1" applyAlignment="1" applyProtection="1">
      <alignment/>
      <protection/>
    </xf>
    <xf numFmtId="0" fontId="27" fillId="0" borderId="0" xfId="0" applyFont="1" applyAlignment="1">
      <alignment/>
    </xf>
    <xf numFmtId="0" fontId="26" fillId="0" borderId="0" xfId="0" applyFont="1" applyAlignment="1">
      <alignment/>
    </xf>
    <xf numFmtId="0" fontId="32" fillId="0" borderId="10" xfId="149" applyNumberFormat="1" applyFont="1" applyFill="1" applyBorder="1" applyAlignment="1" applyProtection="1">
      <alignment horizontal="left" wrapText="1"/>
      <protection/>
    </xf>
    <xf numFmtId="0" fontId="32" fillId="0" borderId="10" xfId="149" applyNumberFormat="1" applyFont="1" applyFill="1" applyBorder="1" applyAlignment="1" applyProtection="1">
      <alignment horizontal="justify" wrapText="1"/>
      <protection/>
    </xf>
    <xf numFmtId="210" fontId="26" fillId="56" borderId="35" xfId="0" applyNumberFormat="1" applyFont="1" applyFill="1" applyBorder="1" applyAlignment="1" applyProtection="1">
      <alignment/>
      <protection/>
    </xf>
    <xf numFmtId="210" fontId="26" fillId="56" borderId="36" xfId="0" applyNumberFormat="1" applyFont="1" applyFill="1" applyBorder="1" applyAlignment="1" applyProtection="1">
      <alignment/>
      <protection/>
    </xf>
    <xf numFmtId="9" fontId="26" fillId="56" borderId="37" xfId="0" applyNumberFormat="1" applyFont="1" applyFill="1" applyBorder="1" applyAlignment="1" applyProtection="1">
      <alignment/>
      <protection/>
    </xf>
    <xf numFmtId="0" fontId="56" fillId="57" borderId="38" xfId="175" applyFont="1" applyFill="1" applyBorder="1" applyAlignment="1">
      <alignment horizontal="center"/>
      <protection/>
    </xf>
    <xf numFmtId="0" fontId="56" fillId="57" borderId="29" xfId="175" applyFont="1" applyFill="1" applyBorder="1" applyAlignment="1">
      <alignment horizontal="center" wrapText="1"/>
      <protection/>
    </xf>
    <xf numFmtId="0" fontId="56" fillId="57" borderId="29" xfId="175" applyFont="1" applyFill="1" applyBorder="1" applyAlignment="1">
      <alignment horizontal="center"/>
      <protection/>
    </xf>
    <xf numFmtId="0" fontId="56" fillId="57" borderId="34" xfId="175" applyFont="1" applyFill="1" applyBorder="1" applyAlignment="1">
      <alignment horizontal="center"/>
      <protection/>
    </xf>
    <xf numFmtId="0" fontId="56" fillId="57" borderId="38" xfId="175" applyFont="1" applyFill="1" applyBorder="1" applyAlignment="1">
      <alignment horizontal="center" wrapText="1"/>
      <protection/>
    </xf>
    <xf numFmtId="0" fontId="56" fillId="57" borderId="39" xfId="175" applyFont="1" applyFill="1" applyBorder="1" applyAlignment="1">
      <alignment horizontal="center"/>
      <protection/>
    </xf>
    <xf numFmtId="0" fontId="56" fillId="57" borderId="24" xfId="175" applyFont="1" applyFill="1" applyBorder="1" applyAlignment="1">
      <alignment horizontal="center" wrapText="1"/>
      <protection/>
    </xf>
    <xf numFmtId="0" fontId="56" fillId="57" borderId="24" xfId="175" applyFont="1" applyFill="1" applyBorder="1" applyAlignment="1">
      <alignment horizontal="center"/>
      <protection/>
    </xf>
    <xf numFmtId="0" fontId="56" fillId="57" borderId="40" xfId="175" applyFont="1" applyFill="1" applyBorder="1" applyAlignment="1">
      <alignment horizontal="center"/>
      <protection/>
    </xf>
    <xf numFmtId="0" fontId="56" fillId="57" borderId="39" xfId="175" applyFont="1" applyFill="1" applyBorder="1" applyAlignment="1">
      <alignment horizontal="center" wrapText="1"/>
      <protection/>
    </xf>
    <xf numFmtId="0" fontId="28" fillId="57" borderId="41" xfId="0" applyNumberFormat="1" applyFont="1" applyFill="1" applyBorder="1" applyAlignment="1" applyProtection="1">
      <alignment horizontal="center"/>
      <protection/>
    </xf>
    <xf numFmtId="0" fontId="28" fillId="57" borderId="31" xfId="0" applyNumberFormat="1" applyFont="1" applyFill="1" applyBorder="1" applyAlignment="1" applyProtection="1">
      <alignment horizontal="center" wrapText="1"/>
      <protection/>
    </xf>
    <xf numFmtId="0" fontId="28" fillId="57" borderId="31" xfId="0" applyNumberFormat="1" applyFont="1" applyFill="1" applyBorder="1" applyAlignment="1" applyProtection="1">
      <alignment horizontal="center"/>
      <protection/>
    </xf>
    <xf numFmtId="0" fontId="28" fillId="57" borderId="42" xfId="0" applyNumberFormat="1" applyFont="1" applyFill="1" applyBorder="1" applyAlignment="1" applyProtection="1">
      <alignment horizontal="center"/>
      <protection/>
    </xf>
    <xf numFmtId="0" fontId="28" fillId="57" borderId="41" xfId="0" applyNumberFormat="1" applyFont="1" applyFill="1" applyBorder="1" applyAlignment="1" applyProtection="1">
      <alignment horizontal="center" wrapText="1"/>
      <protection/>
    </xf>
    <xf numFmtId="216" fontId="0" fillId="0" borderId="0" xfId="0" applyNumberFormat="1" applyFont="1" applyAlignment="1">
      <alignment/>
    </xf>
    <xf numFmtId="216" fontId="58" fillId="0" borderId="0" xfId="0" applyNumberFormat="1" applyFont="1" applyAlignment="1">
      <alignment/>
    </xf>
    <xf numFmtId="0" fontId="58" fillId="0" borderId="0" xfId="0" applyFont="1" applyAlignment="1">
      <alignment/>
    </xf>
    <xf numFmtId="0" fontId="59" fillId="0" borderId="0" xfId="0" applyFont="1" applyAlignment="1">
      <alignment/>
    </xf>
    <xf numFmtId="216" fontId="59" fillId="0" borderId="0" xfId="0" applyNumberFormat="1" applyFont="1" applyAlignment="1">
      <alignment/>
    </xf>
    <xf numFmtId="216" fontId="60" fillId="55" borderId="0" xfId="0" applyNumberFormat="1" applyFont="1" applyFill="1" applyBorder="1" applyAlignment="1">
      <alignment horizontal="right"/>
    </xf>
    <xf numFmtId="216" fontId="24" fillId="0" borderId="0" xfId="0" applyNumberFormat="1" applyFont="1" applyFill="1" applyBorder="1" applyAlignment="1" applyProtection="1">
      <alignment/>
      <protection/>
    </xf>
    <xf numFmtId="218" fontId="0" fillId="0" borderId="0" xfId="0" applyNumberFormat="1" applyAlignment="1">
      <alignment/>
    </xf>
    <xf numFmtId="9" fontId="27" fillId="0" borderId="43" xfId="0" applyNumberFormat="1" applyFont="1" applyFill="1" applyBorder="1" applyAlignment="1" applyProtection="1">
      <alignment/>
      <protection/>
    </xf>
    <xf numFmtId="9" fontId="27" fillId="0" borderId="44" xfId="0" applyNumberFormat="1" applyFont="1" applyFill="1" applyBorder="1" applyAlignment="1" applyProtection="1">
      <alignment/>
      <protection/>
    </xf>
    <xf numFmtId="0" fontId="26" fillId="56" borderId="45" xfId="0" applyNumberFormat="1" applyFont="1" applyFill="1" applyBorder="1" applyAlignment="1" applyProtection="1">
      <alignment horizontal="left" wrapText="1"/>
      <protection/>
    </xf>
    <xf numFmtId="9" fontId="27" fillId="0" borderId="46" xfId="0" applyNumberFormat="1" applyFont="1" applyFill="1" applyBorder="1" applyAlignment="1" applyProtection="1">
      <alignment/>
      <protection/>
    </xf>
    <xf numFmtId="0" fontId="26" fillId="56" borderId="47" xfId="0" applyNumberFormat="1" applyFont="1" applyFill="1" applyBorder="1" applyAlignment="1" applyProtection="1">
      <alignment horizontal="left" wrapText="1"/>
      <protection/>
    </xf>
    <xf numFmtId="0" fontId="28" fillId="55" borderId="31" xfId="0" applyNumberFormat="1" applyFont="1" applyFill="1" applyBorder="1" applyAlignment="1" applyProtection="1">
      <alignment horizontal="justify" wrapText="1"/>
      <protection/>
    </xf>
    <xf numFmtId="0" fontId="29" fillId="56" borderId="31" xfId="0" applyNumberFormat="1" applyFont="1" applyFill="1" applyBorder="1" applyAlignment="1" applyProtection="1">
      <alignment wrapText="1"/>
      <protection/>
    </xf>
    <xf numFmtId="0" fontId="29" fillId="0" borderId="31" xfId="0" applyNumberFormat="1" applyFont="1" applyFill="1" applyBorder="1" applyAlignment="1" applyProtection="1">
      <alignment horizontal="justify" wrapText="1"/>
      <protection/>
    </xf>
    <xf numFmtId="0" fontId="27" fillId="0" borderId="31" xfId="0" applyNumberFormat="1" applyFont="1" applyFill="1" applyBorder="1" applyAlignment="1" applyProtection="1">
      <alignment wrapText="1"/>
      <protection/>
    </xf>
    <xf numFmtId="0" fontId="0" fillId="0" borderId="0" xfId="0" applyFont="1" applyAlignment="1">
      <alignment/>
    </xf>
    <xf numFmtId="0" fontId="29" fillId="0" borderId="48" xfId="0" applyNumberFormat="1" applyFont="1" applyFill="1" applyBorder="1" applyAlignment="1" applyProtection="1">
      <alignment horizontal="justify"/>
      <protection/>
    </xf>
    <xf numFmtId="0" fontId="27" fillId="0" borderId="49" xfId="0" applyNumberFormat="1" applyFont="1" applyFill="1" applyBorder="1" applyAlignment="1" applyProtection="1">
      <alignment horizontal="justify"/>
      <protection/>
    </xf>
    <xf numFmtId="0" fontId="29" fillId="0" borderId="31" xfId="0" applyNumberFormat="1" applyFont="1" applyFill="1" applyBorder="1" applyAlignment="1" applyProtection="1">
      <alignment/>
      <protection/>
    </xf>
    <xf numFmtId="0" fontId="27" fillId="0" borderId="50" xfId="175" applyFont="1" applyBorder="1" applyAlignment="1">
      <alignment horizontal="justify" wrapText="1"/>
      <protection/>
    </xf>
    <xf numFmtId="0" fontId="1" fillId="55" borderId="19" xfId="149" applyNumberFormat="1" applyFill="1" applyBorder="1" applyAlignment="1" applyProtection="1">
      <alignment/>
      <protection/>
    </xf>
    <xf numFmtId="0" fontId="56" fillId="57" borderId="39" xfId="175" applyFont="1" applyFill="1" applyBorder="1" applyAlignment="1">
      <alignment horizontal="center"/>
      <protection/>
    </xf>
    <xf numFmtId="0" fontId="56" fillId="57" borderId="24" xfId="175" applyFont="1" applyFill="1" applyBorder="1" applyAlignment="1">
      <alignment horizontal="center"/>
      <protection/>
    </xf>
    <xf numFmtId="0" fontId="56" fillId="55" borderId="19" xfId="175" applyFont="1" applyFill="1" applyBorder="1" applyAlignment="1">
      <alignment horizontal="justify" wrapText="1"/>
      <protection/>
    </xf>
    <xf numFmtId="9" fontId="27" fillId="55" borderId="19" xfId="0" applyNumberFormat="1" applyFont="1" applyFill="1" applyBorder="1" applyAlignment="1">
      <alignment horizontal="justify" wrapText="1"/>
    </xf>
    <xf numFmtId="9" fontId="27" fillId="55" borderId="19" xfId="0" applyNumberFormat="1" applyFont="1" applyFill="1" applyBorder="1" applyAlignment="1">
      <alignment horizontal="right"/>
    </xf>
    <xf numFmtId="0" fontId="56" fillId="55" borderId="20" xfId="175" applyFont="1" applyFill="1" applyBorder="1" applyAlignment="1">
      <alignment horizontal="justify" wrapText="1"/>
      <protection/>
    </xf>
    <xf numFmtId="1" fontId="57" fillId="55" borderId="20" xfId="175" applyNumberFormat="1" applyFont="1" applyFill="1" applyBorder="1" applyAlignment="1">
      <alignment horizontal="left" wrapText="1"/>
      <protection/>
    </xf>
    <xf numFmtId="0" fontId="1" fillId="55" borderId="20" xfId="149" applyFill="1" applyBorder="1" applyAlignment="1" applyProtection="1">
      <alignment horizontal="left" wrapText="1"/>
      <protection/>
    </xf>
    <xf numFmtId="0" fontId="57" fillId="55" borderId="20" xfId="175" applyFont="1" applyFill="1" applyBorder="1" applyAlignment="1">
      <alignment horizontal="right" wrapText="1"/>
      <protection/>
    </xf>
    <xf numFmtId="1" fontId="57" fillId="55" borderId="20" xfId="175" applyNumberFormat="1" applyFont="1" applyFill="1" applyBorder="1" applyAlignment="1">
      <alignment horizontal="right" wrapText="1"/>
      <protection/>
    </xf>
    <xf numFmtId="216" fontId="57" fillId="55" borderId="20" xfId="175" applyNumberFormat="1" applyFont="1" applyFill="1" applyBorder="1" applyAlignment="1">
      <alignment horizontal="right" wrapText="1"/>
      <protection/>
    </xf>
    <xf numFmtId="216" fontId="27" fillId="55" borderId="20" xfId="0" applyNumberFormat="1" applyFont="1" applyFill="1" applyBorder="1" applyAlignment="1">
      <alignment horizontal="right"/>
    </xf>
    <xf numFmtId="216" fontId="26" fillId="55" borderId="20" xfId="0" applyNumberFormat="1" applyFont="1" applyFill="1" applyBorder="1" applyAlignment="1">
      <alignment horizontal="right"/>
    </xf>
    <xf numFmtId="10" fontId="26" fillId="55" borderId="32" xfId="0" applyNumberFormat="1" applyFont="1" applyFill="1" applyBorder="1" applyAlignment="1">
      <alignment horizontal="right"/>
    </xf>
    <xf numFmtId="10" fontId="26" fillId="55" borderId="33" xfId="0" applyNumberFormat="1" applyFont="1" applyFill="1" applyBorder="1" applyAlignment="1">
      <alignment horizontal="right"/>
    </xf>
    <xf numFmtId="9" fontId="27" fillId="55" borderId="29" xfId="0" applyNumberFormat="1" applyFont="1" applyFill="1" applyBorder="1" applyAlignment="1">
      <alignment horizontal="justify" wrapText="1"/>
    </xf>
    <xf numFmtId="0" fontId="57" fillId="55" borderId="29" xfId="175" applyFont="1" applyFill="1" applyBorder="1" applyAlignment="1">
      <alignment horizontal="left" wrapText="1"/>
      <protection/>
    </xf>
    <xf numFmtId="0" fontId="27" fillId="55" borderId="29" xfId="0" applyFont="1" applyFill="1" applyBorder="1" applyAlignment="1">
      <alignment horizontal="right"/>
    </xf>
    <xf numFmtId="10" fontId="26" fillId="55" borderId="40" xfId="0" applyNumberFormat="1" applyFont="1" applyFill="1" applyBorder="1" applyAlignment="1">
      <alignment horizontal="right"/>
    </xf>
    <xf numFmtId="10" fontId="26" fillId="55" borderId="23" xfId="0" applyNumberFormat="1" applyFont="1" applyFill="1" applyBorder="1" applyAlignment="1">
      <alignment horizontal="right"/>
    </xf>
    <xf numFmtId="216" fontId="26" fillId="55" borderId="24" xfId="0" applyNumberFormat="1" applyFont="1" applyFill="1" applyBorder="1" applyAlignment="1">
      <alignment horizontal="right"/>
    </xf>
    <xf numFmtId="0" fontId="39" fillId="0" borderId="51" xfId="175" applyFont="1" applyBorder="1" applyAlignment="1">
      <alignment horizontal="left" vertical="top" wrapText="1"/>
      <protection/>
    </xf>
    <xf numFmtId="0" fontId="39" fillId="0" borderId="52" xfId="175" applyFont="1" applyBorder="1" applyAlignment="1">
      <alignment horizontal="left" vertical="top" wrapText="1"/>
      <protection/>
    </xf>
    <xf numFmtId="0" fontId="39" fillId="0" borderId="53" xfId="175" applyFont="1" applyBorder="1" applyAlignment="1">
      <alignment horizontal="left" vertical="top" wrapText="1"/>
      <protection/>
    </xf>
    <xf numFmtId="0" fontId="26" fillId="57" borderId="50" xfId="0" applyFont="1" applyFill="1" applyBorder="1" applyAlignment="1">
      <alignment horizontal="center"/>
    </xf>
    <xf numFmtId="0" fontId="26" fillId="57" borderId="54" xfId="0" applyFont="1" applyFill="1" applyBorder="1" applyAlignment="1">
      <alignment horizontal="center"/>
    </xf>
    <xf numFmtId="0" fontId="26" fillId="57" borderId="50" xfId="172" applyFont="1" applyFill="1" applyBorder="1" applyAlignment="1">
      <alignment horizontal="center" wrapText="1"/>
      <protection/>
    </xf>
    <xf numFmtId="0" fontId="26" fillId="57" borderId="24" xfId="172" applyFont="1" applyFill="1" applyBorder="1" applyAlignment="1">
      <alignment horizontal="center"/>
      <protection/>
    </xf>
    <xf numFmtId="0" fontId="26" fillId="57" borderId="25" xfId="172" applyFont="1" applyFill="1" applyBorder="1" applyAlignment="1">
      <alignment horizontal="center" wrapText="1"/>
      <protection/>
    </xf>
    <xf numFmtId="0" fontId="26" fillId="57" borderId="40" xfId="172" applyFont="1" applyFill="1" applyBorder="1" applyAlignment="1">
      <alignment horizontal="center"/>
      <protection/>
    </xf>
    <xf numFmtId="0" fontId="30" fillId="58" borderId="55" xfId="172" applyFont="1" applyFill="1" applyBorder="1" applyAlignment="1">
      <alignment horizontal="center"/>
      <protection/>
    </xf>
    <xf numFmtId="0" fontId="30" fillId="58" borderId="56" xfId="172" applyFont="1" applyFill="1" applyBorder="1" applyAlignment="1">
      <alignment horizontal="center"/>
      <protection/>
    </xf>
    <xf numFmtId="0" fontId="56" fillId="57" borderId="54" xfId="175" applyFont="1" applyFill="1" applyBorder="1" applyAlignment="1">
      <alignment horizontal="center"/>
      <protection/>
    </xf>
    <xf numFmtId="0" fontId="56" fillId="57" borderId="39" xfId="175" applyFont="1" applyFill="1" applyBorder="1" applyAlignment="1">
      <alignment horizontal="center"/>
      <protection/>
    </xf>
    <xf numFmtId="0" fontId="56" fillId="57" borderId="50" xfId="175" applyFont="1" applyFill="1" applyBorder="1" applyAlignment="1">
      <alignment horizontal="center"/>
      <protection/>
    </xf>
    <xf numFmtId="0" fontId="56" fillId="57" borderId="24" xfId="175" applyFont="1" applyFill="1" applyBorder="1" applyAlignment="1">
      <alignment horizontal="center"/>
      <protection/>
    </xf>
    <xf numFmtId="0" fontId="56" fillId="57" borderId="57" xfId="175" applyFont="1" applyFill="1" applyBorder="1" applyAlignment="1">
      <alignment horizontal="center"/>
      <protection/>
    </xf>
    <xf numFmtId="0" fontId="56" fillId="57" borderId="58" xfId="175" applyFont="1" applyFill="1" applyBorder="1" applyAlignment="1">
      <alignment horizontal="center"/>
      <protection/>
    </xf>
    <xf numFmtId="0" fontId="56" fillId="57" borderId="25" xfId="175" applyFont="1" applyFill="1" applyBorder="1" applyAlignment="1">
      <alignment horizontal="center"/>
      <protection/>
    </xf>
    <xf numFmtId="0" fontId="56" fillId="55" borderId="59" xfId="175" applyFont="1" applyFill="1" applyBorder="1" applyAlignment="1">
      <alignment horizontal="justify" vertical="center" wrapText="1"/>
      <protection/>
    </xf>
    <xf numFmtId="0" fontId="56" fillId="55" borderId="38" xfId="175" applyFont="1" applyFill="1" applyBorder="1" applyAlignment="1">
      <alignment horizontal="justify" vertical="center" wrapText="1"/>
      <protection/>
    </xf>
    <xf numFmtId="0" fontId="56" fillId="55" borderId="19" xfId="175" applyFont="1" applyFill="1" applyBorder="1" applyAlignment="1">
      <alignment horizontal="justify" wrapText="1"/>
      <protection/>
    </xf>
    <xf numFmtId="0" fontId="56" fillId="55" borderId="29" xfId="175" applyFont="1" applyFill="1" applyBorder="1" applyAlignment="1">
      <alignment horizontal="justify" wrapText="1"/>
      <protection/>
    </xf>
    <xf numFmtId="0" fontId="56" fillId="55" borderId="60" xfId="175" applyFont="1" applyFill="1" applyBorder="1" applyAlignment="1">
      <alignment horizontal="justify" vertical="center" wrapText="1"/>
      <protection/>
    </xf>
    <xf numFmtId="0" fontId="56" fillId="55" borderId="61" xfId="175" applyFont="1" applyFill="1" applyBorder="1" applyAlignment="1">
      <alignment horizontal="justify" vertical="center" wrapText="1"/>
      <protection/>
    </xf>
    <xf numFmtId="0" fontId="56" fillId="55" borderId="54" xfId="175" applyFont="1" applyFill="1" applyBorder="1" applyAlignment="1">
      <alignment horizontal="justify" vertical="center" wrapText="1"/>
      <protection/>
    </xf>
    <xf numFmtId="0" fontId="61" fillId="59" borderId="62" xfId="175" applyFont="1" applyFill="1" applyBorder="1" applyAlignment="1">
      <alignment horizontal="center" wrapText="1"/>
      <protection/>
    </xf>
    <xf numFmtId="0" fontId="61" fillId="59" borderId="63" xfId="175" applyFont="1" applyFill="1" applyBorder="1" applyAlignment="1">
      <alignment horizontal="center" wrapText="1"/>
      <protection/>
    </xf>
    <xf numFmtId="0" fontId="61" fillId="59" borderId="64" xfId="175" applyFont="1" applyFill="1" applyBorder="1" applyAlignment="1">
      <alignment horizontal="center" wrapText="1"/>
      <protection/>
    </xf>
    <xf numFmtId="0" fontId="39" fillId="0" borderId="65" xfId="175" applyFont="1" applyBorder="1" applyAlignment="1">
      <alignment horizontal="left"/>
      <protection/>
    </xf>
    <xf numFmtId="0" fontId="39" fillId="0" borderId="20" xfId="175" applyFont="1" applyBorder="1" applyAlignment="1">
      <alignment horizontal="left"/>
      <protection/>
    </xf>
    <xf numFmtId="0" fontId="39" fillId="0" borderId="32" xfId="175" applyFont="1" applyBorder="1" applyAlignment="1">
      <alignment horizontal="left"/>
      <protection/>
    </xf>
    <xf numFmtId="0" fontId="39" fillId="0" borderId="59" xfId="175" applyFont="1" applyBorder="1" applyAlignment="1">
      <alignment horizontal="left"/>
      <protection/>
    </xf>
    <xf numFmtId="0" fontId="39" fillId="0" borderId="19" xfId="175" applyFont="1" applyBorder="1" applyAlignment="1">
      <alignment horizontal="left"/>
      <protection/>
    </xf>
    <xf numFmtId="0" fontId="39" fillId="0" borderId="33" xfId="175" applyFont="1" applyBorder="1" applyAlignment="1">
      <alignment horizontal="left"/>
      <protection/>
    </xf>
    <xf numFmtId="0" fontId="39" fillId="0" borderId="59" xfId="175" applyFont="1" applyBorder="1" applyAlignment="1">
      <alignment horizontal="left" wrapText="1"/>
      <protection/>
    </xf>
    <xf numFmtId="0" fontId="39" fillId="0" borderId="19" xfId="175" applyFont="1" applyBorder="1" applyAlignment="1">
      <alignment horizontal="left" wrapText="1"/>
      <protection/>
    </xf>
    <xf numFmtId="0" fontId="39" fillId="0" borderId="33" xfId="175" applyFont="1" applyBorder="1" applyAlignment="1">
      <alignment horizontal="left" wrapText="1"/>
      <protection/>
    </xf>
    <xf numFmtId="0" fontId="26" fillId="57" borderId="29" xfId="172" applyFont="1" applyFill="1" applyBorder="1" applyAlignment="1">
      <alignment horizontal="center"/>
      <protection/>
    </xf>
    <xf numFmtId="0" fontId="61" fillId="59" borderId="66" xfId="175" applyFont="1" applyFill="1" applyBorder="1" applyAlignment="1">
      <alignment horizontal="center" wrapText="1"/>
      <protection/>
    </xf>
    <xf numFmtId="0" fontId="61" fillId="59" borderId="67" xfId="175" applyFont="1" applyFill="1" applyBorder="1" applyAlignment="1">
      <alignment horizontal="center" wrapText="1"/>
      <protection/>
    </xf>
    <xf numFmtId="0" fontId="61" fillId="59" borderId="68" xfId="175" applyFont="1" applyFill="1" applyBorder="1" applyAlignment="1">
      <alignment horizontal="center" wrapText="1"/>
      <protection/>
    </xf>
    <xf numFmtId="0" fontId="6" fillId="0" borderId="65"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horizontal="left" wrapText="1"/>
      <protection/>
    </xf>
    <xf numFmtId="0" fontId="6" fillId="0" borderId="32" xfId="0" applyNumberFormat="1" applyFont="1" applyFill="1" applyBorder="1" applyAlignment="1" applyProtection="1">
      <alignment horizontal="left" wrapText="1"/>
      <protection/>
    </xf>
    <xf numFmtId="0" fontId="6" fillId="0" borderId="59" xfId="0" applyNumberFormat="1" applyFont="1" applyFill="1" applyBorder="1" applyAlignment="1" applyProtection="1">
      <alignment horizontal="left" wrapText="1"/>
      <protection/>
    </xf>
    <xf numFmtId="0" fontId="6" fillId="0" borderId="19" xfId="0" applyNumberFormat="1" applyFont="1" applyFill="1" applyBorder="1" applyAlignment="1" applyProtection="1">
      <alignment horizontal="left" wrapText="1"/>
      <protection/>
    </xf>
    <xf numFmtId="0" fontId="6" fillId="0" borderId="33" xfId="0" applyNumberFormat="1" applyFont="1" applyFill="1" applyBorder="1" applyAlignment="1" applyProtection="1">
      <alignment horizontal="left" wrapText="1"/>
      <protection/>
    </xf>
    <xf numFmtId="0" fontId="26" fillId="57" borderId="34" xfId="172" applyFont="1" applyFill="1" applyBorder="1" applyAlignment="1">
      <alignment horizontal="center"/>
      <protection/>
    </xf>
    <xf numFmtId="0" fontId="28" fillId="0" borderId="31" xfId="0" applyNumberFormat="1" applyFont="1" applyFill="1" applyBorder="1" applyAlignment="1" applyProtection="1">
      <alignment horizontal="justify" vertical="center" wrapText="1"/>
      <protection/>
    </xf>
    <xf numFmtId="0" fontId="28" fillId="0" borderId="69" xfId="0" applyNumberFormat="1" applyFont="1" applyFill="1" applyBorder="1" applyAlignment="1" applyProtection="1">
      <alignment horizontal="justify" vertical="center" wrapText="1"/>
      <protection/>
    </xf>
    <xf numFmtId="0" fontId="30" fillId="58" borderId="66" xfId="172" applyFont="1" applyFill="1" applyBorder="1" applyAlignment="1">
      <alignment horizontal="center"/>
      <protection/>
    </xf>
    <xf numFmtId="0" fontId="30" fillId="58" borderId="67" xfId="172" applyFont="1" applyFill="1" applyBorder="1" applyAlignment="1">
      <alignment horizontal="center"/>
      <protection/>
    </xf>
    <xf numFmtId="0" fontId="56" fillId="57" borderId="38" xfId="175" applyFont="1" applyFill="1" applyBorder="1" applyAlignment="1">
      <alignment horizontal="center"/>
      <protection/>
    </xf>
    <xf numFmtId="0" fontId="39" fillId="0" borderId="65" xfId="175" applyFont="1" applyBorder="1" applyAlignment="1">
      <alignment horizontal="left" wrapText="1"/>
      <protection/>
    </xf>
    <xf numFmtId="0" fontId="39" fillId="0" borderId="20" xfId="175" applyFont="1" applyBorder="1" applyAlignment="1">
      <alignment horizontal="left" wrapText="1"/>
      <protection/>
    </xf>
    <xf numFmtId="0" fontId="39" fillId="0" borderId="32" xfId="175" applyFont="1" applyBorder="1" applyAlignment="1">
      <alignment horizontal="left" wrapText="1"/>
      <protection/>
    </xf>
    <xf numFmtId="0" fontId="39" fillId="0" borderId="59" xfId="175" applyFont="1" applyBorder="1" applyAlignment="1">
      <alignment wrapText="1"/>
      <protection/>
    </xf>
    <xf numFmtId="0" fontId="39" fillId="0" borderId="19" xfId="175" applyFont="1" applyBorder="1" applyAlignment="1">
      <alignment wrapText="1"/>
      <protection/>
    </xf>
    <xf numFmtId="0" fontId="39" fillId="0" borderId="33" xfId="175" applyFont="1" applyBorder="1" applyAlignment="1">
      <alignment wrapText="1"/>
      <protection/>
    </xf>
    <xf numFmtId="0" fontId="39" fillId="0" borderId="70" xfId="175" applyFont="1" applyBorder="1" applyAlignment="1">
      <alignment horizontal="left" vertical="top" wrapText="1"/>
      <protection/>
    </xf>
    <xf numFmtId="0" fontId="39" fillId="0" borderId="71" xfId="175" applyFont="1" applyBorder="1" applyAlignment="1">
      <alignment horizontal="left" vertical="top" wrapText="1"/>
      <protection/>
    </xf>
    <xf numFmtId="0" fontId="39" fillId="0" borderId="72" xfId="175" applyFont="1" applyBorder="1" applyAlignment="1">
      <alignment horizontal="left" vertical="top" wrapText="1"/>
      <protection/>
    </xf>
    <xf numFmtId="0" fontId="30" fillId="58" borderId="73" xfId="172" applyFont="1" applyFill="1" applyBorder="1" applyAlignment="1">
      <alignment horizontal="center"/>
      <protection/>
    </xf>
    <xf numFmtId="0" fontId="26" fillId="0" borderId="65" xfId="175" applyFont="1" applyBorder="1" applyAlignment="1">
      <alignment horizontal="center" vertical="center" wrapText="1"/>
      <protection/>
    </xf>
    <xf numFmtId="0" fontId="26" fillId="0" borderId="59" xfId="175" applyFont="1" applyBorder="1" applyAlignment="1">
      <alignment horizontal="center" vertical="center" wrapText="1"/>
      <protection/>
    </xf>
    <xf numFmtId="0" fontId="26" fillId="0" borderId="38" xfId="175" applyFont="1" applyBorder="1" applyAlignment="1">
      <alignment horizontal="center" vertical="center" wrapText="1"/>
      <protection/>
    </xf>
    <xf numFmtId="0" fontId="28" fillId="57" borderId="69" xfId="0" applyNumberFormat="1" applyFont="1" applyFill="1" applyBorder="1" applyAlignment="1" applyProtection="1">
      <alignment horizontal="center"/>
      <protection/>
    </xf>
    <xf numFmtId="0" fontId="26" fillId="0" borderId="47" xfId="0" applyNumberFormat="1" applyFont="1" applyFill="1" applyBorder="1" applyAlignment="1" applyProtection="1">
      <alignment vertical="center" wrapText="1"/>
      <protection/>
    </xf>
    <xf numFmtId="0" fontId="26" fillId="0" borderId="74" xfId="0" applyNumberFormat="1" applyFont="1" applyFill="1" applyBorder="1" applyAlignment="1" applyProtection="1">
      <alignment vertical="center" wrapText="1"/>
      <protection/>
    </xf>
    <xf numFmtId="0" fontId="26" fillId="0" borderId="75" xfId="0" applyNumberFormat="1" applyFont="1" applyFill="1" applyBorder="1" applyAlignment="1" applyProtection="1">
      <alignment vertical="center" wrapText="1"/>
      <protection/>
    </xf>
    <xf numFmtId="0" fontId="26" fillId="57" borderId="76" xfId="0" applyNumberFormat="1" applyFont="1" applyFill="1" applyBorder="1" applyAlignment="1" applyProtection="1">
      <alignment horizontal="center" wrapText="1"/>
      <protection/>
    </xf>
    <xf numFmtId="0" fontId="6" fillId="0" borderId="59" xfId="0" applyNumberFormat="1" applyFont="1" applyFill="1" applyBorder="1" applyAlignment="1" applyProtection="1">
      <alignment horizontal="left" wrapText="1"/>
      <protection/>
    </xf>
    <xf numFmtId="0" fontId="6" fillId="0" borderId="19" xfId="0" applyNumberFormat="1" applyFont="1" applyFill="1" applyBorder="1" applyAlignment="1" applyProtection="1">
      <alignment horizontal="left" wrapText="1"/>
      <protection/>
    </xf>
    <xf numFmtId="0" fontId="6" fillId="0" borderId="33" xfId="0" applyNumberFormat="1" applyFont="1" applyFill="1" applyBorder="1" applyAlignment="1" applyProtection="1">
      <alignment horizontal="left" wrapText="1"/>
      <protection/>
    </xf>
    <xf numFmtId="0" fontId="26" fillId="57" borderId="69" xfId="0" applyNumberFormat="1" applyFont="1" applyFill="1" applyBorder="1" applyAlignment="1" applyProtection="1">
      <alignment horizontal="center" wrapText="1"/>
      <protection/>
    </xf>
    <xf numFmtId="0" fontId="26" fillId="57" borderId="77" xfId="0" applyNumberFormat="1" applyFont="1" applyFill="1" applyBorder="1" applyAlignment="1" applyProtection="1">
      <alignment horizontal="center"/>
      <protection/>
    </xf>
    <xf numFmtId="0" fontId="26" fillId="57" borderId="78" xfId="0" applyNumberFormat="1" applyFont="1" applyFill="1" applyBorder="1" applyAlignment="1" applyProtection="1">
      <alignment horizontal="center"/>
      <protection/>
    </xf>
    <xf numFmtId="0" fontId="26" fillId="57" borderId="79" xfId="0" applyNumberFormat="1" applyFont="1" applyFill="1" applyBorder="1" applyAlignment="1" applyProtection="1">
      <alignment horizontal="center"/>
      <protection/>
    </xf>
    <xf numFmtId="0" fontId="26" fillId="0" borderId="80" xfId="175" applyFont="1" applyBorder="1" applyAlignment="1">
      <alignment horizontal="justify" vertical="center" wrapText="1"/>
      <protection/>
    </xf>
    <xf numFmtId="0" fontId="26" fillId="0" borderId="74" xfId="175" applyFont="1" applyBorder="1" applyAlignment="1">
      <alignment horizontal="justify" vertical="center" wrapText="1"/>
      <protection/>
    </xf>
    <xf numFmtId="0" fontId="26" fillId="0" borderId="75" xfId="175" applyFont="1" applyBorder="1" applyAlignment="1">
      <alignment horizontal="justify" vertical="center" wrapText="1"/>
      <protection/>
    </xf>
    <xf numFmtId="0" fontId="26" fillId="0" borderId="47" xfId="0" applyNumberFormat="1" applyFont="1" applyFill="1" applyBorder="1" applyAlignment="1" applyProtection="1">
      <alignment horizontal="justify" vertical="center" wrapText="1"/>
      <protection/>
    </xf>
    <xf numFmtId="0" fontId="26" fillId="0" borderId="74" xfId="0" applyNumberFormat="1" applyFont="1" applyFill="1" applyBorder="1" applyAlignment="1" applyProtection="1">
      <alignment horizontal="justify" vertical="center" wrapText="1"/>
      <protection/>
    </xf>
    <xf numFmtId="0" fontId="26" fillId="0" borderId="75" xfId="0" applyNumberFormat="1" applyFont="1" applyFill="1" applyBorder="1" applyAlignment="1" applyProtection="1">
      <alignment horizontal="justify" vertical="center" wrapText="1"/>
      <protection/>
    </xf>
    <xf numFmtId="0" fontId="28" fillId="57" borderId="77" xfId="0" applyNumberFormat="1" applyFont="1" applyFill="1" applyBorder="1" applyAlignment="1" applyProtection="1">
      <alignment horizontal="center"/>
      <protection/>
    </xf>
    <xf numFmtId="0" fontId="28" fillId="57" borderId="78" xfId="0" applyNumberFormat="1" applyFont="1" applyFill="1" applyBorder="1" applyAlignment="1" applyProtection="1">
      <alignment horizontal="center"/>
      <protection/>
    </xf>
    <xf numFmtId="0" fontId="28" fillId="57" borderId="81" xfId="0" applyNumberFormat="1" applyFont="1" applyFill="1" applyBorder="1" applyAlignment="1" applyProtection="1">
      <alignment horizontal="center"/>
      <protection/>
    </xf>
    <xf numFmtId="0" fontId="26" fillId="57" borderId="82" xfId="0" applyNumberFormat="1" applyFont="1" applyFill="1" applyBorder="1" applyAlignment="1" applyProtection="1">
      <alignment horizontal="center"/>
      <protection/>
    </xf>
    <xf numFmtId="0" fontId="28" fillId="57" borderId="74" xfId="0" applyNumberFormat="1" applyFont="1" applyFill="1" applyBorder="1" applyAlignment="1" applyProtection="1">
      <alignment horizontal="center"/>
      <protection/>
    </xf>
    <xf numFmtId="0" fontId="26" fillId="58" borderId="66" xfId="172" applyFont="1" applyFill="1" applyBorder="1" applyAlignment="1">
      <alignment horizontal="center"/>
      <protection/>
    </xf>
    <xf numFmtId="0" fontId="26" fillId="58" borderId="67" xfId="172" applyFont="1" applyFill="1" applyBorder="1" applyAlignment="1">
      <alignment horizontal="center"/>
      <protection/>
    </xf>
    <xf numFmtId="0" fontId="26" fillId="58" borderId="68" xfId="172" applyFont="1" applyFill="1" applyBorder="1" applyAlignment="1">
      <alignment horizontal="center"/>
      <protection/>
    </xf>
    <xf numFmtId="0" fontId="6" fillId="0" borderId="65" xfId="0" applyNumberFormat="1" applyFont="1" applyFill="1" applyBorder="1" applyAlignment="1" applyProtection="1">
      <alignment horizontal="left"/>
      <protection/>
    </xf>
    <xf numFmtId="0" fontId="6" fillId="0" borderId="20" xfId="0" applyNumberFormat="1" applyFont="1" applyFill="1" applyBorder="1" applyAlignment="1" applyProtection="1">
      <alignment horizontal="left"/>
      <protection/>
    </xf>
    <xf numFmtId="0" fontId="6" fillId="0" borderId="32" xfId="0" applyNumberFormat="1" applyFont="1" applyFill="1" applyBorder="1" applyAlignment="1" applyProtection="1">
      <alignment horizontal="left"/>
      <protection/>
    </xf>
    <xf numFmtId="0" fontId="6" fillId="0" borderId="59" xfId="0" applyNumberFormat="1" applyFont="1" applyFill="1" applyBorder="1" applyAlignment="1" applyProtection="1">
      <alignment horizontal="left"/>
      <protection/>
    </xf>
    <xf numFmtId="0" fontId="6" fillId="0" borderId="19" xfId="0" applyNumberFormat="1" applyFont="1" applyFill="1" applyBorder="1" applyAlignment="1" applyProtection="1">
      <alignment horizontal="left"/>
      <protection/>
    </xf>
    <xf numFmtId="0" fontId="6" fillId="0" borderId="33" xfId="0" applyNumberFormat="1" applyFont="1" applyFill="1" applyBorder="1" applyAlignment="1" applyProtection="1">
      <alignment horizontal="left"/>
      <protection/>
    </xf>
    <xf numFmtId="0" fontId="28" fillId="57" borderId="83" xfId="0" applyNumberFormat="1" applyFont="1" applyFill="1" applyBorder="1" applyAlignment="1" applyProtection="1">
      <alignment horizontal="center"/>
      <protection/>
    </xf>
    <xf numFmtId="0" fontId="1" fillId="0" borderId="0" xfId="149" applyAlignment="1" applyProtection="1">
      <alignment/>
      <protection/>
    </xf>
  </cellXfs>
  <cellStyles count="207">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álculo" xfId="91"/>
    <cellStyle name="Cálculo 2" xfId="92"/>
    <cellStyle name="Cálculo 3" xfId="93"/>
    <cellStyle name="Cálculo 4" xfId="94"/>
    <cellStyle name="Celda de comprobación" xfId="95"/>
    <cellStyle name="Celda de comprobación 2" xfId="96"/>
    <cellStyle name="Celda de comprobación 3" xfId="97"/>
    <cellStyle name="Celda de comprobación 4" xfId="98"/>
    <cellStyle name="Celda vinculada" xfId="99"/>
    <cellStyle name="Celda vinculada 2" xfId="100"/>
    <cellStyle name="Celda vinculada 3" xfId="101"/>
    <cellStyle name="Celda vinculada 4" xfId="102"/>
    <cellStyle name="Encabezado 4" xfId="103"/>
    <cellStyle name="Encabezado 4 2" xfId="104"/>
    <cellStyle name="Encabezado 4 3" xfId="105"/>
    <cellStyle name="Encabezado 4 4" xfId="106"/>
    <cellStyle name="Énfasis1" xfId="107"/>
    <cellStyle name="Énfasis1 2" xfId="108"/>
    <cellStyle name="Énfasis1 3" xfId="109"/>
    <cellStyle name="Énfasis1 4" xfId="110"/>
    <cellStyle name="Énfasis2" xfId="111"/>
    <cellStyle name="Énfasis2 2" xfId="112"/>
    <cellStyle name="Énfasis2 3" xfId="113"/>
    <cellStyle name="Énfasis2 4" xfId="114"/>
    <cellStyle name="Énfasis3" xfId="115"/>
    <cellStyle name="Énfasis3 2" xfId="116"/>
    <cellStyle name="Énfasis3 3" xfId="117"/>
    <cellStyle name="Énfasis3 4" xfId="118"/>
    <cellStyle name="Énfasis4" xfId="119"/>
    <cellStyle name="Énfasis4 2" xfId="120"/>
    <cellStyle name="Énfasis4 3" xfId="121"/>
    <cellStyle name="Énfasis4 4" xfId="122"/>
    <cellStyle name="Énfasis5" xfId="123"/>
    <cellStyle name="Énfasis5 2" xfId="124"/>
    <cellStyle name="Énfasis5 3" xfId="125"/>
    <cellStyle name="Énfasis5 4" xfId="126"/>
    <cellStyle name="Énfasis6" xfId="127"/>
    <cellStyle name="Énfasis6 2" xfId="128"/>
    <cellStyle name="Énfasis6 3" xfId="129"/>
    <cellStyle name="Énfasis6 4" xfId="130"/>
    <cellStyle name="Entrada" xfId="131"/>
    <cellStyle name="Entrada 2" xfId="132"/>
    <cellStyle name="Entrada 3" xfId="133"/>
    <cellStyle name="Entrada 4" xfId="134"/>
    <cellStyle name="Euro" xfId="135"/>
    <cellStyle name="Euro 2" xfId="136"/>
    <cellStyle name="Euro 2 2" xfId="137"/>
    <cellStyle name="Euro 2 3" xfId="138"/>
    <cellStyle name="Euro 3" xfId="139"/>
    <cellStyle name="Euro 3 2" xfId="140"/>
    <cellStyle name="Euro 3 3" xfId="141"/>
    <cellStyle name="Euro 3 4" xfId="142"/>
    <cellStyle name="Euro 4" xfId="143"/>
    <cellStyle name="Euro 4 2" xfId="144"/>
    <cellStyle name="Euro 4 3" xfId="145"/>
    <cellStyle name="Euro 4 4" xfId="146"/>
    <cellStyle name="Euro 5" xfId="147"/>
    <cellStyle name="Euro 5 2" xfId="148"/>
    <cellStyle name="Hyperlink" xfId="149"/>
    <cellStyle name="Hipervínculo 2" xfId="150"/>
    <cellStyle name="Followed Hyperlink" xfId="151"/>
    <cellStyle name="Incorrecto" xfId="152"/>
    <cellStyle name="Incorrecto 2" xfId="153"/>
    <cellStyle name="Incorrecto 3" xfId="154"/>
    <cellStyle name="Incorrecto 4" xfId="155"/>
    <cellStyle name="Comma" xfId="156"/>
    <cellStyle name="Comma [0]" xfId="157"/>
    <cellStyle name="Millares 2" xfId="158"/>
    <cellStyle name="Millares 2 2" xfId="159"/>
    <cellStyle name="Millares 2 3" xfId="160"/>
    <cellStyle name="Millares 2 4" xfId="161"/>
    <cellStyle name="Millares 3" xfId="162"/>
    <cellStyle name="Millares 3 2" xfId="163"/>
    <cellStyle name="Millares 3 3" xfId="164"/>
    <cellStyle name="Millares 4" xfId="165"/>
    <cellStyle name="Currency" xfId="166"/>
    <cellStyle name="Currency [0]" xfId="167"/>
    <cellStyle name="Neutral" xfId="168"/>
    <cellStyle name="Neutral 2" xfId="169"/>
    <cellStyle name="Neutral 3" xfId="170"/>
    <cellStyle name="Neutral 4" xfId="171"/>
    <cellStyle name="Normal 2" xfId="172"/>
    <cellStyle name="Normal 2 2" xfId="173"/>
    <cellStyle name="Normal 2 3" xfId="174"/>
    <cellStyle name="Normal 3" xfId="175"/>
    <cellStyle name="Normal 3 2" xfId="176"/>
    <cellStyle name="Normal 3 3" xfId="177"/>
    <cellStyle name="Normal 4" xfId="178"/>
    <cellStyle name="Normal 5" xfId="179"/>
    <cellStyle name="Notas" xfId="180"/>
    <cellStyle name="Notas 2" xfId="181"/>
    <cellStyle name="Notas 3" xfId="182"/>
    <cellStyle name="Notas 4" xfId="183"/>
    <cellStyle name="Porcentaje 2" xfId="184"/>
    <cellStyle name="Porcentaje 2 2" xfId="185"/>
    <cellStyle name="Porcentaje 2 3" xfId="186"/>
    <cellStyle name="Porcentaje 3" xfId="187"/>
    <cellStyle name="Percent" xfId="188"/>
    <cellStyle name="Salida" xfId="189"/>
    <cellStyle name="Salida 2" xfId="190"/>
    <cellStyle name="Salida 3" xfId="191"/>
    <cellStyle name="Salida 4" xfId="192"/>
    <cellStyle name="Texto de advertencia" xfId="193"/>
    <cellStyle name="Texto de advertencia 2" xfId="194"/>
    <cellStyle name="Texto de advertencia 3" xfId="195"/>
    <cellStyle name="Texto de advertencia 4" xfId="196"/>
    <cellStyle name="Texto explicativo" xfId="197"/>
    <cellStyle name="Texto explicativo 2" xfId="198"/>
    <cellStyle name="Texto explicativo 3" xfId="199"/>
    <cellStyle name="Texto explicativo 4" xfId="200"/>
    <cellStyle name="Título" xfId="201"/>
    <cellStyle name="Título 1" xfId="202"/>
    <cellStyle name="Título 1 2" xfId="203"/>
    <cellStyle name="Título 1 3" xfId="204"/>
    <cellStyle name="Título 1 4" xfId="205"/>
    <cellStyle name="Título 2" xfId="206"/>
    <cellStyle name="Título 2 2" xfId="207"/>
    <cellStyle name="Título 2 3" xfId="208"/>
    <cellStyle name="Título 2 4" xfId="209"/>
    <cellStyle name="Título 3" xfId="210"/>
    <cellStyle name="Título 3 2" xfId="211"/>
    <cellStyle name="Título 3 3" xfId="212"/>
    <cellStyle name="Título 3 4" xfId="213"/>
    <cellStyle name="Título 4" xfId="214"/>
    <cellStyle name="Título 5" xfId="215"/>
    <cellStyle name="Título 6" xfId="216"/>
    <cellStyle name="Total" xfId="217"/>
    <cellStyle name="Total 2" xfId="218"/>
    <cellStyle name="Total 3" xfId="219"/>
    <cellStyle name="Total 4" xfId="2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1876425</xdr:colOff>
      <xdr:row>7</xdr:row>
      <xdr:rowOff>800100</xdr:rowOff>
    </xdr:from>
    <xdr:to>
      <xdr:col>3</xdr:col>
      <xdr:colOff>619125</xdr:colOff>
      <xdr:row>10</xdr:row>
      <xdr:rowOff>190500</xdr:rowOff>
    </xdr:to>
    <xdr:sp>
      <xdr:nvSpPr>
        <xdr:cNvPr id="1" name="5 Llamada de flecha hacia abajo"/>
        <xdr:cNvSpPr>
          <a:spLocks/>
        </xdr:cNvSpPr>
      </xdr:nvSpPr>
      <xdr:spPr>
        <a:xfrm>
          <a:off x="5257800" y="4057650"/>
          <a:ext cx="1047750" cy="1019175"/>
        </a:xfrm>
        <a:prstGeom prst="downArrowCallout">
          <a:avLst>
            <a:gd name="adj1" fmla="val 7898"/>
            <a:gd name="adj2" fmla="val -10666"/>
            <a:gd name="adj3" fmla="val 28125"/>
            <a:gd name="adj4" fmla="val -1814"/>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click para ver </a:t>
          </a:r>
          <a:r>
            <a:rPr lang="en-US" cap="none" sz="1100" b="1" i="1" u="none" baseline="0">
              <a:solidFill>
                <a:srgbClr val="FFFFFF"/>
              </a:solidFill>
            </a:rPr>
            <a:t> hoja de vida de los indicadores.</a:t>
          </a:r>
        </a:p>
      </xdr:txBody>
    </xdr:sp>
    <xdr:clientData/>
  </xdr:twoCellAnchor>
  <xdr:twoCellAnchor>
    <xdr:from>
      <xdr:col>0</xdr:col>
      <xdr:colOff>66675</xdr:colOff>
      <xdr:row>1</xdr:row>
      <xdr:rowOff>57150</xdr:rowOff>
    </xdr:from>
    <xdr:to>
      <xdr:col>0</xdr:col>
      <xdr:colOff>638175</xdr:colOff>
      <xdr:row>1</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228600"/>
          <a:ext cx="571500" cy="447675"/>
        </a:xfrm>
        <a:prstGeom prst="rect">
          <a:avLst/>
        </a:prstGeom>
        <a:noFill/>
        <a:ln w="9525" cmpd="sng">
          <a:noFill/>
        </a:ln>
      </xdr:spPr>
    </xdr:pic>
    <xdr:clientData/>
  </xdr:twoCellAnchor>
  <xdr:twoCellAnchor>
    <xdr:from>
      <xdr:col>22</xdr:col>
      <xdr:colOff>161925</xdr:colOff>
      <xdr:row>1</xdr:row>
      <xdr:rowOff>47625</xdr:rowOff>
    </xdr:from>
    <xdr:to>
      <xdr:col>22</xdr:col>
      <xdr:colOff>723900</xdr:colOff>
      <xdr:row>1</xdr:row>
      <xdr:rowOff>523875</xdr:rowOff>
    </xdr:to>
    <xdr:pic>
      <xdr:nvPicPr>
        <xdr:cNvPr id="3" name="3 Imagen" descr="bandera mariquita"/>
        <xdr:cNvPicPr preferRelativeResize="1">
          <a:picLocks noChangeAspect="1"/>
        </xdr:cNvPicPr>
      </xdr:nvPicPr>
      <xdr:blipFill>
        <a:blip r:embed="rId2"/>
        <a:stretch>
          <a:fillRect/>
        </a:stretch>
      </xdr:blipFill>
      <xdr:spPr>
        <a:xfrm>
          <a:off x="18268950" y="21907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7</xdr:row>
      <xdr:rowOff>857250</xdr:rowOff>
    </xdr:from>
    <xdr:to>
      <xdr:col>3</xdr:col>
      <xdr:colOff>619125</xdr:colOff>
      <xdr:row>10</xdr:row>
      <xdr:rowOff>200025</xdr:rowOff>
    </xdr:to>
    <xdr:sp>
      <xdr:nvSpPr>
        <xdr:cNvPr id="1" name="1 Llamada de flecha hacia abajo"/>
        <xdr:cNvSpPr>
          <a:spLocks/>
        </xdr:cNvSpPr>
      </xdr:nvSpPr>
      <xdr:spPr>
        <a:xfrm>
          <a:off x="5210175" y="3867150"/>
          <a:ext cx="1047750" cy="942975"/>
        </a:xfrm>
        <a:prstGeom prst="downArrowCallout">
          <a:avLst>
            <a:gd name="adj1" fmla="val 7898"/>
            <a:gd name="adj2" fmla="val -8050"/>
            <a:gd name="adj3" fmla="val 28125"/>
            <a:gd name="adj4" fmla="val -2587"/>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57150</xdr:colOff>
      <xdr:row>1</xdr:row>
      <xdr:rowOff>57150</xdr:rowOff>
    </xdr:from>
    <xdr:to>
      <xdr:col>0</xdr:col>
      <xdr:colOff>628650</xdr:colOff>
      <xdr:row>1</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57150" y="257175"/>
          <a:ext cx="571500" cy="447675"/>
        </a:xfrm>
        <a:prstGeom prst="rect">
          <a:avLst/>
        </a:prstGeom>
        <a:noFill/>
        <a:ln w="9525" cmpd="sng">
          <a:noFill/>
        </a:ln>
      </xdr:spPr>
    </xdr:pic>
    <xdr:clientData/>
  </xdr:twoCellAnchor>
  <xdr:twoCellAnchor>
    <xdr:from>
      <xdr:col>22</xdr:col>
      <xdr:colOff>171450</xdr:colOff>
      <xdr:row>1</xdr:row>
      <xdr:rowOff>47625</xdr:rowOff>
    </xdr:from>
    <xdr:to>
      <xdr:col>22</xdr:col>
      <xdr:colOff>733425</xdr:colOff>
      <xdr:row>1</xdr:row>
      <xdr:rowOff>523875</xdr:rowOff>
    </xdr:to>
    <xdr:pic>
      <xdr:nvPicPr>
        <xdr:cNvPr id="3" name="3 Imagen" descr="bandera mariquita"/>
        <xdr:cNvPicPr preferRelativeResize="1">
          <a:picLocks noChangeAspect="1"/>
        </xdr:cNvPicPr>
      </xdr:nvPicPr>
      <xdr:blipFill>
        <a:blip r:embed="rId2"/>
        <a:stretch>
          <a:fillRect/>
        </a:stretch>
      </xdr:blipFill>
      <xdr:spPr>
        <a:xfrm>
          <a:off x="16935450" y="247650"/>
          <a:ext cx="56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1390650</xdr:colOff>
      <xdr:row>7</xdr:row>
      <xdr:rowOff>857250</xdr:rowOff>
    </xdr:from>
    <xdr:to>
      <xdr:col>3</xdr:col>
      <xdr:colOff>628650</xdr:colOff>
      <xdr:row>10</xdr:row>
      <xdr:rowOff>0</xdr:rowOff>
    </xdr:to>
    <xdr:sp>
      <xdr:nvSpPr>
        <xdr:cNvPr id="1" name="2 Llamada de flecha hacia abajo"/>
        <xdr:cNvSpPr>
          <a:spLocks/>
        </xdr:cNvSpPr>
      </xdr:nvSpPr>
      <xdr:spPr>
        <a:xfrm>
          <a:off x="5057775" y="2762250"/>
          <a:ext cx="1066800" cy="904875"/>
        </a:xfrm>
        <a:prstGeom prst="downArrowCallout">
          <a:avLst>
            <a:gd name="adj1" fmla="val 7898"/>
            <a:gd name="adj2" fmla="val -9300"/>
            <a:gd name="adj3" fmla="val 28125"/>
            <a:gd name="adj4" fmla="val -1583"/>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57150</xdr:colOff>
      <xdr:row>1</xdr:row>
      <xdr:rowOff>57150</xdr:rowOff>
    </xdr:from>
    <xdr:to>
      <xdr:col>0</xdr:col>
      <xdr:colOff>628650</xdr:colOff>
      <xdr:row>1</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57150" y="228600"/>
          <a:ext cx="571500" cy="447675"/>
        </a:xfrm>
        <a:prstGeom prst="rect">
          <a:avLst/>
        </a:prstGeom>
        <a:noFill/>
        <a:ln w="9525" cmpd="sng">
          <a:noFill/>
        </a:ln>
      </xdr:spPr>
    </xdr:pic>
    <xdr:clientData/>
  </xdr:twoCellAnchor>
  <xdr:twoCellAnchor>
    <xdr:from>
      <xdr:col>22</xdr:col>
      <xdr:colOff>180975</xdr:colOff>
      <xdr:row>1</xdr:row>
      <xdr:rowOff>47625</xdr:rowOff>
    </xdr:from>
    <xdr:to>
      <xdr:col>22</xdr:col>
      <xdr:colOff>733425</xdr:colOff>
      <xdr:row>1</xdr:row>
      <xdr:rowOff>523875</xdr:rowOff>
    </xdr:to>
    <xdr:pic>
      <xdr:nvPicPr>
        <xdr:cNvPr id="3" name="3 Imagen" descr="bandera mariquita"/>
        <xdr:cNvPicPr preferRelativeResize="1">
          <a:picLocks noChangeAspect="1"/>
        </xdr:cNvPicPr>
      </xdr:nvPicPr>
      <xdr:blipFill>
        <a:blip r:embed="rId2"/>
        <a:stretch>
          <a:fillRect/>
        </a:stretch>
      </xdr:blipFill>
      <xdr:spPr>
        <a:xfrm>
          <a:off x="16087725" y="219075"/>
          <a:ext cx="5524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1752600</xdr:colOff>
      <xdr:row>7</xdr:row>
      <xdr:rowOff>857250</xdr:rowOff>
    </xdr:from>
    <xdr:to>
      <xdr:col>3</xdr:col>
      <xdr:colOff>781050</xdr:colOff>
      <xdr:row>10</xdr:row>
      <xdr:rowOff>133350</xdr:rowOff>
    </xdr:to>
    <xdr:sp>
      <xdr:nvSpPr>
        <xdr:cNvPr id="1" name="1 Llamada de flecha hacia abajo"/>
        <xdr:cNvSpPr>
          <a:spLocks/>
        </xdr:cNvSpPr>
      </xdr:nvSpPr>
      <xdr:spPr>
        <a:xfrm>
          <a:off x="5695950" y="3286125"/>
          <a:ext cx="1028700" cy="942975"/>
        </a:xfrm>
        <a:prstGeom prst="downArrowCallout">
          <a:avLst>
            <a:gd name="adj1" fmla="val 7898"/>
            <a:gd name="adj2" fmla="val -10050"/>
            <a:gd name="adj3" fmla="val 28125"/>
            <a:gd name="adj4" fmla="val -1708"/>
          </a:avLst>
        </a:prstGeom>
        <a:solidFill>
          <a:srgbClr val="376092"/>
        </a:solidFill>
        <a:ln w="9525" cmpd="sng">
          <a:noFill/>
        </a:ln>
      </xdr:spPr>
      <xdr:txBody>
        <a:bodyPr vertOverflow="clip" wrap="square" lIns="18288" tIns="0" rIns="0" bIns="0"/>
        <a:p>
          <a:pPr algn="l">
            <a:defRPr/>
          </a:pPr>
          <a:r>
            <a:rPr lang="en-US" cap="none" sz="900" b="1" i="1" u="none" baseline="0">
              <a:solidFill>
                <a:srgbClr val="FFFFFF"/>
              </a:solidFill>
              <a:latin typeface="Arial"/>
              <a:ea typeface="Arial"/>
              <a:cs typeface="Arial"/>
            </a:rPr>
            <a:t>Dar clic para ver </a:t>
          </a:r>
          <a:r>
            <a:rPr lang="en-US" cap="none" sz="900" b="1" i="1" u="none" baseline="0">
              <a:solidFill>
                <a:srgbClr val="FFFFFF"/>
              </a:solidFill>
              <a:latin typeface="Arial"/>
              <a:ea typeface="Arial"/>
              <a:cs typeface="Arial"/>
            </a:rPr>
            <a:t> hoja de vida de los indicadores.</a:t>
          </a:r>
        </a:p>
      </xdr:txBody>
    </xdr:sp>
    <xdr:clientData/>
  </xdr:twoCellAnchor>
  <xdr:twoCellAnchor>
    <xdr:from>
      <xdr:col>0</xdr:col>
      <xdr:colOff>57150</xdr:colOff>
      <xdr:row>1</xdr:row>
      <xdr:rowOff>57150</xdr:rowOff>
    </xdr:from>
    <xdr:to>
      <xdr:col>0</xdr:col>
      <xdr:colOff>628650</xdr:colOff>
      <xdr:row>1</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57150" y="228600"/>
          <a:ext cx="571500" cy="447675"/>
        </a:xfrm>
        <a:prstGeom prst="rect">
          <a:avLst/>
        </a:prstGeom>
        <a:noFill/>
        <a:ln w="9525" cmpd="sng">
          <a:noFill/>
        </a:ln>
      </xdr:spPr>
    </xdr:pic>
    <xdr:clientData/>
  </xdr:twoCellAnchor>
  <xdr:twoCellAnchor>
    <xdr:from>
      <xdr:col>22</xdr:col>
      <xdr:colOff>228600</xdr:colOff>
      <xdr:row>1</xdr:row>
      <xdr:rowOff>47625</xdr:rowOff>
    </xdr:from>
    <xdr:to>
      <xdr:col>22</xdr:col>
      <xdr:colOff>733425</xdr:colOff>
      <xdr:row>1</xdr:row>
      <xdr:rowOff>523875</xdr:rowOff>
    </xdr:to>
    <xdr:pic>
      <xdr:nvPicPr>
        <xdr:cNvPr id="3" name="3 Imagen" descr="bandera mariquita"/>
        <xdr:cNvPicPr preferRelativeResize="1">
          <a:picLocks noChangeAspect="1"/>
        </xdr:cNvPicPr>
      </xdr:nvPicPr>
      <xdr:blipFill>
        <a:blip r:embed="rId2"/>
        <a:stretch>
          <a:fillRect/>
        </a:stretch>
      </xdr:blipFill>
      <xdr:spPr>
        <a:xfrm>
          <a:off x="20221575" y="219075"/>
          <a:ext cx="504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Eje%20social\Salud\Cobertura%20del%20r&#65533;gimen%20subsidiado.xls" TargetMode="External" /><Relationship Id="rId2" Type="http://schemas.openxmlformats.org/officeDocument/2006/relationships/hyperlink" Target="Indicadores%20de%20gesti&#65533;n\Eje%20social\Salud\Depuraci&#65533;n%20base%20de%20datos.xls" TargetMode="External" /><Relationship Id="rId3" Type="http://schemas.openxmlformats.org/officeDocument/2006/relationships/hyperlink" Target="Indicadores%20de%20gesti&#65533;n\Eje%20social\Salud\Vinculados.xls" TargetMode="External" /><Relationship Id="rId4" Type="http://schemas.openxmlformats.org/officeDocument/2006/relationships/hyperlink" Target="Indicadores%20de%20gesti&#65533;n\Eje%20social\Salud\Proyectos%20de%20promoci&#65533;n%20en%20salud.xls" TargetMode="External" /><Relationship Id="rId5" Type="http://schemas.openxmlformats.org/officeDocument/2006/relationships/hyperlink" Target="planesindicativos_social.ht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Indicadores%20de%20gesti&#65533;n\Eje%20social\Vivienda\Familias%20reubicadas.xls" TargetMode="External" /><Relationship Id="rId2" Type="http://schemas.openxmlformats.org/officeDocument/2006/relationships/hyperlink" Target="Indicadores%20de%20gesti&#65533;n\Eje%20social\Vivienda\Familias%20con%20subsidio.xls" TargetMode="External" /><Relationship Id="rId3" Type="http://schemas.openxmlformats.org/officeDocument/2006/relationships/hyperlink" Target="planesindicativos_social.ht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dicadores%20de%20gesti&#65533;n\Eje%20social\Recreaci&#65533;n%20y%20deporte\Pr&#65533;ctica%20del%20deporte.xls" TargetMode="External" /><Relationship Id="rId2" Type="http://schemas.openxmlformats.org/officeDocument/2006/relationships/hyperlink" Target="Indicadores%20de%20gesti&#65533;n\Eje%20social\Recreaci&#65533;n%20y%20deporte\Instituciones%20con%20pr&#65533;ctica%20del%20deporte.xls" TargetMode="External" /><Relationship Id="rId3" Type="http://schemas.openxmlformats.org/officeDocument/2006/relationships/hyperlink" Target="planesindicativos_social.htm"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Indicadores%20de%20gesti&#65533;n\Eje%20social\Educaci&#65533;n\Resultados%20Pruebas%20del%20Saber%20-%20ICFES..xls" TargetMode="External" /><Relationship Id="rId2" Type="http://schemas.openxmlformats.org/officeDocument/2006/relationships/hyperlink" Target="Indicadores%20de%20gesti&#65533;n\Eje%20social\Educaci&#65533;n\Servicio%20restaurante.xls" TargetMode="External" /><Relationship Id="rId3" Type="http://schemas.openxmlformats.org/officeDocument/2006/relationships/hyperlink" Target="Indicadores%20de%20gesti&#65533;n\Eje%20social\Educaci&#65533;n\Transporte%20escolar.xls" TargetMode="External" /><Relationship Id="rId4" Type="http://schemas.openxmlformats.org/officeDocument/2006/relationships/hyperlink" Target="Indicadores%20de%20gesti&#65533;n\Eje%20social\Educaci&#65533;n\Wi-Fi%20implementada.xls" TargetMode="External" /><Relationship Id="rId5" Type="http://schemas.openxmlformats.org/officeDocument/2006/relationships/hyperlink" Target="Indicadores%20de%20gesti&#65533;n\Eje%20social\Educaci&#65533;n\Subsidio%20estudiantes.xls" TargetMode="External" /><Relationship Id="rId6" Type="http://schemas.openxmlformats.org/officeDocument/2006/relationships/hyperlink" Target="planesindicativos_social.htm" TargetMode="Externa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showGridLines="0" tabSelected="1" zoomScalePageLayoutView="0" workbookViewId="0" topLeftCell="A1">
      <selection activeCell="A1" sqref="A1"/>
    </sheetView>
  </sheetViews>
  <sheetFormatPr defaultColWidth="11.421875" defaultRowHeight="12.75"/>
  <cols>
    <col min="1" max="1" width="31.7109375" style="1" bestFit="1" customWidth="1"/>
    <col min="2" max="2" width="19.00390625" style="1" bestFit="1" customWidth="1"/>
    <col min="3" max="3" width="34.57421875" style="1" customWidth="1"/>
    <col min="4" max="4" width="12.140625" style="1" bestFit="1" customWidth="1"/>
    <col min="5" max="5" width="5.28125" style="1" bestFit="1" customWidth="1"/>
    <col min="6" max="8" width="4.8515625" style="1" bestFit="1" customWidth="1"/>
    <col min="9" max="9" width="5.57421875" style="1" bestFit="1" customWidth="1"/>
    <col min="10" max="10" width="14.28125" style="1" bestFit="1" customWidth="1"/>
    <col min="11" max="11" width="5.140625" style="1" bestFit="1" customWidth="1"/>
    <col min="12" max="12" width="14.140625" style="1" bestFit="1" customWidth="1"/>
    <col min="13" max="13" width="15.28125" style="1" bestFit="1" customWidth="1"/>
    <col min="14" max="14" width="5.140625" style="1" bestFit="1" customWidth="1"/>
    <col min="15" max="15" width="14.140625" style="1" bestFit="1" customWidth="1"/>
    <col min="16" max="16" width="14.28125" style="1" bestFit="1" customWidth="1"/>
    <col min="17" max="17" width="5.140625" style="1" bestFit="1" customWidth="1"/>
    <col min="18" max="18" width="14.140625" style="1" bestFit="1" customWidth="1"/>
    <col min="19" max="19" width="12.57421875" style="1" bestFit="1" customWidth="1"/>
    <col min="20" max="20" width="5.140625" style="1" bestFit="1" customWidth="1"/>
    <col min="21" max="21" width="14.140625" style="1" bestFit="1" customWidth="1"/>
    <col min="22" max="22" width="15.140625" style="1" bestFit="1" customWidth="1"/>
    <col min="23" max="23" width="11.8515625" style="1" bestFit="1" customWidth="1"/>
    <col min="24" max="16384" width="11.421875" style="1" customWidth="1"/>
  </cols>
  <sheetData>
    <row r="1" ht="13.5" thickBot="1">
      <c r="A1" s="257" t="s">
        <v>140</v>
      </c>
    </row>
    <row r="2" spans="1:23" s="17" customFormat="1" ht="45" customHeight="1" thickBot="1">
      <c r="A2" s="183" t="s">
        <v>62</v>
      </c>
      <c r="B2" s="184"/>
      <c r="C2" s="184"/>
      <c r="D2" s="184"/>
      <c r="E2" s="184"/>
      <c r="F2" s="184"/>
      <c r="G2" s="184"/>
      <c r="H2" s="184"/>
      <c r="I2" s="184"/>
      <c r="J2" s="184"/>
      <c r="K2" s="184"/>
      <c r="L2" s="184"/>
      <c r="M2" s="184"/>
      <c r="N2" s="184"/>
      <c r="O2" s="184"/>
      <c r="P2" s="184"/>
      <c r="Q2" s="184"/>
      <c r="R2" s="184"/>
      <c r="S2" s="184"/>
      <c r="T2" s="184"/>
      <c r="U2" s="184"/>
      <c r="V2" s="184"/>
      <c r="W2" s="185"/>
    </row>
    <row r="3" spans="1:23" ht="15">
      <c r="A3" s="186" t="s">
        <v>76</v>
      </c>
      <c r="B3" s="187"/>
      <c r="C3" s="187"/>
      <c r="D3" s="187"/>
      <c r="E3" s="187"/>
      <c r="F3" s="187"/>
      <c r="G3" s="187"/>
      <c r="H3" s="187"/>
      <c r="I3" s="187"/>
      <c r="J3" s="187"/>
      <c r="K3" s="187"/>
      <c r="L3" s="187"/>
      <c r="M3" s="187"/>
      <c r="N3" s="187"/>
      <c r="O3" s="187"/>
      <c r="P3" s="187"/>
      <c r="Q3" s="187"/>
      <c r="R3" s="187"/>
      <c r="S3" s="187"/>
      <c r="T3" s="187"/>
      <c r="U3" s="187"/>
      <c r="V3" s="187"/>
      <c r="W3" s="188"/>
    </row>
    <row r="4" spans="1:23" ht="15">
      <c r="A4" s="189" t="s">
        <v>128</v>
      </c>
      <c r="B4" s="190"/>
      <c r="C4" s="190"/>
      <c r="D4" s="190"/>
      <c r="E4" s="190"/>
      <c r="F4" s="190"/>
      <c r="G4" s="190"/>
      <c r="H4" s="190"/>
      <c r="I4" s="190"/>
      <c r="J4" s="190"/>
      <c r="K4" s="190"/>
      <c r="L4" s="190"/>
      <c r="M4" s="190"/>
      <c r="N4" s="190"/>
      <c r="O4" s="190"/>
      <c r="P4" s="190"/>
      <c r="Q4" s="190"/>
      <c r="R4" s="190"/>
      <c r="S4" s="190"/>
      <c r="T4" s="190"/>
      <c r="U4" s="190"/>
      <c r="V4" s="190"/>
      <c r="W4" s="191"/>
    </row>
    <row r="5" spans="1:23" ht="15">
      <c r="A5" s="189" t="s">
        <v>79</v>
      </c>
      <c r="B5" s="190"/>
      <c r="C5" s="190"/>
      <c r="D5" s="190"/>
      <c r="E5" s="190"/>
      <c r="F5" s="190"/>
      <c r="G5" s="190"/>
      <c r="H5" s="190"/>
      <c r="I5" s="190"/>
      <c r="J5" s="190"/>
      <c r="K5" s="190"/>
      <c r="L5" s="190"/>
      <c r="M5" s="190"/>
      <c r="N5" s="190"/>
      <c r="O5" s="190"/>
      <c r="P5" s="190"/>
      <c r="Q5" s="190"/>
      <c r="R5" s="190"/>
      <c r="S5" s="190"/>
      <c r="T5" s="190"/>
      <c r="U5" s="190"/>
      <c r="V5" s="190"/>
      <c r="W5" s="191"/>
    </row>
    <row r="6" spans="1:23" ht="15">
      <c r="A6" s="189" t="s">
        <v>16</v>
      </c>
      <c r="B6" s="190"/>
      <c r="C6" s="190"/>
      <c r="D6" s="190"/>
      <c r="E6" s="190"/>
      <c r="F6" s="190"/>
      <c r="G6" s="190"/>
      <c r="H6" s="190"/>
      <c r="I6" s="190"/>
      <c r="J6" s="190"/>
      <c r="K6" s="190"/>
      <c r="L6" s="190"/>
      <c r="M6" s="190"/>
      <c r="N6" s="190"/>
      <c r="O6" s="190"/>
      <c r="P6" s="190"/>
      <c r="Q6" s="190"/>
      <c r="R6" s="190"/>
      <c r="S6" s="190"/>
      <c r="T6" s="190"/>
      <c r="U6" s="190"/>
      <c r="V6" s="190"/>
      <c r="W6" s="191"/>
    </row>
    <row r="7" spans="1:23" ht="138" customHeight="1">
      <c r="A7" s="192" t="s">
        <v>73</v>
      </c>
      <c r="B7" s="193"/>
      <c r="C7" s="193"/>
      <c r="D7" s="193"/>
      <c r="E7" s="193"/>
      <c r="F7" s="193"/>
      <c r="G7" s="193"/>
      <c r="H7" s="193"/>
      <c r="I7" s="193"/>
      <c r="J7" s="193"/>
      <c r="K7" s="193"/>
      <c r="L7" s="193"/>
      <c r="M7" s="193"/>
      <c r="N7" s="193"/>
      <c r="O7" s="193"/>
      <c r="P7" s="193"/>
      <c r="Q7" s="193"/>
      <c r="R7" s="193"/>
      <c r="S7" s="193"/>
      <c r="T7" s="193"/>
      <c r="U7" s="193"/>
      <c r="V7" s="193"/>
      <c r="W7" s="194"/>
    </row>
    <row r="8" spans="1:23" ht="84" customHeight="1" thickBot="1">
      <c r="A8" s="158" t="s">
        <v>64</v>
      </c>
      <c r="B8" s="159"/>
      <c r="C8" s="159"/>
      <c r="D8" s="159"/>
      <c r="E8" s="159"/>
      <c r="F8" s="159"/>
      <c r="G8" s="159"/>
      <c r="H8" s="159"/>
      <c r="I8" s="159"/>
      <c r="J8" s="159"/>
      <c r="K8" s="159"/>
      <c r="L8" s="159"/>
      <c r="M8" s="159"/>
      <c r="N8" s="159"/>
      <c r="O8" s="159"/>
      <c r="P8" s="159"/>
      <c r="Q8" s="159"/>
      <c r="R8" s="159"/>
      <c r="S8" s="159"/>
      <c r="T8" s="159"/>
      <c r="U8" s="159"/>
      <c r="V8" s="159"/>
      <c r="W8" s="160"/>
    </row>
    <row r="9" spans="1:23" s="2" customFormat="1" ht="19.5" customHeight="1">
      <c r="A9" s="169" t="s">
        <v>0</v>
      </c>
      <c r="B9" s="171" t="s">
        <v>1</v>
      </c>
      <c r="C9" s="173" t="s">
        <v>2</v>
      </c>
      <c r="D9" s="169" t="s">
        <v>3</v>
      </c>
      <c r="E9" s="171"/>
      <c r="F9" s="171"/>
      <c r="G9" s="171"/>
      <c r="H9" s="171"/>
      <c r="I9" s="175"/>
      <c r="J9" s="162" t="s">
        <v>5</v>
      </c>
      <c r="K9" s="161"/>
      <c r="L9" s="161"/>
      <c r="M9" s="161" t="s">
        <v>6</v>
      </c>
      <c r="N9" s="161"/>
      <c r="O9" s="161"/>
      <c r="P9" s="161" t="s">
        <v>7</v>
      </c>
      <c r="Q9" s="161"/>
      <c r="R9" s="161"/>
      <c r="S9" s="161" t="s">
        <v>8</v>
      </c>
      <c r="T9" s="161"/>
      <c r="U9" s="161"/>
      <c r="V9" s="163" t="s">
        <v>42</v>
      </c>
      <c r="W9" s="165" t="s">
        <v>39</v>
      </c>
    </row>
    <row r="10" spans="1:23" s="2" customFormat="1" ht="24.75" thickBot="1">
      <c r="A10" s="170"/>
      <c r="B10" s="172"/>
      <c r="C10" s="174"/>
      <c r="D10" s="137" t="s">
        <v>4</v>
      </c>
      <c r="E10" s="105" t="s">
        <v>18</v>
      </c>
      <c r="F10" s="138">
        <v>2012</v>
      </c>
      <c r="G10" s="138">
        <v>2013</v>
      </c>
      <c r="H10" s="138">
        <v>2014</v>
      </c>
      <c r="I10" s="107">
        <v>2015</v>
      </c>
      <c r="J10" s="108" t="s">
        <v>40</v>
      </c>
      <c r="K10" s="105" t="s">
        <v>78</v>
      </c>
      <c r="L10" s="105" t="s">
        <v>41</v>
      </c>
      <c r="M10" s="105" t="s">
        <v>40</v>
      </c>
      <c r="N10" s="105" t="s">
        <v>78</v>
      </c>
      <c r="O10" s="105" t="s">
        <v>41</v>
      </c>
      <c r="P10" s="105" t="s">
        <v>40</v>
      </c>
      <c r="Q10" s="105" t="s">
        <v>78</v>
      </c>
      <c r="R10" s="105" t="s">
        <v>41</v>
      </c>
      <c r="S10" s="105" t="s">
        <v>40</v>
      </c>
      <c r="T10" s="105" t="s">
        <v>78</v>
      </c>
      <c r="U10" s="105" t="s">
        <v>41</v>
      </c>
      <c r="V10" s="164"/>
      <c r="W10" s="166"/>
    </row>
    <row r="11" spans="1:23" ht="48" customHeight="1">
      <c r="A11" s="180" t="s">
        <v>9</v>
      </c>
      <c r="B11" s="142" t="s">
        <v>87</v>
      </c>
      <c r="C11" s="143" t="s">
        <v>45</v>
      </c>
      <c r="D11" s="144" t="s">
        <v>10</v>
      </c>
      <c r="E11" s="145">
        <v>24051</v>
      </c>
      <c r="F11" s="146">
        <v>744</v>
      </c>
      <c r="G11" s="146">
        <v>743</v>
      </c>
      <c r="H11" s="146">
        <v>744</v>
      </c>
      <c r="I11" s="146">
        <v>743</v>
      </c>
      <c r="J11" s="147">
        <v>0</v>
      </c>
      <c r="K11" s="147">
        <v>0</v>
      </c>
      <c r="L11" s="148">
        <v>5325324481</v>
      </c>
      <c r="M11" s="148">
        <v>0</v>
      </c>
      <c r="N11" s="148">
        <v>0</v>
      </c>
      <c r="O11" s="148">
        <f>L11*1.05</f>
        <v>5591590705.05</v>
      </c>
      <c r="P11" s="148">
        <v>0</v>
      </c>
      <c r="Q11" s="148">
        <v>0</v>
      </c>
      <c r="R11" s="148">
        <f>O11*1.05</f>
        <v>5871170240.302501</v>
      </c>
      <c r="S11" s="148">
        <v>0</v>
      </c>
      <c r="T11" s="148">
        <v>0</v>
      </c>
      <c r="U11" s="148">
        <f>R11*1.05</f>
        <v>6164728752.317626</v>
      </c>
      <c r="V11" s="149">
        <f aca="true" t="shared" si="0" ref="V11:V20">SUM(J11:U11)</f>
        <v>22952814178.670128</v>
      </c>
      <c r="W11" s="150">
        <f aca="true" t="shared" si="1" ref="W11:W20">+V11/$V$21</f>
        <v>0.8771629138547915</v>
      </c>
    </row>
    <row r="12" spans="1:23" ht="38.25">
      <c r="A12" s="181"/>
      <c r="B12" s="5" t="s">
        <v>88</v>
      </c>
      <c r="C12" s="6">
        <v>0</v>
      </c>
      <c r="D12" s="86" t="s">
        <v>11</v>
      </c>
      <c r="E12" s="25">
        <v>436</v>
      </c>
      <c r="F12" s="26">
        <v>261.59999999999997</v>
      </c>
      <c r="G12" s="26">
        <v>87.2</v>
      </c>
      <c r="H12" s="26">
        <v>43.6</v>
      </c>
      <c r="I12" s="26">
        <v>43.6</v>
      </c>
      <c r="J12" s="23">
        <v>5000000</v>
      </c>
      <c r="K12" s="23">
        <v>0</v>
      </c>
      <c r="L12" s="23">
        <v>0</v>
      </c>
      <c r="M12" s="23">
        <f>+J12*1.05</f>
        <v>5250000</v>
      </c>
      <c r="N12" s="23">
        <v>0</v>
      </c>
      <c r="O12" s="23">
        <v>0</v>
      </c>
      <c r="P12" s="23">
        <f>+M12*1.05</f>
        <v>5512500</v>
      </c>
      <c r="Q12" s="23">
        <v>0</v>
      </c>
      <c r="R12" s="23">
        <v>0</v>
      </c>
      <c r="S12" s="23">
        <f>+P12*1.05</f>
        <v>5788125</v>
      </c>
      <c r="T12" s="23">
        <v>0</v>
      </c>
      <c r="U12" s="23">
        <v>0</v>
      </c>
      <c r="V12" s="24">
        <f t="shared" si="0"/>
        <v>21550625</v>
      </c>
      <c r="W12" s="151">
        <f t="shared" si="1"/>
        <v>0.0008235769641684594</v>
      </c>
    </row>
    <row r="13" spans="1:23" ht="144">
      <c r="A13" s="181"/>
      <c r="B13" s="5" t="s">
        <v>89</v>
      </c>
      <c r="C13" s="9" t="s">
        <v>116</v>
      </c>
      <c r="D13" s="86" t="s">
        <v>65</v>
      </c>
      <c r="E13" s="25">
        <v>10</v>
      </c>
      <c r="F13" s="25">
        <v>10</v>
      </c>
      <c r="G13" s="25">
        <v>10</v>
      </c>
      <c r="H13" s="25">
        <v>10</v>
      </c>
      <c r="I13" s="25">
        <v>10</v>
      </c>
      <c r="J13" s="84">
        <f>50000000+1000000</f>
        <v>51000000</v>
      </c>
      <c r="K13" s="27">
        <v>0</v>
      </c>
      <c r="L13" s="23">
        <v>175133576</v>
      </c>
      <c r="M13" s="23">
        <f aca="true" t="shared" si="2" ref="M13:M19">J13*1.05</f>
        <v>53550000</v>
      </c>
      <c r="N13" s="23">
        <v>0</v>
      </c>
      <c r="O13" s="23">
        <f>L13*1.05</f>
        <v>183890254.8</v>
      </c>
      <c r="P13" s="23">
        <f>M13*1.05</f>
        <v>56227500</v>
      </c>
      <c r="Q13" s="23">
        <v>0</v>
      </c>
      <c r="R13" s="23">
        <f>O13*1.05</f>
        <v>193084767.54000002</v>
      </c>
      <c r="S13" s="23">
        <f>P13*1.05</f>
        <v>59038875</v>
      </c>
      <c r="T13" s="23">
        <v>0</v>
      </c>
      <c r="U13" s="23">
        <f>R13*1.05</f>
        <v>202739005.91700003</v>
      </c>
      <c r="V13" s="24">
        <f t="shared" si="0"/>
        <v>974663979.2570001</v>
      </c>
      <c r="W13" s="151">
        <f t="shared" si="1"/>
        <v>0.03724768080372752</v>
      </c>
    </row>
    <row r="14" spans="1:23" ht="23.25" customHeight="1">
      <c r="A14" s="181"/>
      <c r="B14" s="7" t="s">
        <v>90</v>
      </c>
      <c r="C14" s="6">
        <v>0</v>
      </c>
      <c r="D14" s="90" t="s">
        <v>17</v>
      </c>
      <c r="E14" s="28">
        <v>2974</v>
      </c>
      <c r="F14" s="26">
        <v>744</v>
      </c>
      <c r="G14" s="26">
        <v>743</v>
      </c>
      <c r="H14" s="26">
        <v>744</v>
      </c>
      <c r="I14" s="26">
        <v>743</v>
      </c>
      <c r="J14" s="27">
        <v>0</v>
      </c>
      <c r="K14" s="27">
        <v>0</v>
      </c>
      <c r="L14" s="23">
        <v>160619957</v>
      </c>
      <c r="M14" s="27">
        <f t="shared" si="2"/>
        <v>0</v>
      </c>
      <c r="N14" s="27">
        <v>0</v>
      </c>
      <c r="O14" s="27">
        <f>+L14*1.05</f>
        <v>168650954.85</v>
      </c>
      <c r="P14" s="27">
        <f>M14*1.05</f>
        <v>0</v>
      </c>
      <c r="Q14" s="27">
        <v>0</v>
      </c>
      <c r="R14" s="27">
        <f>+O14*1.05</f>
        <v>177083502.5925</v>
      </c>
      <c r="S14" s="27">
        <f>P14*1.05</f>
        <v>0</v>
      </c>
      <c r="T14" s="27">
        <v>0</v>
      </c>
      <c r="U14" s="27">
        <f>+R14*1.05</f>
        <v>185937677.72212502</v>
      </c>
      <c r="V14" s="24">
        <f t="shared" si="0"/>
        <v>692292092.164625</v>
      </c>
      <c r="W14" s="151">
        <f t="shared" si="1"/>
        <v>0.0264565793141857</v>
      </c>
    </row>
    <row r="15" spans="1:23" ht="156">
      <c r="A15" s="181"/>
      <c r="B15" s="7" t="s">
        <v>91</v>
      </c>
      <c r="C15" s="4" t="s">
        <v>117</v>
      </c>
      <c r="D15" s="8" t="s">
        <v>13</v>
      </c>
      <c r="E15" s="29">
        <v>10</v>
      </c>
      <c r="F15" s="29">
        <v>10</v>
      </c>
      <c r="G15" s="29">
        <v>10</v>
      </c>
      <c r="H15" s="29">
        <v>10</v>
      </c>
      <c r="I15" s="29">
        <v>10</v>
      </c>
      <c r="J15" s="23">
        <v>100000000</v>
      </c>
      <c r="K15" s="23">
        <v>0</v>
      </c>
      <c r="L15" s="23">
        <v>126000000</v>
      </c>
      <c r="M15" s="23">
        <f t="shared" si="2"/>
        <v>105000000</v>
      </c>
      <c r="N15" s="23">
        <v>0</v>
      </c>
      <c r="O15" s="23">
        <f>+L15*1.05</f>
        <v>132300000</v>
      </c>
      <c r="P15" s="23">
        <f>M15*1.05</f>
        <v>110250000</v>
      </c>
      <c r="Q15" s="23">
        <v>0</v>
      </c>
      <c r="R15" s="23">
        <f>+O15*1.05</f>
        <v>138915000</v>
      </c>
      <c r="S15" s="23">
        <f>P15*1.05</f>
        <v>115762500</v>
      </c>
      <c r="T15" s="23">
        <v>0</v>
      </c>
      <c r="U15" s="23">
        <f>+R15*1.05</f>
        <v>145860750</v>
      </c>
      <c r="V15" s="24">
        <f t="shared" si="0"/>
        <v>974088250</v>
      </c>
      <c r="W15" s="151">
        <f t="shared" si="1"/>
        <v>0.03722567878041436</v>
      </c>
    </row>
    <row r="16" spans="1:23" ht="135.75" customHeight="1">
      <c r="A16" s="181"/>
      <c r="B16" s="5" t="s">
        <v>92</v>
      </c>
      <c r="C16" s="4" t="s">
        <v>131</v>
      </c>
      <c r="D16" s="8" t="s">
        <v>14</v>
      </c>
      <c r="E16" s="30">
        <v>189</v>
      </c>
      <c r="F16" s="30">
        <f>295+26+12</f>
        <v>333</v>
      </c>
      <c r="G16" s="30">
        <f>295+26+12</f>
        <v>333</v>
      </c>
      <c r="H16" s="30">
        <f>295+26+12</f>
        <v>333</v>
      </c>
      <c r="I16" s="30">
        <f>295+26+12</f>
        <v>333</v>
      </c>
      <c r="J16" s="23">
        <v>25000000</v>
      </c>
      <c r="K16" s="23">
        <v>0</v>
      </c>
      <c r="L16" s="23">
        <v>0</v>
      </c>
      <c r="M16" s="23">
        <f t="shared" si="2"/>
        <v>26250000</v>
      </c>
      <c r="N16" s="23">
        <v>0</v>
      </c>
      <c r="O16" s="23">
        <v>0</v>
      </c>
      <c r="P16" s="23">
        <f>M16*1.05</f>
        <v>27562500</v>
      </c>
      <c r="Q16" s="23">
        <v>0</v>
      </c>
      <c r="R16" s="23">
        <v>0</v>
      </c>
      <c r="S16" s="23">
        <f>P16*1.05</f>
        <v>28940625</v>
      </c>
      <c r="T16" s="23">
        <v>0</v>
      </c>
      <c r="U16" s="23">
        <v>0</v>
      </c>
      <c r="V16" s="24">
        <f t="shared" si="0"/>
        <v>107753125</v>
      </c>
      <c r="W16" s="151">
        <f t="shared" si="1"/>
        <v>0.004117884820842297</v>
      </c>
    </row>
    <row r="17" spans="1:23" ht="60">
      <c r="A17" s="181"/>
      <c r="B17" s="5" t="s">
        <v>93</v>
      </c>
      <c r="C17" s="4" t="s">
        <v>44</v>
      </c>
      <c r="D17" s="8" t="s">
        <v>15</v>
      </c>
      <c r="E17" s="30">
        <v>0</v>
      </c>
      <c r="F17" s="30">
        <v>1</v>
      </c>
      <c r="G17" s="30">
        <v>1</v>
      </c>
      <c r="H17" s="30">
        <v>1</v>
      </c>
      <c r="I17" s="30">
        <v>1</v>
      </c>
      <c r="J17" s="23">
        <f>50000000+3000000</f>
        <v>53000000</v>
      </c>
      <c r="K17" s="23">
        <v>0</v>
      </c>
      <c r="L17" s="23">
        <v>0</v>
      </c>
      <c r="M17" s="23">
        <f>+J17*1.05</f>
        <v>55650000</v>
      </c>
      <c r="N17" s="23">
        <v>0</v>
      </c>
      <c r="O17" s="23">
        <f>+L17*1.05</f>
        <v>0</v>
      </c>
      <c r="P17" s="23">
        <f>+M17*1.05</f>
        <v>58432500</v>
      </c>
      <c r="Q17" s="23">
        <v>0</v>
      </c>
      <c r="R17" s="23">
        <f>+O17*1.05</f>
        <v>0</v>
      </c>
      <c r="S17" s="23">
        <f>+P17*1.05</f>
        <v>61354125</v>
      </c>
      <c r="T17" s="23">
        <v>0</v>
      </c>
      <c r="U17" s="23">
        <f>+R17*1.05</f>
        <v>0</v>
      </c>
      <c r="V17" s="24">
        <f t="shared" si="0"/>
        <v>228436625</v>
      </c>
      <c r="W17" s="151">
        <f t="shared" si="1"/>
        <v>0.00872991582018567</v>
      </c>
    </row>
    <row r="18" spans="1:23" ht="48">
      <c r="A18" s="182"/>
      <c r="B18" s="139" t="s">
        <v>135</v>
      </c>
      <c r="C18" s="4" t="s">
        <v>136</v>
      </c>
      <c r="D18" s="8"/>
      <c r="E18" s="30">
        <v>0</v>
      </c>
      <c r="F18" s="30">
        <v>0</v>
      </c>
      <c r="G18" s="30">
        <v>0</v>
      </c>
      <c r="H18" s="30">
        <v>0</v>
      </c>
      <c r="I18" s="30">
        <v>1</v>
      </c>
      <c r="J18" s="23">
        <v>0</v>
      </c>
      <c r="K18" s="23">
        <v>0</v>
      </c>
      <c r="L18" s="23">
        <v>0</v>
      </c>
      <c r="M18" s="23">
        <v>0</v>
      </c>
      <c r="N18" s="23">
        <v>0</v>
      </c>
      <c r="O18" s="23">
        <v>0</v>
      </c>
      <c r="P18" s="23">
        <v>0</v>
      </c>
      <c r="Q18" s="23">
        <v>0</v>
      </c>
      <c r="R18" s="23">
        <v>0</v>
      </c>
      <c r="S18" s="23">
        <v>0</v>
      </c>
      <c r="T18" s="23"/>
      <c r="U18" s="23">
        <v>0</v>
      </c>
      <c r="V18" s="24">
        <f>SUM(J18:U18)</f>
        <v>0</v>
      </c>
      <c r="W18" s="151">
        <f t="shared" si="1"/>
        <v>0</v>
      </c>
    </row>
    <row r="19" spans="1:23" ht="48">
      <c r="A19" s="176" t="s">
        <v>12</v>
      </c>
      <c r="B19" s="178" t="s">
        <v>94</v>
      </c>
      <c r="C19" s="140" t="s">
        <v>86</v>
      </c>
      <c r="D19" s="8" t="s">
        <v>19</v>
      </c>
      <c r="E19" s="30">
        <v>0</v>
      </c>
      <c r="F19" s="141">
        <v>1</v>
      </c>
      <c r="G19" s="141">
        <v>1</v>
      </c>
      <c r="H19" s="141">
        <v>1</v>
      </c>
      <c r="I19" s="141">
        <v>1</v>
      </c>
      <c r="J19" s="23">
        <v>50000000</v>
      </c>
      <c r="K19" s="23">
        <v>0</v>
      </c>
      <c r="L19" s="23">
        <v>0</v>
      </c>
      <c r="M19" s="23">
        <f t="shared" si="2"/>
        <v>52500000</v>
      </c>
      <c r="N19" s="23">
        <v>0</v>
      </c>
      <c r="O19" s="23">
        <v>0</v>
      </c>
      <c r="P19" s="23">
        <f>M19*1.05</f>
        <v>55125000</v>
      </c>
      <c r="Q19" s="23">
        <v>0</v>
      </c>
      <c r="R19" s="23">
        <v>0</v>
      </c>
      <c r="S19" s="23">
        <f>P19*1.05</f>
        <v>57881250</v>
      </c>
      <c r="T19" s="23">
        <v>0</v>
      </c>
      <c r="U19" s="23">
        <v>0</v>
      </c>
      <c r="V19" s="24">
        <f t="shared" si="0"/>
        <v>215506250</v>
      </c>
      <c r="W19" s="151">
        <f t="shared" si="1"/>
        <v>0.008235769641684595</v>
      </c>
    </row>
    <row r="20" spans="1:23" ht="24.75" thickBot="1">
      <c r="A20" s="177"/>
      <c r="B20" s="179"/>
      <c r="C20" s="152" t="s">
        <v>132</v>
      </c>
      <c r="D20" s="153" t="s">
        <v>133</v>
      </c>
      <c r="E20" s="154">
        <v>0</v>
      </c>
      <c r="F20" s="154">
        <v>0</v>
      </c>
      <c r="G20" s="154">
        <v>0</v>
      </c>
      <c r="H20" s="154">
        <v>0</v>
      </c>
      <c r="I20" s="154">
        <v>1</v>
      </c>
      <c r="J20" s="31">
        <v>0</v>
      </c>
      <c r="K20" s="31">
        <v>0</v>
      </c>
      <c r="L20" s="31">
        <v>0</v>
      </c>
      <c r="M20" s="31">
        <v>0</v>
      </c>
      <c r="N20" s="31">
        <v>0</v>
      </c>
      <c r="O20" s="31">
        <v>0</v>
      </c>
      <c r="P20" s="31">
        <v>0</v>
      </c>
      <c r="Q20" s="31">
        <v>0</v>
      </c>
      <c r="R20" s="31">
        <v>0</v>
      </c>
      <c r="S20" s="31">
        <f>P20*1.05</f>
        <v>0</v>
      </c>
      <c r="T20" s="31">
        <v>0</v>
      </c>
      <c r="U20" s="31">
        <v>0</v>
      </c>
      <c r="V20" s="157">
        <f t="shared" si="0"/>
        <v>0</v>
      </c>
      <c r="W20" s="155">
        <f t="shared" si="1"/>
        <v>0</v>
      </c>
    </row>
    <row r="21" spans="1:23" s="3" customFormat="1" ht="30" customHeight="1" thickBot="1">
      <c r="A21" s="167" t="s">
        <v>23</v>
      </c>
      <c r="B21" s="168"/>
      <c r="C21" s="168"/>
      <c r="D21" s="168"/>
      <c r="E21" s="168"/>
      <c r="F21" s="168"/>
      <c r="G21" s="168"/>
      <c r="H21" s="168"/>
      <c r="I21" s="168"/>
      <c r="J21" s="13">
        <f>SUM(J11:J20)</f>
        <v>284000000</v>
      </c>
      <c r="K21" s="14">
        <f aca="true" t="shared" si="3" ref="K21:V21">SUM(K11:K20)</f>
        <v>0</v>
      </c>
      <c r="L21" s="14">
        <f t="shared" si="3"/>
        <v>5787078014</v>
      </c>
      <c r="M21" s="14">
        <f t="shared" si="3"/>
        <v>298200000</v>
      </c>
      <c r="N21" s="14">
        <f t="shared" si="3"/>
        <v>0</v>
      </c>
      <c r="O21" s="14">
        <f t="shared" si="3"/>
        <v>6076431914.700001</v>
      </c>
      <c r="P21" s="14">
        <f t="shared" si="3"/>
        <v>313110000</v>
      </c>
      <c r="Q21" s="14">
        <f t="shared" si="3"/>
        <v>0</v>
      </c>
      <c r="R21" s="14">
        <f t="shared" si="3"/>
        <v>6380253510.435</v>
      </c>
      <c r="S21" s="14">
        <f t="shared" si="3"/>
        <v>328765500</v>
      </c>
      <c r="T21" s="14">
        <f t="shared" si="3"/>
        <v>0</v>
      </c>
      <c r="U21" s="14">
        <f t="shared" si="3"/>
        <v>6699266185.956751</v>
      </c>
      <c r="V21" s="14">
        <f t="shared" si="3"/>
        <v>26167105125.09175</v>
      </c>
      <c r="W21" s="156">
        <f>SUM(W11:W20)</f>
        <v>1</v>
      </c>
    </row>
    <row r="23" spans="9:13" ht="12.75">
      <c r="I23" s="117"/>
      <c r="J23" s="117"/>
      <c r="K23" s="118"/>
      <c r="L23" s="118"/>
      <c r="M23" s="118"/>
    </row>
    <row r="24" spans="3:16" ht="12.75">
      <c r="C24" s="114"/>
      <c r="I24" s="117"/>
      <c r="J24" s="118"/>
      <c r="K24" s="118"/>
      <c r="L24" s="118"/>
      <c r="M24" s="118"/>
      <c r="P24" s="114"/>
    </row>
    <row r="25" spans="3:16" ht="12.75">
      <c r="C25" s="114"/>
      <c r="I25" s="117"/>
      <c r="J25" s="118"/>
      <c r="K25" s="118"/>
      <c r="L25" s="118"/>
      <c r="M25" s="118"/>
      <c r="P25" s="85"/>
    </row>
    <row r="26" spans="3:13" ht="12.75">
      <c r="C26" s="114"/>
      <c r="I26" s="117"/>
      <c r="J26" s="118"/>
      <c r="K26" s="118"/>
      <c r="L26" s="118"/>
      <c r="M26" s="118"/>
    </row>
    <row r="27" spans="3:13" ht="12.75">
      <c r="C27" s="114"/>
      <c r="I27" s="117"/>
      <c r="J27" s="117"/>
      <c r="K27" s="118"/>
      <c r="L27" s="117"/>
      <c r="M27" s="117"/>
    </row>
    <row r="28" spans="3:13" ht="12.75">
      <c r="C28" s="114"/>
      <c r="I28" s="117"/>
      <c r="J28" s="117"/>
      <c r="K28" s="118"/>
      <c r="L28" s="117"/>
      <c r="M28" s="119"/>
    </row>
    <row r="29" spans="10:13" ht="12.75">
      <c r="J29" s="116"/>
      <c r="K29" s="116"/>
      <c r="L29" s="116"/>
      <c r="M29" s="116"/>
    </row>
  </sheetData>
  <sheetProtection/>
  <mergeCells count="21">
    <mergeCell ref="A2:W2"/>
    <mergeCell ref="A3:W3"/>
    <mergeCell ref="A4:W4"/>
    <mergeCell ref="A5:W5"/>
    <mergeCell ref="A6:W6"/>
    <mergeCell ref="A7:W7"/>
    <mergeCell ref="A21:I21"/>
    <mergeCell ref="A9:A10"/>
    <mergeCell ref="B9:B10"/>
    <mergeCell ref="C9:C10"/>
    <mergeCell ref="D9:I9"/>
    <mergeCell ref="A19:A20"/>
    <mergeCell ref="B19:B20"/>
    <mergeCell ref="A11:A18"/>
    <mergeCell ref="A8:W8"/>
    <mergeCell ref="P9:R9"/>
    <mergeCell ref="J9:L9"/>
    <mergeCell ref="M9:O9"/>
    <mergeCell ref="S9:U9"/>
    <mergeCell ref="V9:V10"/>
    <mergeCell ref="W9:W10"/>
  </mergeCells>
  <hyperlinks>
    <hyperlink ref="D11" r:id="rId1" display="Cobertura del R.S."/>
    <hyperlink ref="D12" r:id="rId2" display="Depuración base de datos."/>
    <hyperlink ref="D14" r:id="rId3" display="Vinculados."/>
    <hyperlink ref="D13" r:id="rId4" display="Proyectos de promoción en salud."/>
    <hyperlink ref="A1" r:id="rId5" display="volver"/>
  </hyperlinks>
  <printOptions/>
  <pageMargins left="0.3937007874015748" right="0" top="0.1968503937007874" bottom="0" header="0" footer="0"/>
  <pageSetup fitToHeight="1" fitToWidth="1" horizontalDpi="600" verticalDpi="600" orientation="landscape" paperSize="5" scale="56" r:id="rId7"/>
  <drawing r:id="rId6"/>
</worksheet>
</file>

<file path=xl/worksheets/sheet2.xml><?xml version="1.0" encoding="utf-8"?>
<worksheet xmlns="http://schemas.openxmlformats.org/spreadsheetml/2006/main" xmlns:r="http://schemas.openxmlformats.org/officeDocument/2006/relationships">
  <sheetPr>
    <pageSetUpPr fitToPage="1"/>
  </sheetPr>
  <dimension ref="A1:W21"/>
  <sheetViews>
    <sheetView showGridLines="0" zoomScalePageLayoutView="0" workbookViewId="0" topLeftCell="A1">
      <selection activeCell="A1" sqref="A1"/>
    </sheetView>
  </sheetViews>
  <sheetFormatPr defaultColWidth="11.421875" defaultRowHeight="12.75"/>
  <cols>
    <col min="1" max="1" width="29.28125" style="18" bestFit="1" customWidth="1"/>
    <col min="2" max="2" width="30.140625" style="18" bestFit="1" customWidth="1"/>
    <col min="3" max="3" width="25.140625" style="18" bestFit="1" customWidth="1"/>
    <col min="4" max="4" width="12.00390625" style="18" bestFit="1" customWidth="1"/>
    <col min="5" max="5" width="5.140625" style="18" bestFit="1" customWidth="1"/>
    <col min="6" max="9" width="4.421875" style="18" bestFit="1" customWidth="1"/>
    <col min="10" max="10" width="14.57421875" style="18" bestFit="1" customWidth="1"/>
    <col min="11" max="11" width="5.28125" style="18" bestFit="1" customWidth="1"/>
    <col min="12" max="12" width="12.7109375" style="18" bestFit="1" customWidth="1"/>
    <col min="13" max="13" width="12.140625" style="18" bestFit="1" customWidth="1"/>
    <col min="14" max="14" width="5.140625" style="18" bestFit="1" customWidth="1"/>
    <col min="15" max="15" width="11.57421875" style="18" bestFit="1" customWidth="1"/>
    <col min="16" max="16" width="12.140625" style="18" bestFit="1" customWidth="1"/>
    <col min="17" max="17" width="5.28125" style="18" bestFit="1" customWidth="1"/>
    <col min="18" max="18" width="11.57421875" style="18" bestFit="1" customWidth="1"/>
    <col min="19" max="19" width="12.140625" style="18" bestFit="1" customWidth="1"/>
    <col min="20" max="20" width="5.28125" style="18" bestFit="1" customWidth="1"/>
    <col min="21" max="21" width="11.57421875" style="18" bestFit="1" customWidth="1"/>
    <col min="22" max="22" width="12.57421875" style="18" bestFit="1" customWidth="1"/>
    <col min="23" max="23" width="11.8515625" style="18" bestFit="1" customWidth="1"/>
    <col min="24" max="16384" width="11.421875" style="18" customWidth="1"/>
  </cols>
  <sheetData>
    <row r="1" ht="15.75" thickBot="1">
      <c r="A1" s="257" t="s">
        <v>140</v>
      </c>
    </row>
    <row r="2" spans="1:23" s="17" customFormat="1" ht="45" customHeight="1" thickBot="1">
      <c r="A2" s="196" t="s">
        <v>62</v>
      </c>
      <c r="B2" s="197"/>
      <c r="C2" s="197"/>
      <c r="D2" s="197"/>
      <c r="E2" s="197"/>
      <c r="F2" s="197"/>
      <c r="G2" s="197"/>
      <c r="H2" s="197"/>
      <c r="I2" s="197"/>
      <c r="J2" s="197"/>
      <c r="K2" s="197"/>
      <c r="L2" s="197"/>
      <c r="M2" s="197"/>
      <c r="N2" s="197"/>
      <c r="O2" s="197"/>
      <c r="P2" s="197"/>
      <c r="Q2" s="197"/>
      <c r="R2" s="197"/>
      <c r="S2" s="197"/>
      <c r="T2" s="197"/>
      <c r="U2" s="197"/>
      <c r="V2" s="197"/>
      <c r="W2" s="198"/>
    </row>
    <row r="3" spans="1:23" s="16" customFormat="1" ht="15.75">
      <c r="A3" s="199" t="s">
        <v>77</v>
      </c>
      <c r="B3" s="200"/>
      <c r="C3" s="200"/>
      <c r="D3" s="200"/>
      <c r="E3" s="200"/>
      <c r="F3" s="200"/>
      <c r="G3" s="200"/>
      <c r="H3" s="200"/>
      <c r="I3" s="200"/>
      <c r="J3" s="200"/>
      <c r="K3" s="200"/>
      <c r="L3" s="200"/>
      <c r="M3" s="200"/>
      <c r="N3" s="200"/>
      <c r="O3" s="200"/>
      <c r="P3" s="200"/>
      <c r="Q3" s="200"/>
      <c r="R3" s="200"/>
      <c r="S3" s="200"/>
      <c r="T3" s="200"/>
      <c r="U3" s="200"/>
      <c r="V3" s="200"/>
      <c r="W3" s="201"/>
    </row>
    <row r="4" spans="1:23" s="16" customFormat="1" ht="15.75">
      <c r="A4" s="202" t="s">
        <v>80</v>
      </c>
      <c r="B4" s="203"/>
      <c r="C4" s="203"/>
      <c r="D4" s="203"/>
      <c r="E4" s="203"/>
      <c r="F4" s="203"/>
      <c r="G4" s="203"/>
      <c r="H4" s="203"/>
      <c r="I4" s="203"/>
      <c r="J4" s="203"/>
      <c r="K4" s="203"/>
      <c r="L4" s="203"/>
      <c r="M4" s="203"/>
      <c r="N4" s="203"/>
      <c r="O4" s="203"/>
      <c r="P4" s="203"/>
      <c r="Q4" s="203"/>
      <c r="R4" s="203"/>
      <c r="S4" s="203"/>
      <c r="T4" s="203"/>
      <c r="U4" s="203"/>
      <c r="V4" s="203"/>
      <c r="W4" s="204"/>
    </row>
    <row r="5" spans="1:23" s="16" customFormat="1" ht="15.75">
      <c r="A5" s="202" t="s">
        <v>115</v>
      </c>
      <c r="B5" s="203"/>
      <c r="C5" s="203"/>
      <c r="D5" s="203"/>
      <c r="E5" s="203"/>
      <c r="F5" s="203"/>
      <c r="G5" s="203"/>
      <c r="H5" s="203"/>
      <c r="I5" s="203"/>
      <c r="J5" s="203"/>
      <c r="K5" s="203"/>
      <c r="L5" s="203"/>
      <c r="M5" s="203"/>
      <c r="N5" s="203"/>
      <c r="O5" s="203"/>
      <c r="P5" s="203"/>
      <c r="Q5" s="203"/>
      <c r="R5" s="203"/>
      <c r="S5" s="203"/>
      <c r="T5" s="203"/>
      <c r="U5" s="203"/>
      <c r="V5" s="203"/>
      <c r="W5" s="204"/>
    </row>
    <row r="6" spans="1:23" ht="15.75">
      <c r="A6" s="202" t="s">
        <v>63</v>
      </c>
      <c r="B6" s="203"/>
      <c r="C6" s="203"/>
      <c r="D6" s="203"/>
      <c r="E6" s="203"/>
      <c r="F6" s="203"/>
      <c r="G6" s="203"/>
      <c r="H6" s="203"/>
      <c r="I6" s="203"/>
      <c r="J6" s="203"/>
      <c r="K6" s="203"/>
      <c r="L6" s="203"/>
      <c r="M6" s="203"/>
      <c r="N6" s="203"/>
      <c r="O6" s="203"/>
      <c r="P6" s="203"/>
      <c r="Q6" s="203"/>
      <c r="R6" s="203"/>
      <c r="S6" s="203"/>
      <c r="T6" s="203"/>
      <c r="U6" s="203"/>
      <c r="V6" s="203"/>
      <c r="W6" s="204"/>
    </row>
    <row r="7" spans="1:23" ht="113.25" customHeight="1">
      <c r="A7" s="202" t="s">
        <v>72</v>
      </c>
      <c r="B7" s="203"/>
      <c r="C7" s="203"/>
      <c r="D7" s="203"/>
      <c r="E7" s="203"/>
      <c r="F7" s="203"/>
      <c r="G7" s="203"/>
      <c r="H7" s="203"/>
      <c r="I7" s="203"/>
      <c r="J7" s="203"/>
      <c r="K7" s="203"/>
      <c r="L7" s="203"/>
      <c r="M7" s="203"/>
      <c r="N7" s="203"/>
      <c r="O7" s="203"/>
      <c r="P7" s="203"/>
      <c r="Q7" s="203"/>
      <c r="R7" s="203"/>
      <c r="S7" s="203"/>
      <c r="T7" s="203"/>
      <c r="U7" s="203"/>
      <c r="V7" s="203"/>
      <c r="W7" s="204"/>
    </row>
    <row r="8" spans="1:23" ht="89.25" customHeight="1" thickBot="1">
      <c r="A8" s="158" t="s">
        <v>64</v>
      </c>
      <c r="B8" s="159"/>
      <c r="C8" s="159"/>
      <c r="D8" s="159"/>
      <c r="E8" s="159"/>
      <c r="F8" s="159"/>
      <c r="G8" s="159"/>
      <c r="H8" s="159"/>
      <c r="I8" s="159"/>
      <c r="J8" s="159"/>
      <c r="K8" s="159"/>
      <c r="L8" s="159"/>
      <c r="M8" s="159"/>
      <c r="N8" s="159"/>
      <c r="O8" s="159"/>
      <c r="P8" s="159"/>
      <c r="Q8" s="159"/>
      <c r="R8" s="159"/>
      <c r="S8" s="159"/>
      <c r="T8" s="159"/>
      <c r="U8" s="159"/>
      <c r="V8" s="159"/>
      <c r="W8" s="160"/>
    </row>
    <row r="9" spans="1:23" s="19" customFormat="1" ht="12" customHeight="1">
      <c r="A9" s="169" t="s">
        <v>0</v>
      </c>
      <c r="B9" s="169" t="s">
        <v>1</v>
      </c>
      <c r="C9" s="169" t="s">
        <v>2</v>
      </c>
      <c r="D9" s="169" t="s">
        <v>3</v>
      </c>
      <c r="E9" s="171"/>
      <c r="F9" s="171"/>
      <c r="G9" s="171"/>
      <c r="H9" s="171"/>
      <c r="I9" s="175"/>
      <c r="J9" s="162" t="s">
        <v>5</v>
      </c>
      <c r="K9" s="161"/>
      <c r="L9" s="161"/>
      <c r="M9" s="161" t="s">
        <v>6</v>
      </c>
      <c r="N9" s="161"/>
      <c r="O9" s="161"/>
      <c r="P9" s="161" t="s">
        <v>7</v>
      </c>
      <c r="Q9" s="161"/>
      <c r="R9" s="161"/>
      <c r="S9" s="161" t="s">
        <v>8</v>
      </c>
      <c r="T9" s="161"/>
      <c r="U9" s="161"/>
      <c r="V9" s="163" t="s">
        <v>43</v>
      </c>
      <c r="W9" s="165" t="s">
        <v>39</v>
      </c>
    </row>
    <row r="10" spans="1:23" s="19" customFormat="1" ht="24.75" thickBot="1">
      <c r="A10" s="210"/>
      <c r="B10" s="210"/>
      <c r="C10" s="210"/>
      <c r="D10" s="99" t="s">
        <v>4</v>
      </c>
      <c r="E10" s="100" t="s">
        <v>18</v>
      </c>
      <c r="F10" s="101">
        <v>2012</v>
      </c>
      <c r="G10" s="101">
        <v>2013</v>
      </c>
      <c r="H10" s="101">
        <v>2014</v>
      </c>
      <c r="I10" s="102">
        <v>2015</v>
      </c>
      <c r="J10" s="103" t="s">
        <v>40</v>
      </c>
      <c r="K10" s="100" t="s">
        <v>78</v>
      </c>
      <c r="L10" s="100" t="s">
        <v>41</v>
      </c>
      <c r="M10" s="100" t="s">
        <v>40</v>
      </c>
      <c r="N10" s="100" t="s">
        <v>78</v>
      </c>
      <c r="O10" s="100" t="s">
        <v>41</v>
      </c>
      <c r="P10" s="100" t="s">
        <v>40</v>
      </c>
      <c r="Q10" s="100" t="s">
        <v>78</v>
      </c>
      <c r="R10" s="100" t="s">
        <v>41</v>
      </c>
      <c r="S10" s="100" t="s">
        <v>40</v>
      </c>
      <c r="T10" s="100" t="s">
        <v>78</v>
      </c>
      <c r="U10" s="100" t="s">
        <v>41</v>
      </c>
      <c r="V10" s="195"/>
      <c r="W10" s="205"/>
    </row>
    <row r="11" spans="1:23" s="19" customFormat="1" ht="96">
      <c r="A11" s="206" t="s">
        <v>58</v>
      </c>
      <c r="B11" s="33" t="s">
        <v>95</v>
      </c>
      <c r="C11" s="34" t="s">
        <v>85</v>
      </c>
      <c r="D11" s="35" t="s">
        <v>59</v>
      </c>
      <c r="E11" s="36">
        <v>0</v>
      </c>
      <c r="F11" s="37">
        <v>1</v>
      </c>
      <c r="G11" s="37">
        <v>0</v>
      </c>
      <c r="H11" s="37">
        <v>0</v>
      </c>
      <c r="I11" s="37">
        <v>0</v>
      </c>
      <c r="J11" s="38">
        <v>0</v>
      </c>
      <c r="K11" s="38">
        <v>0</v>
      </c>
      <c r="L11" s="39">
        <f>12000000+6000000+500000</f>
        <v>18500000</v>
      </c>
      <c r="M11" s="39">
        <v>0</v>
      </c>
      <c r="N11" s="39">
        <v>0</v>
      </c>
      <c r="O11" s="39">
        <f>+L11*1.05</f>
        <v>19425000</v>
      </c>
      <c r="P11" s="39">
        <v>0</v>
      </c>
      <c r="Q11" s="39">
        <v>0</v>
      </c>
      <c r="R11" s="39">
        <f>+O11*1.05</f>
        <v>20396250</v>
      </c>
      <c r="S11" s="39">
        <v>0</v>
      </c>
      <c r="T11" s="39">
        <v>0</v>
      </c>
      <c r="U11" s="39">
        <f>+R11*1.05</f>
        <v>21416062.5</v>
      </c>
      <c r="V11" s="40">
        <f>SUM(J11:U11)</f>
        <v>79737312.5</v>
      </c>
      <c r="W11" s="32">
        <f>+V11/$V$14</f>
        <v>0.20125761860715238</v>
      </c>
    </row>
    <row r="12" spans="1:23" s="19" customFormat="1" ht="36">
      <c r="A12" s="207"/>
      <c r="B12" s="33" t="s">
        <v>129</v>
      </c>
      <c r="C12" s="34" t="s">
        <v>83</v>
      </c>
      <c r="D12" s="87" t="s">
        <v>60</v>
      </c>
      <c r="E12" s="36">
        <v>0</v>
      </c>
      <c r="F12" s="37">
        <v>0</v>
      </c>
      <c r="G12" s="37">
        <v>5</v>
      </c>
      <c r="H12" s="37">
        <v>6</v>
      </c>
      <c r="I12" s="37">
        <v>9</v>
      </c>
      <c r="J12" s="38">
        <v>0</v>
      </c>
      <c r="K12" s="38">
        <v>0</v>
      </c>
      <c r="L12" s="39">
        <f>2000000</f>
        <v>2000000</v>
      </c>
      <c r="M12" s="39">
        <v>0</v>
      </c>
      <c r="N12" s="39">
        <v>0</v>
      </c>
      <c r="O12" s="39">
        <f>+L12*1.05</f>
        <v>2100000</v>
      </c>
      <c r="P12" s="39">
        <v>0</v>
      </c>
      <c r="Q12" s="39">
        <v>0</v>
      </c>
      <c r="R12" s="39">
        <f>+O12*1.05</f>
        <v>2205000</v>
      </c>
      <c r="S12" s="39">
        <v>0</v>
      </c>
      <c r="T12" s="39">
        <v>0</v>
      </c>
      <c r="U12" s="39">
        <f>+R12*1.05</f>
        <v>2315250</v>
      </c>
      <c r="V12" s="40">
        <f>SUM(J12:U12)</f>
        <v>8620250</v>
      </c>
      <c r="W12" s="32">
        <f>+V12/$V$14</f>
        <v>0.02175758038996242</v>
      </c>
    </row>
    <row r="13" spans="1:23" s="19" customFormat="1" ht="36.75" thickBot="1">
      <c r="A13" s="207"/>
      <c r="B13" s="41" t="s">
        <v>134</v>
      </c>
      <c r="C13" s="34" t="s">
        <v>84</v>
      </c>
      <c r="D13" s="87" t="s">
        <v>61</v>
      </c>
      <c r="E13" s="36">
        <v>0</v>
      </c>
      <c r="F13" s="42">
        <v>0</v>
      </c>
      <c r="G13" s="42">
        <v>80</v>
      </c>
      <c r="H13" s="42">
        <v>100</v>
      </c>
      <c r="I13" s="42">
        <v>100</v>
      </c>
      <c r="J13" s="39">
        <f>58700000+1721986+1000000+10000000</f>
        <v>71421986</v>
      </c>
      <c r="K13" s="38">
        <v>0</v>
      </c>
      <c r="L13" s="38">
        <v>0</v>
      </c>
      <c r="M13" s="38">
        <f>+J13*1.05</f>
        <v>74993085.3</v>
      </c>
      <c r="N13" s="39">
        <v>0</v>
      </c>
      <c r="O13" s="38">
        <v>0</v>
      </c>
      <c r="P13" s="38">
        <f>+M13*1.05</f>
        <v>78742739.565</v>
      </c>
      <c r="Q13" s="38">
        <v>0</v>
      </c>
      <c r="R13" s="38">
        <v>0</v>
      </c>
      <c r="S13" s="38">
        <f>+P13*1.05</f>
        <v>82679876.54325</v>
      </c>
      <c r="T13" s="38">
        <v>0</v>
      </c>
      <c r="U13" s="38">
        <v>0</v>
      </c>
      <c r="V13" s="40">
        <f>SUM(J13:U13)</f>
        <v>307837687.40825</v>
      </c>
      <c r="W13" s="32">
        <f>+V13/$V$14</f>
        <v>0.7769848010028851</v>
      </c>
    </row>
    <row r="14" spans="1:23" ht="30" customHeight="1" thickBot="1">
      <c r="A14" s="208" t="s">
        <v>23</v>
      </c>
      <c r="B14" s="209"/>
      <c r="C14" s="209"/>
      <c r="D14" s="209"/>
      <c r="E14" s="209"/>
      <c r="F14" s="209"/>
      <c r="G14" s="209"/>
      <c r="H14" s="209"/>
      <c r="I14" s="209"/>
      <c r="J14" s="20">
        <f aca="true" t="shared" si="0" ref="J14:W14">SUM(J11:J13)</f>
        <v>71421986</v>
      </c>
      <c r="K14" s="21">
        <f t="shared" si="0"/>
        <v>0</v>
      </c>
      <c r="L14" s="21">
        <f t="shared" si="0"/>
        <v>20500000</v>
      </c>
      <c r="M14" s="21">
        <f t="shared" si="0"/>
        <v>74993085.3</v>
      </c>
      <c r="N14" s="21">
        <f t="shared" si="0"/>
        <v>0</v>
      </c>
      <c r="O14" s="21">
        <f t="shared" si="0"/>
        <v>21525000</v>
      </c>
      <c r="P14" s="21">
        <f t="shared" si="0"/>
        <v>78742739.565</v>
      </c>
      <c r="Q14" s="21">
        <f t="shared" si="0"/>
        <v>0</v>
      </c>
      <c r="R14" s="21">
        <f t="shared" si="0"/>
        <v>22601250</v>
      </c>
      <c r="S14" s="21">
        <f t="shared" si="0"/>
        <v>82679876.54325</v>
      </c>
      <c r="T14" s="21">
        <f t="shared" si="0"/>
        <v>0</v>
      </c>
      <c r="U14" s="21">
        <f t="shared" si="0"/>
        <v>23731312.5</v>
      </c>
      <c r="V14" s="22">
        <f t="shared" si="0"/>
        <v>396195249.90825</v>
      </c>
      <c r="W14" s="15">
        <f t="shared" si="0"/>
        <v>1</v>
      </c>
    </row>
    <row r="16" spans="10:14" ht="15">
      <c r="J16" s="115"/>
      <c r="K16" s="116"/>
      <c r="L16" s="115"/>
      <c r="M16" s="115"/>
      <c r="N16" s="118"/>
    </row>
    <row r="17" spans="3:14" ht="15">
      <c r="C17" s="120"/>
      <c r="J17" s="115"/>
      <c r="K17" s="115"/>
      <c r="L17" s="115"/>
      <c r="M17" s="115"/>
      <c r="N17" s="118"/>
    </row>
    <row r="18" spans="3:14" ht="15">
      <c r="C18" s="120"/>
      <c r="J18" s="115"/>
      <c r="K18" s="115"/>
      <c r="L18" s="115"/>
      <c r="M18" s="115"/>
      <c r="N18" s="118"/>
    </row>
    <row r="19" spans="3:14" ht="15">
      <c r="C19" s="120"/>
      <c r="J19" s="115"/>
      <c r="K19" s="115"/>
      <c r="L19" s="115"/>
      <c r="M19" s="115"/>
      <c r="N19" s="118"/>
    </row>
    <row r="20" spans="3:14" ht="15">
      <c r="C20" s="120"/>
      <c r="J20" s="116"/>
      <c r="K20" s="116"/>
      <c r="L20" s="115"/>
      <c r="M20" s="116"/>
      <c r="N20" s="117"/>
    </row>
    <row r="21" spans="10:14" ht="15">
      <c r="J21" s="117"/>
      <c r="K21" s="117"/>
      <c r="L21" s="118"/>
      <c r="M21" s="117"/>
      <c r="N21" s="119"/>
    </row>
  </sheetData>
  <sheetProtection/>
  <mergeCells count="19">
    <mergeCell ref="A11:A13"/>
    <mergeCell ref="A14:I14"/>
    <mergeCell ref="A8:W8"/>
    <mergeCell ref="A9:A10"/>
    <mergeCell ref="B9:B10"/>
    <mergeCell ref="C9:C10"/>
    <mergeCell ref="D9:I9"/>
    <mergeCell ref="J9:L9"/>
    <mergeCell ref="M9:O9"/>
    <mergeCell ref="P9:R9"/>
    <mergeCell ref="S9:U9"/>
    <mergeCell ref="V9:V10"/>
    <mergeCell ref="A2:W2"/>
    <mergeCell ref="A3:W3"/>
    <mergeCell ref="A4:W4"/>
    <mergeCell ref="A5:W5"/>
    <mergeCell ref="A6:W6"/>
    <mergeCell ref="A7:W7"/>
    <mergeCell ref="W9:W10"/>
  </mergeCells>
  <hyperlinks>
    <hyperlink ref="D12" r:id="rId1" display="Indicadores de gesti�n\Eje social\Vivienda\Familias reubicadas.xls"/>
    <hyperlink ref="D13" r:id="rId2" display="Indicadores de gesti�n\Eje social\Vivienda\Familias con subsidio.xls"/>
    <hyperlink ref="A1" r:id="rId3" display="volver"/>
  </hyperlinks>
  <printOptions/>
  <pageMargins left="0.3937007874015748" right="0" top="0.1968503937007874" bottom="0" header="0" footer="0"/>
  <pageSetup fitToHeight="1" fitToWidth="1" horizontalDpi="600" verticalDpi="600" orientation="landscape" paperSize="120" scale="65"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W20"/>
  <sheetViews>
    <sheetView showGridLines="0" zoomScalePageLayoutView="0" workbookViewId="0" topLeftCell="A1">
      <selection activeCell="A1" sqref="A1"/>
    </sheetView>
  </sheetViews>
  <sheetFormatPr defaultColWidth="11.421875" defaultRowHeight="12.75"/>
  <cols>
    <col min="1" max="1" width="20.7109375" style="0" bestFit="1" customWidth="1"/>
    <col min="2" max="2" width="34.28125" style="0" bestFit="1" customWidth="1"/>
    <col min="3" max="3" width="27.421875" style="0" bestFit="1" customWidth="1"/>
    <col min="4" max="4" width="15.00390625" style="0" customWidth="1"/>
    <col min="5" max="5" width="5.140625" style="0" bestFit="1" customWidth="1"/>
    <col min="6" max="9" width="4.421875" style="0" bestFit="1" customWidth="1"/>
    <col min="10" max="10" width="8.7109375" style="0" bestFit="1" customWidth="1"/>
    <col min="11" max="11" width="5.140625" style="0" bestFit="1" customWidth="1"/>
    <col min="12" max="12" width="12.57421875" style="0" bestFit="1" customWidth="1"/>
    <col min="13" max="13" width="8.7109375" style="0" bestFit="1" customWidth="1"/>
    <col min="14" max="14" width="5.140625" style="0" bestFit="1" customWidth="1"/>
    <col min="15" max="15" width="12.57421875" style="0" bestFit="1" customWidth="1"/>
    <col min="16" max="16" width="8.7109375" style="0" bestFit="1" customWidth="1"/>
    <col min="17" max="17" width="5.140625" style="0" bestFit="1" customWidth="1"/>
    <col min="18" max="18" width="12.57421875" style="0" bestFit="1" customWidth="1"/>
    <col min="19" max="19" width="8.7109375" style="0" bestFit="1" customWidth="1"/>
    <col min="20" max="20" width="5.140625" style="0" bestFit="1" customWidth="1"/>
    <col min="21" max="22" width="12.57421875" style="0" bestFit="1" customWidth="1"/>
    <col min="23" max="23" width="11.8515625" style="0" bestFit="1" customWidth="1"/>
  </cols>
  <sheetData>
    <row r="1" ht="13.5" thickBot="1">
      <c r="A1" s="257" t="s">
        <v>140</v>
      </c>
    </row>
    <row r="2" spans="1:23" s="17" customFormat="1" ht="45" customHeight="1" thickBot="1">
      <c r="A2" s="183" t="s">
        <v>62</v>
      </c>
      <c r="B2" s="184"/>
      <c r="C2" s="184"/>
      <c r="D2" s="184"/>
      <c r="E2" s="184"/>
      <c r="F2" s="184"/>
      <c r="G2" s="184"/>
      <c r="H2" s="184"/>
      <c r="I2" s="184"/>
      <c r="J2" s="184"/>
      <c r="K2" s="184"/>
      <c r="L2" s="184"/>
      <c r="M2" s="184"/>
      <c r="N2" s="184"/>
      <c r="O2" s="184"/>
      <c r="P2" s="184"/>
      <c r="Q2" s="184"/>
      <c r="R2" s="184"/>
      <c r="S2" s="184"/>
      <c r="T2" s="184"/>
      <c r="U2" s="184"/>
      <c r="V2" s="184"/>
      <c r="W2" s="185"/>
    </row>
    <row r="3" spans="1:23" s="1" customFormat="1" ht="15" customHeight="1">
      <c r="A3" s="211" t="s">
        <v>76</v>
      </c>
      <c r="B3" s="212"/>
      <c r="C3" s="212"/>
      <c r="D3" s="212"/>
      <c r="E3" s="212"/>
      <c r="F3" s="212"/>
      <c r="G3" s="212"/>
      <c r="H3" s="212"/>
      <c r="I3" s="212"/>
      <c r="J3" s="212"/>
      <c r="K3" s="212"/>
      <c r="L3" s="212"/>
      <c r="M3" s="212"/>
      <c r="N3" s="212"/>
      <c r="O3" s="212"/>
      <c r="P3" s="212"/>
      <c r="Q3" s="212"/>
      <c r="R3" s="212"/>
      <c r="S3" s="212"/>
      <c r="T3" s="212"/>
      <c r="U3" s="212"/>
      <c r="V3" s="212"/>
      <c r="W3" s="213"/>
    </row>
    <row r="4" spans="1:23" s="1" customFormat="1" ht="15">
      <c r="A4" s="192" t="s">
        <v>69</v>
      </c>
      <c r="B4" s="193"/>
      <c r="C4" s="193"/>
      <c r="D4" s="193"/>
      <c r="E4" s="193"/>
      <c r="F4" s="193"/>
      <c r="G4" s="193"/>
      <c r="H4" s="193"/>
      <c r="I4" s="193"/>
      <c r="J4" s="193"/>
      <c r="K4" s="193"/>
      <c r="L4" s="193"/>
      <c r="M4" s="193"/>
      <c r="N4" s="193"/>
      <c r="O4" s="193"/>
      <c r="P4" s="193"/>
      <c r="Q4" s="193"/>
      <c r="R4" s="193"/>
      <c r="S4" s="193"/>
      <c r="T4" s="193"/>
      <c r="U4" s="193"/>
      <c r="V4" s="193"/>
      <c r="W4" s="194"/>
    </row>
    <row r="5" spans="1:23" s="1" customFormat="1" ht="15" customHeight="1">
      <c r="A5" s="214" t="s">
        <v>74</v>
      </c>
      <c r="B5" s="215"/>
      <c r="C5" s="215"/>
      <c r="D5" s="215"/>
      <c r="E5" s="215"/>
      <c r="F5" s="215"/>
      <c r="G5" s="215"/>
      <c r="H5" s="215"/>
      <c r="I5" s="215"/>
      <c r="J5" s="215"/>
      <c r="K5" s="215"/>
      <c r="L5" s="215"/>
      <c r="M5" s="215"/>
      <c r="N5" s="215"/>
      <c r="O5" s="215"/>
      <c r="P5" s="215"/>
      <c r="Q5" s="215"/>
      <c r="R5" s="215"/>
      <c r="S5" s="215"/>
      <c r="T5" s="215"/>
      <c r="U5" s="215"/>
      <c r="V5" s="215"/>
      <c r="W5" s="216"/>
    </row>
    <row r="6" spans="1:23" s="1" customFormat="1" ht="15" customHeight="1">
      <c r="A6" s="192" t="s">
        <v>20</v>
      </c>
      <c r="B6" s="193"/>
      <c r="C6" s="193"/>
      <c r="D6" s="193"/>
      <c r="E6" s="193"/>
      <c r="F6" s="193"/>
      <c r="G6" s="193"/>
      <c r="H6" s="193"/>
      <c r="I6" s="193"/>
      <c r="J6" s="193"/>
      <c r="K6" s="193"/>
      <c r="L6" s="193"/>
      <c r="M6" s="193"/>
      <c r="N6" s="193"/>
      <c r="O6" s="193"/>
      <c r="P6" s="193"/>
      <c r="Q6" s="193"/>
      <c r="R6" s="193"/>
      <c r="S6" s="193"/>
      <c r="T6" s="193"/>
      <c r="U6" s="193"/>
      <c r="V6" s="193"/>
      <c r="W6" s="194"/>
    </row>
    <row r="7" spans="1:23" ht="31.5" customHeight="1">
      <c r="A7" s="217" t="s">
        <v>70</v>
      </c>
      <c r="B7" s="218"/>
      <c r="C7" s="218"/>
      <c r="D7" s="218"/>
      <c r="E7" s="218"/>
      <c r="F7" s="218"/>
      <c r="G7" s="218"/>
      <c r="H7" s="218"/>
      <c r="I7" s="218"/>
      <c r="J7" s="218"/>
      <c r="K7" s="218"/>
      <c r="L7" s="218"/>
      <c r="M7" s="218"/>
      <c r="N7" s="218"/>
      <c r="O7" s="218"/>
      <c r="P7" s="218"/>
      <c r="Q7" s="218"/>
      <c r="R7" s="218"/>
      <c r="S7" s="218"/>
      <c r="T7" s="218"/>
      <c r="U7" s="218"/>
      <c r="V7" s="218"/>
      <c r="W7" s="219"/>
    </row>
    <row r="8" spans="1:23" ht="94.5" customHeight="1" thickBot="1">
      <c r="A8" s="158" t="s">
        <v>64</v>
      </c>
      <c r="B8" s="159"/>
      <c r="C8" s="159"/>
      <c r="D8" s="159"/>
      <c r="E8" s="159"/>
      <c r="F8" s="159"/>
      <c r="G8" s="159"/>
      <c r="H8" s="159"/>
      <c r="I8" s="159"/>
      <c r="J8" s="159"/>
      <c r="K8" s="159"/>
      <c r="L8" s="159"/>
      <c r="M8" s="159"/>
      <c r="N8" s="159"/>
      <c r="O8" s="159"/>
      <c r="P8" s="159"/>
      <c r="Q8" s="159"/>
      <c r="R8" s="159"/>
      <c r="S8" s="159"/>
      <c r="T8" s="159"/>
      <c r="U8" s="159"/>
      <c r="V8" s="159"/>
      <c r="W8" s="160"/>
    </row>
    <row r="9" spans="1:23" ht="19.5" customHeight="1">
      <c r="A9" s="169" t="s">
        <v>0</v>
      </c>
      <c r="B9" s="171" t="s">
        <v>1</v>
      </c>
      <c r="C9" s="173" t="s">
        <v>2</v>
      </c>
      <c r="D9" s="169" t="s">
        <v>3</v>
      </c>
      <c r="E9" s="171"/>
      <c r="F9" s="171"/>
      <c r="G9" s="171"/>
      <c r="H9" s="171"/>
      <c r="I9" s="175"/>
      <c r="J9" s="162" t="s">
        <v>5</v>
      </c>
      <c r="K9" s="161"/>
      <c r="L9" s="161"/>
      <c r="M9" s="161" t="s">
        <v>6</v>
      </c>
      <c r="N9" s="161"/>
      <c r="O9" s="161"/>
      <c r="P9" s="161" t="s">
        <v>7</v>
      </c>
      <c r="Q9" s="161"/>
      <c r="R9" s="161"/>
      <c r="S9" s="161" t="s">
        <v>8</v>
      </c>
      <c r="T9" s="161"/>
      <c r="U9" s="161"/>
      <c r="V9" s="163" t="s">
        <v>42</v>
      </c>
      <c r="W9" s="165" t="s">
        <v>39</v>
      </c>
    </row>
    <row r="10" spans="1:23" ht="24.75" customHeight="1" thickBot="1">
      <c r="A10" s="170"/>
      <c r="B10" s="172"/>
      <c r="C10" s="174"/>
      <c r="D10" s="104" t="s">
        <v>4</v>
      </c>
      <c r="E10" s="105" t="s">
        <v>18</v>
      </c>
      <c r="F10" s="106">
        <v>2012</v>
      </c>
      <c r="G10" s="106">
        <v>2013</v>
      </c>
      <c r="H10" s="106">
        <v>2014</v>
      </c>
      <c r="I10" s="107">
        <v>2015</v>
      </c>
      <c r="J10" s="108" t="s">
        <v>40</v>
      </c>
      <c r="K10" s="100" t="s">
        <v>78</v>
      </c>
      <c r="L10" s="105" t="s">
        <v>41</v>
      </c>
      <c r="M10" s="105" t="s">
        <v>40</v>
      </c>
      <c r="N10" s="100" t="s">
        <v>78</v>
      </c>
      <c r="O10" s="105" t="s">
        <v>41</v>
      </c>
      <c r="P10" s="105" t="s">
        <v>40</v>
      </c>
      <c r="Q10" s="100" t="s">
        <v>78</v>
      </c>
      <c r="R10" s="105" t="s">
        <v>41</v>
      </c>
      <c r="S10" s="105" t="s">
        <v>40</v>
      </c>
      <c r="T10" s="100" t="s">
        <v>78</v>
      </c>
      <c r="U10" s="105" t="s">
        <v>41</v>
      </c>
      <c r="V10" s="164"/>
      <c r="W10" s="166"/>
    </row>
    <row r="11" spans="1:23" ht="25.5">
      <c r="A11" s="221" t="s">
        <v>71</v>
      </c>
      <c r="B11" s="11" t="s">
        <v>96</v>
      </c>
      <c r="C11" s="43" t="s">
        <v>137</v>
      </c>
      <c r="D11" s="88" t="s">
        <v>56</v>
      </c>
      <c r="E11" s="44">
        <v>0</v>
      </c>
      <c r="F11" s="44">
        <v>1000</v>
      </c>
      <c r="G11" s="44">
        <v>1000</v>
      </c>
      <c r="H11" s="44">
        <v>1000</v>
      </c>
      <c r="I11" s="44">
        <v>1000</v>
      </c>
      <c r="J11" s="45">
        <v>0</v>
      </c>
      <c r="K11" s="45">
        <v>0</v>
      </c>
      <c r="L11" s="45">
        <f>25000000+20000000+10000000</f>
        <v>55000000</v>
      </c>
      <c r="M11" s="45">
        <v>0</v>
      </c>
      <c r="N11" s="45">
        <v>0</v>
      </c>
      <c r="O11" s="45">
        <f>+L11*1.05</f>
        <v>57750000</v>
      </c>
      <c r="P11" s="45">
        <v>0</v>
      </c>
      <c r="Q11" s="45">
        <v>0</v>
      </c>
      <c r="R11" s="45">
        <f>+O11*1.05</f>
        <v>60637500</v>
      </c>
      <c r="S11" s="45">
        <v>0</v>
      </c>
      <c r="T11" s="45">
        <v>0</v>
      </c>
      <c r="U11" s="45">
        <f>+R11*1.05</f>
        <v>63669375</v>
      </c>
      <c r="V11" s="81">
        <f>SUM(J11:U11)</f>
        <v>237056875</v>
      </c>
      <c r="W11" s="74">
        <f>+V11/$V$14</f>
        <v>0.3996288915325591</v>
      </c>
    </row>
    <row r="12" spans="1:23" ht="38.25">
      <c r="A12" s="222"/>
      <c r="B12" s="10" t="s">
        <v>139</v>
      </c>
      <c r="C12" s="46" t="s">
        <v>138</v>
      </c>
      <c r="D12" s="89" t="s">
        <v>68</v>
      </c>
      <c r="E12" s="47">
        <v>0</v>
      </c>
      <c r="F12" s="47">
        <v>8</v>
      </c>
      <c r="G12" s="47">
        <v>8</v>
      </c>
      <c r="H12" s="47">
        <v>8</v>
      </c>
      <c r="I12" s="47">
        <v>8</v>
      </c>
      <c r="J12" s="48">
        <v>0</v>
      </c>
      <c r="K12" s="48">
        <v>0</v>
      </c>
      <c r="L12" s="48">
        <v>13000000</v>
      </c>
      <c r="M12" s="48">
        <v>0</v>
      </c>
      <c r="N12" s="48">
        <v>0</v>
      </c>
      <c r="O12" s="48">
        <f>+L12*1.05</f>
        <v>13650000</v>
      </c>
      <c r="P12" s="48">
        <v>0</v>
      </c>
      <c r="Q12" s="48">
        <v>0</v>
      </c>
      <c r="R12" s="48">
        <f>+O12*1.05</f>
        <v>14332500</v>
      </c>
      <c r="S12" s="48">
        <v>0</v>
      </c>
      <c r="T12" s="48">
        <v>0</v>
      </c>
      <c r="U12" s="48">
        <f>+R12*1.05</f>
        <v>15049125</v>
      </c>
      <c r="V12" s="82">
        <f>SUM(J12:U12)</f>
        <v>56031625</v>
      </c>
      <c r="W12" s="75">
        <f>+V12/$V$14</f>
        <v>0.09445773799860488</v>
      </c>
    </row>
    <row r="13" spans="1:23" ht="24.75" thickBot="1">
      <c r="A13" s="223"/>
      <c r="B13" s="52" t="s">
        <v>97</v>
      </c>
      <c r="C13" s="53" t="s">
        <v>57</v>
      </c>
      <c r="D13" s="53" t="s">
        <v>56</v>
      </c>
      <c r="E13" s="54">
        <v>0</v>
      </c>
      <c r="F13" s="54">
        <v>8</v>
      </c>
      <c r="G13" s="54">
        <v>8</v>
      </c>
      <c r="H13" s="54">
        <v>8</v>
      </c>
      <c r="I13" s="54">
        <v>8</v>
      </c>
      <c r="J13" s="55">
        <v>0</v>
      </c>
      <c r="K13" s="55">
        <v>0</v>
      </c>
      <c r="L13" s="55">
        <f>55000000+14627687</f>
        <v>69627687</v>
      </c>
      <c r="M13" s="55">
        <v>0</v>
      </c>
      <c r="N13" s="55">
        <v>0</v>
      </c>
      <c r="O13" s="55">
        <f>+L13*1.05</f>
        <v>73109071.35000001</v>
      </c>
      <c r="P13" s="55">
        <v>0</v>
      </c>
      <c r="Q13" s="55">
        <v>0</v>
      </c>
      <c r="R13" s="55">
        <f>+O13*1.05</f>
        <v>76764524.91750002</v>
      </c>
      <c r="S13" s="55">
        <v>0</v>
      </c>
      <c r="T13" s="55">
        <v>0</v>
      </c>
      <c r="U13" s="55">
        <f>+R13*1.05</f>
        <v>80602751.16337502</v>
      </c>
      <c r="V13" s="83">
        <f>SUM(J13:U13)</f>
        <v>300104034.43087506</v>
      </c>
      <c r="W13" s="76">
        <f>+V13/$V$14</f>
        <v>0.505913370468836</v>
      </c>
    </row>
    <row r="14" spans="1:23" s="3" customFormat="1" ht="30" customHeight="1" thickBot="1">
      <c r="A14" s="167" t="s">
        <v>23</v>
      </c>
      <c r="B14" s="168"/>
      <c r="C14" s="168"/>
      <c r="D14" s="168"/>
      <c r="E14" s="168"/>
      <c r="F14" s="168"/>
      <c r="G14" s="168"/>
      <c r="H14" s="168"/>
      <c r="I14" s="220"/>
      <c r="J14" s="49">
        <f aca="true" t="shared" si="0" ref="J14:W14">SUM(J11:J13)</f>
        <v>0</v>
      </c>
      <c r="K14" s="50">
        <f t="shared" si="0"/>
        <v>0</v>
      </c>
      <c r="L14" s="50">
        <f t="shared" si="0"/>
        <v>137627687</v>
      </c>
      <c r="M14" s="50">
        <f t="shared" si="0"/>
        <v>0</v>
      </c>
      <c r="N14" s="50">
        <f t="shared" si="0"/>
        <v>0</v>
      </c>
      <c r="O14" s="50">
        <f t="shared" si="0"/>
        <v>144509071.35000002</v>
      </c>
      <c r="P14" s="50">
        <f t="shared" si="0"/>
        <v>0</v>
      </c>
      <c r="Q14" s="50">
        <f t="shared" si="0"/>
        <v>0</v>
      </c>
      <c r="R14" s="50">
        <f t="shared" si="0"/>
        <v>151734524.91750002</v>
      </c>
      <c r="S14" s="50">
        <f t="shared" si="0"/>
        <v>0</v>
      </c>
      <c r="T14" s="50">
        <f t="shared" si="0"/>
        <v>0</v>
      </c>
      <c r="U14" s="50">
        <f t="shared" si="0"/>
        <v>159321251.16337502</v>
      </c>
      <c r="V14" s="50">
        <f t="shared" si="0"/>
        <v>593192534.4308751</v>
      </c>
      <c r="W14" s="51">
        <f t="shared" si="0"/>
        <v>1</v>
      </c>
    </row>
    <row r="17" ht="12.75">
      <c r="C17" s="121"/>
    </row>
    <row r="18" ht="12.75">
      <c r="C18" s="121"/>
    </row>
    <row r="19" ht="12.75">
      <c r="C19" s="121"/>
    </row>
    <row r="20" ht="12.75">
      <c r="C20" s="121"/>
    </row>
  </sheetData>
  <sheetProtection/>
  <mergeCells count="19">
    <mergeCell ref="S9:U9"/>
    <mergeCell ref="M9:O9"/>
    <mergeCell ref="P9:R9"/>
    <mergeCell ref="D9:I9"/>
    <mergeCell ref="A14:I14"/>
    <mergeCell ref="A9:A10"/>
    <mergeCell ref="B9:B10"/>
    <mergeCell ref="C9:C10"/>
    <mergeCell ref="A11:A13"/>
    <mergeCell ref="V9:V10"/>
    <mergeCell ref="W9:W10"/>
    <mergeCell ref="A2:W2"/>
    <mergeCell ref="A3:W3"/>
    <mergeCell ref="A4:W4"/>
    <mergeCell ref="A5:W5"/>
    <mergeCell ref="A6:W6"/>
    <mergeCell ref="J9:L9"/>
    <mergeCell ref="A7:W7"/>
    <mergeCell ref="A8:W8"/>
  </mergeCells>
  <hyperlinks>
    <hyperlink ref="D11" r:id="rId1" display="Práctica del deporte."/>
    <hyperlink ref="D12" r:id="rId2" display="Instituciones con práctica del deporte."/>
    <hyperlink ref="A1" r:id="rId3" display="volver"/>
  </hyperlinks>
  <printOptions/>
  <pageMargins left="0.3937007874015748" right="0" top="0" bottom="0" header="0" footer="0"/>
  <pageSetup fitToHeight="1" fitToWidth="1" horizontalDpi="600" verticalDpi="600" orientation="landscape" paperSize="5" scale="70" r:id="rId5"/>
  <drawing r:id="rId4"/>
</worksheet>
</file>

<file path=xl/worksheets/sheet4.xml><?xml version="1.0" encoding="utf-8"?>
<worksheet xmlns="http://schemas.openxmlformats.org/spreadsheetml/2006/main" xmlns:r="http://schemas.openxmlformats.org/officeDocument/2006/relationships">
  <sheetPr>
    <pageSetUpPr fitToPage="1"/>
  </sheetPr>
  <dimension ref="A1:W47"/>
  <sheetViews>
    <sheetView showGridLines="0" zoomScalePageLayoutView="0" workbookViewId="0" topLeftCell="A1">
      <selection activeCell="A1" sqref="A1"/>
    </sheetView>
  </sheetViews>
  <sheetFormatPr defaultColWidth="11.421875" defaultRowHeight="12.75"/>
  <cols>
    <col min="1" max="1" width="28.421875" style="0" customWidth="1"/>
    <col min="2" max="2" width="30.7109375" style="0" customWidth="1"/>
    <col min="3" max="3" width="30.00390625" style="0" bestFit="1" customWidth="1"/>
    <col min="4" max="4" width="24.00390625" style="0" customWidth="1"/>
    <col min="5" max="5" width="16.00390625" style="0" customWidth="1"/>
    <col min="6" max="9" width="5.00390625" style="0" bestFit="1" customWidth="1"/>
    <col min="10" max="10" width="13.00390625" style="0" bestFit="1" customWidth="1"/>
    <col min="11" max="11" width="5.28125" style="0" bestFit="1" customWidth="1"/>
    <col min="12" max="12" width="14.140625" style="0" bestFit="1" customWidth="1"/>
    <col min="13" max="13" width="13.00390625" style="0" bestFit="1" customWidth="1"/>
    <col min="14" max="14" width="5.28125" style="0" bestFit="1" customWidth="1"/>
    <col min="15" max="15" width="15.8515625" style="0" bestFit="1" customWidth="1"/>
    <col min="16" max="16" width="13.00390625" style="0" bestFit="1" customWidth="1"/>
    <col min="17" max="17" width="5.28125" style="0" bestFit="1" customWidth="1"/>
    <col min="18" max="18" width="15.8515625" style="0" bestFit="1" customWidth="1"/>
    <col min="19" max="19" width="13.00390625" style="0" bestFit="1" customWidth="1"/>
    <col min="20" max="20" width="5.28125" style="0" bestFit="1" customWidth="1"/>
    <col min="21" max="22" width="15.8515625" style="0" bestFit="1" customWidth="1"/>
    <col min="23" max="23" width="12.00390625" style="0" bestFit="1" customWidth="1"/>
  </cols>
  <sheetData>
    <row r="1" ht="13.5" thickBot="1">
      <c r="A1" s="257" t="s">
        <v>140</v>
      </c>
    </row>
    <row r="2" spans="1:23" s="91" customFormat="1" ht="45" customHeight="1" thickBot="1">
      <c r="A2" s="196" t="s">
        <v>62</v>
      </c>
      <c r="B2" s="197"/>
      <c r="C2" s="197"/>
      <c r="D2" s="197"/>
      <c r="E2" s="197"/>
      <c r="F2" s="197"/>
      <c r="G2" s="197"/>
      <c r="H2" s="197"/>
      <c r="I2" s="197"/>
      <c r="J2" s="197"/>
      <c r="K2" s="197"/>
      <c r="L2" s="197"/>
      <c r="M2" s="197"/>
      <c r="N2" s="197"/>
      <c r="O2" s="197"/>
      <c r="P2" s="197"/>
      <c r="Q2" s="197"/>
      <c r="R2" s="197"/>
      <c r="S2" s="197"/>
      <c r="T2" s="197"/>
      <c r="U2" s="197"/>
      <c r="V2" s="197"/>
      <c r="W2" s="198"/>
    </row>
    <row r="3" spans="1:23" s="3" customFormat="1" ht="15">
      <c r="A3" s="250" t="s">
        <v>75</v>
      </c>
      <c r="B3" s="251"/>
      <c r="C3" s="251"/>
      <c r="D3" s="251"/>
      <c r="E3" s="251"/>
      <c r="F3" s="251"/>
      <c r="G3" s="251"/>
      <c r="H3" s="251"/>
      <c r="I3" s="251"/>
      <c r="J3" s="251"/>
      <c r="K3" s="251"/>
      <c r="L3" s="251"/>
      <c r="M3" s="251"/>
      <c r="N3" s="251"/>
      <c r="O3" s="251"/>
      <c r="P3" s="251"/>
      <c r="Q3" s="251"/>
      <c r="R3" s="251"/>
      <c r="S3" s="251"/>
      <c r="T3" s="251"/>
      <c r="U3" s="251"/>
      <c r="V3" s="251"/>
      <c r="W3" s="252"/>
    </row>
    <row r="4" spans="1:23" s="3" customFormat="1" ht="15">
      <c r="A4" s="253" t="s">
        <v>21</v>
      </c>
      <c r="B4" s="254"/>
      <c r="C4" s="254"/>
      <c r="D4" s="254"/>
      <c r="E4" s="254"/>
      <c r="F4" s="254"/>
      <c r="G4" s="254"/>
      <c r="H4" s="254"/>
      <c r="I4" s="254"/>
      <c r="J4" s="254"/>
      <c r="K4" s="254"/>
      <c r="L4" s="254"/>
      <c r="M4" s="254"/>
      <c r="N4" s="254"/>
      <c r="O4" s="254"/>
      <c r="P4" s="254"/>
      <c r="Q4" s="254"/>
      <c r="R4" s="254"/>
      <c r="S4" s="254"/>
      <c r="T4" s="254"/>
      <c r="U4" s="254"/>
      <c r="V4" s="254"/>
      <c r="W4" s="255"/>
    </row>
    <row r="5" spans="1:23" s="3" customFormat="1" ht="15">
      <c r="A5" s="253" t="s">
        <v>114</v>
      </c>
      <c r="B5" s="254"/>
      <c r="C5" s="254"/>
      <c r="D5" s="254"/>
      <c r="E5" s="254"/>
      <c r="F5" s="254"/>
      <c r="G5" s="254"/>
      <c r="H5" s="254"/>
      <c r="I5" s="254"/>
      <c r="J5" s="254"/>
      <c r="K5" s="254"/>
      <c r="L5" s="254"/>
      <c r="M5" s="254"/>
      <c r="N5" s="254"/>
      <c r="O5" s="254"/>
      <c r="P5" s="254"/>
      <c r="Q5" s="254"/>
      <c r="R5" s="254"/>
      <c r="S5" s="254"/>
      <c r="T5" s="254"/>
      <c r="U5" s="254"/>
      <c r="V5" s="254"/>
      <c r="W5" s="255"/>
    </row>
    <row r="6" spans="1:23" s="3" customFormat="1" ht="15">
      <c r="A6" s="253" t="s">
        <v>82</v>
      </c>
      <c r="B6" s="254"/>
      <c r="C6" s="254"/>
      <c r="D6" s="254"/>
      <c r="E6" s="254"/>
      <c r="F6" s="254"/>
      <c r="G6" s="254"/>
      <c r="H6" s="254"/>
      <c r="I6" s="254"/>
      <c r="J6" s="254"/>
      <c r="K6" s="254"/>
      <c r="L6" s="254"/>
      <c r="M6" s="254"/>
      <c r="N6" s="254"/>
      <c r="O6" s="254"/>
      <c r="P6" s="254"/>
      <c r="Q6" s="254"/>
      <c r="R6" s="254"/>
      <c r="S6" s="254"/>
      <c r="T6" s="254"/>
      <c r="U6" s="254"/>
      <c r="V6" s="254"/>
      <c r="W6" s="255"/>
    </row>
    <row r="7" spans="1:23" s="3" customFormat="1" ht="72.75" customHeight="1">
      <c r="A7" s="229" t="s">
        <v>130</v>
      </c>
      <c r="B7" s="230"/>
      <c r="C7" s="230"/>
      <c r="D7" s="230"/>
      <c r="E7" s="230"/>
      <c r="F7" s="230"/>
      <c r="G7" s="230"/>
      <c r="H7" s="230"/>
      <c r="I7" s="230"/>
      <c r="J7" s="230"/>
      <c r="K7" s="230"/>
      <c r="L7" s="230"/>
      <c r="M7" s="230"/>
      <c r="N7" s="230"/>
      <c r="O7" s="230"/>
      <c r="P7" s="230"/>
      <c r="Q7" s="230"/>
      <c r="R7" s="230"/>
      <c r="S7" s="230"/>
      <c r="T7" s="230"/>
      <c r="U7" s="230"/>
      <c r="V7" s="230"/>
      <c r="W7" s="231"/>
    </row>
    <row r="8" spans="1:23" s="3" customFormat="1" ht="94.5" customHeight="1" thickBot="1">
      <c r="A8" s="158" t="s">
        <v>64</v>
      </c>
      <c r="B8" s="159"/>
      <c r="C8" s="159"/>
      <c r="D8" s="159"/>
      <c r="E8" s="159"/>
      <c r="F8" s="159"/>
      <c r="G8" s="159"/>
      <c r="H8" s="159"/>
      <c r="I8" s="159"/>
      <c r="J8" s="159"/>
      <c r="K8" s="159"/>
      <c r="L8" s="159"/>
      <c r="M8" s="159"/>
      <c r="N8" s="159"/>
      <c r="O8" s="159"/>
      <c r="P8" s="159"/>
      <c r="Q8" s="159"/>
      <c r="R8" s="159"/>
      <c r="S8" s="159"/>
      <c r="T8" s="159"/>
      <c r="U8" s="159"/>
      <c r="V8" s="159"/>
      <c r="W8" s="160"/>
    </row>
    <row r="9" spans="1:23" s="93" customFormat="1" ht="12">
      <c r="A9" s="246" t="s">
        <v>0</v>
      </c>
      <c r="B9" s="224" t="s">
        <v>1</v>
      </c>
      <c r="C9" s="256" t="s">
        <v>2</v>
      </c>
      <c r="D9" s="242" t="s">
        <v>3</v>
      </c>
      <c r="E9" s="243"/>
      <c r="F9" s="243"/>
      <c r="G9" s="243"/>
      <c r="H9" s="243"/>
      <c r="I9" s="244"/>
      <c r="J9" s="233" t="s">
        <v>5</v>
      </c>
      <c r="K9" s="234"/>
      <c r="L9" s="235"/>
      <c r="M9" s="245" t="s">
        <v>6</v>
      </c>
      <c r="N9" s="234"/>
      <c r="O9" s="235"/>
      <c r="P9" s="245" t="s">
        <v>7</v>
      </c>
      <c r="Q9" s="234"/>
      <c r="R9" s="235"/>
      <c r="S9" s="245" t="s">
        <v>8</v>
      </c>
      <c r="T9" s="234"/>
      <c r="U9" s="235"/>
      <c r="V9" s="232" t="s">
        <v>43</v>
      </c>
      <c r="W9" s="228" t="s">
        <v>39</v>
      </c>
    </row>
    <row r="10" spans="1:23" s="93" customFormat="1" ht="24.75" thickBot="1">
      <c r="A10" s="246"/>
      <c r="B10" s="224"/>
      <c r="C10" s="256"/>
      <c r="D10" s="109" t="s">
        <v>4</v>
      </c>
      <c r="E10" s="110" t="s">
        <v>18</v>
      </c>
      <c r="F10" s="111">
        <v>2012</v>
      </c>
      <c r="G10" s="111">
        <v>2013</v>
      </c>
      <c r="H10" s="111">
        <v>2014</v>
      </c>
      <c r="I10" s="112">
        <v>2015</v>
      </c>
      <c r="J10" s="113" t="s">
        <v>40</v>
      </c>
      <c r="K10" s="100" t="s">
        <v>78</v>
      </c>
      <c r="L10" s="110" t="s">
        <v>41</v>
      </c>
      <c r="M10" s="110" t="s">
        <v>40</v>
      </c>
      <c r="N10" s="100" t="s">
        <v>78</v>
      </c>
      <c r="O10" s="110" t="s">
        <v>41</v>
      </c>
      <c r="P10" s="110" t="s">
        <v>40</v>
      </c>
      <c r="Q10" s="100" t="s">
        <v>78</v>
      </c>
      <c r="R10" s="110" t="s">
        <v>41</v>
      </c>
      <c r="S10" s="110" t="s">
        <v>40</v>
      </c>
      <c r="T10" s="100" t="s">
        <v>78</v>
      </c>
      <c r="U10" s="110" t="s">
        <v>41</v>
      </c>
      <c r="V10" s="232"/>
      <c r="W10" s="228"/>
    </row>
    <row r="11" spans="1:23" s="92" customFormat="1" ht="36">
      <c r="A11" s="236" t="s">
        <v>120</v>
      </c>
      <c r="B11" s="77" t="s">
        <v>98</v>
      </c>
      <c r="C11" s="56" t="s">
        <v>126</v>
      </c>
      <c r="D11" s="88" t="s">
        <v>46</v>
      </c>
      <c r="E11" s="43" t="s">
        <v>125</v>
      </c>
      <c r="F11" s="57">
        <v>205</v>
      </c>
      <c r="G11" s="57">
        <v>205</v>
      </c>
      <c r="H11" s="57">
        <v>205</v>
      </c>
      <c r="I11" s="57">
        <v>205</v>
      </c>
      <c r="J11" s="58">
        <f>20000000</f>
        <v>20000000</v>
      </c>
      <c r="K11" s="58">
        <v>0</v>
      </c>
      <c r="L11" s="58">
        <v>30000000</v>
      </c>
      <c r="M11" s="58">
        <f>+J11*1.05</f>
        <v>21000000</v>
      </c>
      <c r="N11" s="58">
        <v>0</v>
      </c>
      <c r="O11" s="58">
        <f>+L11*1.05</f>
        <v>31500000</v>
      </c>
      <c r="P11" s="58">
        <f>+M11*1.05</f>
        <v>22050000</v>
      </c>
      <c r="Q11" s="58">
        <v>0</v>
      </c>
      <c r="R11" s="58">
        <f>+O11*1.05</f>
        <v>33075000</v>
      </c>
      <c r="S11" s="58">
        <f>+P11*1.05</f>
        <v>23152500</v>
      </c>
      <c r="T11" s="58">
        <v>0</v>
      </c>
      <c r="U11" s="58">
        <f>+R11*1.05</f>
        <v>34728750</v>
      </c>
      <c r="V11" s="58">
        <f>SUM(J11:U11)</f>
        <v>215506250</v>
      </c>
      <c r="W11" s="122">
        <f aca="true" t="shared" si="0" ref="W11:W27">+V11/$V$28</f>
        <v>0.050076357481491286</v>
      </c>
    </row>
    <row r="12" spans="1:23" s="92" customFormat="1" ht="24">
      <c r="A12" s="237"/>
      <c r="B12" s="78" t="s">
        <v>99</v>
      </c>
      <c r="C12" s="59" t="s">
        <v>47</v>
      </c>
      <c r="D12" s="60" t="s">
        <v>24</v>
      </c>
      <c r="E12" s="61" t="s">
        <v>119</v>
      </c>
      <c r="F12" s="62">
        <v>2000</v>
      </c>
      <c r="G12" s="62">
        <v>2000</v>
      </c>
      <c r="H12" s="62">
        <v>2000</v>
      </c>
      <c r="I12" s="62">
        <v>2500</v>
      </c>
      <c r="J12" s="63">
        <v>0</v>
      </c>
      <c r="K12" s="63">
        <v>0</v>
      </c>
      <c r="L12" s="63">
        <v>15000000</v>
      </c>
      <c r="M12" s="63">
        <v>0</v>
      </c>
      <c r="N12" s="63">
        <v>0</v>
      </c>
      <c r="O12" s="63">
        <f>+L12*1.05</f>
        <v>15750000</v>
      </c>
      <c r="P12" s="63">
        <v>0</v>
      </c>
      <c r="Q12" s="63">
        <v>0</v>
      </c>
      <c r="R12" s="63">
        <f>+O12*1.05</f>
        <v>16537500</v>
      </c>
      <c r="S12" s="63">
        <v>0</v>
      </c>
      <c r="T12" s="63">
        <v>0</v>
      </c>
      <c r="U12" s="63">
        <f>+R12*1.05</f>
        <v>17364375</v>
      </c>
      <c r="V12" s="63">
        <f>SUM(J12:U12)</f>
        <v>64651875</v>
      </c>
      <c r="W12" s="123">
        <f t="shared" si="0"/>
        <v>0.015022907244447386</v>
      </c>
    </row>
    <row r="13" spans="1:23" s="92" customFormat="1" ht="24">
      <c r="A13" s="237"/>
      <c r="B13" s="78" t="s">
        <v>100</v>
      </c>
      <c r="C13" s="59" t="s">
        <v>47</v>
      </c>
      <c r="D13" s="134" t="s">
        <v>25</v>
      </c>
      <c r="E13" s="61">
        <v>0</v>
      </c>
      <c r="F13" s="62">
        <v>2000</v>
      </c>
      <c r="G13" s="62">
        <v>2000</v>
      </c>
      <c r="H13" s="62">
        <v>2000</v>
      </c>
      <c r="I13" s="62">
        <v>2500</v>
      </c>
      <c r="J13" s="63">
        <v>0</v>
      </c>
      <c r="K13" s="63">
        <v>0</v>
      </c>
      <c r="L13" s="63">
        <f>60000000+81502750</f>
        <v>141502750</v>
      </c>
      <c r="M13" s="63">
        <v>0</v>
      </c>
      <c r="N13" s="63">
        <v>0</v>
      </c>
      <c r="O13" s="63">
        <f>+L13*1.05</f>
        <v>148577887.5</v>
      </c>
      <c r="P13" s="63">
        <v>0</v>
      </c>
      <c r="Q13" s="63">
        <v>0</v>
      </c>
      <c r="R13" s="63">
        <f aca="true" t="shared" si="1" ref="R13:R27">+O13*1.05</f>
        <v>156006781.875</v>
      </c>
      <c r="S13" s="63">
        <v>0</v>
      </c>
      <c r="T13" s="63">
        <v>0</v>
      </c>
      <c r="U13" s="63">
        <f aca="true" t="shared" si="2" ref="U13:U27">+R13*1.05</f>
        <v>163807120.96875</v>
      </c>
      <c r="V13" s="63">
        <f aca="true" t="shared" si="3" ref="V13:V27">SUM(J13:U13)</f>
        <v>609894540.34375</v>
      </c>
      <c r="W13" s="123">
        <f t="shared" si="0"/>
        <v>0.1417188458722818</v>
      </c>
    </row>
    <row r="14" spans="1:23" s="92" customFormat="1" ht="12.75">
      <c r="A14" s="237"/>
      <c r="B14" s="79" t="s">
        <v>101</v>
      </c>
      <c r="C14" s="132" t="s">
        <v>127</v>
      </c>
      <c r="D14" s="136" t="s">
        <v>26</v>
      </c>
      <c r="E14" s="133">
        <v>0</v>
      </c>
      <c r="F14" s="64">
        <v>0</v>
      </c>
      <c r="G14" s="65">
        <v>10</v>
      </c>
      <c r="H14" s="65">
        <v>10</v>
      </c>
      <c r="I14" s="65">
        <v>10</v>
      </c>
      <c r="J14" s="63">
        <v>0</v>
      </c>
      <c r="K14" s="63">
        <v>0</v>
      </c>
      <c r="L14" s="63">
        <v>20000000</v>
      </c>
      <c r="M14" s="63">
        <v>0</v>
      </c>
      <c r="N14" s="63">
        <v>0</v>
      </c>
      <c r="O14" s="63">
        <f>+L14*1.05</f>
        <v>21000000</v>
      </c>
      <c r="P14" s="63">
        <v>0</v>
      </c>
      <c r="Q14" s="63">
        <v>0</v>
      </c>
      <c r="R14" s="63">
        <f t="shared" si="1"/>
        <v>22050000</v>
      </c>
      <c r="S14" s="63">
        <v>0</v>
      </c>
      <c r="T14" s="63">
        <v>0</v>
      </c>
      <c r="U14" s="63">
        <f t="shared" si="2"/>
        <v>23152500</v>
      </c>
      <c r="V14" s="63">
        <f t="shared" si="3"/>
        <v>86202500</v>
      </c>
      <c r="W14" s="123">
        <f t="shared" si="0"/>
        <v>0.020030542992596514</v>
      </c>
    </row>
    <row r="15" spans="1:23" s="92" customFormat="1" ht="24">
      <c r="A15" s="237"/>
      <c r="B15" s="78" t="s">
        <v>102</v>
      </c>
      <c r="C15" s="59" t="s">
        <v>47</v>
      </c>
      <c r="D15" s="135" t="s">
        <v>27</v>
      </c>
      <c r="E15" s="61">
        <v>0</v>
      </c>
      <c r="F15" s="62">
        <v>2000</v>
      </c>
      <c r="G15" s="62">
        <v>2000</v>
      </c>
      <c r="H15" s="62">
        <v>2000</v>
      </c>
      <c r="I15" s="62">
        <v>2500</v>
      </c>
      <c r="J15" s="63">
        <v>0</v>
      </c>
      <c r="K15" s="63">
        <v>0</v>
      </c>
      <c r="L15" s="63">
        <v>25000000</v>
      </c>
      <c r="M15" s="63">
        <v>0</v>
      </c>
      <c r="N15" s="63">
        <v>0</v>
      </c>
      <c r="O15" s="63">
        <f aca="true" t="shared" si="4" ref="O15:O27">+L15*1.05</f>
        <v>26250000</v>
      </c>
      <c r="P15" s="63">
        <v>0</v>
      </c>
      <c r="Q15" s="63">
        <v>0</v>
      </c>
      <c r="R15" s="63">
        <f t="shared" si="1"/>
        <v>27562500</v>
      </c>
      <c r="S15" s="63">
        <v>0</v>
      </c>
      <c r="T15" s="63">
        <v>0</v>
      </c>
      <c r="U15" s="63">
        <f t="shared" si="2"/>
        <v>28940625</v>
      </c>
      <c r="V15" s="63">
        <f t="shared" si="3"/>
        <v>107753125</v>
      </c>
      <c r="W15" s="123">
        <f t="shared" si="0"/>
        <v>0.025038178740745643</v>
      </c>
    </row>
    <row r="16" spans="1:23" s="92" customFormat="1" ht="12.75" customHeight="1">
      <c r="A16" s="237"/>
      <c r="B16" s="78" t="s">
        <v>103</v>
      </c>
      <c r="C16" s="59" t="s">
        <v>47</v>
      </c>
      <c r="D16" s="35" t="s">
        <v>48</v>
      </c>
      <c r="E16" s="61">
        <v>0</v>
      </c>
      <c r="F16" s="62">
        <v>2000</v>
      </c>
      <c r="G16" s="62">
        <v>2000</v>
      </c>
      <c r="H16" s="62">
        <v>2000</v>
      </c>
      <c r="I16" s="62">
        <v>2500</v>
      </c>
      <c r="J16" s="63">
        <v>0</v>
      </c>
      <c r="K16" s="63">
        <v>0</v>
      </c>
      <c r="L16" s="63">
        <v>10000000</v>
      </c>
      <c r="M16" s="63">
        <v>0</v>
      </c>
      <c r="N16" s="63">
        <v>0</v>
      </c>
      <c r="O16" s="63">
        <f t="shared" si="4"/>
        <v>10500000</v>
      </c>
      <c r="P16" s="63">
        <v>0</v>
      </c>
      <c r="Q16" s="63">
        <v>0</v>
      </c>
      <c r="R16" s="63">
        <f t="shared" si="1"/>
        <v>11025000</v>
      </c>
      <c r="S16" s="63">
        <v>0</v>
      </c>
      <c r="T16" s="63">
        <v>0</v>
      </c>
      <c r="U16" s="63">
        <f t="shared" si="2"/>
        <v>11576250</v>
      </c>
      <c r="V16" s="63">
        <f t="shared" si="3"/>
        <v>43101250</v>
      </c>
      <c r="W16" s="123">
        <f t="shared" si="0"/>
        <v>0.010015271496298257</v>
      </c>
    </row>
    <row r="17" spans="1:23" s="92" customFormat="1" ht="24">
      <c r="A17" s="238"/>
      <c r="B17" s="78" t="s">
        <v>104</v>
      </c>
      <c r="C17" s="61" t="s">
        <v>118</v>
      </c>
      <c r="D17" s="35" t="s">
        <v>28</v>
      </c>
      <c r="E17" s="61">
        <v>0</v>
      </c>
      <c r="F17" s="64">
        <v>0</v>
      </c>
      <c r="G17" s="65">
        <v>50</v>
      </c>
      <c r="H17" s="65">
        <v>50</v>
      </c>
      <c r="I17" s="65">
        <v>50</v>
      </c>
      <c r="J17" s="63">
        <v>0</v>
      </c>
      <c r="K17" s="63">
        <v>0</v>
      </c>
      <c r="L17" s="63">
        <v>30000000</v>
      </c>
      <c r="M17" s="63">
        <v>0</v>
      </c>
      <c r="N17" s="63">
        <v>0</v>
      </c>
      <c r="O17" s="63">
        <f t="shared" si="4"/>
        <v>31500000</v>
      </c>
      <c r="P17" s="63">
        <v>0</v>
      </c>
      <c r="Q17" s="63">
        <v>0</v>
      </c>
      <c r="R17" s="63">
        <f t="shared" si="1"/>
        <v>33075000</v>
      </c>
      <c r="S17" s="63">
        <v>0</v>
      </c>
      <c r="T17" s="63">
        <v>0</v>
      </c>
      <c r="U17" s="63">
        <f t="shared" si="2"/>
        <v>34728750</v>
      </c>
      <c r="V17" s="63">
        <f t="shared" si="3"/>
        <v>129303750</v>
      </c>
      <c r="W17" s="123">
        <f t="shared" si="0"/>
        <v>0.030045814488894772</v>
      </c>
    </row>
    <row r="18" spans="1:23" s="92" customFormat="1" ht="12">
      <c r="A18" s="239" t="s">
        <v>38</v>
      </c>
      <c r="B18" s="78" t="s">
        <v>105</v>
      </c>
      <c r="C18" s="59" t="s">
        <v>49</v>
      </c>
      <c r="D18" s="34" t="s">
        <v>29</v>
      </c>
      <c r="E18" s="61">
        <v>0</v>
      </c>
      <c r="F18" s="66">
        <v>1000</v>
      </c>
      <c r="G18" s="66">
        <v>1000</v>
      </c>
      <c r="H18" s="66">
        <v>1000</v>
      </c>
      <c r="I18" s="66">
        <v>1500</v>
      </c>
      <c r="J18" s="63">
        <v>0</v>
      </c>
      <c r="K18" s="63">
        <v>0</v>
      </c>
      <c r="L18" s="63">
        <v>10000000</v>
      </c>
      <c r="M18" s="63">
        <v>0</v>
      </c>
      <c r="N18" s="63">
        <v>0</v>
      </c>
      <c r="O18" s="63">
        <f t="shared" si="4"/>
        <v>10500000</v>
      </c>
      <c r="P18" s="63">
        <v>0</v>
      </c>
      <c r="Q18" s="63">
        <v>0</v>
      </c>
      <c r="R18" s="63">
        <f t="shared" si="1"/>
        <v>11025000</v>
      </c>
      <c r="S18" s="63">
        <v>0</v>
      </c>
      <c r="T18" s="63">
        <v>0</v>
      </c>
      <c r="U18" s="63">
        <f t="shared" si="2"/>
        <v>11576250</v>
      </c>
      <c r="V18" s="63">
        <f t="shared" si="3"/>
        <v>43101250</v>
      </c>
      <c r="W18" s="123">
        <f t="shared" si="0"/>
        <v>0.010015271496298257</v>
      </c>
    </row>
    <row r="19" spans="1:23" s="92" customFormat="1" ht="36">
      <c r="A19" s="240"/>
      <c r="B19" s="80" t="s">
        <v>106</v>
      </c>
      <c r="C19" s="59" t="s">
        <v>47</v>
      </c>
      <c r="D19" s="34" t="s">
        <v>30</v>
      </c>
      <c r="E19" s="61">
        <v>0</v>
      </c>
      <c r="F19" s="62">
        <v>2000</v>
      </c>
      <c r="G19" s="62">
        <v>2000</v>
      </c>
      <c r="H19" s="62">
        <v>2000</v>
      </c>
      <c r="I19" s="62">
        <v>2500</v>
      </c>
      <c r="J19" s="63">
        <v>0</v>
      </c>
      <c r="K19" s="63">
        <v>0</v>
      </c>
      <c r="L19" s="63">
        <v>60000000</v>
      </c>
      <c r="M19" s="63">
        <v>0</v>
      </c>
      <c r="N19" s="63">
        <v>0</v>
      </c>
      <c r="O19" s="63">
        <f t="shared" si="4"/>
        <v>63000000</v>
      </c>
      <c r="P19" s="63">
        <v>0</v>
      </c>
      <c r="Q19" s="63">
        <v>0</v>
      </c>
      <c r="R19" s="63">
        <f t="shared" si="1"/>
        <v>66150000</v>
      </c>
      <c r="S19" s="63">
        <v>0</v>
      </c>
      <c r="T19" s="63">
        <v>0</v>
      </c>
      <c r="U19" s="63">
        <f t="shared" si="2"/>
        <v>69457500</v>
      </c>
      <c r="V19" s="63">
        <f t="shared" si="3"/>
        <v>258607500</v>
      </c>
      <c r="W19" s="123">
        <f t="shared" si="0"/>
        <v>0.060091628977789545</v>
      </c>
    </row>
    <row r="20" spans="1:23" s="92" customFormat="1" ht="24">
      <c r="A20" s="240"/>
      <c r="B20" s="78" t="s">
        <v>107</v>
      </c>
      <c r="C20" s="61" t="s">
        <v>66</v>
      </c>
      <c r="D20" s="94" t="s">
        <v>50</v>
      </c>
      <c r="E20" s="59" t="s">
        <v>122</v>
      </c>
      <c r="F20" s="65">
        <v>3760</v>
      </c>
      <c r="G20" s="65">
        <v>3760</v>
      </c>
      <c r="H20" s="65">
        <v>3760</v>
      </c>
      <c r="I20" s="65">
        <v>3760</v>
      </c>
      <c r="J20" s="63">
        <v>0</v>
      </c>
      <c r="K20" s="63">
        <v>0</v>
      </c>
      <c r="L20" s="63">
        <v>340000000</v>
      </c>
      <c r="M20" s="63">
        <v>0</v>
      </c>
      <c r="N20" s="63">
        <v>0</v>
      </c>
      <c r="O20" s="63">
        <f t="shared" si="4"/>
        <v>357000000</v>
      </c>
      <c r="P20" s="63">
        <v>0</v>
      </c>
      <c r="Q20" s="63">
        <v>0</v>
      </c>
      <c r="R20" s="63">
        <f t="shared" si="1"/>
        <v>374850000</v>
      </c>
      <c r="S20" s="63">
        <v>0</v>
      </c>
      <c r="T20" s="63">
        <v>0</v>
      </c>
      <c r="U20" s="63">
        <f t="shared" si="2"/>
        <v>393592500</v>
      </c>
      <c r="V20" s="63">
        <f t="shared" si="3"/>
        <v>1465442500</v>
      </c>
      <c r="W20" s="123">
        <f t="shared" si="0"/>
        <v>0.34051923087414077</v>
      </c>
    </row>
    <row r="21" spans="1:23" s="92" customFormat="1" ht="24">
      <c r="A21" s="241"/>
      <c r="B21" s="78" t="s">
        <v>108</v>
      </c>
      <c r="C21" s="61" t="s">
        <v>67</v>
      </c>
      <c r="D21" s="94" t="s">
        <v>51</v>
      </c>
      <c r="E21" s="59" t="s">
        <v>123</v>
      </c>
      <c r="F21" s="65">
        <v>2610</v>
      </c>
      <c r="G21" s="65">
        <v>2610</v>
      </c>
      <c r="H21" s="65">
        <v>2610</v>
      </c>
      <c r="I21" s="65">
        <v>2610</v>
      </c>
      <c r="J21" s="63">
        <v>0</v>
      </c>
      <c r="K21" s="63">
        <v>0</v>
      </c>
      <c r="L21" s="63">
        <f>78000000+78972429</f>
        <v>156972429</v>
      </c>
      <c r="M21" s="63">
        <v>0</v>
      </c>
      <c r="N21" s="63">
        <v>0</v>
      </c>
      <c r="O21" s="63">
        <f t="shared" si="4"/>
        <v>164821050.45000002</v>
      </c>
      <c r="P21" s="63">
        <v>0</v>
      </c>
      <c r="Q21" s="63">
        <v>0</v>
      </c>
      <c r="R21" s="63">
        <f t="shared" si="1"/>
        <v>173062102.97250003</v>
      </c>
      <c r="S21" s="63">
        <v>0</v>
      </c>
      <c r="T21" s="63">
        <v>0</v>
      </c>
      <c r="U21" s="63">
        <f t="shared" si="2"/>
        <v>181715208.12112504</v>
      </c>
      <c r="V21" s="63">
        <f t="shared" si="3"/>
        <v>676570790.5436251</v>
      </c>
      <c r="W21" s="123">
        <f t="shared" si="0"/>
        <v>0.15721214938684022</v>
      </c>
    </row>
    <row r="22" spans="1:23" s="92" customFormat="1" ht="44.25" customHeight="1">
      <c r="A22" s="225" t="s">
        <v>37</v>
      </c>
      <c r="B22" s="80" t="s">
        <v>109</v>
      </c>
      <c r="C22" s="59" t="s">
        <v>49</v>
      </c>
      <c r="D22" s="59" t="s">
        <v>52</v>
      </c>
      <c r="E22" s="67" t="s">
        <v>124</v>
      </c>
      <c r="F22" s="68">
        <v>0</v>
      </c>
      <c r="G22" s="69">
        <v>1500</v>
      </c>
      <c r="H22" s="69">
        <v>1500</v>
      </c>
      <c r="I22" s="69">
        <v>1500</v>
      </c>
      <c r="J22" s="63">
        <v>0</v>
      </c>
      <c r="K22" s="63">
        <v>0</v>
      </c>
      <c r="L22" s="63">
        <v>10000000</v>
      </c>
      <c r="M22" s="63">
        <v>0</v>
      </c>
      <c r="N22" s="63">
        <v>0</v>
      </c>
      <c r="O22" s="63">
        <f t="shared" si="4"/>
        <v>10500000</v>
      </c>
      <c r="P22" s="63">
        <v>0</v>
      </c>
      <c r="Q22" s="63">
        <v>0</v>
      </c>
      <c r="R22" s="63">
        <f t="shared" si="1"/>
        <v>11025000</v>
      </c>
      <c r="S22" s="63">
        <v>0</v>
      </c>
      <c r="T22" s="63">
        <v>0</v>
      </c>
      <c r="U22" s="63">
        <f t="shared" si="2"/>
        <v>11576250</v>
      </c>
      <c r="V22" s="63">
        <f t="shared" si="3"/>
        <v>43101250</v>
      </c>
      <c r="W22" s="123">
        <f t="shared" si="0"/>
        <v>0.010015271496298257</v>
      </c>
    </row>
    <row r="23" spans="1:23" s="92" customFormat="1" ht="12">
      <c r="A23" s="226"/>
      <c r="B23" s="80" t="s">
        <v>53</v>
      </c>
      <c r="C23" s="59" t="s">
        <v>47</v>
      </c>
      <c r="D23" s="59" t="s">
        <v>31</v>
      </c>
      <c r="E23" s="59">
        <v>0</v>
      </c>
      <c r="F23" s="62">
        <v>2000</v>
      </c>
      <c r="G23" s="62">
        <v>2000</v>
      </c>
      <c r="H23" s="62">
        <v>2000</v>
      </c>
      <c r="I23" s="62">
        <v>2500</v>
      </c>
      <c r="J23" s="63">
        <v>0</v>
      </c>
      <c r="K23" s="63">
        <v>0</v>
      </c>
      <c r="L23" s="63">
        <v>40000000</v>
      </c>
      <c r="M23" s="63">
        <v>0</v>
      </c>
      <c r="N23" s="63">
        <v>0</v>
      </c>
      <c r="O23" s="63">
        <f t="shared" si="4"/>
        <v>42000000</v>
      </c>
      <c r="P23" s="63">
        <v>0</v>
      </c>
      <c r="Q23" s="63">
        <v>0</v>
      </c>
      <c r="R23" s="63">
        <f t="shared" si="1"/>
        <v>44100000</v>
      </c>
      <c r="S23" s="63">
        <v>0</v>
      </c>
      <c r="T23" s="63">
        <v>0</v>
      </c>
      <c r="U23" s="63">
        <f t="shared" si="2"/>
        <v>46305000</v>
      </c>
      <c r="V23" s="63">
        <f t="shared" si="3"/>
        <v>172405000</v>
      </c>
      <c r="W23" s="123">
        <f t="shared" si="0"/>
        <v>0.04006108598519303</v>
      </c>
    </row>
    <row r="24" spans="1:23" s="92" customFormat="1" ht="24">
      <c r="A24" s="227"/>
      <c r="B24" s="80" t="s">
        <v>110</v>
      </c>
      <c r="C24" s="59" t="s">
        <v>54</v>
      </c>
      <c r="D24" s="95" t="s">
        <v>32</v>
      </c>
      <c r="E24" s="59" t="s">
        <v>121</v>
      </c>
      <c r="F24" s="70">
        <f>8500*0.3</f>
        <v>2550</v>
      </c>
      <c r="G24" s="70">
        <f>8500*0.2</f>
        <v>1700</v>
      </c>
      <c r="H24" s="70">
        <f>8500*0.25</f>
        <v>2125</v>
      </c>
      <c r="I24" s="70">
        <f>8500*0.25</f>
        <v>2125</v>
      </c>
      <c r="J24" s="63">
        <v>0</v>
      </c>
      <c r="K24" s="63">
        <v>0</v>
      </c>
      <c r="L24" s="63">
        <v>50000000</v>
      </c>
      <c r="M24" s="63">
        <v>0</v>
      </c>
      <c r="N24" s="63">
        <v>0</v>
      </c>
      <c r="O24" s="63">
        <f t="shared" si="4"/>
        <v>52500000</v>
      </c>
      <c r="P24" s="63">
        <v>0</v>
      </c>
      <c r="Q24" s="63">
        <v>0</v>
      </c>
      <c r="R24" s="63">
        <f t="shared" si="1"/>
        <v>55125000</v>
      </c>
      <c r="S24" s="63">
        <v>0</v>
      </c>
      <c r="T24" s="63">
        <v>0</v>
      </c>
      <c r="U24" s="63">
        <f t="shared" si="2"/>
        <v>57881250</v>
      </c>
      <c r="V24" s="63">
        <f t="shared" si="3"/>
        <v>215506250</v>
      </c>
      <c r="W24" s="123">
        <f t="shared" si="0"/>
        <v>0.050076357481491286</v>
      </c>
    </row>
    <row r="25" spans="1:23" s="92" customFormat="1" ht="24">
      <c r="A25" s="124" t="s">
        <v>22</v>
      </c>
      <c r="B25" s="80" t="s">
        <v>111</v>
      </c>
      <c r="C25" s="59" t="s">
        <v>47</v>
      </c>
      <c r="D25" s="59" t="s">
        <v>33</v>
      </c>
      <c r="E25" s="71">
        <v>0</v>
      </c>
      <c r="F25" s="62">
        <v>2000</v>
      </c>
      <c r="G25" s="62">
        <v>2000</v>
      </c>
      <c r="H25" s="62">
        <v>2000</v>
      </c>
      <c r="I25" s="62">
        <v>2500</v>
      </c>
      <c r="J25" s="63">
        <v>0</v>
      </c>
      <c r="K25" s="63">
        <v>0</v>
      </c>
      <c r="L25" s="63">
        <v>10000000</v>
      </c>
      <c r="M25" s="63">
        <v>0</v>
      </c>
      <c r="N25" s="63">
        <v>0</v>
      </c>
      <c r="O25" s="63">
        <f t="shared" si="4"/>
        <v>10500000</v>
      </c>
      <c r="P25" s="63">
        <v>0</v>
      </c>
      <c r="Q25" s="63">
        <v>0</v>
      </c>
      <c r="R25" s="63">
        <f t="shared" si="1"/>
        <v>11025000</v>
      </c>
      <c r="S25" s="63">
        <v>0</v>
      </c>
      <c r="T25" s="63">
        <v>0</v>
      </c>
      <c r="U25" s="63">
        <f t="shared" si="2"/>
        <v>11576250</v>
      </c>
      <c r="V25" s="63">
        <f t="shared" si="3"/>
        <v>43101250</v>
      </c>
      <c r="W25" s="123">
        <f t="shared" si="0"/>
        <v>0.010015271496298257</v>
      </c>
    </row>
    <row r="26" spans="1:23" s="92" customFormat="1" ht="24">
      <c r="A26" s="124" t="s">
        <v>36</v>
      </c>
      <c r="B26" s="80" t="s">
        <v>112</v>
      </c>
      <c r="C26" s="59" t="s">
        <v>47</v>
      </c>
      <c r="D26" s="59" t="s">
        <v>34</v>
      </c>
      <c r="E26" s="71">
        <v>0</v>
      </c>
      <c r="F26" s="72">
        <v>0</v>
      </c>
      <c r="G26" s="72">
        <v>2500</v>
      </c>
      <c r="H26" s="72">
        <v>3000</v>
      </c>
      <c r="I26" s="72">
        <v>3000</v>
      </c>
      <c r="J26" s="63">
        <v>0</v>
      </c>
      <c r="K26" s="63">
        <v>0</v>
      </c>
      <c r="L26" s="63">
        <v>10000000</v>
      </c>
      <c r="M26" s="63">
        <v>0</v>
      </c>
      <c r="N26" s="63">
        <v>0</v>
      </c>
      <c r="O26" s="63">
        <f t="shared" si="4"/>
        <v>10500000</v>
      </c>
      <c r="P26" s="63">
        <v>0</v>
      </c>
      <c r="Q26" s="63">
        <v>0</v>
      </c>
      <c r="R26" s="63">
        <f t="shared" si="1"/>
        <v>11025000</v>
      </c>
      <c r="S26" s="63">
        <v>0</v>
      </c>
      <c r="T26" s="63">
        <v>0</v>
      </c>
      <c r="U26" s="63">
        <f t="shared" si="2"/>
        <v>11576250</v>
      </c>
      <c r="V26" s="63">
        <f t="shared" si="3"/>
        <v>43101250</v>
      </c>
      <c r="W26" s="123">
        <f t="shared" si="0"/>
        <v>0.010015271496298257</v>
      </c>
    </row>
    <row r="27" spans="1:23" s="92" customFormat="1" ht="24.75" thickBot="1">
      <c r="A27" s="126" t="s">
        <v>81</v>
      </c>
      <c r="B27" s="127" t="s">
        <v>113</v>
      </c>
      <c r="C27" s="128" t="s">
        <v>55</v>
      </c>
      <c r="D27" s="128" t="s">
        <v>35</v>
      </c>
      <c r="E27" s="129">
        <v>0</v>
      </c>
      <c r="F27" s="130">
        <v>0</v>
      </c>
      <c r="G27" s="130">
        <v>100</v>
      </c>
      <c r="H27" s="130">
        <v>200</v>
      </c>
      <c r="I27" s="130">
        <v>200</v>
      </c>
      <c r="J27" s="73">
        <v>0</v>
      </c>
      <c r="K27" s="73">
        <v>0</v>
      </c>
      <c r="L27" s="73">
        <v>20000000</v>
      </c>
      <c r="M27" s="73">
        <v>0</v>
      </c>
      <c r="N27" s="73">
        <v>0</v>
      </c>
      <c r="O27" s="73">
        <f t="shared" si="4"/>
        <v>21000000</v>
      </c>
      <c r="P27" s="73">
        <v>0</v>
      </c>
      <c r="Q27" s="73">
        <v>0</v>
      </c>
      <c r="R27" s="73">
        <f t="shared" si="1"/>
        <v>22050000</v>
      </c>
      <c r="S27" s="73">
        <v>0</v>
      </c>
      <c r="T27" s="73">
        <v>0</v>
      </c>
      <c r="U27" s="73">
        <f t="shared" si="2"/>
        <v>23152500</v>
      </c>
      <c r="V27" s="73">
        <f t="shared" si="3"/>
        <v>86202500</v>
      </c>
      <c r="W27" s="125">
        <f t="shared" si="0"/>
        <v>0.020030542992596514</v>
      </c>
    </row>
    <row r="28" spans="1:23" s="93" customFormat="1" ht="30" customHeight="1" thickBot="1">
      <c r="A28" s="247" t="s">
        <v>23</v>
      </c>
      <c r="B28" s="248"/>
      <c r="C28" s="248"/>
      <c r="D28" s="248"/>
      <c r="E28" s="248"/>
      <c r="F28" s="248"/>
      <c r="G28" s="248"/>
      <c r="H28" s="248"/>
      <c r="I28" s="249"/>
      <c r="J28" s="96">
        <f aca="true" t="shared" si="5" ref="J28:P28">SUM(J11:J27)</f>
        <v>20000000</v>
      </c>
      <c r="K28" s="97">
        <f t="shared" si="5"/>
        <v>0</v>
      </c>
      <c r="L28" s="97">
        <f t="shared" si="5"/>
        <v>978475179</v>
      </c>
      <c r="M28" s="97">
        <f t="shared" si="5"/>
        <v>21000000</v>
      </c>
      <c r="N28" s="97">
        <f t="shared" si="5"/>
        <v>0</v>
      </c>
      <c r="O28" s="97">
        <f t="shared" si="5"/>
        <v>1027398937.95</v>
      </c>
      <c r="P28" s="97">
        <f t="shared" si="5"/>
        <v>22050000</v>
      </c>
      <c r="Q28" s="97">
        <f aca="true" t="shared" si="6" ref="Q28:V28">SUM(Q11:Q27)</f>
        <v>0</v>
      </c>
      <c r="R28" s="97">
        <f t="shared" si="6"/>
        <v>1078768884.8475</v>
      </c>
      <c r="S28" s="97">
        <f t="shared" si="6"/>
        <v>23152500</v>
      </c>
      <c r="T28" s="97">
        <f t="shared" si="6"/>
        <v>0</v>
      </c>
      <c r="U28" s="97">
        <f t="shared" si="6"/>
        <v>1132707329.089875</v>
      </c>
      <c r="V28" s="97">
        <f t="shared" si="6"/>
        <v>4303552830.887375</v>
      </c>
      <c r="W28" s="98">
        <f>+SUM(W11:W27)</f>
        <v>0.9999999999999999</v>
      </c>
    </row>
    <row r="30" ht="12.75">
      <c r="J30" s="12"/>
    </row>
    <row r="31" spans="3:10" ht="12.75">
      <c r="C31" s="12"/>
      <c r="J31" s="12"/>
    </row>
    <row r="32" ht="12.75">
      <c r="C32" s="12"/>
    </row>
    <row r="33" ht="12.75">
      <c r="C33" s="12"/>
    </row>
    <row r="44" spans="1:2" ht="12.75">
      <c r="A44" s="2"/>
      <c r="B44" s="131"/>
    </row>
    <row r="45" ht="12.75">
      <c r="B45" s="131"/>
    </row>
    <row r="46" ht="12.75">
      <c r="B46" s="131"/>
    </row>
    <row r="47" ht="12.75">
      <c r="B47" s="131"/>
    </row>
  </sheetData>
  <sheetProtection/>
  <mergeCells count="21">
    <mergeCell ref="C9:C10"/>
    <mergeCell ref="M9:O9"/>
    <mergeCell ref="P9:R9"/>
    <mergeCell ref="S9:U9"/>
    <mergeCell ref="A9:A10"/>
    <mergeCell ref="A28:I28"/>
    <mergeCell ref="A2:W2"/>
    <mergeCell ref="A3:W3"/>
    <mergeCell ref="A4:W4"/>
    <mergeCell ref="A5:W5"/>
    <mergeCell ref="A6:W6"/>
    <mergeCell ref="B9:B10"/>
    <mergeCell ref="A22:A24"/>
    <mergeCell ref="W9:W10"/>
    <mergeCell ref="A7:W7"/>
    <mergeCell ref="A8:W8"/>
    <mergeCell ref="V9:V10"/>
    <mergeCell ref="J9:L9"/>
    <mergeCell ref="A11:A17"/>
    <mergeCell ref="A18:A21"/>
    <mergeCell ref="D9:I9"/>
  </mergeCells>
  <hyperlinks>
    <hyperlink ref="D11" r:id="rId1" display="Resultados Pruebas del Saber - ICFES."/>
    <hyperlink ref="D21" r:id="rId2" display="Servicio restaurante."/>
    <hyperlink ref="D20" r:id="rId3" display="Transporte escolar."/>
    <hyperlink ref="D24" r:id="rId4" display="Wi-Fi implementada."/>
    <hyperlink ref="D14" r:id="rId5" display="Subsidio estudiantes."/>
    <hyperlink ref="A1" r:id="rId6" display="volver"/>
  </hyperlinks>
  <printOptions/>
  <pageMargins left="0.3937007874015748" right="0" top="0.1968503937007874" bottom="0" header="0" footer="0"/>
  <pageSetup fitToHeight="1" fitToWidth="1" horizontalDpi="600" verticalDpi="600" orientation="landscape" paperSize="5" scale="55"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TOMAS</cp:lastModifiedBy>
  <cp:lastPrinted>2012-04-22T20:49:35Z</cp:lastPrinted>
  <dcterms:created xsi:type="dcterms:W3CDTF">2006-02-07T20:57:18Z</dcterms:created>
  <dcterms:modified xsi:type="dcterms:W3CDTF">2012-05-08T02:49:00Z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