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1"/>
  </bookViews>
  <sheets>
    <sheet name="INGRESOS" sheetId="1" r:id="rId1"/>
    <sheet name="EGRESOS" sheetId="2" r:id="rId2"/>
  </sheets>
  <definedNames>
    <definedName name="_xlnm.Print_Titles" localSheetId="1">'EGRESOS'!$6:$7</definedName>
  </definedNames>
  <calcPr fullCalcOnLoad="1"/>
</workbook>
</file>

<file path=xl/sharedStrings.xml><?xml version="1.0" encoding="utf-8"?>
<sst xmlns="http://schemas.openxmlformats.org/spreadsheetml/2006/main" count="459" uniqueCount="324">
  <si>
    <t>MUNICIPIO DE GACHANCIPA</t>
  </si>
  <si>
    <t>PRESUPUESTO DE EGRESOS</t>
  </si>
  <si>
    <t>VIGENCIA 2.008</t>
  </si>
  <si>
    <t>RECURSOS PROPIOS</t>
  </si>
  <si>
    <t>TRANSFERENCIAS</t>
  </si>
  <si>
    <t>TOTAL</t>
  </si>
  <si>
    <t>FORZOSA</t>
  </si>
  <si>
    <t>LIBRE DESTINAC.</t>
  </si>
  <si>
    <t>PRESUPUESTO DE GASTOS</t>
  </si>
  <si>
    <t>GASTOS DE FUNCIONAMIENTO</t>
  </si>
  <si>
    <t>SECCION CONCEJO</t>
  </si>
  <si>
    <t>GASTOS DE PERSONAL</t>
  </si>
  <si>
    <t>Servicios Personales Asociados a la Nómina</t>
  </si>
  <si>
    <t>Sueldos de Personal de Nómina</t>
  </si>
  <si>
    <t>Prima de Navidad</t>
  </si>
  <si>
    <t>Prima de Vacaciones</t>
  </si>
  <si>
    <t>Prima de Servicios</t>
  </si>
  <si>
    <t>Servicios Personales Indirectos</t>
  </si>
  <si>
    <t>Honorarios Concejales</t>
  </si>
  <si>
    <t>Supernumerarios</t>
  </si>
  <si>
    <t>Contribuciones Inherentes a la Nómina</t>
  </si>
  <si>
    <t>Aportes Previsión Social</t>
  </si>
  <si>
    <t>Aportes para Salud</t>
  </si>
  <si>
    <t>Aportes para Pensiones</t>
  </si>
  <si>
    <t>Aportes ARP</t>
  </si>
  <si>
    <t>Aportes Cesantías</t>
  </si>
  <si>
    <t>Aportes Parafiscales</t>
  </si>
  <si>
    <t>SENA</t>
  </si>
  <si>
    <t>ICBF</t>
  </si>
  <si>
    <t>ESAP</t>
  </si>
  <si>
    <t>Cajas de Compensación Familiar</t>
  </si>
  <si>
    <t>Institutos Técnicos</t>
  </si>
  <si>
    <t>TOTAL GASTOS DE PERSONAL</t>
  </si>
  <si>
    <t>GASTOS GENERALES</t>
  </si>
  <si>
    <t>Adquisición de Bienes</t>
  </si>
  <si>
    <t>Compra de Muebles y Equipos</t>
  </si>
  <si>
    <t>Materiales y Suministros</t>
  </si>
  <si>
    <t>Dotación de Personal</t>
  </si>
  <si>
    <t>Adquisición de Servicios</t>
  </si>
  <si>
    <t>Capacitación y Asesorías</t>
  </si>
  <si>
    <t>Impresos y Publicaciones</t>
  </si>
  <si>
    <t>Mantenimiento</t>
  </si>
  <si>
    <t>Seguros</t>
  </si>
  <si>
    <t>Gastos Bancarios</t>
  </si>
  <si>
    <t>Servicios Públicos</t>
  </si>
  <si>
    <t>Viaticos y Gastos de Viaje</t>
  </si>
  <si>
    <t>Gastos de Viaje (Transporte Concejales)</t>
  </si>
  <si>
    <t>Gastos de Viaje Secretaria</t>
  </si>
  <si>
    <t>Apoyo a eventos y actividades Concejo Municipal</t>
  </si>
  <si>
    <t>TOTAL GASTOS GENERALES</t>
  </si>
  <si>
    <t>TRANSFERENCIAS CORRIENTES</t>
  </si>
  <si>
    <t>Pago aporte FENACON</t>
  </si>
  <si>
    <t>TOTAL TRANSFERENCIAS CORRIENTES</t>
  </si>
  <si>
    <t>TOTAL GASTOS CONCEJO</t>
  </si>
  <si>
    <t>SECCION PERSONERIA</t>
  </si>
  <si>
    <t>Vigencia Actual</t>
  </si>
  <si>
    <t>Vigencias Anteriores</t>
  </si>
  <si>
    <t>Indemnización por Vacaciones vigencias anteriores</t>
  </si>
  <si>
    <t>Institutos técnicos</t>
  </si>
  <si>
    <t>Asociación Departamental de Personeros</t>
  </si>
  <si>
    <t>TOTAL GASTOS PERSONERIA</t>
  </si>
  <si>
    <t>SECCION ADMINISTRACION CENTRAL</t>
  </si>
  <si>
    <t>Indemnización por Vacaciones</t>
  </si>
  <si>
    <t>Subsidio de Transporte</t>
  </si>
  <si>
    <t>Bonificación de Dirección</t>
  </si>
  <si>
    <t>Personal Supernumerario</t>
  </si>
  <si>
    <t>Aportes para Salud Concejales</t>
  </si>
  <si>
    <t>Compra de Equipos</t>
  </si>
  <si>
    <t>Compra de Software</t>
  </si>
  <si>
    <t>Combustibles y lubricantes</t>
  </si>
  <si>
    <t>Bienestar Social e Incentivos</t>
  </si>
  <si>
    <t>Impuestos y Multas</t>
  </si>
  <si>
    <t>Impuesto Vehículos y Maquinaria</t>
  </si>
  <si>
    <t>Pago matrícula inmuebles y legalización predios del Municipio</t>
  </si>
  <si>
    <t>Mantenimiento de Maquinaría y Equipo</t>
  </si>
  <si>
    <t>Comunicación y Transporte</t>
  </si>
  <si>
    <t>Inhumación de cadaveres</t>
  </si>
  <si>
    <t>Sentencias y Conciliaciones</t>
  </si>
  <si>
    <t>FONPET Venta de Activos</t>
  </si>
  <si>
    <t>Cuotas partes pensionales</t>
  </si>
  <si>
    <t>Bonos pensionales</t>
  </si>
  <si>
    <t>Asociación de Municipios</t>
  </si>
  <si>
    <t>Aporte Federación de Municipios</t>
  </si>
  <si>
    <t>TOTAL GASTOS ADMINISTRACION CENTRAL</t>
  </si>
  <si>
    <t>TOTAL GASTOS FUNCIONAMIENTO</t>
  </si>
  <si>
    <t>DEUDA INTERNA</t>
  </si>
  <si>
    <t>INVERSION</t>
  </si>
  <si>
    <t>Sector Educacion</t>
  </si>
  <si>
    <t xml:space="preserve">Amortizacion de Capital </t>
  </si>
  <si>
    <t>Intereses</t>
  </si>
  <si>
    <t>Sector Vivienda</t>
  </si>
  <si>
    <t>Amortización de Capital</t>
  </si>
  <si>
    <t>Alumbrado Público</t>
  </si>
  <si>
    <t>TOTAL DEUDA INTERNA</t>
  </si>
  <si>
    <t>GASTOS DE INVERSION</t>
  </si>
  <si>
    <t>Alimentación Escolar</t>
  </si>
  <si>
    <t>Educación</t>
  </si>
  <si>
    <t>Calidad</t>
  </si>
  <si>
    <t>Construción Infraestructura Educativa</t>
  </si>
  <si>
    <t>Mantenimiento Infraestructura Educativa</t>
  </si>
  <si>
    <t>Pago de servicios Públicos de Instituciones Educactivas</t>
  </si>
  <si>
    <t>Transporte Escolar</t>
  </si>
  <si>
    <t>Otros Programas</t>
  </si>
  <si>
    <t>Club de Informática Juvenil</t>
  </si>
  <si>
    <t>Programa Ludotecas</t>
  </si>
  <si>
    <t>TOTAL SECTOR EDUCACION Y ALIMENTACION</t>
  </si>
  <si>
    <t>Salud</t>
  </si>
  <si>
    <t>Subsidio a la Demanda Regímen Subsidiado (Continuidad)</t>
  </si>
  <si>
    <t>Recursos S.G.P</t>
  </si>
  <si>
    <t>Recursos FOSYGA</t>
  </si>
  <si>
    <t>Recursos ETESA</t>
  </si>
  <si>
    <t>Cofinanciación Departamental</t>
  </si>
  <si>
    <t>Subsidio a la Demanda Regímen Subsidiado (Ampliación)</t>
  </si>
  <si>
    <t>Rendimientos financieros</t>
  </si>
  <si>
    <t>Acciones de Cumplimiento PAB (Salud Pública)</t>
  </si>
  <si>
    <t>Programa de Atención a discapacitados (Centro de Vida Sensorial)</t>
  </si>
  <si>
    <t>Servicios Personales Indirectos (Profesionales y Asesorías)</t>
  </si>
  <si>
    <t>Convenio Hospital Atención Población Vulnerable</t>
  </si>
  <si>
    <t>Medicamentos y Aparatos Ortopedicos</t>
  </si>
  <si>
    <t>Tasa de Vigilancia en Salud</t>
  </si>
  <si>
    <t>Adquisición Software y equipo</t>
  </si>
  <si>
    <t>TOTAL SECTOR SALUD</t>
  </si>
  <si>
    <t>Agua Potable  y Saneamiento Básico</t>
  </si>
  <si>
    <t>Contribución para Subsidios- Fondo de Solidaridad y Redistribución</t>
  </si>
  <si>
    <t>En Acueducto</t>
  </si>
  <si>
    <t>Acueductos</t>
  </si>
  <si>
    <t>Alcantarillados Y Aguas Residuales</t>
  </si>
  <si>
    <t>Adquisición de Predios para la conservación de recursos hídricos</t>
  </si>
  <si>
    <t>Tasa Retributiva CAR Ley 99 / 93 y Acuerdo N| 015 de 2000</t>
  </si>
  <si>
    <t xml:space="preserve">Pago financiamiento vehículo compactador </t>
  </si>
  <si>
    <t>TOTAL SECTOR AGUA POTABLE Y SANEAMIENTO BASICO</t>
  </si>
  <si>
    <t>Recreación y Deporte</t>
  </si>
  <si>
    <t>Inversión en fomento y apoyo a la práctica del Deporte y la Recreación</t>
  </si>
  <si>
    <t>Dotación de escenarios deportivos- Implemetos para la práctica del deporte</t>
  </si>
  <si>
    <t>Pago de Instructores contratados para la práctica del Deporte</t>
  </si>
  <si>
    <t>TOTAL SECTOR RECREACION Y DEPORTE</t>
  </si>
  <si>
    <t>Cultura</t>
  </si>
  <si>
    <t>Inversión en eventos culturales</t>
  </si>
  <si>
    <t>Dotación de escenarios e implementos culturales</t>
  </si>
  <si>
    <t>Pago de Instructores contratados para la ejecución de programas y proyectos</t>
  </si>
  <si>
    <t>TOTAL SECTOR CULTURA</t>
  </si>
  <si>
    <t>Sector Electrico</t>
  </si>
  <si>
    <t>Pago Convenio de Alumbrado Público</t>
  </si>
  <si>
    <t>TOTAL SECTOR ELECTRICO</t>
  </si>
  <si>
    <t>Vivienda</t>
  </si>
  <si>
    <t xml:space="preserve">Programas de vivienda de interés social  </t>
  </si>
  <si>
    <t>TOTAL SECTOR VIVIENDA</t>
  </si>
  <si>
    <t>Agropecuario</t>
  </si>
  <si>
    <t>Personal de Asistencia Técnica (UMATA)</t>
  </si>
  <si>
    <t>Subsidio de Transporte Vigencias Anteriores</t>
  </si>
  <si>
    <t>Programas de fomento a proyectos y actividades de asistencia técnica</t>
  </si>
  <si>
    <t>Junta Defensora de Animales</t>
  </si>
  <si>
    <t>TOTAL SECTOR AGROPECUARIO</t>
  </si>
  <si>
    <t>Infraestructura Vial</t>
  </si>
  <si>
    <t>Construcción de Vías</t>
  </si>
  <si>
    <t>Mantenimiento de Vías</t>
  </si>
  <si>
    <t>TOTAL SECTOR INFRAESTRUCTURA VIAL</t>
  </si>
  <si>
    <t>Ambiente</t>
  </si>
  <si>
    <t>Reforestación y Control de Erosión</t>
  </si>
  <si>
    <t>Educación Ambiental</t>
  </si>
  <si>
    <t>TOTAL SECTOR AMBIENTE</t>
  </si>
  <si>
    <t>Prevención y Desastres</t>
  </si>
  <si>
    <t>Programa de Atención y Prevención de Desastres</t>
  </si>
  <si>
    <t>TOTAL  PREVENCION Y ATENCION DE DESASTRES</t>
  </si>
  <si>
    <t>Promoción de Desarrollo</t>
  </si>
  <si>
    <t>Promición de ascociaciones y Alianzas para el Desarrollo Empresarial</t>
  </si>
  <si>
    <t>Promoción de la capacitación para el Empleo</t>
  </si>
  <si>
    <t>Fomento y Apoyo a Programas Sociales</t>
  </si>
  <si>
    <t>Apoyo y fortalecimiento mujer  género</t>
  </si>
  <si>
    <t>Apoyo y fortalecimiento Actividades Juveniles</t>
  </si>
  <si>
    <t>Apoyo y fortalecimiento Actividades Infantiles</t>
  </si>
  <si>
    <t>TOTAL PROMOCION DE DESARROLLO</t>
  </si>
  <si>
    <t>Atención a Grupos Vulnerables</t>
  </si>
  <si>
    <t>Programas de Atención para la población infantil y adolescente</t>
  </si>
  <si>
    <t>Programas de Atención para la Tercera  Edad</t>
  </si>
  <si>
    <t>Construcción y Dotación Casa del Abuelo</t>
  </si>
  <si>
    <t>Asistencia población Tercera Edad</t>
  </si>
  <si>
    <t>Programa Hogares Comunitarios</t>
  </si>
  <si>
    <t>Programa Familias en Acción</t>
  </si>
  <si>
    <t>Programa de Atención para población Desplazada</t>
  </si>
  <si>
    <t>Consejo de politica Social</t>
  </si>
  <si>
    <t>TOTAL A GRUPOS VULNERABLES</t>
  </si>
  <si>
    <t>EQUIPAMENTO MUNICIPAL</t>
  </si>
  <si>
    <t>Mantenimiento y adecuación matadero municipal</t>
  </si>
  <si>
    <t>TOTAL EQUIPAMENTO MUNICIPAL</t>
  </si>
  <si>
    <t>Desarrollo Comunitario</t>
  </si>
  <si>
    <t>Apoyo y fortalecimiento organizaciones comunitarias</t>
  </si>
  <si>
    <t>Promoción y divulgación de derechos humanos</t>
  </si>
  <si>
    <t>Convenio Emisora Comunitaria</t>
  </si>
  <si>
    <t>TOTAL  DESARROLLO COMUNITARIO</t>
  </si>
  <si>
    <t>Fortalecemiento Institucional</t>
  </si>
  <si>
    <t>Asesorias</t>
  </si>
  <si>
    <t xml:space="preserve">Investigación y estudios  </t>
  </si>
  <si>
    <t>Pasantias</t>
  </si>
  <si>
    <t>Capacitación a Empleados</t>
  </si>
  <si>
    <t>Gastos Judiciaes de Procesos Coativos</t>
  </si>
  <si>
    <t>TOTAL FORTALECIMIENTO INSTITUCIONAL</t>
  </si>
  <si>
    <t>Sector Justicia</t>
  </si>
  <si>
    <t>Gastos de Personal Inspección de Policía</t>
  </si>
  <si>
    <t>Convenio Policía Nacional</t>
  </si>
  <si>
    <t>Gastos de Personal Comisaria de Familia</t>
  </si>
  <si>
    <t>Gastos de Defensa y Seguridad</t>
  </si>
  <si>
    <t>Centros de reclusión</t>
  </si>
  <si>
    <t>Convenio centros de reclusión</t>
  </si>
  <si>
    <t>TOTAL JUSTICIA</t>
  </si>
  <si>
    <t>OTROS SECTORES DE INVERSION</t>
  </si>
  <si>
    <t>Cofinanciación Convenios y/o proyectos</t>
  </si>
  <si>
    <t>Programa de desarrollo Turístico</t>
  </si>
  <si>
    <t>Convenios</t>
  </si>
  <si>
    <t>TOTAL OTROS SECTORES</t>
  </si>
  <si>
    <t>TOTAL INVERSION</t>
  </si>
  <si>
    <t>TOTAL PRESUPUESTO DE EGRESOS</t>
  </si>
  <si>
    <t>ANEXO</t>
  </si>
  <si>
    <t>PRESUPUESTO DE INGRESOS</t>
  </si>
  <si>
    <t>ARTICULO</t>
  </si>
  <si>
    <t>DENOMINACION</t>
  </si>
  <si>
    <t xml:space="preserve">TRANSFERENCIAS </t>
  </si>
  <si>
    <t>INGRESOS CORRIENTES</t>
  </si>
  <si>
    <t>TRIBUTARIOS</t>
  </si>
  <si>
    <t>Predial Unificado</t>
  </si>
  <si>
    <t>Predial Unificado Vigencia Actual</t>
  </si>
  <si>
    <t>Predial Unificado Vigencias Anteriores</t>
  </si>
  <si>
    <t>Industria y Comercio</t>
  </si>
  <si>
    <t>Industria y Comercio actividad comercial</t>
  </si>
  <si>
    <t>Industria y Comercio actividad industrial</t>
  </si>
  <si>
    <t>Industria y Comercio actividad de servicios</t>
  </si>
  <si>
    <t>Industria y Comercio actividades financieras</t>
  </si>
  <si>
    <t>Industria y Comercio vigencias anteriores</t>
  </si>
  <si>
    <t>Avisos y Tableros</t>
  </si>
  <si>
    <t>Publicidad exterior visual</t>
  </si>
  <si>
    <t>Delineación y Urbanismo</t>
  </si>
  <si>
    <t>Espectaculos Públicos</t>
  </si>
  <si>
    <t>Impuesto de Ocupación de Vías</t>
  </si>
  <si>
    <t>Juegos Promocionales municipales</t>
  </si>
  <si>
    <t>Deguello de Ganado Menor</t>
  </si>
  <si>
    <t>Sobretasa bomberil</t>
  </si>
  <si>
    <t>Sobretasa consumo gasolina motor</t>
  </si>
  <si>
    <t>Estampillas</t>
  </si>
  <si>
    <t>Estampilla Pro bienestar del anciano</t>
  </si>
  <si>
    <t>Estampilla Pro cultura</t>
  </si>
  <si>
    <t>Contribución del 5% sobre contratos obra pública</t>
  </si>
  <si>
    <t>TOTAL INGRESOS TRIBUTARIOS</t>
  </si>
  <si>
    <t>NO TRIBUTARIOS</t>
  </si>
  <si>
    <t>TASAS Y DERECHOS</t>
  </si>
  <si>
    <t>Expedición de Certificados y Paz y Salvos</t>
  </si>
  <si>
    <t>Matadero Público</t>
  </si>
  <si>
    <t>Publicaciones</t>
  </si>
  <si>
    <t>Servicios Club de Informática</t>
  </si>
  <si>
    <t>Servicios de Planeación</t>
  </si>
  <si>
    <t>Venta de pliegos y términos</t>
  </si>
  <si>
    <t>Otras tasas</t>
  </si>
  <si>
    <t>MULTAS Y SANCIONES</t>
  </si>
  <si>
    <t>Multas de Gobierno</t>
  </si>
  <si>
    <t>Multas por ocupación de vías</t>
  </si>
  <si>
    <t>Tránsito y Transporte</t>
  </si>
  <si>
    <t>Otras multas y sanciones</t>
  </si>
  <si>
    <t>INTERESES SOBRE IMPUESTOS</t>
  </si>
  <si>
    <t>Intereses Predial Unificado</t>
  </si>
  <si>
    <t>Intereses Industria y Comercio</t>
  </si>
  <si>
    <t>CONTRIBUCIONES</t>
  </si>
  <si>
    <t>Contribución por valorización</t>
  </si>
  <si>
    <t>Participación en plusvalia</t>
  </si>
  <si>
    <t>SERVICIOS PUBLICOS DOMICILIARIOS</t>
  </si>
  <si>
    <t>Alcantarillado</t>
  </si>
  <si>
    <t>Aseo</t>
  </si>
  <si>
    <t>RENTAS CONTRACTUALES</t>
  </si>
  <si>
    <t>Arrendamientos</t>
  </si>
  <si>
    <t>Alquiler de Maquinaría y Equipo</t>
  </si>
  <si>
    <t>TRANSFERENCIAS PARA FUNCIONAMIENTO</t>
  </si>
  <si>
    <t>Del Nivel Nacional</t>
  </si>
  <si>
    <t>Sistema General de Participaciones Propósito General Libre Destinación (28%)</t>
  </si>
  <si>
    <t>Del Nivel Departamental</t>
  </si>
  <si>
    <t>Deguello ganado mayor</t>
  </si>
  <si>
    <t>Vehículos Automotores</t>
  </si>
  <si>
    <t>TRANSFERENCIAS PARA INVERSION</t>
  </si>
  <si>
    <t>SISTEMA GENERAL DE PARTICIPACIONES</t>
  </si>
  <si>
    <t>S.G.P- Educación</t>
  </si>
  <si>
    <t>S.G.P. Educación - Recursos de Calidad</t>
  </si>
  <si>
    <t>S.G.P. Alimentación Escolar</t>
  </si>
  <si>
    <t>S.G.P. Salud</t>
  </si>
  <si>
    <t>S.G.P. Salud - Subsidio a la demanda Continuidad</t>
  </si>
  <si>
    <t>S.G.P. Salud - Salud Pública</t>
  </si>
  <si>
    <t>S.G.P. Propósito General Forsoza Inversión</t>
  </si>
  <si>
    <t>Agua Potable y Saneamiento Básico</t>
  </si>
  <si>
    <t>Deportes</t>
  </si>
  <si>
    <t>Otros Sectores</t>
  </si>
  <si>
    <t>DEL SISTEMA  GENERAL DE SEGURIDAD SOCIAL EN SALUD</t>
  </si>
  <si>
    <t>FONDO DE SOLIDARIDAD Y GARANTIAS -FOSYGA-</t>
  </si>
  <si>
    <t>Continuidad</t>
  </si>
  <si>
    <t>Ampliación</t>
  </si>
  <si>
    <t>DE EMPRESAS NO FINANCIERAS NACIONALES</t>
  </si>
  <si>
    <t xml:space="preserve">Empresa para la Salud -ETESA- </t>
  </si>
  <si>
    <t>OTRAS PARTICIPACIONES NACIONALES</t>
  </si>
  <si>
    <t>Empresas del Sector Electrico - Ley 99/93  EMGESA</t>
  </si>
  <si>
    <t>COFINANCIACION DEPARTAMENTAL</t>
  </si>
  <si>
    <t>Cofinanciación al Sistema de Seguridad Social en Salud</t>
  </si>
  <si>
    <t>Otros Convenios</t>
  </si>
  <si>
    <t>OTROS INGRESOS NO TRIBUTARIOS</t>
  </si>
  <si>
    <t>Regalias por transporte de gas</t>
  </si>
  <si>
    <t>TOTAL INGRESOS NO TRIBUTARIOS</t>
  </si>
  <si>
    <t>TOTAL INGRESOS CORRIENTES</t>
  </si>
  <si>
    <t>RECURSOS DE CAPITAL</t>
  </si>
  <si>
    <t>RENDIMIENTOS FINANCIEROS</t>
  </si>
  <si>
    <t xml:space="preserve">Recursos libre asignación </t>
  </si>
  <si>
    <t>Recursos libre asignación (Fondos Comunes)</t>
  </si>
  <si>
    <t xml:space="preserve">S.G.P. Salud - Subsidio a la demanda </t>
  </si>
  <si>
    <t>TOTAL RECURSOS DE CAPITAL</t>
  </si>
  <si>
    <t>TOTAL INGRESOS</t>
  </si>
  <si>
    <t>Otros programas de seguridad</t>
  </si>
  <si>
    <t>Elección Jueces de Paz</t>
  </si>
  <si>
    <t>Dotación Material Didáctico textos equipos audiovisuales (Incluye mantenimiento de equipos)</t>
  </si>
  <si>
    <t>Divulgación asistencia Técnica y Capacitación</t>
  </si>
  <si>
    <t>Fondo de Educación Técnica Tecnológica y Profesional</t>
  </si>
  <si>
    <t>Atención A Grupos Vulnerables (Niños Jóvenes Madres y Adultos Mayores</t>
  </si>
  <si>
    <t>Aseo recolección tratamiento  y disposición final de basuras</t>
  </si>
  <si>
    <t>Construcción adquisición mejoramiento y  mantenimiento de infraestructura propia del sector</t>
  </si>
  <si>
    <t>Construcción reparación y mantenimiento de Escenarios Deportivos</t>
  </si>
  <si>
    <t>Construcción reparación y mantenimiento de Escenarios Culturales</t>
  </si>
  <si>
    <t>Estudios diseños y construcción Hogares de Paso</t>
  </si>
  <si>
    <t>Construcción adquisición mejoramiento y  mantenimiento  de Edificaciones y Dependencias Municipales</t>
  </si>
  <si>
    <t>Construcción Ampliación Mantenimiento y Adecuación Parques Municipales</t>
  </si>
  <si>
    <t>Construcción adecuación mantenimiento y dotación de Centros Integrales Sociales</t>
  </si>
  <si>
    <t>Adquidsión producción y mantenimiento de vehículos</t>
  </si>
  <si>
    <t>Regalias por calizas gravas minerales no metálicos y materiales de construcción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</si>
</sst>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 ;_ * \-#,##0_ ;_ * &quot;-&quot;??_ ;_ @_ "/>
    <numFmt numFmtId="173" formatCode="_-* #,##0_-;\-* #,##0_-;_-* &quot;-&quot;??_-;_-@_-"/>
    <numFmt numFmtId="174" formatCode="#,##0.0000"/>
    <numFmt numFmtId="175" formatCode="_ * #,##0.00_ ;_ * \-#,##0.00_ ;_ * &quot;-&quot;??_ ;_ @_ "/>
    <numFmt numFmtId="176" formatCode="[$-C0A]d\-mmm\-yy;@"/>
    <numFmt numFmtId="177" formatCode="[$-C0A]dddd\,\ dd&quot; de &quot;mmmm&quot; de &quot;yyyy"/>
    <numFmt numFmtId="178" formatCode="#,##0\ _€"/>
    <numFmt numFmtId="179" formatCode="#,##0.0\ _€"/>
    <numFmt numFmtId="180" formatCode="#,##0.00\ _€"/>
    <numFmt numFmtId="181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172" fontId="4" fillId="0" borderId="0" xfId="48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72" fontId="3" fillId="0" borderId="0" xfId="48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0" xfId="48" applyNumberFormat="1" applyFont="1" applyBorder="1" applyAlignment="1">
      <alignment horizontal="right" wrapText="1"/>
    </xf>
    <xf numFmtId="172" fontId="3" fillId="0" borderId="0" xfId="48" applyNumberFormat="1" applyFont="1" applyBorder="1" applyAlignment="1">
      <alignment horizontal="left" wrapText="1"/>
    </xf>
    <xf numFmtId="172" fontId="2" fillId="0" borderId="0" xfId="48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172" fontId="3" fillId="0" borderId="0" xfId="48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48" applyNumberFormat="1" applyFont="1" applyBorder="1" applyAlignment="1">
      <alignment horizontal="right"/>
    </xf>
    <xf numFmtId="172" fontId="2" fillId="0" borderId="0" xfId="48" applyNumberFormat="1" applyFont="1" applyBorder="1" applyAlignment="1">
      <alignment horizontal="left" wrapText="1"/>
    </xf>
    <xf numFmtId="172" fontId="2" fillId="0" borderId="0" xfId="48" applyNumberFormat="1" applyFont="1" applyBorder="1" applyAlignment="1">
      <alignment horizontal="right" wrapText="1"/>
    </xf>
    <xf numFmtId="1" fontId="2" fillId="0" borderId="0" xfId="0" applyNumberFormat="1" applyFont="1" applyFill="1" applyBorder="1" applyAlignment="1">
      <alignment/>
    </xf>
    <xf numFmtId="172" fontId="2" fillId="0" borderId="0" xfId="48" applyNumberFormat="1" applyFont="1" applyFill="1" applyBorder="1" applyAlignment="1">
      <alignment horizontal="left" wrapText="1"/>
    </xf>
    <xf numFmtId="172" fontId="2" fillId="0" borderId="0" xfId="48" applyNumberFormat="1" applyFont="1" applyFill="1" applyBorder="1" applyAlignment="1">
      <alignment/>
    </xf>
    <xf numFmtId="3" fontId="3" fillId="0" borderId="0" xfId="48" applyNumberFormat="1" applyFont="1" applyFill="1" applyBorder="1" applyAlignment="1">
      <alignment horizontal="right" wrapText="1"/>
    </xf>
    <xf numFmtId="172" fontId="3" fillId="0" borderId="0" xfId="48" applyNumberFormat="1" applyFont="1" applyFill="1" applyBorder="1" applyAlignment="1">
      <alignment horizontal="left" wrapText="1"/>
    </xf>
    <xf numFmtId="3" fontId="2" fillId="0" borderId="0" xfId="48" applyNumberFormat="1" applyFont="1" applyFill="1" applyBorder="1" applyAlignment="1">
      <alignment horizontal="right" wrapText="1"/>
    </xf>
    <xf numFmtId="172" fontId="3" fillId="0" borderId="0" xfId="48" applyNumberFormat="1" applyFont="1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172" fontId="3" fillId="0" borderId="0" xfId="48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48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2" fontId="2" fillId="0" borderId="0" xfId="48" applyNumberFormat="1" applyFont="1" applyBorder="1" applyAlignment="1">
      <alignment horizontal="right"/>
    </xf>
    <xf numFmtId="172" fontId="6" fillId="0" borderId="0" xfId="48" applyNumberFormat="1" applyFont="1" applyFill="1" applyBorder="1" applyAlignment="1">
      <alignment horizontal="left" wrapText="1"/>
    </xf>
    <xf numFmtId="172" fontId="6" fillId="0" borderId="0" xfId="48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48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3" fontId="5" fillId="33" borderId="0" xfId="48" applyNumberFormat="1" applyFont="1" applyFill="1" applyBorder="1" applyAlignment="1">
      <alignment horizontal="right" wrapText="1"/>
    </xf>
    <xf numFmtId="172" fontId="5" fillId="33" borderId="0" xfId="48" applyNumberFormat="1" applyFont="1" applyFill="1" applyBorder="1" applyAlignment="1">
      <alignment horizontal="left" wrapText="1"/>
    </xf>
    <xf numFmtId="172" fontId="5" fillId="33" borderId="0" xfId="48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48" applyNumberFormat="1" applyFont="1" applyFill="1" applyBorder="1" applyAlignment="1">
      <alignment horizontal="right" wrapText="1"/>
    </xf>
    <xf numFmtId="172" fontId="5" fillId="0" borderId="0" xfId="48" applyNumberFormat="1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3" fontId="3" fillId="0" borderId="0" xfId="48" applyNumberFormat="1" applyFont="1" applyBorder="1" applyAlignment="1">
      <alignment horizontal="right"/>
    </xf>
    <xf numFmtId="3" fontId="2" fillId="0" borderId="0" xfId="48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48" applyNumberFormat="1" applyFont="1" applyFill="1" applyBorder="1" applyAlignment="1">
      <alignment horizontal="right" wrapText="1"/>
    </xf>
    <xf numFmtId="172" fontId="6" fillId="0" borderId="0" xfId="48" applyNumberFormat="1" applyFont="1" applyFill="1" applyBorder="1" applyAlignment="1">
      <alignment horizontal="right" wrapText="1"/>
    </xf>
    <xf numFmtId="3" fontId="5" fillId="0" borderId="0" xfId="48" applyNumberFormat="1" applyFont="1" applyBorder="1" applyAlignment="1">
      <alignment horizontal="right" wrapText="1"/>
    </xf>
    <xf numFmtId="172" fontId="5" fillId="0" borderId="0" xfId="48" applyNumberFormat="1" applyFont="1" applyBorder="1" applyAlignment="1">
      <alignment horizontal="left" wrapText="1"/>
    </xf>
    <xf numFmtId="172" fontId="5" fillId="0" borderId="0" xfId="48" applyNumberFormat="1" applyFont="1" applyBorder="1" applyAlignment="1">
      <alignment horizontal="right" wrapText="1"/>
    </xf>
    <xf numFmtId="3" fontId="5" fillId="0" borderId="0" xfId="48" applyNumberFormat="1" applyFont="1" applyBorder="1" applyAlignment="1">
      <alignment horizontal="right"/>
    </xf>
    <xf numFmtId="172" fontId="5" fillId="0" borderId="0" xfId="48" applyNumberFormat="1" applyFont="1" applyBorder="1" applyAlignment="1">
      <alignment/>
    </xf>
    <xf numFmtId="3" fontId="2" fillId="0" borderId="0" xfId="48" applyNumberFormat="1" applyFont="1" applyBorder="1" applyAlignment="1">
      <alignment horizontal="right" wrapText="1"/>
    </xf>
    <xf numFmtId="172" fontId="6" fillId="0" borderId="0" xfId="48" applyNumberFormat="1" applyFont="1" applyBorder="1" applyAlignment="1">
      <alignment horizontal="left" wrapText="1"/>
    </xf>
    <xf numFmtId="172" fontId="6" fillId="0" borderId="0" xfId="48" applyNumberFormat="1" applyFont="1" applyBorder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3" fontId="3" fillId="33" borderId="0" xfId="48" applyNumberFormat="1" applyFont="1" applyFill="1" applyBorder="1" applyAlignment="1">
      <alignment horizontal="right" wrapText="1"/>
    </xf>
    <xf numFmtId="172" fontId="3" fillId="33" borderId="0" xfId="48" applyNumberFormat="1" applyFont="1" applyFill="1" applyBorder="1" applyAlignment="1">
      <alignment horizontal="left" wrapText="1"/>
    </xf>
    <xf numFmtId="172" fontId="3" fillId="33" borderId="0" xfId="48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72" fontId="6" fillId="0" borderId="0" xfId="48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3" fontId="6" fillId="0" borderId="0" xfId="48" applyNumberFormat="1" applyFont="1" applyBorder="1" applyAlignment="1">
      <alignment horizontal="right" wrapText="1"/>
    </xf>
    <xf numFmtId="9" fontId="3" fillId="0" borderId="0" xfId="55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48" applyNumberFormat="1" applyFont="1" applyFill="1" applyBorder="1" applyAlignment="1">
      <alignment horizontal="right" wrapText="1"/>
    </xf>
    <xf numFmtId="172" fontId="7" fillId="0" borderId="0" xfId="48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center" wrapText="1"/>
    </xf>
    <xf numFmtId="3" fontId="1" fillId="33" borderId="0" xfId="48" applyNumberFormat="1" applyFont="1" applyFill="1" applyBorder="1" applyAlignment="1">
      <alignment horizontal="right" wrapText="1"/>
    </xf>
    <xf numFmtId="172" fontId="1" fillId="33" borderId="0" xfId="48" applyNumberFormat="1" applyFont="1" applyFill="1" applyBorder="1" applyAlignment="1">
      <alignment horizontal="left" wrapText="1"/>
    </xf>
    <xf numFmtId="172" fontId="1" fillId="33" borderId="0" xfId="48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center" wrapText="1"/>
    </xf>
    <xf numFmtId="3" fontId="1" fillId="34" borderId="0" xfId="48" applyNumberFormat="1" applyFont="1" applyFill="1" applyBorder="1" applyAlignment="1">
      <alignment horizontal="right" wrapText="1"/>
    </xf>
    <xf numFmtId="172" fontId="1" fillId="34" borderId="0" xfId="48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172" fontId="3" fillId="0" borderId="0" xfId="48" applyNumberFormat="1" applyFont="1" applyFill="1" applyAlignment="1">
      <alignment/>
    </xf>
    <xf numFmtId="1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72" fontId="2" fillId="0" borderId="0" xfId="48" applyNumberFormat="1" applyFont="1" applyFill="1" applyBorder="1" applyAlignment="1">
      <alignment horizontal="left" vertical="center" wrapText="1"/>
    </xf>
    <xf numFmtId="173" fontId="2" fillId="0" borderId="0" xfId="48" applyNumberFormat="1" applyFont="1" applyFill="1" applyBorder="1" applyAlignment="1">
      <alignment horizontal="right" vertical="center" wrapText="1"/>
    </xf>
    <xf numFmtId="173" fontId="2" fillId="0" borderId="0" xfId="48" applyNumberFormat="1" applyFont="1" applyFill="1" applyBorder="1" applyAlignment="1">
      <alignment horizontal="right" wrapText="1"/>
    </xf>
    <xf numFmtId="172" fontId="5" fillId="0" borderId="0" xfId="48" applyNumberFormat="1" applyFont="1" applyFill="1" applyBorder="1" applyAlignment="1">
      <alignment/>
    </xf>
    <xf numFmtId="172" fontId="5" fillId="0" borderId="0" xfId="48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center" wrapText="1"/>
    </xf>
    <xf numFmtId="3" fontId="3" fillId="35" borderId="0" xfId="0" applyNumberFormat="1" applyFont="1" applyFill="1" applyBorder="1" applyAlignment="1">
      <alignment horizontal="right" vertical="center" wrapText="1"/>
    </xf>
    <xf numFmtId="173" fontId="3" fillId="35" borderId="0" xfId="48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72" fontId="2" fillId="0" borderId="0" xfId="48" applyNumberFormat="1" applyFont="1" applyFill="1" applyAlignment="1">
      <alignment/>
    </xf>
    <xf numFmtId="3" fontId="2" fillId="0" borderId="0" xfId="48" applyNumberFormat="1" applyFont="1" applyBorder="1" applyAlignment="1">
      <alignment/>
    </xf>
    <xf numFmtId="173" fontId="2" fillId="0" borderId="0" xfId="48" applyNumberFormat="1" applyFont="1" applyFill="1" applyAlignment="1">
      <alignment/>
    </xf>
    <xf numFmtId="3" fontId="2" fillId="0" borderId="0" xfId="48" applyNumberFormat="1" applyFont="1" applyFill="1" applyBorder="1" applyAlignment="1">
      <alignment/>
    </xf>
    <xf numFmtId="3" fontId="3" fillId="0" borderId="0" xfId="48" applyNumberFormat="1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 horizontal="left" vertical="center" wrapText="1"/>
    </xf>
    <xf numFmtId="3" fontId="5" fillId="35" borderId="0" xfId="48" applyNumberFormat="1" applyFont="1" applyFill="1" applyBorder="1" applyAlignment="1">
      <alignment horizontal="right"/>
    </xf>
    <xf numFmtId="172" fontId="3" fillId="35" borderId="0" xfId="48" applyNumberFormat="1" applyFont="1" applyFill="1" applyBorder="1" applyAlignment="1">
      <alignment horizontal="right" wrapText="1"/>
    </xf>
    <xf numFmtId="0" fontId="5" fillId="35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3" fontId="2" fillId="0" borderId="0" xfId="48" applyNumberFormat="1" applyFont="1" applyBorder="1" applyAlignment="1">
      <alignment horizontal="left" wrapText="1"/>
    </xf>
    <xf numFmtId="172" fontId="5" fillId="35" borderId="0" xfId="48" applyNumberFormat="1" applyFont="1" applyFill="1" applyBorder="1" applyAlignment="1">
      <alignment horizontal="left" wrapText="1"/>
    </xf>
    <xf numFmtId="172" fontId="5" fillId="35" borderId="0" xfId="48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2" fontId="2" fillId="0" borderId="0" xfId="48" applyNumberFormat="1" applyFont="1" applyAlignment="1">
      <alignment/>
    </xf>
    <xf numFmtId="3" fontId="2" fillId="0" borderId="0" xfId="48" applyNumberFormat="1" applyFont="1" applyAlignment="1">
      <alignment horizontal="right"/>
    </xf>
    <xf numFmtId="172" fontId="2" fillId="0" borderId="0" xfId="48" applyNumberFormat="1" applyFont="1" applyFill="1" applyAlignment="1">
      <alignment/>
    </xf>
    <xf numFmtId="3" fontId="2" fillId="0" borderId="0" xfId="48" applyNumberFormat="1" applyFont="1" applyAlignment="1">
      <alignment/>
    </xf>
    <xf numFmtId="3" fontId="5" fillId="35" borderId="0" xfId="48" applyNumberFormat="1" applyFont="1" applyFill="1" applyBorder="1" applyAlignment="1">
      <alignment horizontal="right" wrapText="1"/>
    </xf>
    <xf numFmtId="171" fontId="5" fillId="0" borderId="0" xfId="0" applyNumberFormat="1" applyFont="1" applyBorder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horizontal="left" vertical="center" wrapText="1"/>
    </xf>
    <xf numFmtId="3" fontId="3" fillId="36" borderId="0" xfId="48" applyNumberFormat="1" applyFont="1" applyFill="1" applyBorder="1" applyAlignment="1">
      <alignment horizontal="right" wrapText="1"/>
    </xf>
    <xf numFmtId="172" fontId="3" fillId="36" borderId="0" xfId="48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172" fontId="3" fillId="36" borderId="0" xfId="48" applyNumberFormat="1" applyFont="1" applyFill="1" applyBorder="1" applyAlignment="1">
      <alignment horizontal="left" wrapText="1"/>
    </xf>
    <xf numFmtId="172" fontId="3" fillId="36" borderId="0" xfId="48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6" fillId="0" borderId="0" xfId="48" applyNumberFormat="1" applyFont="1" applyBorder="1" applyAlignment="1">
      <alignment horizontal="left" wrapText="1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73" fontId="2" fillId="0" borderId="0" xfId="48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3" fontId="2" fillId="0" borderId="0" xfId="48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172" fontId="3" fillId="0" borderId="0" xfId="48" applyNumberFormat="1" applyFont="1" applyFill="1" applyBorder="1" applyAlignment="1">
      <alignment/>
    </xf>
    <xf numFmtId="172" fontId="3" fillId="0" borderId="0" xfId="48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 horizontal="right"/>
    </xf>
    <xf numFmtId="172" fontId="3" fillId="36" borderId="0" xfId="48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5" fillId="36" borderId="0" xfId="0" applyFont="1" applyFill="1" applyAlignment="1">
      <alignment horizontal="left"/>
    </xf>
    <xf numFmtId="0" fontId="5" fillId="36" borderId="0" xfId="0" applyFont="1" applyFill="1" applyBorder="1" applyAlignment="1">
      <alignment/>
    </xf>
    <xf numFmtId="3" fontId="5" fillId="36" borderId="0" xfId="48" applyNumberFormat="1" applyFont="1" applyFill="1" applyBorder="1" applyAlignment="1">
      <alignment horizontal="right"/>
    </xf>
    <xf numFmtId="172" fontId="5" fillId="36" borderId="0" xfId="48" applyNumberFormat="1" applyFont="1" applyFill="1" applyBorder="1" applyAlignment="1">
      <alignment/>
    </xf>
    <xf numFmtId="172" fontId="5" fillId="36" borderId="0" xfId="48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172" fontId="5" fillId="0" borderId="0" xfId="48" applyNumberFormat="1" applyFont="1" applyFill="1" applyBorder="1" applyAlignment="1">
      <alignment/>
    </xf>
    <xf numFmtId="0" fontId="1" fillId="37" borderId="0" xfId="0" applyFont="1" applyFill="1" applyAlignment="1">
      <alignment horizontal="left"/>
    </xf>
    <xf numFmtId="172" fontId="1" fillId="37" borderId="0" xfId="0" applyNumberFormat="1" applyFont="1" applyFill="1" applyAlignment="1">
      <alignment horizontal="left"/>
    </xf>
    <xf numFmtId="172" fontId="1" fillId="0" borderId="0" xfId="0" applyNumberFormat="1" applyFont="1" applyFill="1" applyAlignment="1">
      <alignment horizontal="left"/>
    </xf>
    <xf numFmtId="0" fontId="2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3" fontId="9" fillId="38" borderId="0" xfId="48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9" fillId="0" borderId="0" xfId="48" applyNumberFormat="1" applyFont="1" applyFill="1" applyBorder="1" applyAlignment="1">
      <alignment horizontal="right"/>
    </xf>
    <xf numFmtId="172" fontId="9" fillId="0" borderId="0" xfId="48" applyNumberFormat="1" applyFont="1" applyFill="1" applyBorder="1" applyAlignment="1">
      <alignment/>
    </xf>
    <xf numFmtId="0" fontId="3" fillId="0" borderId="0" xfId="0" applyFont="1" applyAlignment="1">
      <alignment/>
    </xf>
    <xf numFmtId="3" fontId="10" fillId="0" borderId="0" xfId="48" applyNumberFormat="1" applyFont="1" applyAlignment="1">
      <alignment horizontal="right"/>
    </xf>
    <xf numFmtId="0" fontId="2" fillId="0" borderId="0" xfId="0" applyFont="1" applyAlignment="1">
      <alignment/>
    </xf>
    <xf numFmtId="174" fontId="2" fillId="0" borderId="0" xfId="48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73" fontId="3" fillId="0" borderId="0" xfId="48" applyNumberFormat="1" applyFont="1" applyAlignment="1">
      <alignment/>
    </xf>
    <xf numFmtId="49" fontId="2" fillId="0" borderId="0" xfId="0" applyNumberFormat="1" applyFont="1" applyAlignment="1">
      <alignment horizontal="left" vertical="center"/>
    </xf>
    <xf numFmtId="173" fontId="2" fillId="0" borderId="0" xfId="48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173" fontId="3" fillId="0" borderId="0" xfId="48" applyNumberFormat="1" applyFont="1" applyAlignment="1">
      <alignment/>
    </xf>
    <xf numFmtId="173" fontId="2" fillId="0" borderId="0" xfId="48" applyNumberFormat="1" applyFont="1" applyAlignment="1">
      <alignment/>
    </xf>
    <xf numFmtId="0" fontId="6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 horizontal="left" vertical="center"/>
    </xf>
    <xf numFmtId="173" fontId="5" fillId="33" borderId="0" xfId="48" applyNumberFormat="1" applyFont="1" applyFill="1" applyAlignment="1">
      <alignment/>
    </xf>
    <xf numFmtId="173" fontId="6" fillId="33" borderId="0" xfId="48" applyNumberFormat="1" applyFont="1" applyFill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2" fillId="0" borderId="0" xfId="48" applyNumberFormat="1" applyFont="1" applyAlignment="1">
      <alignment horizontal="left" vertical="center"/>
    </xf>
    <xf numFmtId="173" fontId="3" fillId="0" borderId="0" xfId="0" applyNumberFormat="1" applyFont="1" applyAlignment="1">
      <alignment/>
    </xf>
    <xf numFmtId="49" fontId="10" fillId="33" borderId="0" xfId="0" applyNumberFormat="1" applyFont="1" applyFill="1" applyAlignment="1">
      <alignment horizontal="left" vertical="center"/>
    </xf>
    <xf numFmtId="173" fontId="10" fillId="33" borderId="0" xfId="48" applyNumberFormat="1" applyFont="1" applyFill="1" applyAlignment="1">
      <alignment/>
    </xf>
    <xf numFmtId="0" fontId="6" fillId="39" borderId="0" xfId="0" applyFont="1" applyFill="1" applyAlignment="1">
      <alignment horizontal="left"/>
    </xf>
    <xf numFmtId="49" fontId="10" fillId="39" borderId="0" xfId="0" applyNumberFormat="1" applyFont="1" applyFill="1" applyAlignment="1">
      <alignment horizontal="left" vertical="center"/>
    </xf>
    <xf numFmtId="173" fontId="10" fillId="39" borderId="0" xfId="48" applyNumberFormat="1" applyFont="1" applyFill="1" applyAlignment="1">
      <alignment/>
    </xf>
    <xf numFmtId="0" fontId="9" fillId="38" borderId="0" xfId="0" applyFont="1" applyFill="1" applyAlignment="1">
      <alignment horizontal="left"/>
    </xf>
    <xf numFmtId="49" fontId="9" fillId="38" borderId="0" xfId="0" applyNumberFormat="1" applyFont="1" applyFill="1" applyAlignment="1">
      <alignment horizontal="left" vertical="center"/>
    </xf>
    <xf numFmtId="173" fontId="9" fillId="38" borderId="0" xfId="48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73" fontId="3" fillId="0" borderId="0" xfId="48" applyNumberFormat="1" applyFont="1" applyFill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12" fillId="0" borderId="0" xfId="53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173" fontId="2" fillId="0" borderId="0" xfId="48" applyNumberFormat="1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53" applyFont="1" applyFill="1" applyBorder="1" applyAlignment="1">
      <alignment horizontal="left" wrapText="1"/>
      <protection/>
    </xf>
    <xf numFmtId="173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2" fontId="4" fillId="0" borderId="0" xfId="48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76">
      <selection activeCell="E102" sqref="E102"/>
    </sheetView>
  </sheetViews>
  <sheetFormatPr defaultColWidth="11.421875" defaultRowHeight="12.75"/>
  <cols>
    <col min="1" max="1" width="11.8515625" style="204" customWidth="1"/>
    <col min="2" max="2" width="39.7109375" style="204" customWidth="1"/>
    <col min="3" max="3" width="15.8515625" style="204" customWidth="1"/>
    <col min="4" max="4" width="18.57421875" style="204" bestFit="1" customWidth="1"/>
    <col min="5" max="5" width="14.421875" style="204" bestFit="1" customWidth="1"/>
    <col min="6" max="7" width="12.00390625" style="204" bestFit="1" customWidth="1"/>
    <col min="8" max="16384" width="11.421875" style="204" customWidth="1"/>
  </cols>
  <sheetData>
    <row r="1" spans="1:6" ht="12.75" hidden="1">
      <c r="A1" s="253" t="s">
        <v>0</v>
      </c>
      <c r="B1" s="253"/>
      <c r="C1" s="253"/>
      <c r="D1" s="253"/>
      <c r="E1" s="253"/>
      <c r="F1" s="203"/>
    </row>
    <row r="2" spans="1:6" ht="12.75" hidden="1">
      <c r="A2" s="253" t="s">
        <v>212</v>
      </c>
      <c r="B2" s="253"/>
      <c r="C2" s="253"/>
      <c r="D2" s="253"/>
      <c r="E2" s="253"/>
      <c r="F2" s="203"/>
    </row>
    <row r="3" spans="1:6" s="205" customFormat="1" ht="12.75" hidden="1">
      <c r="A3" s="253" t="s">
        <v>213</v>
      </c>
      <c r="B3" s="253"/>
      <c r="C3" s="253"/>
      <c r="D3" s="253"/>
      <c r="E3" s="253"/>
      <c r="F3" s="203"/>
    </row>
    <row r="4" spans="1:6" s="205" customFormat="1" ht="12.75" hidden="1">
      <c r="A4" s="253" t="s">
        <v>2</v>
      </c>
      <c r="B4" s="253"/>
      <c r="C4" s="253"/>
      <c r="D4" s="253"/>
      <c r="E4" s="253"/>
      <c r="F4" s="203"/>
    </row>
    <row r="5" spans="1:6" s="205" customFormat="1" ht="12.75" hidden="1">
      <c r="A5" s="204"/>
      <c r="B5" s="204"/>
      <c r="C5" s="204"/>
      <c r="D5" s="204"/>
      <c r="E5" s="204"/>
      <c r="F5" s="204"/>
    </row>
    <row r="6" spans="1:6" s="208" customFormat="1" ht="25.5">
      <c r="A6" s="206" t="s">
        <v>214</v>
      </c>
      <c r="B6" s="206" t="s">
        <v>215</v>
      </c>
      <c r="C6" s="207" t="s">
        <v>3</v>
      </c>
      <c r="D6" s="206" t="s">
        <v>216</v>
      </c>
      <c r="E6" s="206" t="s">
        <v>5</v>
      </c>
      <c r="F6" s="205"/>
    </row>
    <row r="7" spans="1:6" s="199" customFormat="1" ht="12.75">
      <c r="A7" s="209">
        <v>1</v>
      </c>
      <c r="B7" s="210" t="s">
        <v>213</v>
      </c>
      <c r="C7" s="205"/>
      <c r="D7" s="205"/>
      <c r="E7" s="205"/>
      <c r="F7" s="205"/>
    </row>
    <row r="8" spans="1:6" s="199" customFormat="1" ht="12.75">
      <c r="A8" s="209"/>
      <c r="B8" s="210"/>
      <c r="C8" s="205"/>
      <c r="D8" s="205"/>
      <c r="E8" s="205"/>
      <c r="F8" s="205"/>
    </row>
    <row r="9" spans="1:6" s="201" customFormat="1" ht="12">
      <c r="A9" s="211">
        <v>11</v>
      </c>
      <c r="B9" s="212" t="s">
        <v>217</v>
      </c>
      <c r="C9" s="208"/>
      <c r="D9" s="208"/>
      <c r="E9" s="208"/>
      <c r="F9" s="208"/>
    </row>
    <row r="10" spans="1:6" s="201" customFormat="1" ht="11.25">
      <c r="A10" s="129">
        <v>111</v>
      </c>
      <c r="B10" s="213" t="s">
        <v>218</v>
      </c>
      <c r="C10" s="214"/>
      <c r="D10" s="214"/>
      <c r="E10" s="214"/>
      <c r="F10" s="199"/>
    </row>
    <row r="11" spans="1:5" s="199" customFormat="1" ht="11.25">
      <c r="A11" s="129">
        <v>1111</v>
      </c>
      <c r="B11" s="213" t="s">
        <v>219</v>
      </c>
      <c r="C11" s="214">
        <f>C13+C12</f>
        <v>550000000</v>
      </c>
      <c r="D11" s="214"/>
      <c r="E11" s="214">
        <f aca="true" t="shared" si="0" ref="E11:E74">C11+D11</f>
        <v>550000000</v>
      </c>
    </row>
    <row r="12" spans="1:5" s="201" customFormat="1" ht="11.25">
      <c r="A12" s="130">
        <v>11111</v>
      </c>
      <c r="B12" s="215" t="s">
        <v>220</v>
      </c>
      <c r="C12" s="216">
        <v>500000000</v>
      </c>
      <c r="D12" s="216"/>
      <c r="E12" s="134">
        <f t="shared" si="0"/>
        <v>500000000</v>
      </c>
    </row>
    <row r="13" spans="1:5" s="201" customFormat="1" ht="11.25">
      <c r="A13" s="130">
        <v>11112</v>
      </c>
      <c r="B13" s="215" t="s">
        <v>221</v>
      </c>
      <c r="C13" s="216">
        <v>50000000</v>
      </c>
      <c r="D13" s="216"/>
      <c r="E13" s="216">
        <f t="shared" si="0"/>
        <v>50000000</v>
      </c>
    </row>
    <row r="14" spans="1:6" s="201" customFormat="1" ht="11.25">
      <c r="A14" s="129">
        <v>1112</v>
      </c>
      <c r="B14" s="213" t="s">
        <v>222</v>
      </c>
      <c r="C14" s="214">
        <f>C15+C16+C17+C18+C19+C20</f>
        <v>216000000</v>
      </c>
      <c r="D14" s="214"/>
      <c r="E14" s="214">
        <f t="shared" si="0"/>
        <v>216000000</v>
      </c>
      <c r="F14" s="199"/>
    </row>
    <row r="15" spans="1:5" s="201" customFormat="1" ht="11.25">
      <c r="A15" s="130">
        <v>11121</v>
      </c>
      <c r="B15" s="215" t="s">
        <v>223</v>
      </c>
      <c r="C15" s="216">
        <v>40000000</v>
      </c>
      <c r="D15" s="216"/>
      <c r="E15" s="216">
        <f t="shared" si="0"/>
        <v>40000000</v>
      </c>
    </row>
    <row r="16" spans="1:5" s="201" customFormat="1" ht="11.25">
      <c r="A16" s="130">
        <v>11122</v>
      </c>
      <c r="B16" s="215" t="s">
        <v>224</v>
      </c>
      <c r="C16" s="216">
        <v>80000000</v>
      </c>
      <c r="D16" s="216"/>
      <c r="E16" s="216">
        <f t="shared" si="0"/>
        <v>80000000</v>
      </c>
    </row>
    <row r="17" spans="1:5" s="201" customFormat="1" ht="11.25">
      <c r="A17" s="130">
        <v>11123</v>
      </c>
      <c r="B17" s="215" t="s">
        <v>225</v>
      </c>
      <c r="C17" s="216">
        <v>60000000</v>
      </c>
      <c r="D17" s="216"/>
      <c r="E17" s="216">
        <f t="shared" si="0"/>
        <v>60000000</v>
      </c>
    </row>
    <row r="18" spans="1:6" s="199" customFormat="1" ht="11.25">
      <c r="A18" s="130">
        <v>11124</v>
      </c>
      <c r="B18" s="215" t="s">
        <v>226</v>
      </c>
      <c r="C18" s="216">
        <v>2000000</v>
      </c>
      <c r="D18" s="216"/>
      <c r="E18" s="216">
        <f t="shared" si="0"/>
        <v>2000000</v>
      </c>
      <c r="F18" s="201"/>
    </row>
    <row r="19" spans="1:6" s="199" customFormat="1" ht="11.25">
      <c r="A19" s="130">
        <v>11125</v>
      </c>
      <c r="B19" s="215" t="s">
        <v>227</v>
      </c>
      <c r="C19" s="216">
        <v>13000000</v>
      </c>
      <c r="D19" s="216"/>
      <c r="E19" s="216">
        <f t="shared" si="0"/>
        <v>13000000</v>
      </c>
      <c r="F19" s="201"/>
    </row>
    <row r="20" spans="1:6" s="199" customFormat="1" ht="11.25">
      <c r="A20" s="130">
        <v>11126</v>
      </c>
      <c r="B20" s="215" t="s">
        <v>228</v>
      </c>
      <c r="C20" s="216">
        <v>21000000</v>
      </c>
      <c r="D20" s="216"/>
      <c r="E20" s="216">
        <f t="shared" si="0"/>
        <v>21000000</v>
      </c>
      <c r="F20" s="201"/>
    </row>
    <row r="21" spans="1:5" s="199" customFormat="1" ht="11.25">
      <c r="A21" s="129">
        <v>1113</v>
      </c>
      <c r="B21" s="213" t="s">
        <v>229</v>
      </c>
      <c r="C21" s="214">
        <v>3000000</v>
      </c>
      <c r="D21" s="214"/>
      <c r="E21" s="214">
        <f t="shared" si="0"/>
        <v>3000000</v>
      </c>
    </row>
    <row r="22" spans="1:5" s="199" customFormat="1" ht="11.25">
      <c r="A22" s="129">
        <v>1114</v>
      </c>
      <c r="B22" s="213" t="s">
        <v>230</v>
      </c>
      <c r="C22" s="214">
        <v>26500000</v>
      </c>
      <c r="D22" s="214"/>
      <c r="E22" s="214">
        <f t="shared" si="0"/>
        <v>26500000</v>
      </c>
    </row>
    <row r="23" spans="1:5" s="199" customFormat="1" ht="11.25">
      <c r="A23" s="129">
        <v>1115</v>
      </c>
      <c r="B23" s="213" t="s">
        <v>231</v>
      </c>
      <c r="C23" s="214">
        <v>100000</v>
      </c>
      <c r="D23" s="214"/>
      <c r="E23" s="214">
        <f t="shared" si="0"/>
        <v>100000</v>
      </c>
    </row>
    <row r="24" spans="1:5" s="199" customFormat="1" ht="11.25">
      <c r="A24" s="129">
        <v>1116</v>
      </c>
      <c r="B24" s="213" t="s">
        <v>232</v>
      </c>
      <c r="C24" s="214">
        <v>100000</v>
      </c>
      <c r="D24" s="214"/>
      <c r="E24" s="214">
        <f t="shared" si="0"/>
        <v>100000</v>
      </c>
    </row>
    <row r="25" spans="1:5" s="199" customFormat="1" ht="11.25">
      <c r="A25" s="129">
        <v>1117</v>
      </c>
      <c r="B25" s="213" t="s">
        <v>233</v>
      </c>
      <c r="C25" s="214">
        <v>100000</v>
      </c>
      <c r="D25" s="214"/>
      <c r="E25" s="214">
        <f t="shared" si="0"/>
        <v>100000</v>
      </c>
    </row>
    <row r="26" spans="1:5" s="199" customFormat="1" ht="11.25">
      <c r="A26" s="129">
        <v>1118</v>
      </c>
      <c r="B26" s="213" t="s">
        <v>234</v>
      </c>
      <c r="C26" s="214">
        <v>540000</v>
      </c>
      <c r="D26" s="214"/>
      <c r="E26" s="214">
        <f t="shared" si="0"/>
        <v>540000</v>
      </c>
    </row>
    <row r="27" spans="1:6" s="201" customFormat="1" ht="11.25">
      <c r="A27" s="129">
        <v>1119</v>
      </c>
      <c r="B27" s="213" t="s">
        <v>235</v>
      </c>
      <c r="C27" s="214">
        <v>10000000</v>
      </c>
      <c r="D27" s="214"/>
      <c r="E27" s="214">
        <f t="shared" si="0"/>
        <v>10000000</v>
      </c>
      <c r="F27" s="199"/>
    </row>
    <row r="28" spans="1:6" s="201" customFormat="1" ht="11.25">
      <c r="A28" s="129">
        <v>11110</v>
      </c>
      <c r="B28" s="213" t="s">
        <v>236</v>
      </c>
      <c r="C28" s="214">
        <v>577500000</v>
      </c>
      <c r="D28" s="214"/>
      <c r="E28" s="240">
        <f t="shared" si="0"/>
        <v>577500000</v>
      </c>
      <c r="F28" s="199"/>
    </row>
    <row r="29" spans="1:5" s="199" customFormat="1" ht="11.25">
      <c r="A29" s="129">
        <v>11111</v>
      </c>
      <c r="B29" s="213" t="s">
        <v>237</v>
      </c>
      <c r="C29" s="214">
        <f>SUM(C30:C31)</f>
        <v>20000000</v>
      </c>
      <c r="D29" s="214"/>
      <c r="E29" s="214">
        <f t="shared" si="0"/>
        <v>20000000</v>
      </c>
    </row>
    <row r="30" spans="1:6" ht="11.25">
      <c r="A30" s="130">
        <v>111111</v>
      </c>
      <c r="B30" s="215" t="s">
        <v>238</v>
      </c>
      <c r="C30" s="216">
        <v>10000000</v>
      </c>
      <c r="D30" s="216"/>
      <c r="E30" s="216">
        <f t="shared" si="0"/>
        <v>10000000</v>
      </c>
      <c r="F30" s="201"/>
    </row>
    <row r="31" spans="1:6" s="217" customFormat="1" ht="11.25">
      <c r="A31" s="130">
        <v>111112</v>
      </c>
      <c r="B31" s="215" t="s">
        <v>239</v>
      </c>
      <c r="C31" s="216">
        <v>10000000</v>
      </c>
      <c r="D31" s="216"/>
      <c r="E31" s="216">
        <f t="shared" si="0"/>
        <v>10000000</v>
      </c>
      <c r="F31" s="201"/>
    </row>
    <row r="32" spans="1:6" ht="11.25">
      <c r="A32" s="129">
        <v>11112</v>
      </c>
      <c r="B32" s="213" t="s">
        <v>240</v>
      </c>
      <c r="C32" s="214">
        <v>25000000</v>
      </c>
      <c r="D32" s="214"/>
      <c r="E32" s="214">
        <f t="shared" si="0"/>
        <v>25000000</v>
      </c>
      <c r="F32" s="199"/>
    </row>
    <row r="33" spans="1:5" ht="11.25">
      <c r="A33" s="218"/>
      <c r="B33" s="219"/>
      <c r="C33" s="220"/>
      <c r="D33" s="221"/>
      <c r="E33" s="214"/>
    </row>
    <row r="34" spans="1:6" ht="11.25">
      <c r="A34" s="222"/>
      <c r="B34" s="223" t="s">
        <v>241</v>
      </c>
      <c r="C34" s="224">
        <f>C11+C14+C21+C22+C23+C24+C25+C26+C27+C28+C29+C32</f>
        <v>1428840000</v>
      </c>
      <c r="D34" s="225"/>
      <c r="E34" s="224">
        <f>C34+D34</f>
        <v>1428840000</v>
      </c>
      <c r="F34" s="217"/>
    </row>
    <row r="35" spans="1:6" s="199" customFormat="1" ht="11.25">
      <c r="A35" s="218"/>
      <c r="B35" s="219"/>
      <c r="C35" s="220"/>
      <c r="D35" s="221"/>
      <c r="E35" s="221"/>
      <c r="F35" s="204"/>
    </row>
    <row r="36" spans="1:5" ht="11.25">
      <c r="A36" s="218"/>
      <c r="B36" s="219"/>
      <c r="C36" s="220"/>
      <c r="D36" s="221"/>
      <c r="E36" s="221"/>
    </row>
    <row r="37" spans="1:5" ht="11.25">
      <c r="A37" s="226">
        <v>112</v>
      </c>
      <c r="B37" s="219" t="s">
        <v>242</v>
      </c>
      <c r="C37" s="221"/>
      <c r="D37" s="221"/>
      <c r="E37" s="221"/>
    </row>
    <row r="38" spans="1:6" ht="11.25">
      <c r="A38" s="129">
        <v>1121</v>
      </c>
      <c r="B38" s="213" t="s">
        <v>243</v>
      </c>
      <c r="C38" s="214">
        <f>C39+C40+C41+C42+C44+C45+C43</f>
        <v>44000000</v>
      </c>
      <c r="D38" s="214"/>
      <c r="E38" s="214">
        <f>C38+D38</f>
        <v>44000000</v>
      </c>
      <c r="F38" s="199"/>
    </row>
    <row r="39" spans="1:5" ht="11.25">
      <c r="A39" s="169">
        <v>11211</v>
      </c>
      <c r="B39" s="227" t="s">
        <v>244</v>
      </c>
      <c r="C39" s="221">
        <v>8000000</v>
      </c>
      <c r="D39" s="221"/>
      <c r="E39" s="221">
        <f t="shared" si="0"/>
        <v>8000000</v>
      </c>
    </row>
    <row r="40" spans="1:5" ht="11.25">
      <c r="A40" s="130">
        <v>11212</v>
      </c>
      <c r="B40" s="227" t="s">
        <v>245</v>
      </c>
      <c r="C40" s="221">
        <v>21000000</v>
      </c>
      <c r="D40" s="221"/>
      <c r="E40" s="221">
        <f t="shared" si="0"/>
        <v>21000000</v>
      </c>
    </row>
    <row r="41" spans="1:5" ht="11.25">
      <c r="A41" s="169">
        <v>11213</v>
      </c>
      <c r="B41" s="227" t="s">
        <v>246</v>
      </c>
      <c r="C41" s="221">
        <v>4000000</v>
      </c>
      <c r="D41" s="221"/>
      <c r="E41" s="221">
        <f t="shared" si="0"/>
        <v>4000000</v>
      </c>
    </row>
    <row r="42" spans="1:5" ht="11.25">
      <c r="A42" s="130">
        <v>11214</v>
      </c>
      <c r="B42" s="227" t="s">
        <v>247</v>
      </c>
      <c r="C42" s="221">
        <v>2000000</v>
      </c>
      <c r="D42" s="221"/>
      <c r="E42" s="221">
        <f t="shared" si="0"/>
        <v>2000000</v>
      </c>
    </row>
    <row r="43" spans="1:6" s="199" customFormat="1" ht="11.25">
      <c r="A43" s="169">
        <v>11215</v>
      </c>
      <c r="B43" s="227" t="s">
        <v>248</v>
      </c>
      <c r="C43" s="221">
        <v>2000000</v>
      </c>
      <c r="D43" s="221"/>
      <c r="E43" s="221">
        <f t="shared" si="0"/>
        <v>2000000</v>
      </c>
      <c r="F43" s="204"/>
    </row>
    <row r="44" spans="1:5" ht="11.25">
      <c r="A44" s="130">
        <v>11216</v>
      </c>
      <c r="B44" s="227" t="s">
        <v>249</v>
      </c>
      <c r="C44" s="221">
        <v>2000000</v>
      </c>
      <c r="D44" s="221"/>
      <c r="E44" s="221">
        <f t="shared" si="0"/>
        <v>2000000</v>
      </c>
    </row>
    <row r="45" spans="1:5" ht="11.25">
      <c r="A45" s="169">
        <v>11217</v>
      </c>
      <c r="B45" s="227" t="s">
        <v>250</v>
      </c>
      <c r="C45" s="221">
        <v>5000000</v>
      </c>
      <c r="D45" s="221"/>
      <c r="E45" s="221">
        <f t="shared" si="0"/>
        <v>5000000</v>
      </c>
    </row>
    <row r="46" spans="1:6" ht="11.25">
      <c r="A46" s="129">
        <v>1122</v>
      </c>
      <c r="B46" s="213" t="s">
        <v>251</v>
      </c>
      <c r="C46" s="214">
        <f>C47+C48+C49+C50</f>
        <v>400000</v>
      </c>
      <c r="D46" s="214"/>
      <c r="E46" s="214">
        <f>C46+D46</f>
        <v>400000</v>
      </c>
      <c r="F46" s="199"/>
    </row>
    <row r="47" spans="1:5" ht="11.25">
      <c r="A47" s="130">
        <v>11221</v>
      </c>
      <c r="B47" s="227" t="s">
        <v>252</v>
      </c>
      <c r="C47" s="221">
        <v>100000</v>
      </c>
      <c r="D47" s="221"/>
      <c r="E47" s="221">
        <f t="shared" si="0"/>
        <v>100000</v>
      </c>
    </row>
    <row r="48" spans="1:6" s="199" customFormat="1" ht="11.25">
      <c r="A48" s="130">
        <v>11222</v>
      </c>
      <c r="B48" s="227" t="s">
        <v>253</v>
      </c>
      <c r="C48" s="221">
        <v>100000</v>
      </c>
      <c r="D48" s="221"/>
      <c r="E48" s="221">
        <f t="shared" si="0"/>
        <v>100000</v>
      </c>
      <c r="F48" s="204"/>
    </row>
    <row r="49" spans="1:6" s="201" customFormat="1" ht="11.25">
      <c r="A49" s="130">
        <v>11223</v>
      </c>
      <c r="B49" s="227" t="s">
        <v>254</v>
      </c>
      <c r="C49" s="221">
        <v>100000</v>
      </c>
      <c r="D49" s="221"/>
      <c r="E49" s="221">
        <f t="shared" si="0"/>
        <v>100000</v>
      </c>
      <c r="F49" s="204"/>
    </row>
    <row r="50" spans="1:6" s="201" customFormat="1" ht="11.25">
      <c r="A50" s="130">
        <v>11224</v>
      </c>
      <c r="B50" s="227" t="s">
        <v>255</v>
      </c>
      <c r="C50" s="221">
        <v>100000</v>
      </c>
      <c r="D50" s="221"/>
      <c r="E50" s="221">
        <f t="shared" si="0"/>
        <v>100000</v>
      </c>
      <c r="F50" s="204"/>
    </row>
    <row r="51" spans="1:5" s="199" customFormat="1" ht="11.25">
      <c r="A51" s="129">
        <v>1123</v>
      </c>
      <c r="B51" s="213" t="s">
        <v>256</v>
      </c>
      <c r="C51" s="214">
        <f>C52+C53</f>
        <v>40000000</v>
      </c>
      <c r="D51" s="214"/>
      <c r="E51" s="214">
        <f t="shared" si="0"/>
        <v>40000000</v>
      </c>
    </row>
    <row r="52" spans="1:6" ht="11.25">
      <c r="A52" s="130">
        <v>11231</v>
      </c>
      <c r="B52" s="215" t="s">
        <v>257</v>
      </c>
      <c r="C52" s="216">
        <v>30000000</v>
      </c>
      <c r="D52" s="216"/>
      <c r="E52" s="216">
        <f t="shared" si="0"/>
        <v>30000000</v>
      </c>
      <c r="F52" s="201"/>
    </row>
    <row r="53" spans="1:6" ht="11.25">
      <c r="A53" s="130">
        <v>11232</v>
      </c>
      <c r="B53" s="215" t="s">
        <v>258</v>
      </c>
      <c r="C53" s="216">
        <v>10000000</v>
      </c>
      <c r="D53" s="216"/>
      <c r="E53" s="216">
        <f t="shared" si="0"/>
        <v>10000000</v>
      </c>
      <c r="F53" s="201"/>
    </row>
    <row r="54" spans="1:5" s="199" customFormat="1" ht="11.25">
      <c r="A54" s="129">
        <v>1124</v>
      </c>
      <c r="B54" s="213" t="s">
        <v>259</v>
      </c>
      <c r="C54" s="214">
        <f>C55+C56</f>
        <v>2000</v>
      </c>
      <c r="D54" s="214"/>
      <c r="E54" s="214">
        <f t="shared" si="0"/>
        <v>2000</v>
      </c>
    </row>
    <row r="55" spans="1:5" ht="11.25">
      <c r="A55" s="218">
        <v>11241</v>
      </c>
      <c r="B55" s="227" t="s">
        <v>260</v>
      </c>
      <c r="C55" s="221">
        <v>1000</v>
      </c>
      <c r="D55" s="221"/>
      <c r="E55" s="221">
        <f t="shared" si="0"/>
        <v>1000</v>
      </c>
    </row>
    <row r="56" spans="1:5" ht="11.25">
      <c r="A56" s="218">
        <v>11242</v>
      </c>
      <c r="B56" s="227" t="s">
        <v>261</v>
      </c>
      <c r="C56" s="221">
        <v>1000</v>
      </c>
      <c r="D56" s="221"/>
      <c r="E56" s="221">
        <f t="shared" si="0"/>
        <v>1000</v>
      </c>
    </row>
    <row r="57" spans="1:5" s="199" customFormat="1" ht="11.25">
      <c r="A57" s="129">
        <v>1125</v>
      </c>
      <c r="B57" s="213" t="s">
        <v>262</v>
      </c>
      <c r="C57" s="214">
        <f>C58+C59</f>
        <v>30000000</v>
      </c>
      <c r="D57" s="214"/>
      <c r="E57" s="214">
        <f t="shared" si="0"/>
        <v>30000000</v>
      </c>
    </row>
    <row r="58" spans="1:5" ht="11.25">
      <c r="A58" s="130">
        <v>11251</v>
      </c>
      <c r="B58" s="227" t="s">
        <v>263</v>
      </c>
      <c r="C58" s="221">
        <v>12000000</v>
      </c>
      <c r="D58" s="221"/>
      <c r="E58" s="221">
        <f t="shared" si="0"/>
        <v>12000000</v>
      </c>
    </row>
    <row r="59" spans="1:5" ht="11.25">
      <c r="A59" s="130">
        <v>11252</v>
      </c>
      <c r="B59" s="227" t="s">
        <v>264</v>
      </c>
      <c r="C59" s="221">
        <v>18000000</v>
      </c>
      <c r="D59" s="221"/>
      <c r="E59" s="221">
        <f t="shared" si="0"/>
        <v>18000000</v>
      </c>
    </row>
    <row r="60" spans="1:6" ht="11.25">
      <c r="A60" s="129">
        <v>1126</v>
      </c>
      <c r="B60" s="213" t="s">
        <v>265</v>
      </c>
      <c r="C60" s="214">
        <f>C61+C62</f>
        <v>51000000</v>
      </c>
      <c r="D60" s="214"/>
      <c r="E60" s="214">
        <f t="shared" si="0"/>
        <v>51000000</v>
      </c>
      <c r="F60" s="199"/>
    </row>
    <row r="61" spans="1:5" ht="11.25">
      <c r="A61" s="130">
        <v>11261</v>
      </c>
      <c r="B61" s="227" t="s">
        <v>266</v>
      </c>
      <c r="C61" s="221">
        <v>1000000</v>
      </c>
      <c r="D61" s="221"/>
      <c r="E61" s="221">
        <f t="shared" si="0"/>
        <v>1000000</v>
      </c>
    </row>
    <row r="62" spans="1:6" s="199" customFormat="1" ht="11.25">
      <c r="A62" s="130">
        <v>11262</v>
      </c>
      <c r="B62" s="227" t="s">
        <v>267</v>
      </c>
      <c r="C62" s="221">
        <v>50000000</v>
      </c>
      <c r="D62" s="221"/>
      <c r="E62" s="221">
        <f t="shared" si="0"/>
        <v>50000000</v>
      </c>
      <c r="F62" s="204"/>
    </row>
    <row r="63" spans="1:6" s="201" customFormat="1" ht="11.25">
      <c r="A63" s="226">
        <v>1127</v>
      </c>
      <c r="B63" s="219" t="s">
        <v>4</v>
      </c>
      <c r="C63" s="221"/>
      <c r="D63" s="221"/>
      <c r="E63" s="221"/>
      <c r="F63" s="204"/>
    </row>
    <row r="64" spans="1:6" s="199" customFormat="1" ht="11.25">
      <c r="A64" s="226">
        <v>11271</v>
      </c>
      <c r="B64" s="219" t="s">
        <v>268</v>
      </c>
      <c r="C64" s="221"/>
      <c r="D64" s="221"/>
      <c r="E64" s="221"/>
      <c r="F64" s="204"/>
    </row>
    <row r="65" spans="1:6" s="201" customFormat="1" ht="11.25">
      <c r="A65" s="129">
        <v>112711</v>
      </c>
      <c r="B65" s="213" t="s">
        <v>269</v>
      </c>
      <c r="C65" s="214"/>
      <c r="D65" s="214">
        <f>D66</f>
        <v>252497824</v>
      </c>
      <c r="E65" s="214">
        <f t="shared" si="0"/>
        <v>252497824</v>
      </c>
      <c r="F65" s="199"/>
    </row>
    <row r="66" spans="1:5" s="201" customFormat="1" ht="11.25">
      <c r="A66" s="130">
        <v>1127111</v>
      </c>
      <c r="B66" s="215" t="s">
        <v>270</v>
      </c>
      <c r="C66" s="216"/>
      <c r="D66" s="216">
        <v>252497824</v>
      </c>
      <c r="E66" s="216">
        <f t="shared" si="0"/>
        <v>252497824</v>
      </c>
    </row>
    <row r="67" spans="1:6" ht="11.25">
      <c r="A67" s="129">
        <v>112712</v>
      </c>
      <c r="B67" s="213" t="s">
        <v>271</v>
      </c>
      <c r="C67" s="214"/>
      <c r="D67" s="214">
        <f>D68+D69</f>
        <v>16000000</v>
      </c>
      <c r="E67" s="214">
        <f t="shared" si="0"/>
        <v>16000000</v>
      </c>
      <c r="F67" s="199"/>
    </row>
    <row r="68" spans="1:6" ht="11.25">
      <c r="A68" s="130">
        <v>1127121</v>
      </c>
      <c r="B68" s="215" t="s">
        <v>272</v>
      </c>
      <c r="C68" s="216"/>
      <c r="D68" s="216">
        <v>15000000</v>
      </c>
      <c r="E68" s="216">
        <f t="shared" si="0"/>
        <v>15000000</v>
      </c>
      <c r="F68" s="201"/>
    </row>
    <row r="69" spans="1:6" ht="11.25">
      <c r="A69" s="130">
        <v>1127122</v>
      </c>
      <c r="B69" s="228" t="s">
        <v>273</v>
      </c>
      <c r="C69" s="216"/>
      <c r="D69" s="216">
        <v>1000000</v>
      </c>
      <c r="E69" s="216">
        <f t="shared" si="0"/>
        <v>1000000</v>
      </c>
      <c r="F69" s="201"/>
    </row>
    <row r="70" spans="1:6" s="199" customFormat="1" ht="11.25">
      <c r="A70" s="226">
        <v>11272</v>
      </c>
      <c r="B70" s="219" t="s">
        <v>274</v>
      </c>
      <c r="C70" s="221"/>
      <c r="D70" s="221"/>
      <c r="E70" s="221"/>
      <c r="F70" s="204"/>
    </row>
    <row r="71" spans="1:6" s="201" customFormat="1" ht="11.25">
      <c r="A71" s="226">
        <v>112721</v>
      </c>
      <c r="B71" s="219" t="s">
        <v>269</v>
      </c>
      <c r="C71" s="221"/>
      <c r="D71" s="221"/>
      <c r="E71" s="221"/>
      <c r="F71" s="204"/>
    </row>
    <row r="72" spans="1:6" s="201" customFormat="1" ht="11.25">
      <c r="A72" s="226">
        <v>1127211</v>
      </c>
      <c r="B72" s="219" t="s">
        <v>275</v>
      </c>
      <c r="C72" s="221"/>
      <c r="D72" s="221"/>
      <c r="E72" s="221"/>
      <c r="F72" s="204"/>
    </row>
    <row r="73" spans="1:7" s="199" customFormat="1" ht="11.25">
      <c r="A73" s="226">
        <v>11272111</v>
      </c>
      <c r="B73" s="213" t="s">
        <v>276</v>
      </c>
      <c r="C73" s="214"/>
      <c r="D73" s="214">
        <f>D74+D75</f>
        <v>164696092</v>
      </c>
      <c r="E73" s="214">
        <f t="shared" si="0"/>
        <v>164696092</v>
      </c>
      <c r="F73" s="229"/>
      <c r="G73" s="229"/>
    </row>
    <row r="74" spans="1:5" s="201" customFormat="1" ht="11.25">
      <c r="A74" s="130">
        <v>112721111</v>
      </c>
      <c r="B74" s="215" t="s">
        <v>277</v>
      </c>
      <c r="C74" s="216"/>
      <c r="D74" s="216">
        <v>137068091</v>
      </c>
      <c r="E74" s="216">
        <f t="shared" si="0"/>
        <v>137068091</v>
      </c>
    </row>
    <row r="75" spans="1:5" s="201" customFormat="1" ht="11.25">
      <c r="A75" s="130">
        <v>112721112</v>
      </c>
      <c r="B75" s="215" t="s">
        <v>278</v>
      </c>
      <c r="C75" s="216"/>
      <c r="D75" s="216">
        <v>27628001</v>
      </c>
      <c r="E75" s="216">
        <f aca="true" t="shared" si="1" ref="E75:E112">C75+D75</f>
        <v>27628001</v>
      </c>
    </row>
    <row r="76" spans="1:5" s="199" customFormat="1" ht="11.25">
      <c r="A76" s="129">
        <v>11272112</v>
      </c>
      <c r="B76" s="213" t="s">
        <v>279</v>
      </c>
      <c r="C76" s="214"/>
      <c r="D76" s="214">
        <f>D77+D78</f>
        <v>326942768</v>
      </c>
      <c r="E76" s="214">
        <f t="shared" si="1"/>
        <v>326942768</v>
      </c>
    </row>
    <row r="77" spans="1:5" s="201" customFormat="1" ht="11.25">
      <c r="A77" s="130">
        <v>112721121</v>
      </c>
      <c r="B77" s="215" t="s">
        <v>280</v>
      </c>
      <c r="C77" s="216"/>
      <c r="D77" s="216">
        <v>298758604</v>
      </c>
      <c r="E77" s="216">
        <f t="shared" si="1"/>
        <v>298758604</v>
      </c>
    </row>
    <row r="78" spans="1:5" s="201" customFormat="1" ht="11.25">
      <c r="A78" s="130">
        <v>112721122</v>
      </c>
      <c r="B78" s="215" t="s">
        <v>281</v>
      </c>
      <c r="C78" s="216"/>
      <c r="D78" s="216">
        <f>25792648+2391516</f>
        <v>28184164</v>
      </c>
      <c r="E78" s="216">
        <f t="shared" si="1"/>
        <v>28184164</v>
      </c>
    </row>
    <row r="79" spans="1:6" s="201" customFormat="1" ht="11.25">
      <c r="A79" s="129">
        <v>11272113</v>
      </c>
      <c r="B79" s="213" t="s">
        <v>282</v>
      </c>
      <c r="C79" s="214"/>
      <c r="D79" s="214">
        <f>D80+D81+D82+D83</f>
        <v>584352108</v>
      </c>
      <c r="E79" s="214">
        <f t="shared" si="1"/>
        <v>584352108</v>
      </c>
      <c r="F79" s="199"/>
    </row>
    <row r="80" spans="1:5" s="201" customFormat="1" ht="11.25">
      <c r="A80" s="130">
        <v>112721131</v>
      </c>
      <c r="B80" s="215" t="s">
        <v>283</v>
      </c>
      <c r="C80" s="216"/>
      <c r="D80" s="216">
        <f>23222260+242982589</f>
        <v>266204849</v>
      </c>
      <c r="E80" s="216">
        <f t="shared" si="1"/>
        <v>266204849</v>
      </c>
    </row>
    <row r="81" spans="1:6" s="199" customFormat="1" ht="11.25">
      <c r="A81" s="130">
        <v>112721132</v>
      </c>
      <c r="B81" s="215" t="s">
        <v>284</v>
      </c>
      <c r="C81" s="216"/>
      <c r="D81" s="216">
        <f>2265586+23705618</f>
        <v>25971204</v>
      </c>
      <c r="E81" s="216">
        <f t="shared" si="1"/>
        <v>25971204</v>
      </c>
      <c r="F81" s="201"/>
    </row>
    <row r="82" spans="1:6" s="199" customFormat="1" ht="11.25">
      <c r="A82" s="130">
        <v>112721133</v>
      </c>
      <c r="B82" s="215" t="s">
        <v>136</v>
      </c>
      <c r="C82" s="216"/>
      <c r="D82" s="216">
        <f>1699190+17779214</f>
        <v>19478404</v>
      </c>
      <c r="E82" s="216">
        <f t="shared" si="1"/>
        <v>19478404</v>
      </c>
      <c r="F82" s="201"/>
    </row>
    <row r="83" spans="1:5" s="201" customFormat="1" ht="11.25">
      <c r="A83" s="130">
        <v>112721134</v>
      </c>
      <c r="B83" s="215" t="s">
        <v>285</v>
      </c>
      <c r="C83" s="216"/>
      <c r="D83" s="216">
        <f>248908995+23788656</f>
        <v>272697651</v>
      </c>
      <c r="E83" s="216">
        <f t="shared" si="1"/>
        <v>272697651</v>
      </c>
    </row>
    <row r="84" spans="1:6" s="201" customFormat="1" ht="11.25">
      <c r="A84" s="129">
        <v>1127212</v>
      </c>
      <c r="B84" s="213" t="s">
        <v>286</v>
      </c>
      <c r="C84" s="214"/>
      <c r="D84" s="214">
        <f>D85+D88</f>
        <v>159784455.685</v>
      </c>
      <c r="E84" s="214">
        <f t="shared" si="1"/>
        <v>159784455.685</v>
      </c>
      <c r="F84" s="199"/>
    </row>
    <row r="85" spans="1:5" s="199" customFormat="1" ht="11.25">
      <c r="A85" s="129">
        <v>11272121</v>
      </c>
      <c r="B85" s="213" t="s">
        <v>287</v>
      </c>
      <c r="C85" s="214"/>
      <c r="D85" s="214">
        <f>D86+D87</f>
        <v>151784455.685</v>
      </c>
      <c r="E85" s="214">
        <f t="shared" si="1"/>
        <v>151784455.685</v>
      </c>
    </row>
    <row r="86" spans="1:5" s="201" customFormat="1" ht="11.25">
      <c r="A86" s="130">
        <v>112721211</v>
      </c>
      <c r="B86" s="215" t="s">
        <v>288</v>
      </c>
      <c r="C86" s="216"/>
      <c r="D86" s="216">
        <f>100856303.79*1.5</f>
        <v>151284455.685</v>
      </c>
      <c r="E86" s="216">
        <f t="shared" si="1"/>
        <v>151284455.685</v>
      </c>
    </row>
    <row r="87" spans="1:6" s="199" customFormat="1" ht="11.25">
      <c r="A87" s="130">
        <v>112721212</v>
      </c>
      <c r="B87" s="215" t="s">
        <v>289</v>
      </c>
      <c r="C87" s="216"/>
      <c r="D87" s="216">
        <v>500000</v>
      </c>
      <c r="E87" s="216">
        <f t="shared" si="1"/>
        <v>500000</v>
      </c>
      <c r="F87" s="201"/>
    </row>
    <row r="88" spans="1:6" s="201" customFormat="1" ht="11.25">
      <c r="A88" s="129">
        <v>11272122</v>
      </c>
      <c r="B88" s="213" t="s">
        <v>290</v>
      </c>
      <c r="C88" s="214"/>
      <c r="D88" s="214">
        <v>8000000</v>
      </c>
      <c r="E88" s="214">
        <f t="shared" si="1"/>
        <v>8000000</v>
      </c>
      <c r="F88" s="199"/>
    </row>
    <row r="89" spans="1:6" s="199" customFormat="1" ht="11.25">
      <c r="A89" s="130">
        <v>112721221</v>
      </c>
      <c r="B89" s="215" t="s">
        <v>291</v>
      </c>
      <c r="C89" s="216"/>
      <c r="D89" s="216">
        <v>8000000</v>
      </c>
      <c r="E89" s="216">
        <f t="shared" si="1"/>
        <v>8000000</v>
      </c>
      <c r="F89" s="201"/>
    </row>
    <row r="90" spans="1:5" s="199" customFormat="1" ht="11.25">
      <c r="A90" s="129">
        <v>1127213</v>
      </c>
      <c r="B90" s="213" t="s">
        <v>292</v>
      </c>
      <c r="C90" s="214"/>
      <c r="D90" s="214">
        <v>21000000</v>
      </c>
      <c r="E90" s="214">
        <f t="shared" si="1"/>
        <v>21000000</v>
      </c>
    </row>
    <row r="91" spans="1:5" s="201" customFormat="1" ht="11.25">
      <c r="A91" s="130">
        <v>11272131</v>
      </c>
      <c r="B91" s="215" t="s">
        <v>293</v>
      </c>
      <c r="C91" s="216"/>
      <c r="D91" s="216">
        <v>21000000</v>
      </c>
      <c r="E91" s="216">
        <f t="shared" si="1"/>
        <v>21000000</v>
      </c>
    </row>
    <row r="92" spans="1:6" s="201" customFormat="1" ht="11.25">
      <c r="A92" s="129">
        <v>112722</v>
      </c>
      <c r="B92" s="213" t="s">
        <v>294</v>
      </c>
      <c r="C92" s="214"/>
      <c r="D92" s="214">
        <f>D93</f>
        <v>7552000</v>
      </c>
      <c r="E92" s="214">
        <f t="shared" si="1"/>
        <v>7552000</v>
      </c>
      <c r="F92" s="199"/>
    </row>
    <row r="93" spans="1:5" s="199" customFormat="1" ht="11.25">
      <c r="A93" s="129">
        <v>1127221</v>
      </c>
      <c r="B93" s="213" t="s">
        <v>295</v>
      </c>
      <c r="C93" s="214"/>
      <c r="D93" s="214">
        <f>D94+D95+D96</f>
        <v>7552000</v>
      </c>
      <c r="E93" s="214">
        <f t="shared" si="1"/>
        <v>7552000</v>
      </c>
    </row>
    <row r="94" spans="1:5" s="201" customFormat="1" ht="11.25">
      <c r="A94" s="130">
        <v>11272211</v>
      </c>
      <c r="B94" s="215" t="s">
        <v>288</v>
      </c>
      <c r="C94" s="216"/>
      <c r="D94" s="216">
        <v>7450000</v>
      </c>
      <c r="E94" s="216">
        <f t="shared" si="1"/>
        <v>7450000</v>
      </c>
    </row>
    <row r="95" spans="1:5" s="201" customFormat="1" ht="11.25">
      <c r="A95" s="130">
        <v>11272212</v>
      </c>
      <c r="B95" s="215" t="s">
        <v>289</v>
      </c>
      <c r="C95" s="216"/>
      <c r="D95" s="216">
        <v>100000</v>
      </c>
      <c r="E95" s="216">
        <f t="shared" si="1"/>
        <v>100000</v>
      </c>
    </row>
    <row r="96" spans="1:5" s="201" customFormat="1" ht="11.25">
      <c r="A96" s="130">
        <v>11272213</v>
      </c>
      <c r="B96" s="215" t="s">
        <v>296</v>
      </c>
      <c r="C96" s="216"/>
      <c r="D96" s="216">
        <v>2000</v>
      </c>
      <c r="E96" s="216">
        <f t="shared" si="1"/>
        <v>2000</v>
      </c>
    </row>
    <row r="97" spans="1:6" s="201" customFormat="1" ht="11.25">
      <c r="A97" s="129">
        <v>1128</v>
      </c>
      <c r="B97" s="213" t="s">
        <v>297</v>
      </c>
      <c r="C97" s="214"/>
      <c r="D97" s="214">
        <f>D98+D99</f>
        <v>5500000</v>
      </c>
      <c r="E97" s="214">
        <f t="shared" si="1"/>
        <v>5500000</v>
      </c>
      <c r="F97" s="199"/>
    </row>
    <row r="98" spans="1:6" s="217" customFormat="1" ht="11.25">
      <c r="A98" s="130">
        <v>11281</v>
      </c>
      <c r="B98" s="215" t="s">
        <v>323</v>
      </c>
      <c r="C98" s="216"/>
      <c r="D98" s="216">
        <v>500000</v>
      </c>
      <c r="E98" s="216">
        <f t="shared" si="1"/>
        <v>500000</v>
      </c>
      <c r="F98" s="201"/>
    </row>
    <row r="99" spans="1:5" s="201" customFormat="1" ht="11.25">
      <c r="A99" s="130">
        <v>11282</v>
      </c>
      <c r="B99" s="215" t="s">
        <v>298</v>
      </c>
      <c r="C99" s="216"/>
      <c r="D99" s="216">
        <v>5000000</v>
      </c>
      <c r="E99" s="216">
        <f t="shared" si="1"/>
        <v>5000000</v>
      </c>
    </row>
    <row r="100" spans="1:6" s="217" customFormat="1" ht="16.5" customHeight="1">
      <c r="A100" s="130"/>
      <c r="B100" s="215"/>
      <c r="C100" s="216"/>
      <c r="D100" s="216"/>
      <c r="E100" s="216"/>
      <c r="F100" s="201"/>
    </row>
    <row r="101" spans="1:6" s="201" customFormat="1" ht="11.25">
      <c r="A101" s="222"/>
      <c r="B101" s="223" t="s">
        <v>299</v>
      </c>
      <c r="C101" s="224">
        <f>C38+C46+C51+C54+C57+C60+C65+C67+C73+C76+C79+C84+C90+C92+C97</f>
        <v>165402000</v>
      </c>
      <c r="D101" s="224">
        <f>D38+D46+D51+D54+D57+D60+D65+D67+D73+D76+D79+D84+D90+D92+D97</f>
        <v>1538325247.685</v>
      </c>
      <c r="E101" s="224">
        <f>E38+E46+E51+E54+E57+E60+E65+E67+E73+E76+E79+E84+E90+E92+E97</f>
        <v>1703727247.685</v>
      </c>
      <c r="F101" s="217"/>
    </row>
    <row r="102" spans="1:5" s="201" customFormat="1" ht="11.25">
      <c r="A102" s="130"/>
      <c r="B102" s="215"/>
      <c r="C102" s="216"/>
      <c r="D102" s="216"/>
      <c r="E102" s="216"/>
    </row>
    <row r="103" spans="1:6" ht="12">
      <c r="A103" s="222"/>
      <c r="B103" s="230" t="s">
        <v>300</v>
      </c>
      <c r="C103" s="231">
        <f>C101+C34</f>
        <v>1594242000</v>
      </c>
      <c r="D103" s="231">
        <f>D101+D34</f>
        <v>1538325247.685</v>
      </c>
      <c r="E103" s="231">
        <f>E101+E34</f>
        <v>3132567247.685</v>
      </c>
      <c r="F103" s="217"/>
    </row>
    <row r="104" spans="1:6" ht="11.25">
      <c r="A104" s="130"/>
      <c r="B104" s="215"/>
      <c r="C104" s="216"/>
      <c r="D104" s="216"/>
      <c r="E104" s="216"/>
      <c r="F104" s="201"/>
    </row>
    <row r="105" spans="1:6" s="199" customFormat="1" ht="11.25">
      <c r="A105" s="130"/>
      <c r="B105" s="215"/>
      <c r="C105" s="216"/>
      <c r="D105" s="216"/>
      <c r="E105" s="216"/>
      <c r="F105" s="201"/>
    </row>
    <row r="106" spans="1:6" s="201" customFormat="1" ht="11.25">
      <c r="A106" s="241">
        <v>12</v>
      </c>
      <c r="B106" s="242" t="s">
        <v>301</v>
      </c>
      <c r="C106" s="221"/>
      <c r="D106" s="221"/>
      <c r="E106" s="221"/>
      <c r="F106" s="204"/>
    </row>
    <row r="107" spans="1:6" s="199" customFormat="1" ht="11.25">
      <c r="A107" s="14">
        <v>121</v>
      </c>
      <c r="B107" s="242" t="s">
        <v>302</v>
      </c>
      <c r="C107" s="221"/>
      <c r="D107" s="221"/>
      <c r="E107" s="221"/>
      <c r="F107" s="204"/>
    </row>
    <row r="108" spans="1:6" ht="11.25">
      <c r="A108" s="14">
        <v>1211</v>
      </c>
      <c r="B108" s="243" t="s">
        <v>303</v>
      </c>
      <c r="C108" s="214">
        <f>C109</f>
        <v>1000000</v>
      </c>
      <c r="D108" s="214"/>
      <c r="E108" s="214">
        <f t="shared" si="1"/>
        <v>1000000</v>
      </c>
      <c r="F108" s="199"/>
    </row>
    <row r="109" spans="1:6" ht="11.25">
      <c r="A109" s="244">
        <v>2.2</v>
      </c>
      <c r="B109" s="245" t="s">
        <v>304</v>
      </c>
      <c r="C109" s="216">
        <v>1000000</v>
      </c>
      <c r="D109" s="216"/>
      <c r="E109" s="216">
        <f t="shared" si="1"/>
        <v>1000000</v>
      </c>
      <c r="F109" s="201"/>
    </row>
    <row r="110" spans="1:6" ht="11.25">
      <c r="A110" s="14">
        <v>1212</v>
      </c>
      <c r="B110" s="246" t="s">
        <v>279</v>
      </c>
      <c r="C110" s="214"/>
      <c r="D110" s="214">
        <f>D111+D112</f>
        <v>7300000</v>
      </c>
      <c r="E110" s="214">
        <f t="shared" si="1"/>
        <v>7300000</v>
      </c>
      <c r="F110" s="199"/>
    </row>
    <row r="111" spans="1:6" s="217" customFormat="1" ht="18.75" customHeight="1">
      <c r="A111" s="247">
        <v>12121</v>
      </c>
      <c r="B111" s="248" t="s">
        <v>305</v>
      </c>
      <c r="C111" s="221"/>
      <c r="D111" s="221">
        <v>7000000</v>
      </c>
      <c r="E111" s="221">
        <f t="shared" si="1"/>
        <v>7000000</v>
      </c>
      <c r="F111" s="204"/>
    </row>
    <row r="112" spans="1:5" ht="11.25">
      <c r="A112" s="247">
        <v>12122</v>
      </c>
      <c r="B112" s="248" t="s">
        <v>281</v>
      </c>
      <c r="C112" s="221"/>
      <c r="D112" s="221">
        <v>300000</v>
      </c>
      <c r="E112" s="221">
        <f t="shared" si="1"/>
        <v>300000</v>
      </c>
    </row>
    <row r="113" spans="1:6" s="217" customFormat="1" ht="22.5" customHeight="1">
      <c r="A113" s="247"/>
      <c r="B113" s="248"/>
      <c r="C113" s="221"/>
      <c r="D113" s="221"/>
      <c r="E113" s="221"/>
      <c r="F113" s="204"/>
    </row>
    <row r="114" spans="1:6" ht="12">
      <c r="A114" s="232"/>
      <c r="B114" s="233" t="s">
        <v>306</v>
      </c>
      <c r="C114" s="234">
        <f>C108+C110</f>
        <v>1000000</v>
      </c>
      <c r="D114" s="234">
        <f>D108+D110</f>
        <v>7300000</v>
      </c>
      <c r="E114" s="234">
        <f>E108+E110</f>
        <v>8300000</v>
      </c>
      <c r="F114" s="217"/>
    </row>
    <row r="115" spans="1:5" ht="11.25">
      <c r="A115" s="218"/>
      <c r="B115" s="227"/>
      <c r="C115" s="221"/>
      <c r="D115" s="221"/>
      <c r="E115" s="221"/>
    </row>
    <row r="116" spans="1:6" ht="12.75">
      <c r="A116" s="235"/>
      <c r="B116" s="236" t="s">
        <v>307</v>
      </c>
      <c r="C116" s="237">
        <f>C114+C103</f>
        <v>1595242000</v>
      </c>
      <c r="D116" s="237">
        <f>D114+D103</f>
        <v>1545625247.685</v>
      </c>
      <c r="E116" s="237">
        <f>E114+E103</f>
        <v>3140867247.685</v>
      </c>
      <c r="F116" s="217"/>
    </row>
    <row r="117" spans="1:5" ht="11.25">
      <c r="A117" s="218"/>
      <c r="B117" s="227"/>
      <c r="C117" s="221"/>
      <c r="D117" s="221"/>
      <c r="E117" s="221"/>
    </row>
    <row r="118" spans="1:5" ht="11.25">
      <c r="A118" s="241"/>
      <c r="B118" s="242"/>
      <c r="C118" s="249"/>
      <c r="D118" s="249"/>
      <c r="E118" s="249"/>
    </row>
    <row r="119" spans="1:5" ht="11.25">
      <c r="A119" s="241"/>
      <c r="B119" s="248"/>
      <c r="C119" s="250"/>
      <c r="D119" s="250"/>
      <c r="E119" s="250"/>
    </row>
    <row r="120" spans="1:5" ht="11.25">
      <c r="A120" s="247"/>
      <c r="B120" s="251"/>
      <c r="C120" s="252"/>
      <c r="D120" s="250"/>
      <c r="E120" s="250"/>
    </row>
    <row r="121" spans="1:5" ht="11.25">
      <c r="A121" s="247"/>
      <c r="B121" s="250"/>
      <c r="C121" s="252"/>
      <c r="D121" s="250"/>
      <c r="E121" s="250"/>
    </row>
    <row r="122" spans="1:5" ht="11.25">
      <c r="A122" s="247"/>
      <c r="B122" s="250"/>
      <c r="C122" s="250"/>
      <c r="D122" s="250"/>
      <c r="E122" s="250"/>
    </row>
    <row r="123" spans="1:5" ht="11.25">
      <c r="A123" s="241"/>
      <c r="B123" s="250"/>
      <c r="C123" s="250"/>
      <c r="D123" s="250"/>
      <c r="E123" s="250"/>
    </row>
    <row r="124" spans="1:5" ht="11.25">
      <c r="A124" s="247"/>
      <c r="B124" s="250"/>
      <c r="C124" s="250"/>
      <c r="D124" s="250"/>
      <c r="E124" s="250"/>
    </row>
    <row r="125" spans="1:5" ht="11.25">
      <c r="A125" s="247"/>
      <c r="B125" s="250"/>
      <c r="C125" s="250"/>
      <c r="D125" s="250"/>
      <c r="E125" s="250"/>
    </row>
    <row r="126" spans="1:5" ht="11.25">
      <c r="A126" s="241"/>
      <c r="B126" s="250"/>
      <c r="C126" s="250"/>
      <c r="D126" s="250"/>
      <c r="E126" s="250"/>
    </row>
    <row r="127" spans="1:5" ht="11.25">
      <c r="A127" s="247"/>
      <c r="B127" s="250"/>
      <c r="C127" s="250"/>
      <c r="D127" s="250"/>
      <c r="E127" s="250"/>
    </row>
    <row r="128" spans="1:5" ht="11.25">
      <c r="A128" s="247"/>
      <c r="B128" s="250"/>
      <c r="C128" s="250"/>
      <c r="D128" s="250"/>
      <c r="E128" s="250"/>
    </row>
    <row r="129" ht="11.25">
      <c r="A129" s="218"/>
    </row>
    <row r="130" ht="11.25">
      <c r="A130" s="226"/>
    </row>
    <row r="131" ht="11.25">
      <c r="A131" s="226"/>
    </row>
    <row r="132" ht="11.25">
      <c r="A132" s="218"/>
    </row>
    <row r="133" ht="11.25">
      <c r="A133" s="218"/>
    </row>
    <row r="134" ht="11.25">
      <c r="A134" s="218"/>
    </row>
    <row r="135" ht="11.25">
      <c r="A135" s="218"/>
    </row>
    <row r="136" ht="11.25">
      <c r="A136" s="218"/>
    </row>
    <row r="137" ht="11.25">
      <c r="A137" s="218"/>
    </row>
    <row r="138" ht="11.25">
      <c r="A138" s="226"/>
    </row>
    <row r="139" ht="11.25">
      <c r="A139" s="218"/>
    </row>
    <row r="140" ht="11.25">
      <c r="A140" s="218"/>
    </row>
    <row r="141" ht="11.25">
      <c r="A141" s="238"/>
    </row>
    <row r="142" ht="11.25">
      <c r="A142" s="239"/>
    </row>
    <row r="143" ht="11.25">
      <c r="A143" s="239"/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" footer="0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3"/>
  <sheetViews>
    <sheetView tabSelected="1" zoomScalePageLayoutView="0" workbookViewId="0" topLeftCell="A96">
      <selection activeCell="D244" sqref="D244"/>
    </sheetView>
  </sheetViews>
  <sheetFormatPr defaultColWidth="11.421875" defaultRowHeight="12.75"/>
  <cols>
    <col min="1" max="1" width="10.421875" style="5" customWidth="1"/>
    <col min="2" max="2" width="34.8515625" style="5" customWidth="1"/>
    <col min="3" max="3" width="13.421875" style="26" customWidth="1"/>
    <col min="4" max="4" width="13.8515625" style="21" customWidth="1"/>
    <col min="5" max="5" width="14.8515625" style="21" customWidth="1"/>
    <col min="6" max="6" width="13.8515625" style="21" bestFit="1" customWidth="1"/>
    <col min="7" max="7" width="11.421875" style="5" customWidth="1"/>
    <col min="8" max="8" width="12.28125" style="5" bestFit="1" customWidth="1"/>
    <col min="9" max="9" width="12.57421875" style="5" bestFit="1" customWidth="1"/>
    <col min="10" max="16384" width="11.421875" style="5" customWidth="1"/>
  </cols>
  <sheetData>
    <row r="1" spans="1:34" ht="12.75" hidden="1">
      <c r="A1" s="253" t="s">
        <v>0</v>
      </c>
      <c r="B1" s="253"/>
      <c r="C1" s="253"/>
      <c r="D1" s="253"/>
      <c r="E1" s="253"/>
      <c r="F1" s="253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 hidden="1">
      <c r="A2" s="253" t="s">
        <v>1</v>
      </c>
      <c r="B2" s="253"/>
      <c r="C2" s="253"/>
      <c r="D2" s="253"/>
      <c r="E2" s="253"/>
      <c r="F2" s="253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 hidden="1">
      <c r="A3" s="253" t="s">
        <v>2</v>
      </c>
      <c r="B3" s="253"/>
      <c r="C3" s="253"/>
      <c r="D3" s="253"/>
      <c r="E3" s="253"/>
      <c r="F3" s="253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 hidden="1">
      <c r="A4" s="253"/>
      <c r="B4" s="253"/>
      <c r="C4" s="253"/>
      <c r="D4" s="253"/>
      <c r="E4" s="253"/>
      <c r="F4" s="253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hidden="1">
      <c r="A5" s="1"/>
      <c r="B5" s="1"/>
      <c r="C5" s="6"/>
      <c r="D5" s="1"/>
      <c r="E5" s="1"/>
      <c r="F5" s="1"/>
      <c r="G5" s="2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s="11" customFormat="1" ht="24">
      <c r="A6" s="7"/>
      <c r="B6" s="7"/>
      <c r="C6" s="8" t="s">
        <v>3</v>
      </c>
      <c r="D6" s="254" t="s">
        <v>4</v>
      </c>
      <c r="E6" s="254"/>
      <c r="F6" s="9" t="s">
        <v>5</v>
      </c>
      <c r="G6" s="2"/>
      <c r="H6" s="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4">
      <c r="A7" s="7"/>
      <c r="B7" s="7"/>
      <c r="C7" s="12"/>
      <c r="D7" s="13" t="s">
        <v>6</v>
      </c>
      <c r="E7" s="9" t="s">
        <v>7</v>
      </c>
      <c r="F7" s="9"/>
      <c r="G7" s="2"/>
      <c r="H7" s="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1" customFormat="1" ht="12">
      <c r="A8" s="14">
        <v>2</v>
      </c>
      <c r="B8" s="14" t="s">
        <v>8</v>
      </c>
      <c r="C8" s="12"/>
      <c r="D8" s="13"/>
      <c r="E8" s="9"/>
      <c r="F8" s="9"/>
      <c r="G8" s="2"/>
      <c r="H8" s="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s="11" customFormat="1" ht="12">
      <c r="A9" s="7"/>
      <c r="B9" s="14"/>
      <c r="C9" s="12"/>
      <c r="D9" s="13"/>
      <c r="E9" s="9"/>
      <c r="F9" s="9"/>
      <c r="G9" s="2"/>
      <c r="H9" s="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11" customFormat="1" ht="12">
      <c r="A10" s="14">
        <v>21</v>
      </c>
      <c r="B10" s="15" t="s">
        <v>9</v>
      </c>
      <c r="C10" s="16"/>
      <c r="D10" s="7"/>
      <c r="E10" s="17"/>
      <c r="F10" s="17"/>
      <c r="G10" s="2"/>
      <c r="H10" s="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11" customFormat="1" ht="12">
      <c r="A11" s="7"/>
      <c r="B11" s="15"/>
      <c r="C11" s="16"/>
      <c r="D11" s="7"/>
      <c r="E11" s="17"/>
      <c r="F11" s="17"/>
      <c r="G11" s="2"/>
      <c r="H11" s="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1.25">
      <c r="A12" s="14">
        <v>211</v>
      </c>
      <c r="B12" s="18" t="s">
        <v>10</v>
      </c>
      <c r="C12" s="19"/>
      <c r="D12" s="20"/>
      <c r="G12" s="2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1.25">
      <c r="A13" s="22">
        <v>2111</v>
      </c>
      <c r="B13" s="18" t="s">
        <v>11</v>
      </c>
      <c r="C13" s="19"/>
      <c r="D13" s="20"/>
      <c r="G13" s="2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11" customFormat="1" ht="22.5">
      <c r="A14" s="22">
        <v>21111</v>
      </c>
      <c r="B14" s="18" t="s">
        <v>12</v>
      </c>
      <c r="C14" s="19">
        <f>SUM(C15:C18)</f>
        <v>9517037</v>
      </c>
      <c r="D14" s="23"/>
      <c r="E14" s="23"/>
      <c r="F14" s="23">
        <f>+C14+D14+E14</f>
        <v>9517037</v>
      </c>
      <c r="G14" s="2"/>
      <c r="H14" s="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1.25">
      <c r="A15" s="24">
        <v>211111</v>
      </c>
      <c r="B15" s="25" t="s">
        <v>13</v>
      </c>
      <c r="C15" s="26">
        <v>8061491</v>
      </c>
      <c r="D15" s="27"/>
      <c r="F15" s="28">
        <f aca="true" t="shared" si="0" ref="F15:F78">+C15+D15+E15</f>
        <v>8061491</v>
      </c>
      <c r="G15" s="2"/>
      <c r="H15" s="3"/>
      <c r="I15" s="2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1.25">
      <c r="A16" s="24">
        <v>211112</v>
      </c>
      <c r="B16" s="25" t="s">
        <v>14</v>
      </c>
      <c r="C16" s="26">
        <v>783756</v>
      </c>
      <c r="D16" s="27"/>
      <c r="F16" s="28">
        <f t="shared" si="0"/>
        <v>783756</v>
      </c>
      <c r="G16" s="2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1.25">
      <c r="A17" s="24">
        <v>211113</v>
      </c>
      <c r="B17" s="25" t="s">
        <v>15</v>
      </c>
      <c r="C17" s="26">
        <v>335895</v>
      </c>
      <c r="D17" s="30"/>
      <c r="E17" s="31"/>
      <c r="F17" s="28">
        <f t="shared" si="0"/>
        <v>335895</v>
      </c>
      <c r="G17" s="2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1.25">
      <c r="A18" s="24">
        <v>211114</v>
      </c>
      <c r="B18" s="25" t="s">
        <v>16</v>
      </c>
      <c r="C18" s="26">
        <v>335895</v>
      </c>
      <c r="D18" s="30"/>
      <c r="E18" s="31"/>
      <c r="F18" s="28">
        <f t="shared" si="0"/>
        <v>335895</v>
      </c>
      <c r="G18" s="2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11" customFormat="1" ht="11.25">
      <c r="A19" s="22">
        <v>21112</v>
      </c>
      <c r="B19" s="18" t="s">
        <v>17</v>
      </c>
      <c r="C19" s="32">
        <f>SUM(C20:C21)</f>
        <v>29500000</v>
      </c>
      <c r="D19" s="33"/>
      <c r="E19" s="33"/>
      <c r="F19" s="23">
        <f t="shared" si="0"/>
        <v>29500000</v>
      </c>
      <c r="G19" s="2"/>
      <c r="H19" s="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1.25">
      <c r="A20" s="24">
        <v>211121</v>
      </c>
      <c r="B20" s="25" t="s">
        <v>18</v>
      </c>
      <c r="C20" s="34">
        <v>28000000</v>
      </c>
      <c r="D20" s="30"/>
      <c r="E20" s="31"/>
      <c r="F20" s="28">
        <f t="shared" si="0"/>
        <v>28000000</v>
      </c>
      <c r="G20" s="2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1.25">
      <c r="A21" s="24">
        <v>211122</v>
      </c>
      <c r="B21" s="25" t="s">
        <v>19</v>
      </c>
      <c r="C21" s="34">
        <v>1500000</v>
      </c>
      <c r="D21" s="30"/>
      <c r="E21" s="31"/>
      <c r="F21" s="28">
        <f t="shared" si="0"/>
        <v>1500000</v>
      </c>
      <c r="G21" s="2"/>
      <c r="H21" s="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11" customFormat="1" ht="11.25">
      <c r="A22" s="22">
        <v>21113</v>
      </c>
      <c r="B22" s="18" t="s">
        <v>20</v>
      </c>
      <c r="C22" s="32"/>
      <c r="D22" s="33"/>
      <c r="E22" s="35"/>
      <c r="F22" s="23"/>
      <c r="G22" s="2"/>
      <c r="H22" s="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11" customFormat="1" ht="11.25">
      <c r="A23" s="36">
        <v>211131</v>
      </c>
      <c r="B23" s="37" t="s">
        <v>21</v>
      </c>
      <c r="C23" s="32">
        <f>SUM(C24:C27)</f>
        <v>2547487</v>
      </c>
      <c r="D23" s="38"/>
      <c r="E23" s="38"/>
      <c r="F23" s="23">
        <f t="shared" si="0"/>
        <v>2547487</v>
      </c>
      <c r="G23" s="2"/>
      <c r="H23" s="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1" customFormat="1" ht="11.25">
      <c r="A24" s="24">
        <v>2111311</v>
      </c>
      <c r="B24" s="25" t="s">
        <v>22</v>
      </c>
      <c r="C24" s="34">
        <v>685227</v>
      </c>
      <c r="D24" s="30"/>
      <c r="E24" s="31"/>
      <c r="F24" s="28">
        <f t="shared" si="0"/>
        <v>685227</v>
      </c>
      <c r="G24" s="2"/>
      <c r="H24" s="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1" customFormat="1" ht="11.25">
      <c r="A25" s="24">
        <v>2111312</v>
      </c>
      <c r="B25" s="25" t="s">
        <v>23</v>
      </c>
      <c r="C25" s="34">
        <v>937148</v>
      </c>
      <c r="D25" s="30"/>
      <c r="E25" s="31"/>
      <c r="F25" s="28">
        <f t="shared" si="0"/>
        <v>937148</v>
      </c>
      <c r="G25" s="2"/>
      <c r="H25" s="3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1" customFormat="1" ht="11.25">
      <c r="A26" s="24">
        <v>2111313</v>
      </c>
      <c r="B26" s="25" t="s">
        <v>24</v>
      </c>
      <c r="C26" s="34">
        <v>42081</v>
      </c>
      <c r="D26" s="30"/>
      <c r="E26" s="31"/>
      <c r="F26" s="28">
        <f t="shared" si="0"/>
        <v>42081</v>
      </c>
      <c r="G26" s="2"/>
      <c r="H26" s="3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s="11" customFormat="1" ht="11.25">
      <c r="A27" s="24">
        <v>2111314</v>
      </c>
      <c r="B27" s="39" t="s">
        <v>25</v>
      </c>
      <c r="C27" s="34">
        <v>883031</v>
      </c>
      <c r="D27" s="30"/>
      <c r="E27" s="31"/>
      <c r="F27" s="40">
        <f t="shared" si="0"/>
        <v>883031</v>
      </c>
      <c r="G27" s="2"/>
      <c r="H27" s="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1" customFormat="1" ht="11.25">
      <c r="A28" s="36">
        <v>211132</v>
      </c>
      <c r="B28" s="37" t="s">
        <v>26</v>
      </c>
      <c r="C28" s="32">
        <f>SUM(C29:C33)</f>
        <v>858533</v>
      </c>
      <c r="D28" s="38"/>
      <c r="E28" s="38"/>
      <c r="F28" s="23">
        <f t="shared" si="0"/>
        <v>858533</v>
      </c>
      <c r="G28" s="2"/>
      <c r="H28" s="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1" customFormat="1" ht="11.25">
      <c r="A29" s="41">
        <v>2111321</v>
      </c>
      <c r="B29" s="39" t="s">
        <v>27</v>
      </c>
      <c r="C29" s="34">
        <v>47585</v>
      </c>
      <c r="D29" s="30"/>
      <c r="E29" s="31"/>
      <c r="F29" s="40">
        <f t="shared" si="0"/>
        <v>47585</v>
      </c>
      <c r="G29" s="2"/>
      <c r="H29" s="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11" customFormat="1" ht="11.25">
      <c r="A30" s="41">
        <v>2111322</v>
      </c>
      <c r="B30" s="25" t="s">
        <v>28</v>
      </c>
      <c r="C30" s="34">
        <v>285511</v>
      </c>
      <c r="D30" s="30"/>
      <c r="E30" s="31"/>
      <c r="F30" s="28">
        <f t="shared" si="0"/>
        <v>285511</v>
      </c>
      <c r="G30" s="2"/>
      <c r="H30" s="3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11" customFormat="1" ht="11.25">
      <c r="A31" s="41">
        <v>2111323</v>
      </c>
      <c r="B31" s="25" t="s">
        <v>29</v>
      </c>
      <c r="C31" s="34">
        <v>47585</v>
      </c>
      <c r="D31" s="30"/>
      <c r="E31" s="31"/>
      <c r="F31" s="28">
        <f t="shared" si="0"/>
        <v>47585</v>
      </c>
      <c r="G31" s="2"/>
      <c r="H31" s="3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11" customFormat="1" ht="11.25">
      <c r="A32" s="41">
        <v>2111324</v>
      </c>
      <c r="B32" s="25" t="s">
        <v>30</v>
      </c>
      <c r="C32" s="34">
        <v>380682</v>
      </c>
      <c r="D32" s="30"/>
      <c r="E32" s="31"/>
      <c r="F32" s="28">
        <f t="shared" si="0"/>
        <v>380682</v>
      </c>
      <c r="G32" s="2"/>
      <c r="H32" s="3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11" customFormat="1" ht="11.25">
      <c r="A33" s="41">
        <v>2111325</v>
      </c>
      <c r="B33" s="25" t="s">
        <v>31</v>
      </c>
      <c r="C33" s="34">
        <v>97170</v>
      </c>
      <c r="D33" s="30"/>
      <c r="E33" s="31"/>
      <c r="F33" s="28">
        <f t="shared" si="0"/>
        <v>97170</v>
      </c>
      <c r="G33" s="2"/>
      <c r="H33" s="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s="11" customFormat="1" ht="11.25">
      <c r="A34" s="24"/>
      <c r="B34" s="18" t="s">
        <v>32</v>
      </c>
      <c r="C34" s="32">
        <f>+C14+C19+C23+C28</f>
        <v>42423057</v>
      </c>
      <c r="D34" s="38"/>
      <c r="E34" s="38"/>
      <c r="F34" s="23">
        <f t="shared" si="0"/>
        <v>42423057</v>
      </c>
      <c r="G34" s="2"/>
      <c r="H34" s="3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s="11" customFormat="1" ht="11.25">
      <c r="A35" s="24"/>
      <c r="B35" s="25"/>
      <c r="C35" s="34"/>
      <c r="D35" s="30"/>
      <c r="E35" s="31"/>
      <c r="F35" s="23"/>
      <c r="G35" s="2"/>
      <c r="H35" s="3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11" customFormat="1" ht="11.25">
      <c r="A36" s="22">
        <v>2112</v>
      </c>
      <c r="B36" s="18" t="s">
        <v>33</v>
      </c>
      <c r="C36" s="32"/>
      <c r="D36" s="33"/>
      <c r="E36" s="35"/>
      <c r="F36" s="23"/>
      <c r="G36" s="2"/>
      <c r="H36" s="3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s="45" customFormat="1" ht="11.25">
      <c r="A37" s="22">
        <v>21121</v>
      </c>
      <c r="B37" s="18" t="s">
        <v>34</v>
      </c>
      <c r="C37" s="32">
        <f>SUM(C38:C40)</f>
        <v>9100000</v>
      </c>
      <c r="D37" s="38"/>
      <c r="E37" s="38"/>
      <c r="F37" s="23">
        <f t="shared" si="0"/>
        <v>9100000</v>
      </c>
      <c r="G37" s="42"/>
      <c r="H37" s="43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</row>
    <row r="38" spans="1:34" s="11" customFormat="1" ht="11.25">
      <c r="A38" s="24">
        <v>211211</v>
      </c>
      <c r="B38" s="25" t="s">
        <v>35</v>
      </c>
      <c r="C38" s="34">
        <v>3000000</v>
      </c>
      <c r="D38" s="30"/>
      <c r="E38" s="31"/>
      <c r="F38" s="28">
        <f t="shared" si="0"/>
        <v>3000000</v>
      </c>
      <c r="G38" s="2"/>
      <c r="H38" s="3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s="11" customFormat="1" ht="11.25">
      <c r="A39" s="24">
        <v>211212</v>
      </c>
      <c r="B39" s="25" t="s">
        <v>36</v>
      </c>
      <c r="C39" s="34">
        <v>5500000</v>
      </c>
      <c r="D39" s="30"/>
      <c r="E39" s="31"/>
      <c r="F39" s="28">
        <f t="shared" si="0"/>
        <v>5500000</v>
      </c>
      <c r="G39" s="2"/>
      <c r="H39" s="3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s="11" customFormat="1" ht="11.25">
      <c r="A40" s="24">
        <v>211213</v>
      </c>
      <c r="B40" s="25" t="s">
        <v>37</v>
      </c>
      <c r="C40" s="34">
        <v>600000</v>
      </c>
      <c r="D40" s="30"/>
      <c r="E40" s="31"/>
      <c r="F40" s="28">
        <f t="shared" si="0"/>
        <v>600000</v>
      </c>
      <c r="G40" s="2"/>
      <c r="H40" s="3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s="45" customFormat="1" ht="11.25">
      <c r="A41" s="22">
        <v>21122</v>
      </c>
      <c r="B41" s="18" t="s">
        <v>38</v>
      </c>
      <c r="C41" s="32">
        <f>SUM(C42+C43+C44+C45+C46+C47+C48)</f>
        <v>12600000</v>
      </c>
      <c r="D41" s="33"/>
      <c r="E41" s="35"/>
      <c r="F41" s="23">
        <f t="shared" si="0"/>
        <v>12600000</v>
      </c>
      <c r="G41" s="42"/>
      <c r="H41" s="4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</row>
    <row r="42" spans="1:34" s="11" customFormat="1" ht="11.25">
      <c r="A42" s="24">
        <v>211221</v>
      </c>
      <c r="B42" s="25" t="s">
        <v>39</v>
      </c>
      <c r="C42" s="34">
        <v>4000000</v>
      </c>
      <c r="D42" s="30"/>
      <c r="E42" s="31"/>
      <c r="F42" s="28">
        <f t="shared" si="0"/>
        <v>4000000</v>
      </c>
      <c r="G42" s="2"/>
      <c r="H42" s="3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1.25">
      <c r="A43" s="24">
        <v>211222</v>
      </c>
      <c r="B43" s="25" t="s">
        <v>40</v>
      </c>
      <c r="C43" s="26">
        <v>2500000</v>
      </c>
      <c r="D43" s="30"/>
      <c r="E43" s="31"/>
      <c r="F43" s="28">
        <f t="shared" si="0"/>
        <v>2500000</v>
      </c>
      <c r="G43" s="2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1.25">
      <c r="A44" s="24">
        <v>211223</v>
      </c>
      <c r="B44" s="25" t="s">
        <v>41</v>
      </c>
      <c r="C44" s="26">
        <v>1500000</v>
      </c>
      <c r="D44" s="30"/>
      <c r="E44" s="31"/>
      <c r="F44" s="28">
        <f t="shared" si="0"/>
        <v>1500000</v>
      </c>
      <c r="G44" s="2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s="11" customFormat="1" ht="11.25">
      <c r="A45" s="24">
        <v>211224</v>
      </c>
      <c r="B45" s="25" t="s">
        <v>42</v>
      </c>
      <c r="C45" s="34">
        <v>500000</v>
      </c>
      <c r="D45" s="30"/>
      <c r="E45" s="30"/>
      <c r="F45" s="28">
        <f t="shared" si="0"/>
        <v>500000</v>
      </c>
      <c r="G45" s="2"/>
      <c r="H45" s="3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1.25">
      <c r="A46" s="24">
        <v>211225</v>
      </c>
      <c r="B46" s="25" t="s">
        <v>43</v>
      </c>
      <c r="C46" s="34">
        <v>400000</v>
      </c>
      <c r="D46" s="30"/>
      <c r="E46" s="31"/>
      <c r="F46" s="28">
        <f t="shared" si="0"/>
        <v>400000</v>
      </c>
      <c r="G46" s="2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1.25">
      <c r="A47" s="24">
        <v>211226</v>
      </c>
      <c r="B47" s="25" t="s">
        <v>44</v>
      </c>
      <c r="C47" s="34">
        <v>2400000</v>
      </c>
      <c r="D47" s="30"/>
      <c r="E47" s="31"/>
      <c r="F47" s="28">
        <f t="shared" si="0"/>
        <v>2400000</v>
      </c>
      <c r="G47" s="2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1.25">
      <c r="A48" s="24">
        <v>211227</v>
      </c>
      <c r="B48" s="5" t="s">
        <v>45</v>
      </c>
      <c r="C48" s="26">
        <f>+C50+C49</f>
        <v>1300000</v>
      </c>
      <c r="D48" s="46"/>
      <c r="E48" s="46"/>
      <c r="F48" s="28">
        <f t="shared" si="0"/>
        <v>1300000</v>
      </c>
      <c r="G48" s="2"/>
      <c r="H48" s="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1.25">
      <c r="A49" s="24">
        <v>211228</v>
      </c>
      <c r="B49" s="5" t="s">
        <v>46</v>
      </c>
      <c r="C49" s="26">
        <v>800000</v>
      </c>
      <c r="D49" s="47"/>
      <c r="E49" s="48"/>
      <c r="F49" s="28">
        <f t="shared" si="0"/>
        <v>800000</v>
      </c>
      <c r="G49" s="2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1.25">
      <c r="A50" s="24">
        <v>211229</v>
      </c>
      <c r="B50" s="5" t="s">
        <v>47</v>
      </c>
      <c r="C50" s="26">
        <v>500000</v>
      </c>
      <c r="D50" s="47"/>
      <c r="E50" s="48"/>
      <c r="F50" s="28">
        <f t="shared" si="0"/>
        <v>500000</v>
      </c>
      <c r="G50" s="2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8" s="4" customFormat="1" ht="22.5">
      <c r="A51" s="49">
        <v>21123</v>
      </c>
      <c r="B51" s="50" t="s">
        <v>48</v>
      </c>
      <c r="C51" s="51">
        <v>2700000</v>
      </c>
      <c r="D51" s="33"/>
      <c r="E51" s="35"/>
      <c r="F51" s="23">
        <f t="shared" si="0"/>
        <v>2700000</v>
      </c>
      <c r="G51" s="2"/>
      <c r="H51" s="3"/>
    </row>
    <row r="52" spans="1:34" s="11" customFormat="1" ht="11.25">
      <c r="A52" s="49"/>
      <c r="B52" s="50" t="s">
        <v>49</v>
      </c>
      <c r="C52" s="32">
        <f>SUM(C37+C41+C51)</f>
        <v>24400000</v>
      </c>
      <c r="D52" s="33"/>
      <c r="E52" s="33"/>
      <c r="F52" s="23">
        <f t="shared" si="0"/>
        <v>24400000</v>
      </c>
      <c r="G52" s="2"/>
      <c r="H52" s="3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1.25">
      <c r="A53" s="24"/>
      <c r="B53" s="25"/>
      <c r="C53" s="34"/>
      <c r="D53" s="27"/>
      <c r="E53" s="27"/>
      <c r="F53" s="23"/>
      <c r="G53" s="2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s="11" customFormat="1" ht="11.25">
      <c r="A54" s="49">
        <v>2113</v>
      </c>
      <c r="B54" s="50" t="s">
        <v>50</v>
      </c>
      <c r="C54" s="32"/>
      <c r="D54" s="33"/>
      <c r="E54" s="33"/>
      <c r="F54" s="23"/>
      <c r="G54" s="2"/>
      <c r="H54" s="3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1.25">
      <c r="A55" s="24">
        <v>21131</v>
      </c>
      <c r="B55" s="25" t="s">
        <v>51</v>
      </c>
      <c r="C55" s="34">
        <f>250000*1.1</f>
        <v>275000</v>
      </c>
      <c r="D55" s="27"/>
      <c r="F55" s="28">
        <f t="shared" si="0"/>
        <v>275000</v>
      </c>
      <c r="G55" s="2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1.25">
      <c r="A56" s="24"/>
      <c r="B56" s="18" t="s">
        <v>52</v>
      </c>
      <c r="C56" s="32">
        <f>250000*1.1</f>
        <v>275000</v>
      </c>
      <c r="D56" s="20"/>
      <c r="E56" s="17"/>
      <c r="F56" s="23">
        <f t="shared" si="0"/>
        <v>275000</v>
      </c>
      <c r="G56" s="2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1.25">
      <c r="A57" s="24"/>
      <c r="B57" s="25"/>
      <c r="C57" s="34"/>
      <c r="D57" s="27"/>
      <c r="F57" s="23"/>
      <c r="G57" s="2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s="58" customFormat="1" ht="11.25">
      <c r="A58" s="52"/>
      <c r="B58" s="53" t="s">
        <v>53</v>
      </c>
      <c r="C58" s="54">
        <f>SUM(C34+C52+C56)</f>
        <v>67098057</v>
      </c>
      <c r="D58" s="55"/>
      <c r="E58" s="55"/>
      <c r="F58" s="56">
        <f t="shared" si="0"/>
        <v>67098057</v>
      </c>
      <c r="G58" s="42"/>
      <c r="H58" s="43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</row>
    <row r="59" spans="1:34" s="63" customFormat="1" ht="11.25">
      <c r="A59" s="59"/>
      <c r="B59" s="60"/>
      <c r="C59" s="61"/>
      <c r="D59" s="62"/>
      <c r="E59" s="62"/>
      <c r="F59" s="23"/>
      <c r="G59" s="42"/>
      <c r="H59" s="43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</row>
    <row r="60" spans="1:34" ht="11.25">
      <c r="A60" s="14">
        <v>212</v>
      </c>
      <c r="B60" s="18" t="s">
        <v>54</v>
      </c>
      <c r="C60" s="19"/>
      <c r="D60" s="20"/>
      <c r="F60" s="23"/>
      <c r="G60" s="2"/>
      <c r="H60" s="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1.25">
      <c r="A61" s="22">
        <v>2121</v>
      </c>
      <c r="B61" s="18" t="s">
        <v>11</v>
      </c>
      <c r="C61" s="19"/>
      <c r="D61" s="20"/>
      <c r="F61" s="23"/>
      <c r="G61" s="2"/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22.5">
      <c r="A62" s="22">
        <v>21211</v>
      </c>
      <c r="B62" s="18" t="s">
        <v>12</v>
      </c>
      <c r="C62" s="64">
        <f>+C63+C64+C65+C66+C69</f>
        <v>47586349</v>
      </c>
      <c r="D62" s="27"/>
      <c r="F62" s="23">
        <f t="shared" si="0"/>
        <v>47586349</v>
      </c>
      <c r="G62" s="2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1.25">
      <c r="A63" s="24">
        <v>212111</v>
      </c>
      <c r="B63" s="25" t="s">
        <v>13</v>
      </c>
      <c r="C63" s="26">
        <v>37464154</v>
      </c>
      <c r="D63" s="27"/>
      <c r="F63" s="28">
        <f t="shared" si="0"/>
        <v>37464154</v>
      </c>
      <c r="G63" s="2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1.25">
      <c r="A64" s="24">
        <v>212112</v>
      </c>
      <c r="B64" s="39" t="s">
        <v>14</v>
      </c>
      <c r="C64" s="65">
        <v>3642348</v>
      </c>
      <c r="D64" s="30"/>
      <c r="E64" s="31"/>
      <c r="F64" s="40">
        <f t="shared" si="0"/>
        <v>3642348</v>
      </c>
      <c r="G64" s="2"/>
      <c r="H64" s="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1.25">
      <c r="A65" s="24">
        <v>212113</v>
      </c>
      <c r="B65" s="39" t="s">
        <v>15</v>
      </c>
      <c r="C65" s="65">
        <v>1561006</v>
      </c>
      <c r="D65" s="30"/>
      <c r="E65" s="31"/>
      <c r="F65" s="40">
        <f t="shared" si="0"/>
        <v>1561006</v>
      </c>
      <c r="G65" s="2"/>
      <c r="H65" s="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s="11" customFormat="1" ht="11.25">
      <c r="A66" s="24">
        <v>212114</v>
      </c>
      <c r="B66" s="39" t="s">
        <v>16</v>
      </c>
      <c r="C66" s="34">
        <f>+C67+C68</f>
        <v>3122012</v>
      </c>
      <c r="D66" s="30"/>
      <c r="E66" s="30"/>
      <c r="F66" s="40">
        <f t="shared" si="0"/>
        <v>3122012</v>
      </c>
      <c r="G66" s="2"/>
      <c r="H66" s="3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s="45" customFormat="1" ht="11.25">
      <c r="A67" s="24">
        <v>212115</v>
      </c>
      <c r="B67" s="66" t="s">
        <v>55</v>
      </c>
      <c r="C67" s="67">
        <v>1561006</v>
      </c>
      <c r="D67" s="47"/>
      <c r="E67" s="47"/>
      <c r="F67" s="68">
        <f t="shared" si="0"/>
        <v>1561006</v>
      </c>
      <c r="G67" s="42"/>
      <c r="H67" s="43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34" s="45" customFormat="1" ht="11.25">
      <c r="A68" s="24">
        <v>212116</v>
      </c>
      <c r="B68" s="66" t="s">
        <v>56</v>
      </c>
      <c r="C68" s="67">
        <v>1561006</v>
      </c>
      <c r="D68" s="47"/>
      <c r="E68" s="47"/>
      <c r="F68" s="68">
        <f t="shared" si="0"/>
        <v>1561006</v>
      </c>
      <c r="G68" s="42"/>
      <c r="H68" s="43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34" s="11" customFormat="1" ht="22.5">
      <c r="A69" s="24">
        <v>212117</v>
      </c>
      <c r="B69" s="39" t="s">
        <v>57</v>
      </c>
      <c r="C69" s="34">
        <v>1796829</v>
      </c>
      <c r="D69" s="30"/>
      <c r="E69" s="31"/>
      <c r="F69" s="40">
        <f t="shared" si="0"/>
        <v>1796829</v>
      </c>
      <c r="G69" s="2"/>
      <c r="H69" s="3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s="11" customFormat="1" ht="11.25">
      <c r="A70" s="22">
        <v>21212</v>
      </c>
      <c r="B70" s="18" t="s">
        <v>20</v>
      </c>
      <c r="C70" s="19"/>
      <c r="D70" s="20"/>
      <c r="E70" s="17"/>
      <c r="F70" s="28"/>
      <c r="G70" s="2"/>
      <c r="H70" s="3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s="45" customFormat="1" ht="10.5">
      <c r="A71" s="36">
        <v>212121</v>
      </c>
      <c r="B71" s="37" t="s">
        <v>21</v>
      </c>
      <c r="C71" s="69">
        <f>SUM(C72:C75)</f>
        <v>12305989</v>
      </c>
      <c r="D71" s="70"/>
      <c r="E71" s="70"/>
      <c r="F71" s="71">
        <f t="shared" si="0"/>
        <v>12305989</v>
      </c>
      <c r="G71" s="43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</row>
    <row r="72" spans="1:34" ht="11.25">
      <c r="A72" s="24">
        <v>2121211</v>
      </c>
      <c r="B72" s="25" t="s">
        <v>22</v>
      </c>
      <c r="C72" s="34">
        <v>3184453</v>
      </c>
      <c r="D72" s="27"/>
      <c r="F72" s="28">
        <f t="shared" si="0"/>
        <v>3184453</v>
      </c>
      <c r="G72" s="2"/>
      <c r="H72" s="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1.25">
      <c r="A73" s="24">
        <v>2121212</v>
      </c>
      <c r="B73" s="25" t="s">
        <v>23</v>
      </c>
      <c r="C73" s="26">
        <v>4355208</v>
      </c>
      <c r="D73" s="27"/>
      <c r="F73" s="28">
        <f t="shared" si="0"/>
        <v>4355208</v>
      </c>
      <c r="G73" s="2"/>
      <c r="H73" s="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1.25">
      <c r="A74" s="24">
        <v>2121213</v>
      </c>
      <c r="B74" s="25" t="s">
        <v>24</v>
      </c>
      <c r="C74" s="26">
        <v>195563</v>
      </c>
      <c r="D74" s="27"/>
      <c r="F74" s="28">
        <f t="shared" si="0"/>
        <v>195563</v>
      </c>
      <c r="G74" s="2"/>
      <c r="H74" s="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1.25">
      <c r="A75" s="24">
        <v>2121214</v>
      </c>
      <c r="B75" s="39" t="s">
        <v>25</v>
      </c>
      <c r="C75" s="65">
        <v>4570765</v>
      </c>
      <c r="D75" s="30"/>
      <c r="E75" s="31"/>
      <c r="F75" s="40">
        <f t="shared" si="0"/>
        <v>4570765</v>
      </c>
      <c r="G75" s="2"/>
      <c r="H75" s="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s="45" customFormat="1" ht="10.5">
      <c r="A76" s="36">
        <v>212122</v>
      </c>
      <c r="B76" s="37" t="s">
        <v>26</v>
      </c>
      <c r="C76" s="72">
        <f>+C77+C78+C79+C80+C81</f>
        <v>3485181</v>
      </c>
      <c r="D76" s="70"/>
      <c r="E76" s="73"/>
      <c r="F76" s="71">
        <f t="shared" si="0"/>
        <v>3485181</v>
      </c>
      <c r="G76" s="43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</row>
    <row r="77" spans="1:34" ht="11.25">
      <c r="A77" s="24">
        <v>2121221</v>
      </c>
      <c r="B77" s="25" t="s">
        <v>27</v>
      </c>
      <c r="C77" s="34">
        <v>230127</v>
      </c>
      <c r="D77" s="30"/>
      <c r="E77" s="30"/>
      <c r="F77" s="28">
        <f t="shared" si="0"/>
        <v>230127</v>
      </c>
      <c r="G77" s="2"/>
      <c r="H77" s="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1.25">
      <c r="A78" s="24">
        <v>2121222</v>
      </c>
      <c r="B78" s="25" t="s">
        <v>28</v>
      </c>
      <c r="C78" s="74">
        <v>1380760</v>
      </c>
      <c r="D78" s="27"/>
      <c r="F78" s="28">
        <f t="shared" si="0"/>
        <v>1380760</v>
      </c>
      <c r="G78" s="2"/>
      <c r="H78" s="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s="11" customFormat="1" ht="11.25">
      <c r="A79" s="24">
        <v>2121223</v>
      </c>
      <c r="B79" s="25" t="s">
        <v>29</v>
      </c>
      <c r="C79" s="74">
        <v>230127</v>
      </c>
      <c r="D79" s="27"/>
      <c r="E79" s="21"/>
      <c r="F79" s="28">
        <f aca="true" t="shared" si="1" ref="F79:F142">+C79+D79+E79</f>
        <v>230127</v>
      </c>
      <c r="G79" s="2"/>
      <c r="H79" s="3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s="11" customFormat="1" ht="11.25">
      <c r="A80" s="24">
        <v>2121224</v>
      </c>
      <c r="B80" s="25" t="s">
        <v>30</v>
      </c>
      <c r="C80" s="74">
        <v>1184014</v>
      </c>
      <c r="D80" s="27"/>
      <c r="E80" s="27"/>
      <c r="F80" s="28">
        <f t="shared" si="1"/>
        <v>1184014</v>
      </c>
      <c r="G80" s="2"/>
      <c r="H80" s="3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1.25">
      <c r="A81" s="24">
        <v>2121225</v>
      </c>
      <c r="B81" s="25" t="s">
        <v>58</v>
      </c>
      <c r="C81" s="34">
        <v>460153</v>
      </c>
      <c r="D81" s="27"/>
      <c r="F81" s="28">
        <f t="shared" si="1"/>
        <v>460153</v>
      </c>
      <c r="G81" s="2"/>
      <c r="H81" s="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1.25">
      <c r="A82" s="24"/>
      <c r="B82" s="18" t="s">
        <v>32</v>
      </c>
      <c r="C82" s="32">
        <f>+C62+C71+C76</f>
        <v>63377519</v>
      </c>
      <c r="D82" s="27"/>
      <c r="F82" s="23">
        <f t="shared" si="1"/>
        <v>63377519</v>
      </c>
      <c r="G82" s="2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1.25">
      <c r="A83" s="24"/>
      <c r="B83" s="25"/>
      <c r="C83" s="34"/>
      <c r="D83" s="27"/>
      <c r="F83" s="23"/>
      <c r="G83" s="2"/>
      <c r="H83" s="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1.25">
      <c r="A84" s="22">
        <v>2122</v>
      </c>
      <c r="B84" s="18" t="s">
        <v>33</v>
      </c>
      <c r="C84" s="34"/>
      <c r="D84" s="27"/>
      <c r="F84" s="23"/>
      <c r="G84" s="2"/>
      <c r="H84" s="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s="45" customFormat="1" ht="11.25">
      <c r="A85" s="36">
        <v>21221</v>
      </c>
      <c r="B85" s="37" t="s">
        <v>34</v>
      </c>
      <c r="C85" s="72">
        <f>+C86+C87</f>
        <v>800000</v>
      </c>
      <c r="D85" s="70"/>
      <c r="E85" s="70"/>
      <c r="F85" s="71">
        <f t="shared" si="1"/>
        <v>800000</v>
      </c>
      <c r="G85" s="42"/>
      <c r="H85" s="43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4" ht="11.25">
      <c r="A86" s="24">
        <v>212211</v>
      </c>
      <c r="B86" s="25" t="s">
        <v>36</v>
      </c>
      <c r="C86" s="34">
        <v>500000</v>
      </c>
      <c r="D86" s="27"/>
      <c r="F86" s="28">
        <f t="shared" si="1"/>
        <v>500000</v>
      </c>
      <c r="G86" s="2"/>
      <c r="H86" s="3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1.25">
      <c r="A87" s="24">
        <v>212212</v>
      </c>
      <c r="B87" s="25" t="s">
        <v>37</v>
      </c>
      <c r="C87" s="34">
        <v>300000</v>
      </c>
      <c r="D87" s="27"/>
      <c r="F87" s="28">
        <f t="shared" si="1"/>
        <v>300000</v>
      </c>
      <c r="G87" s="2"/>
      <c r="H87" s="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s="63" customFormat="1" ht="11.25">
      <c r="A88" s="36">
        <v>21222</v>
      </c>
      <c r="B88" s="37" t="s">
        <v>38</v>
      </c>
      <c r="C88" s="72">
        <f>SUM(C89:C94)</f>
        <v>2394000</v>
      </c>
      <c r="D88" s="75"/>
      <c r="E88" s="76"/>
      <c r="F88" s="71">
        <f t="shared" si="1"/>
        <v>2394000</v>
      </c>
      <c r="G88" s="42"/>
      <c r="H88" s="43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</row>
    <row r="89" spans="1:34" ht="11.25">
      <c r="A89" s="24">
        <v>212221</v>
      </c>
      <c r="B89" s="25" t="s">
        <v>40</v>
      </c>
      <c r="C89" s="34">
        <v>200000</v>
      </c>
      <c r="D89" s="27"/>
      <c r="F89" s="28">
        <f t="shared" si="1"/>
        <v>200000</v>
      </c>
      <c r="G89" s="2"/>
      <c r="H89" s="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s="11" customFormat="1" ht="11.25">
      <c r="A90" s="24">
        <v>212222</v>
      </c>
      <c r="B90" s="25" t="s">
        <v>41</v>
      </c>
      <c r="C90" s="34">
        <v>200000</v>
      </c>
      <c r="D90" s="27"/>
      <c r="E90" s="27"/>
      <c r="F90" s="28">
        <f t="shared" si="1"/>
        <v>200000</v>
      </c>
      <c r="G90" s="2"/>
      <c r="H90" s="3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1.25">
      <c r="A91" s="24">
        <v>212223</v>
      </c>
      <c r="B91" s="25" t="s">
        <v>42</v>
      </c>
      <c r="C91" s="34">
        <v>200000</v>
      </c>
      <c r="D91" s="27"/>
      <c r="F91" s="28">
        <f t="shared" si="1"/>
        <v>200000</v>
      </c>
      <c r="G91" s="2"/>
      <c r="H91" s="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1.25">
      <c r="A92" s="24">
        <v>212224</v>
      </c>
      <c r="B92" s="25" t="s">
        <v>43</v>
      </c>
      <c r="C92" s="34">
        <v>300000</v>
      </c>
      <c r="D92" s="27"/>
      <c r="F92" s="28">
        <f t="shared" si="1"/>
        <v>300000</v>
      </c>
      <c r="G92" s="2"/>
      <c r="H92" s="3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s="11" customFormat="1" ht="11.25">
      <c r="A93" s="24">
        <v>212225</v>
      </c>
      <c r="B93" s="25" t="s">
        <v>44</v>
      </c>
      <c r="C93" s="34">
        <v>1200000</v>
      </c>
      <c r="D93" s="30"/>
      <c r="E93" s="30"/>
      <c r="F93" s="28">
        <f t="shared" si="1"/>
        <v>1200000</v>
      </c>
      <c r="G93" s="2"/>
      <c r="H93" s="3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s="11" customFormat="1" ht="11.25">
      <c r="A94" s="24">
        <v>212226</v>
      </c>
      <c r="B94" s="5" t="s">
        <v>45</v>
      </c>
      <c r="C94" s="74">
        <v>294000</v>
      </c>
      <c r="D94" s="27"/>
      <c r="E94" s="27"/>
      <c r="F94" s="28">
        <f t="shared" si="1"/>
        <v>294000</v>
      </c>
      <c r="G94" s="2"/>
      <c r="H94" s="3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s="11" customFormat="1" ht="11.25">
      <c r="A95" s="24"/>
      <c r="B95" s="11" t="s">
        <v>49</v>
      </c>
      <c r="C95" s="19">
        <f>+C85+C88</f>
        <v>3194000</v>
      </c>
      <c r="D95" s="20"/>
      <c r="E95" s="20"/>
      <c r="F95" s="23">
        <f t="shared" si="1"/>
        <v>3194000</v>
      </c>
      <c r="G95" s="2"/>
      <c r="H95" s="3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s="11" customFormat="1" ht="11.25">
      <c r="A96" s="24"/>
      <c r="B96" s="5"/>
      <c r="C96" s="19"/>
      <c r="D96" s="20"/>
      <c r="E96" s="20"/>
      <c r="F96" s="23"/>
      <c r="G96" s="2"/>
      <c r="H96" s="3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s="11" customFormat="1" ht="11.25">
      <c r="A97" s="22">
        <v>2123</v>
      </c>
      <c r="B97" s="11" t="s">
        <v>50</v>
      </c>
      <c r="C97" s="19"/>
      <c r="D97" s="20"/>
      <c r="E97" s="20"/>
      <c r="F97" s="23"/>
      <c r="G97" s="2"/>
      <c r="H97" s="3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s="11" customFormat="1" ht="11.25">
      <c r="A98" s="24">
        <v>21231</v>
      </c>
      <c r="B98" s="5" t="s">
        <v>59</v>
      </c>
      <c r="C98" s="74">
        <v>200000</v>
      </c>
      <c r="D98" s="27"/>
      <c r="E98" s="27"/>
      <c r="F98" s="28">
        <f t="shared" si="1"/>
        <v>200000</v>
      </c>
      <c r="G98" s="2"/>
      <c r="H98" s="3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s="11" customFormat="1" ht="11.25">
      <c r="A99" s="24"/>
      <c r="B99" s="11" t="s">
        <v>52</v>
      </c>
      <c r="C99" s="19">
        <v>200000</v>
      </c>
      <c r="D99" s="20"/>
      <c r="E99" s="20"/>
      <c r="F99" s="23">
        <f t="shared" si="1"/>
        <v>200000</v>
      </c>
      <c r="G99" s="2"/>
      <c r="H99" s="3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s="11" customFormat="1" ht="11.25">
      <c r="A100" s="24"/>
      <c r="B100" s="5"/>
      <c r="C100" s="19"/>
      <c r="D100" s="20"/>
      <c r="E100" s="20"/>
      <c r="F100" s="23"/>
      <c r="G100" s="2"/>
      <c r="H100" s="3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s="82" customFormat="1" ht="11.25">
      <c r="A101" s="77"/>
      <c r="B101" s="78" t="s">
        <v>60</v>
      </c>
      <c r="C101" s="79">
        <f>+C82+C95+C99</f>
        <v>66771519</v>
      </c>
      <c r="D101" s="80"/>
      <c r="E101" s="80"/>
      <c r="F101" s="81">
        <f t="shared" si="1"/>
        <v>66771519</v>
      </c>
      <c r="G101" s="2"/>
      <c r="H101" s="3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s="11" customFormat="1" ht="11.25">
      <c r="A102" s="24"/>
      <c r="B102" s="45"/>
      <c r="C102" s="19"/>
      <c r="D102" s="20"/>
      <c r="E102" s="20"/>
      <c r="F102" s="23"/>
      <c r="G102" s="2"/>
      <c r="H102" s="3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1.25">
      <c r="A103" s="22">
        <v>213</v>
      </c>
      <c r="B103" s="18" t="s">
        <v>61</v>
      </c>
      <c r="C103" s="32"/>
      <c r="D103" s="33"/>
      <c r="E103" s="31"/>
      <c r="F103" s="23"/>
      <c r="G103" s="2"/>
      <c r="H103" s="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1.25">
      <c r="A104" s="22">
        <v>2131</v>
      </c>
      <c r="B104" s="18" t="s">
        <v>11</v>
      </c>
      <c r="C104" s="32"/>
      <c r="D104" s="33"/>
      <c r="E104" s="31"/>
      <c r="F104" s="23"/>
      <c r="G104" s="2"/>
      <c r="H104" s="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s="11" customFormat="1" ht="22.5">
      <c r="A105" s="22">
        <v>21311</v>
      </c>
      <c r="B105" s="18" t="s">
        <v>12</v>
      </c>
      <c r="C105" s="32">
        <f>+C106+C107+C108+C109+C110+C114+C111</f>
        <v>395616095</v>
      </c>
      <c r="D105" s="33"/>
      <c r="E105" s="33"/>
      <c r="F105" s="23">
        <f t="shared" si="1"/>
        <v>395616095</v>
      </c>
      <c r="G105" s="2"/>
      <c r="H105" s="3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1.25">
      <c r="A106" s="24">
        <v>213111</v>
      </c>
      <c r="B106" s="25" t="s">
        <v>13</v>
      </c>
      <c r="C106" s="34">
        <f>295694671+8061491</f>
        <v>303756162</v>
      </c>
      <c r="D106" s="30"/>
      <c r="E106" s="31"/>
      <c r="F106" s="28">
        <f t="shared" si="1"/>
        <v>303756162</v>
      </c>
      <c r="G106" s="2"/>
      <c r="H106" s="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1.25">
      <c r="A107" s="24">
        <v>213112</v>
      </c>
      <c r="B107" s="25" t="s">
        <v>14</v>
      </c>
      <c r="C107" s="34">
        <f>28748093+783756</f>
        <v>29531849</v>
      </c>
      <c r="D107" s="30"/>
      <c r="E107" s="31"/>
      <c r="F107" s="28">
        <f t="shared" si="1"/>
        <v>29531849</v>
      </c>
      <c r="G107" s="2"/>
      <c r="H107" s="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11.25">
      <c r="A108" s="24">
        <v>213113</v>
      </c>
      <c r="B108" s="25" t="s">
        <v>15</v>
      </c>
      <c r="C108" s="34">
        <f>12320611+335895</f>
        <v>12656506</v>
      </c>
      <c r="D108" s="30"/>
      <c r="E108" s="31"/>
      <c r="F108" s="28">
        <f t="shared" si="1"/>
        <v>12656506</v>
      </c>
      <c r="G108" s="2"/>
      <c r="H108" s="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11.25">
      <c r="A109" s="24">
        <v>213114</v>
      </c>
      <c r="B109" s="25" t="s">
        <v>16</v>
      </c>
      <c r="C109" s="34">
        <f>12320611+335895</f>
        <v>12656506</v>
      </c>
      <c r="D109" s="30"/>
      <c r="E109" s="31"/>
      <c r="F109" s="28">
        <f t="shared" si="1"/>
        <v>12656506</v>
      </c>
      <c r="G109" s="2"/>
      <c r="H109" s="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11.25">
      <c r="A110" s="24">
        <v>213115</v>
      </c>
      <c r="B110" s="25" t="s">
        <v>62</v>
      </c>
      <c r="C110" s="34">
        <v>7626854</v>
      </c>
      <c r="D110" s="30"/>
      <c r="E110" s="31"/>
      <c r="F110" s="28">
        <f t="shared" si="1"/>
        <v>7626854</v>
      </c>
      <c r="G110" s="2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1.25">
      <c r="A111" s="24">
        <v>213116</v>
      </c>
      <c r="B111" s="25" t="s">
        <v>63</v>
      </c>
      <c r="C111" s="34">
        <f>C112+C113</f>
        <v>14686886</v>
      </c>
      <c r="D111" s="30"/>
      <c r="E111" s="31"/>
      <c r="F111" s="28"/>
      <c r="G111" s="2"/>
      <c r="H111" s="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1.25">
      <c r="A112" s="24">
        <v>2131161</v>
      </c>
      <c r="B112" s="83" t="s">
        <v>55</v>
      </c>
      <c r="C112" s="67">
        <v>3240000</v>
      </c>
      <c r="D112" s="47"/>
      <c r="E112" s="48"/>
      <c r="F112" s="84">
        <f t="shared" si="1"/>
        <v>3240000</v>
      </c>
      <c r="G112" s="2"/>
      <c r="H112" s="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1.25">
      <c r="A113" s="24">
        <v>2131162</v>
      </c>
      <c r="B113" s="83" t="s">
        <v>56</v>
      </c>
      <c r="C113" s="67">
        <v>11446886</v>
      </c>
      <c r="D113" s="47"/>
      <c r="E113" s="48"/>
      <c r="F113" s="84">
        <f t="shared" si="1"/>
        <v>11446886</v>
      </c>
      <c r="G113" s="2"/>
      <c r="H113" s="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11.25">
      <c r="A114" s="24">
        <v>213117</v>
      </c>
      <c r="B114" s="25" t="s">
        <v>64</v>
      </c>
      <c r="C114" s="34">
        <f>2450222*6</f>
        <v>14701332</v>
      </c>
      <c r="D114" s="30"/>
      <c r="E114" s="31"/>
      <c r="F114" s="28">
        <f t="shared" si="1"/>
        <v>14701332</v>
      </c>
      <c r="G114" s="2"/>
      <c r="H114" s="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11.25">
      <c r="A115" s="22">
        <v>21312</v>
      </c>
      <c r="B115" s="18" t="s">
        <v>17</v>
      </c>
      <c r="C115" s="32">
        <f>+C116</f>
        <v>1500000</v>
      </c>
      <c r="D115" s="30"/>
      <c r="E115" s="31"/>
      <c r="F115" s="23">
        <f t="shared" si="1"/>
        <v>1500000</v>
      </c>
      <c r="G115" s="2"/>
      <c r="H115" s="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11.25">
      <c r="A116" s="24">
        <v>213121</v>
      </c>
      <c r="B116" s="25" t="s">
        <v>65</v>
      </c>
      <c r="C116" s="34">
        <v>1500000</v>
      </c>
      <c r="D116" s="30"/>
      <c r="E116" s="31"/>
      <c r="F116" s="28">
        <f t="shared" si="1"/>
        <v>1500000</v>
      </c>
      <c r="G116" s="2"/>
      <c r="H116" s="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s="11" customFormat="1" ht="11.25">
      <c r="A117" s="22">
        <v>21313</v>
      </c>
      <c r="B117" s="18" t="s">
        <v>20</v>
      </c>
      <c r="C117" s="32"/>
      <c r="D117" s="33"/>
      <c r="E117" s="35"/>
      <c r="F117" s="23"/>
      <c r="G117" s="2"/>
      <c r="H117" s="3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s="11" customFormat="1" ht="11.25">
      <c r="A118" s="36">
        <v>213131</v>
      </c>
      <c r="B118" s="37" t="s">
        <v>21</v>
      </c>
      <c r="C118" s="61">
        <f>SUM(C119:C123)</f>
        <v>106974234</v>
      </c>
      <c r="D118" s="62"/>
      <c r="E118" s="62"/>
      <c r="F118" s="71">
        <f t="shared" si="1"/>
        <v>106974234</v>
      </c>
      <c r="G118" s="2"/>
      <c r="H118" s="3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1.25">
      <c r="A119" s="24">
        <v>2131311</v>
      </c>
      <c r="B119" s="25" t="s">
        <v>22</v>
      </c>
      <c r="C119" s="34">
        <f>25134047+685227</f>
        <v>25819274</v>
      </c>
      <c r="D119" s="30"/>
      <c r="E119" s="31"/>
      <c r="F119" s="28">
        <f t="shared" si="1"/>
        <v>25819274</v>
      </c>
      <c r="G119" s="2"/>
      <c r="H119" s="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11.25">
      <c r="A120" s="24">
        <v>2131312</v>
      </c>
      <c r="B120" s="25" t="s">
        <v>23</v>
      </c>
      <c r="C120" s="34">
        <f>34374506+937148</f>
        <v>35311654</v>
      </c>
      <c r="D120" s="30"/>
      <c r="E120" s="31"/>
      <c r="F120" s="28">
        <f t="shared" si="1"/>
        <v>35311654</v>
      </c>
      <c r="G120" s="2"/>
      <c r="H120" s="3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1.25">
      <c r="A121" s="24">
        <v>2131313</v>
      </c>
      <c r="B121" s="25" t="s">
        <v>24</v>
      </c>
      <c r="C121" s="34">
        <f>3221024+42081</f>
        <v>3263105</v>
      </c>
      <c r="D121" s="30"/>
      <c r="E121" s="31"/>
      <c r="F121" s="28">
        <f t="shared" si="1"/>
        <v>3263105</v>
      </c>
      <c r="G121" s="2"/>
      <c r="H121" s="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s="11" customFormat="1" ht="11.25">
      <c r="A122" s="24">
        <v>2131314</v>
      </c>
      <c r="B122" s="39" t="s">
        <v>25</v>
      </c>
      <c r="C122" s="34">
        <v>38180201</v>
      </c>
      <c r="D122" s="30"/>
      <c r="E122" s="30"/>
      <c r="F122" s="40">
        <f t="shared" si="1"/>
        <v>38180201</v>
      </c>
      <c r="G122" s="2"/>
      <c r="H122" s="3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s="11" customFormat="1" ht="11.25">
      <c r="A123" s="24">
        <v>2131315</v>
      </c>
      <c r="B123" s="39" t="s">
        <v>66</v>
      </c>
      <c r="C123" s="34">
        <v>4400000</v>
      </c>
      <c r="D123" s="30"/>
      <c r="E123" s="30"/>
      <c r="F123" s="28">
        <f t="shared" si="1"/>
        <v>4400000</v>
      </c>
      <c r="G123" s="2"/>
      <c r="H123" s="3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1.25">
      <c r="A124" s="36">
        <v>213132</v>
      </c>
      <c r="B124" s="37" t="s">
        <v>26</v>
      </c>
      <c r="C124" s="61">
        <f>SUM(C125:C129)</f>
        <v>32960508</v>
      </c>
      <c r="D124" s="47"/>
      <c r="E124" s="48"/>
      <c r="F124" s="71">
        <f t="shared" si="1"/>
        <v>32960508</v>
      </c>
      <c r="G124" s="2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1.25">
      <c r="A125" s="24">
        <v>3131321</v>
      </c>
      <c r="B125" s="25" t="s">
        <v>27</v>
      </c>
      <c r="C125" s="34">
        <f>1783554+47585</f>
        <v>1831139</v>
      </c>
      <c r="D125" s="30"/>
      <c r="E125" s="31"/>
      <c r="F125" s="28">
        <f t="shared" si="1"/>
        <v>1831139</v>
      </c>
      <c r="G125" s="2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11.25">
      <c r="A126" s="24">
        <v>3131322</v>
      </c>
      <c r="B126" s="25" t="s">
        <v>28</v>
      </c>
      <c r="C126" s="34">
        <f>10701325+285511</f>
        <v>10986836</v>
      </c>
      <c r="D126" s="30"/>
      <c r="E126" s="31"/>
      <c r="F126" s="28">
        <f t="shared" si="1"/>
        <v>10986836</v>
      </c>
      <c r="G126" s="2"/>
      <c r="H126" s="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11.25">
      <c r="A127" s="24">
        <v>3131323</v>
      </c>
      <c r="B127" s="25" t="s">
        <v>29</v>
      </c>
      <c r="C127" s="34">
        <f>1783554+47585</f>
        <v>1831139</v>
      </c>
      <c r="D127" s="30"/>
      <c r="E127" s="31"/>
      <c r="F127" s="28">
        <f t="shared" si="1"/>
        <v>1831139</v>
      </c>
      <c r="G127" s="2"/>
      <c r="H127" s="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11.25">
      <c r="A128" s="24">
        <v>3131324</v>
      </c>
      <c r="B128" s="25" t="s">
        <v>30</v>
      </c>
      <c r="C128" s="34">
        <f>14268434+380682</f>
        <v>14649116</v>
      </c>
      <c r="D128" s="30"/>
      <c r="E128" s="31"/>
      <c r="F128" s="28">
        <f t="shared" si="1"/>
        <v>14649116</v>
      </c>
      <c r="G128" s="2"/>
      <c r="H128" s="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s="11" customFormat="1" ht="11.25">
      <c r="A129" s="24">
        <v>3131325</v>
      </c>
      <c r="B129" s="25" t="s">
        <v>58</v>
      </c>
      <c r="C129" s="34">
        <f>3567108+95170</f>
        <v>3662278</v>
      </c>
      <c r="D129" s="30"/>
      <c r="E129" s="30"/>
      <c r="F129" s="28">
        <f t="shared" si="1"/>
        <v>3662278</v>
      </c>
      <c r="G129" s="2"/>
      <c r="H129" s="3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s="11" customFormat="1" ht="11.25">
      <c r="A130" s="24"/>
      <c r="B130" s="25"/>
      <c r="C130" s="32"/>
      <c r="D130" s="33"/>
      <c r="E130" s="33"/>
      <c r="F130" s="23"/>
      <c r="G130" s="2"/>
      <c r="H130" s="3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s="11" customFormat="1" ht="11.25">
      <c r="A131" s="24"/>
      <c r="B131" s="18" t="s">
        <v>32</v>
      </c>
      <c r="C131" s="32">
        <f>+C105+C115+C118+C124</f>
        <v>537050837</v>
      </c>
      <c r="D131" s="33"/>
      <c r="E131" s="33"/>
      <c r="F131" s="23">
        <f t="shared" si="1"/>
        <v>537050837</v>
      </c>
      <c r="G131" s="2"/>
      <c r="H131" s="3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1.25">
      <c r="A132" s="22"/>
      <c r="B132" s="25"/>
      <c r="C132" s="34"/>
      <c r="D132" s="30"/>
      <c r="E132" s="31"/>
      <c r="F132" s="23"/>
      <c r="G132" s="2"/>
      <c r="H132" s="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s="11" customFormat="1" ht="11.25">
      <c r="A133" s="22">
        <v>2132</v>
      </c>
      <c r="B133" s="18" t="s">
        <v>33</v>
      </c>
      <c r="C133" s="32"/>
      <c r="D133" s="33"/>
      <c r="E133" s="35"/>
      <c r="F133" s="23"/>
      <c r="G133" s="2"/>
      <c r="H133" s="3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s="11" customFormat="1" ht="11.25">
      <c r="A134" s="22">
        <v>21321</v>
      </c>
      <c r="B134" s="18" t="s">
        <v>34</v>
      </c>
      <c r="C134" s="19">
        <f>SUM(C135:C139)</f>
        <v>83000000</v>
      </c>
      <c r="D134" s="20"/>
      <c r="E134" s="20"/>
      <c r="F134" s="23">
        <f t="shared" si="1"/>
        <v>83000000</v>
      </c>
      <c r="G134" s="2"/>
      <c r="H134" s="3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1.25">
      <c r="A135" s="24">
        <v>213211</v>
      </c>
      <c r="B135" s="25" t="s">
        <v>67</v>
      </c>
      <c r="C135" s="74">
        <v>5000000</v>
      </c>
      <c r="D135" s="27"/>
      <c r="F135" s="28">
        <f t="shared" si="1"/>
        <v>5000000</v>
      </c>
      <c r="G135" s="2"/>
      <c r="H135" s="3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11.25">
      <c r="A136" s="24">
        <v>213212</v>
      </c>
      <c r="B136" s="25" t="s">
        <v>36</v>
      </c>
      <c r="C136" s="74">
        <v>15000000</v>
      </c>
      <c r="D136" s="27"/>
      <c r="F136" s="28">
        <f>+C136+D136+E136</f>
        <v>15000000</v>
      </c>
      <c r="G136" s="2"/>
      <c r="H136" s="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11.25">
      <c r="A137" s="24">
        <v>213213</v>
      </c>
      <c r="B137" s="25" t="s">
        <v>37</v>
      </c>
      <c r="C137" s="74">
        <v>13000000</v>
      </c>
      <c r="D137" s="27"/>
      <c r="F137" s="28">
        <f>+C137+D137+E137</f>
        <v>13000000</v>
      </c>
      <c r="G137" s="2"/>
      <c r="H137" s="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11.25">
      <c r="A138" s="24">
        <v>213214</v>
      </c>
      <c r="B138" s="25" t="s">
        <v>68</v>
      </c>
      <c r="C138" s="74">
        <v>10000000</v>
      </c>
      <c r="D138" s="27"/>
      <c r="F138" s="28">
        <f t="shared" si="1"/>
        <v>10000000</v>
      </c>
      <c r="G138" s="2"/>
      <c r="H138" s="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11.25">
      <c r="A139" s="24">
        <v>213215</v>
      </c>
      <c r="B139" s="25" t="s">
        <v>69</v>
      </c>
      <c r="C139" s="34">
        <v>40000000</v>
      </c>
      <c r="D139" s="30"/>
      <c r="F139" s="28">
        <f t="shared" si="1"/>
        <v>40000000</v>
      </c>
      <c r="G139" s="2"/>
      <c r="H139" s="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s="11" customFormat="1" ht="11.25">
      <c r="A140" s="22">
        <v>21322</v>
      </c>
      <c r="B140" s="18" t="s">
        <v>38</v>
      </c>
      <c r="C140" s="19">
        <f>C141+C142+C143+C144+C147+C148+C149+C150+C151+C152+C153</f>
        <v>170400000</v>
      </c>
      <c r="D140" s="20"/>
      <c r="E140" s="20"/>
      <c r="F140" s="23">
        <f t="shared" si="1"/>
        <v>170400000</v>
      </c>
      <c r="G140" s="2"/>
      <c r="H140" s="3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1.25">
      <c r="A141" s="24">
        <v>213221</v>
      </c>
      <c r="B141" s="25" t="s">
        <v>70</v>
      </c>
      <c r="C141" s="74">
        <v>1000000</v>
      </c>
      <c r="D141" s="27"/>
      <c r="F141" s="28">
        <f t="shared" si="1"/>
        <v>1000000</v>
      </c>
      <c r="G141" s="2"/>
      <c r="H141" s="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1.25">
      <c r="A142" s="24">
        <v>213222</v>
      </c>
      <c r="B142" s="25" t="s">
        <v>40</v>
      </c>
      <c r="C142" s="74">
        <v>10000000</v>
      </c>
      <c r="D142" s="27"/>
      <c r="F142" s="28">
        <f t="shared" si="1"/>
        <v>10000000</v>
      </c>
      <c r="G142" s="2"/>
      <c r="H142" s="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ht="11.25">
      <c r="A143" s="24">
        <v>213223</v>
      </c>
      <c r="B143" s="25" t="s">
        <v>42</v>
      </c>
      <c r="C143" s="74">
        <v>50000000</v>
      </c>
      <c r="D143" s="27"/>
      <c r="F143" s="28">
        <f aca="true" t="shared" si="2" ref="F143:F206">+C143+D143+E143</f>
        <v>50000000</v>
      </c>
      <c r="G143" s="2"/>
      <c r="H143" s="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s="63" customFormat="1" ht="11.25">
      <c r="A144" s="24">
        <v>213224</v>
      </c>
      <c r="B144" s="39" t="s">
        <v>71</v>
      </c>
      <c r="C144" s="74">
        <f>SUM(C145:C146)</f>
        <v>2600000</v>
      </c>
      <c r="D144" s="27"/>
      <c r="E144" s="21"/>
      <c r="F144" s="28">
        <f t="shared" si="2"/>
        <v>2600000</v>
      </c>
      <c r="G144" s="2"/>
      <c r="H144" s="3"/>
      <c r="I144" s="4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</row>
    <row r="145" spans="1:34" s="63" customFormat="1" ht="11.25">
      <c r="A145" s="85">
        <v>2132241</v>
      </c>
      <c r="B145" s="83" t="s">
        <v>72</v>
      </c>
      <c r="C145" s="86">
        <v>2500000</v>
      </c>
      <c r="D145" s="75"/>
      <c r="E145" s="76"/>
      <c r="F145" s="84">
        <f t="shared" si="2"/>
        <v>2500000</v>
      </c>
      <c r="G145" s="42"/>
      <c r="H145" s="43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</row>
    <row r="146" spans="1:34" s="63" customFormat="1" ht="22.5">
      <c r="A146" s="85">
        <v>2132242</v>
      </c>
      <c r="B146" s="83" t="s">
        <v>73</v>
      </c>
      <c r="C146" s="86">
        <v>100000</v>
      </c>
      <c r="D146" s="75"/>
      <c r="E146" s="76"/>
      <c r="F146" s="84">
        <f t="shared" si="2"/>
        <v>100000</v>
      </c>
      <c r="G146" s="42"/>
      <c r="H146" s="43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</row>
    <row r="147" spans="1:34" ht="11.25">
      <c r="A147" s="24">
        <v>213225</v>
      </c>
      <c r="B147" s="39" t="s">
        <v>74</v>
      </c>
      <c r="C147" s="74">
        <v>37000000</v>
      </c>
      <c r="D147" s="27"/>
      <c r="F147" s="28">
        <f t="shared" si="2"/>
        <v>37000000</v>
      </c>
      <c r="G147" s="2"/>
      <c r="H147" s="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11.25">
      <c r="A148" s="24">
        <v>213226</v>
      </c>
      <c r="B148" s="25" t="s">
        <v>44</v>
      </c>
      <c r="C148" s="34">
        <v>50000000</v>
      </c>
      <c r="D148" s="30"/>
      <c r="F148" s="28">
        <f t="shared" si="2"/>
        <v>50000000</v>
      </c>
      <c r="G148" s="2"/>
      <c r="H148" s="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11.25">
      <c r="A149" s="24">
        <v>213227</v>
      </c>
      <c r="B149" s="25" t="s">
        <v>45</v>
      </c>
      <c r="C149" s="74">
        <v>1000000</v>
      </c>
      <c r="D149" s="27"/>
      <c r="F149" s="28">
        <f t="shared" si="2"/>
        <v>1000000</v>
      </c>
      <c r="G149" s="2"/>
      <c r="H149" s="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11.25">
      <c r="A150" s="24">
        <v>213228</v>
      </c>
      <c r="B150" s="25" t="s">
        <v>75</v>
      </c>
      <c r="C150" s="74">
        <v>2500000</v>
      </c>
      <c r="D150" s="27"/>
      <c r="F150" s="28">
        <f t="shared" si="2"/>
        <v>2500000</v>
      </c>
      <c r="G150" s="2"/>
      <c r="H150" s="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11.25">
      <c r="A151" s="24">
        <v>213229</v>
      </c>
      <c r="B151" s="25" t="s">
        <v>43</v>
      </c>
      <c r="C151" s="74">
        <v>1000000</v>
      </c>
      <c r="D151" s="27"/>
      <c r="F151" s="28">
        <f t="shared" si="2"/>
        <v>1000000</v>
      </c>
      <c r="G151" s="2"/>
      <c r="H151" s="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11.25">
      <c r="A152" s="24">
        <v>2132210</v>
      </c>
      <c r="B152" s="25" t="s">
        <v>76</v>
      </c>
      <c r="C152" s="74">
        <v>300000</v>
      </c>
      <c r="D152" s="27"/>
      <c r="F152" s="28">
        <f t="shared" si="2"/>
        <v>300000</v>
      </c>
      <c r="G152" s="2"/>
      <c r="H152" s="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11.25">
      <c r="A153" s="24">
        <v>2132211</v>
      </c>
      <c r="B153" s="25" t="s">
        <v>77</v>
      </c>
      <c r="C153" s="74">
        <v>15000000</v>
      </c>
      <c r="D153" s="27"/>
      <c r="F153" s="28">
        <f t="shared" si="2"/>
        <v>15000000</v>
      </c>
      <c r="G153" s="2"/>
      <c r="H153" s="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s="11" customFormat="1" ht="11.25">
      <c r="A154" s="22"/>
      <c r="B154" s="18"/>
      <c r="C154" s="19"/>
      <c r="D154" s="20"/>
      <c r="E154" s="20"/>
      <c r="F154" s="23"/>
      <c r="G154" s="2"/>
      <c r="H154" s="3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s="11" customFormat="1" ht="11.25">
      <c r="A155" s="49"/>
      <c r="B155" s="50" t="s">
        <v>49</v>
      </c>
      <c r="C155" s="32">
        <f>+C134+C140</f>
        <v>253400000</v>
      </c>
      <c r="D155" s="33"/>
      <c r="E155" s="33"/>
      <c r="F155" s="23">
        <f t="shared" si="2"/>
        <v>253400000</v>
      </c>
      <c r="G155" s="2"/>
      <c r="H155" s="3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1.25">
      <c r="A156" s="22"/>
      <c r="B156" s="25"/>
      <c r="C156" s="74"/>
      <c r="D156" s="27"/>
      <c r="F156" s="23"/>
      <c r="G156" s="2"/>
      <c r="H156" s="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11.25">
      <c r="A157" s="22">
        <v>2133</v>
      </c>
      <c r="B157" s="18" t="s">
        <v>50</v>
      </c>
      <c r="C157" s="19"/>
      <c r="D157" s="20"/>
      <c r="F157" s="23"/>
      <c r="G157" s="2"/>
      <c r="H157" s="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11.25">
      <c r="A158" s="24">
        <v>21331</v>
      </c>
      <c r="B158" s="25" t="s">
        <v>78</v>
      </c>
      <c r="C158" s="74">
        <v>1000</v>
      </c>
      <c r="D158" s="27"/>
      <c r="F158" s="28">
        <f t="shared" si="2"/>
        <v>1000</v>
      </c>
      <c r="G158" s="2"/>
      <c r="H158" s="2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11.25">
      <c r="A159" s="24">
        <v>21332</v>
      </c>
      <c r="B159" s="25" t="s">
        <v>79</v>
      </c>
      <c r="C159" s="74">
        <v>1000</v>
      </c>
      <c r="D159" s="27"/>
      <c r="F159" s="28">
        <f t="shared" si="2"/>
        <v>1000</v>
      </c>
      <c r="G159" s="2"/>
      <c r="H159" s="2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11.25">
      <c r="A160" s="24">
        <v>21333</v>
      </c>
      <c r="B160" s="25" t="s">
        <v>80</v>
      </c>
      <c r="C160" s="74">
        <v>1000</v>
      </c>
      <c r="D160" s="27"/>
      <c r="F160" s="28">
        <f t="shared" si="2"/>
        <v>1000</v>
      </c>
      <c r="G160" s="2"/>
      <c r="H160" s="2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ht="11.25">
      <c r="A161" s="24">
        <v>21334</v>
      </c>
      <c r="B161" s="25" t="s">
        <v>81</v>
      </c>
      <c r="C161" s="74">
        <v>25000000</v>
      </c>
      <c r="D161" s="27"/>
      <c r="F161" s="28">
        <f t="shared" si="2"/>
        <v>25000000</v>
      </c>
      <c r="G161" s="2"/>
      <c r="H161" s="2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11.25">
      <c r="A162" s="24">
        <v>21335</v>
      </c>
      <c r="B162" s="25" t="s">
        <v>82</v>
      </c>
      <c r="C162" s="74">
        <v>1500000</v>
      </c>
      <c r="D162" s="27"/>
      <c r="F162" s="28">
        <f t="shared" si="2"/>
        <v>1500000</v>
      </c>
      <c r="G162" s="2"/>
      <c r="H162" s="2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11.25">
      <c r="A163" s="24"/>
      <c r="B163" s="25"/>
      <c r="C163" s="74"/>
      <c r="D163" s="27"/>
      <c r="F163" s="23"/>
      <c r="G163" s="2"/>
      <c r="H163" s="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8" s="10" customFormat="1" ht="11.25">
      <c r="A164" s="49"/>
      <c r="B164" s="50" t="s">
        <v>52</v>
      </c>
      <c r="C164" s="32">
        <f>C158+C159+C160+C161+C162</f>
        <v>26503000</v>
      </c>
      <c r="D164" s="33"/>
      <c r="E164" s="33"/>
      <c r="F164" s="23">
        <f t="shared" si="2"/>
        <v>26503000</v>
      </c>
      <c r="G164" s="2"/>
      <c r="H164" s="87"/>
    </row>
    <row r="165" spans="1:8" s="4" customFormat="1" ht="11.25">
      <c r="A165" s="49"/>
      <c r="B165" s="39"/>
      <c r="C165" s="34"/>
      <c r="D165" s="30"/>
      <c r="E165" s="31"/>
      <c r="F165" s="23"/>
      <c r="G165" s="2"/>
      <c r="H165" s="3"/>
    </row>
    <row r="166" spans="1:34" s="78" customFormat="1" ht="21">
      <c r="A166" s="52"/>
      <c r="B166" s="53" t="s">
        <v>83</v>
      </c>
      <c r="C166" s="54">
        <f>C164+C155+C131</f>
        <v>816953837</v>
      </c>
      <c r="D166" s="55"/>
      <c r="E166" s="55"/>
      <c r="F166" s="81">
        <f t="shared" si="2"/>
        <v>816953837</v>
      </c>
      <c r="G166" s="42"/>
      <c r="H166" s="43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</row>
    <row r="167" spans="1:8" s="4" customFormat="1" ht="11.25">
      <c r="A167" s="41"/>
      <c r="B167" s="88"/>
      <c r="C167" s="89"/>
      <c r="D167" s="90"/>
      <c r="E167" s="31"/>
      <c r="F167" s="23"/>
      <c r="G167" s="2"/>
      <c r="H167" s="3"/>
    </row>
    <row r="168" spans="1:34" s="100" customFormat="1" ht="12.75">
      <c r="A168" s="91"/>
      <c r="B168" s="92" t="s">
        <v>84</v>
      </c>
      <c r="C168" s="93">
        <f>C166+C101+C58</f>
        <v>950823413</v>
      </c>
      <c r="D168" s="94"/>
      <c r="E168" s="94"/>
      <c r="F168" s="95">
        <f t="shared" si="2"/>
        <v>950823413</v>
      </c>
      <c r="G168" s="96"/>
      <c r="H168" s="97"/>
      <c r="I168" s="98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</row>
    <row r="169" spans="1:9" ht="11.25">
      <c r="A169" s="24"/>
      <c r="B169" s="25"/>
      <c r="C169" s="74"/>
      <c r="D169" s="27"/>
      <c r="F169" s="23"/>
      <c r="G169" s="101"/>
      <c r="H169" s="102"/>
      <c r="I169" s="103"/>
    </row>
    <row r="170" spans="1:8" ht="12">
      <c r="A170" s="22">
        <v>22</v>
      </c>
      <c r="B170" s="104" t="s">
        <v>85</v>
      </c>
      <c r="C170" s="74"/>
      <c r="D170" s="27"/>
      <c r="F170" s="23"/>
      <c r="G170" s="101"/>
      <c r="H170" s="102"/>
    </row>
    <row r="171" spans="1:8" ht="12">
      <c r="A171" s="24"/>
      <c r="B171" s="104"/>
      <c r="C171" s="74"/>
      <c r="D171" s="27"/>
      <c r="F171" s="23"/>
      <c r="G171" s="101"/>
      <c r="H171" s="102"/>
    </row>
    <row r="172" spans="1:8" ht="11.25">
      <c r="A172" s="22">
        <v>221</v>
      </c>
      <c r="B172" s="18" t="s">
        <v>86</v>
      </c>
      <c r="C172" s="74"/>
      <c r="D172" s="27"/>
      <c r="F172" s="23"/>
      <c r="G172" s="101"/>
      <c r="H172" s="102"/>
    </row>
    <row r="173" spans="1:8" ht="11.25">
      <c r="A173" s="22">
        <v>2211</v>
      </c>
      <c r="B173" s="18" t="s">
        <v>87</v>
      </c>
      <c r="C173" s="19">
        <f>C174+C175</f>
        <v>173016860</v>
      </c>
      <c r="D173" s="20"/>
      <c r="F173" s="23">
        <f t="shared" si="2"/>
        <v>173016860</v>
      </c>
      <c r="G173" s="101"/>
      <c r="H173" s="102"/>
    </row>
    <row r="174" spans="1:8" ht="11.25">
      <c r="A174" s="24">
        <v>22111</v>
      </c>
      <c r="B174" s="25" t="s">
        <v>88</v>
      </c>
      <c r="C174" s="74">
        <v>123016860</v>
      </c>
      <c r="D174" s="27"/>
      <c r="F174" s="28">
        <f t="shared" si="2"/>
        <v>123016860</v>
      </c>
      <c r="G174" s="101"/>
      <c r="H174" s="102"/>
    </row>
    <row r="175" spans="1:8" ht="11.25">
      <c r="A175" s="24">
        <v>22112</v>
      </c>
      <c r="B175" s="25" t="s">
        <v>89</v>
      </c>
      <c r="C175" s="34">
        <v>50000000</v>
      </c>
      <c r="D175" s="27"/>
      <c r="F175" s="28">
        <f t="shared" si="2"/>
        <v>50000000</v>
      </c>
      <c r="G175" s="101"/>
      <c r="H175" s="102"/>
    </row>
    <row r="176" spans="1:8" ht="11.25">
      <c r="A176" s="22">
        <v>2212</v>
      </c>
      <c r="B176" s="18" t="s">
        <v>90</v>
      </c>
      <c r="C176" s="19">
        <f>C177+C178</f>
        <v>167500000</v>
      </c>
      <c r="D176" s="20"/>
      <c r="E176" s="17"/>
      <c r="F176" s="23">
        <f t="shared" si="2"/>
        <v>167500000</v>
      </c>
      <c r="G176" s="101"/>
      <c r="H176" s="102"/>
    </row>
    <row r="177" spans="1:8" ht="11.25">
      <c r="A177" s="24">
        <v>22121</v>
      </c>
      <c r="B177" s="25" t="s">
        <v>91</v>
      </c>
      <c r="C177" s="74">
        <v>112500000</v>
      </c>
      <c r="D177" s="27"/>
      <c r="F177" s="28">
        <f t="shared" si="2"/>
        <v>112500000</v>
      </c>
      <c r="G177" s="101"/>
      <c r="H177" s="101"/>
    </row>
    <row r="178" spans="1:8" ht="11.25">
      <c r="A178" s="24">
        <v>22122</v>
      </c>
      <c r="B178" s="25" t="s">
        <v>89</v>
      </c>
      <c r="C178" s="34">
        <v>55000000</v>
      </c>
      <c r="D178" s="27"/>
      <c r="F178" s="28">
        <f t="shared" si="2"/>
        <v>55000000</v>
      </c>
      <c r="G178" s="101"/>
      <c r="H178" s="101"/>
    </row>
    <row r="179" spans="1:8" ht="11.25">
      <c r="A179" s="22">
        <v>2213</v>
      </c>
      <c r="B179" s="18" t="s">
        <v>92</v>
      </c>
      <c r="C179" s="32">
        <f>79311986-21925607+2000000</f>
        <v>59386379</v>
      </c>
      <c r="D179" s="20"/>
      <c r="E179" s="32">
        <v>19925557</v>
      </c>
      <c r="F179" s="23">
        <f t="shared" si="2"/>
        <v>79311936</v>
      </c>
      <c r="G179" s="101"/>
      <c r="H179" s="101"/>
    </row>
    <row r="180" spans="1:8" s="111" customFormat="1" ht="12.75">
      <c r="A180" s="105"/>
      <c r="B180" s="106" t="s">
        <v>93</v>
      </c>
      <c r="C180" s="107">
        <f>C176+C173+C179</f>
        <v>399903239</v>
      </c>
      <c r="D180" s="107"/>
      <c r="E180" s="107">
        <f>E176+E173+E179</f>
        <v>19925557</v>
      </c>
      <c r="F180" s="108">
        <f>+C180+D180+E180</f>
        <v>419828796</v>
      </c>
      <c r="G180" s="109"/>
      <c r="H180" s="110"/>
    </row>
    <row r="181" spans="1:8" ht="11.25">
      <c r="A181" s="24"/>
      <c r="B181" s="25"/>
      <c r="C181" s="74"/>
      <c r="D181" s="27"/>
      <c r="F181" s="23"/>
      <c r="G181" s="101"/>
      <c r="H181" s="102"/>
    </row>
    <row r="182" spans="1:8" ht="12">
      <c r="A182" s="24"/>
      <c r="B182" s="104" t="s">
        <v>86</v>
      </c>
      <c r="C182" s="74"/>
      <c r="D182" s="27"/>
      <c r="F182" s="23"/>
      <c r="G182" s="101"/>
      <c r="H182" s="102"/>
    </row>
    <row r="183" spans="1:8" ht="12">
      <c r="A183" s="24"/>
      <c r="B183" s="104"/>
      <c r="C183" s="74"/>
      <c r="D183" s="27"/>
      <c r="F183" s="23"/>
      <c r="G183" s="101"/>
      <c r="H183" s="102"/>
    </row>
    <row r="184" spans="1:8" s="11" customFormat="1" ht="11.25">
      <c r="A184" s="22">
        <v>23</v>
      </c>
      <c r="B184" s="255" t="s">
        <v>94</v>
      </c>
      <c r="C184" s="255"/>
      <c r="D184" s="18"/>
      <c r="E184" s="17"/>
      <c r="F184" s="23"/>
      <c r="G184" s="101"/>
      <c r="H184" s="102"/>
    </row>
    <row r="185" spans="1:8" s="11" customFormat="1" ht="11.25">
      <c r="A185" s="22">
        <v>231</v>
      </c>
      <c r="B185" s="18" t="s">
        <v>95</v>
      </c>
      <c r="C185" s="112"/>
      <c r="D185" s="113">
        <v>27628001</v>
      </c>
      <c r="E185" s="17"/>
      <c r="F185" s="23">
        <f t="shared" si="2"/>
        <v>27628001</v>
      </c>
      <c r="G185" s="101"/>
      <c r="H185" s="102"/>
    </row>
    <row r="186" spans="1:9" s="11" customFormat="1" ht="11.25">
      <c r="A186" s="22">
        <v>232</v>
      </c>
      <c r="B186" s="18" t="s">
        <v>96</v>
      </c>
      <c r="C186" s="112"/>
      <c r="D186" s="50"/>
      <c r="E186" s="17"/>
      <c r="F186" s="23"/>
      <c r="G186" s="101"/>
      <c r="H186" s="101"/>
      <c r="I186" s="114"/>
    </row>
    <row r="187" spans="1:8" s="11" customFormat="1" ht="11.25">
      <c r="A187" s="36">
        <v>2321</v>
      </c>
      <c r="B187" s="37" t="s">
        <v>97</v>
      </c>
      <c r="C187" s="115"/>
      <c r="D187" s="116">
        <f>SUM(D188:D193)</f>
        <v>232568091</v>
      </c>
      <c r="E187" s="115"/>
      <c r="F187" s="71">
        <f t="shared" si="2"/>
        <v>232568091</v>
      </c>
      <c r="G187" s="101"/>
      <c r="H187" s="101"/>
    </row>
    <row r="188" spans="1:8" ht="11.25">
      <c r="A188" s="24">
        <v>23211</v>
      </c>
      <c r="B188" s="25" t="s">
        <v>98</v>
      </c>
      <c r="C188" s="117"/>
      <c r="D188" s="118">
        <v>117068091</v>
      </c>
      <c r="F188" s="28">
        <f t="shared" si="2"/>
        <v>117068091</v>
      </c>
      <c r="G188" s="101"/>
      <c r="H188" s="101"/>
    </row>
    <row r="189" spans="1:8" ht="11.25">
      <c r="A189" s="24">
        <v>23212</v>
      </c>
      <c r="B189" s="25" t="s">
        <v>99</v>
      </c>
      <c r="C189" s="117"/>
      <c r="D189" s="118">
        <v>20000000</v>
      </c>
      <c r="F189" s="28">
        <f t="shared" si="2"/>
        <v>20000000</v>
      </c>
      <c r="G189" s="101"/>
      <c r="H189" s="101"/>
    </row>
    <row r="190" spans="1:8" ht="33.75">
      <c r="A190" s="24">
        <v>23213</v>
      </c>
      <c r="B190" s="25" t="s">
        <v>310</v>
      </c>
      <c r="C190" s="117"/>
      <c r="D190" s="119">
        <v>15500000</v>
      </c>
      <c r="F190" s="28">
        <f t="shared" si="2"/>
        <v>15500000</v>
      </c>
      <c r="G190" s="101"/>
      <c r="H190" s="101"/>
    </row>
    <row r="191" spans="1:8" ht="22.5">
      <c r="A191" s="24">
        <v>23214</v>
      </c>
      <c r="B191" s="25" t="s">
        <v>100</v>
      </c>
      <c r="C191" s="117"/>
      <c r="D191" s="120">
        <v>25000000</v>
      </c>
      <c r="F191" s="28">
        <f t="shared" si="2"/>
        <v>25000000</v>
      </c>
      <c r="G191" s="101"/>
      <c r="H191" s="101"/>
    </row>
    <row r="192" spans="1:8" ht="11.25">
      <c r="A192" s="24">
        <v>23215</v>
      </c>
      <c r="B192" s="25" t="s">
        <v>101</v>
      </c>
      <c r="C192" s="117"/>
      <c r="D192" s="119">
        <v>50000000</v>
      </c>
      <c r="F192" s="28">
        <f t="shared" si="2"/>
        <v>50000000</v>
      </c>
      <c r="G192" s="101"/>
      <c r="H192" s="101"/>
    </row>
    <row r="193" spans="1:8" ht="11.25">
      <c r="A193" s="24">
        <v>23216</v>
      </c>
      <c r="B193" s="25" t="s">
        <v>311</v>
      </c>
      <c r="C193" s="117"/>
      <c r="D193" s="119">
        <v>5000000</v>
      </c>
      <c r="F193" s="28">
        <f t="shared" si="2"/>
        <v>5000000</v>
      </c>
      <c r="G193" s="101"/>
      <c r="H193" s="101"/>
    </row>
    <row r="194" spans="1:8" s="11" customFormat="1" ht="11.25">
      <c r="A194" s="59">
        <v>2322</v>
      </c>
      <c r="B194" s="60" t="s">
        <v>102</v>
      </c>
      <c r="C194" s="116"/>
      <c r="D194" s="116">
        <f>D195+D196+D197</f>
        <v>44500000</v>
      </c>
      <c r="E194" s="121"/>
      <c r="F194" s="122">
        <f t="shared" si="2"/>
        <v>44500000</v>
      </c>
      <c r="G194" s="101"/>
      <c r="H194" s="101"/>
    </row>
    <row r="195" spans="1:8" ht="22.5">
      <c r="A195" s="24">
        <v>23221</v>
      </c>
      <c r="B195" s="25" t="s">
        <v>312</v>
      </c>
      <c r="C195" s="123"/>
      <c r="D195" s="119">
        <v>20000000</v>
      </c>
      <c r="F195" s="28">
        <f t="shared" si="2"/>
        <v>20000000</v>
      </c>
      <c r="G195" s="101"/>
      <c r="H195" s="101"/>
    </row>
    <row r="196" spans="1:8" ht="11.25">
      <c r="A196" s="24">
        <v>23222</v>
      </c>
      <c r="B196" s="25" t="s">
        <v>103</v>
      </c>
      <c r="C196" s="117"/>
      <c r="D196" s="119">
        <v>15000000</v>
      </c>
      <c r="F196" s="28">
        <f t="shared" si="2"/>
        <v>15000000</v>
      </c>
      <c r="G196" s="101"/>
      <c r="H196" s="101"/>
    </row>
    <row r="197" spans="1:8" ht="11.25">
      <c r="A197" s="24">
        <v>23223</v>
      </c>
      <c r="B197" s="25" t="s">
        <v>104</v>
      </c>
      <c r="C197" s="123">
        <v>2500000</v>
      </c>
      <c r="D197" s="119">
        <v>9500000</v>
      </c>
      <c r="F197" s="28">
        <f t="shared" si="2"/>
        <v>12000000</v>
      </c>
      <c r="G197" s="119"/>
      <c r="H197" s="101"/>
    </row>
    <row r="198" spans="1:8" s="11" customFormat="1" ht="21">
      <c r="A198" s="124"/>
      <c r="B198" s="125" t="s">
        <v>105</v>
      </c>
      <c r="C198" s="126">
        <f>SUM(C188:C197)</f>
        <v>2500000</v>
      </c>
      <c r="D198" s="127">
        <f>D194+D187+D185</f>
        <v>304696092</v>
      </c>
      <c r="E198" s="126"/>
      <c r="F198" s="126">
        <f>C198+D198</f>
        <v>307196092</v>
      </c>
      <c r="G198" s="101"/>
      <c r="H198" s="101"/>
    </row>
    <row r="199" spans="1:8" s="11" customFormat="1" ht="11.25">
      <c r="A199" s="85"/>
      <c r="B199" s="83"/>
      <c r="C199" s="117"/>
      <c r="D199" s="25"/>
      <c r="E199" s="21"/>
      <c r="F199" s="23"/>
      <c r="G199" s="101"/>
      <c r="H199" s="101"/>
    </row>
    <row r="200" spans="1:8" ht="11.25">
      <c r="A200" s="22">
        <v>233</v>
      </c>
      <c r="B200" s="128" t="s">
        <v>106</v>
      </c>
      <c r="C200" s="74"/>
      <c r="D200" s="27"/>
      <c r="F200" s="23"/>
      <c r="G200" s="101"/>
      <c r="H200" s="101"/>
    </row>
    <row r="201" spans="1:8" s="11" customFormat="1" ht="22.5">
      <c r="A201" s="129">
        <v>2331</v>
      </c>
      <c r="B201" s="128" t="s">
        <v>107</v>
      </c>
      <c r="C201" s="19"/>
      <c r="D201" s="19">
        <f>SUM(D202:D205)</f>
        <v>465493059.685</v>
      </c>
      <c r="E201" s="19"/>
      <c r="F201" s="23">
        <f t="shared" si="2"/>
        <v>465493059.685</v>
      </c>
      <c r="G201" s="101"/>
      <c r="H201" s="101"/>
    </row>
    <row r="202" spans="1:8" ht="11.25">
      <c r="A202" s="130">
        <v>23311</v>
      </c>
      <c r="B202" s="131" t="s">
        <v>108</v>
      </c>
      <c r="C202" s="74"/>
      <c r="D202" s="132">
        <v>298758604</v>
      </c>
      <c r="F202" s="28">
        <f t="shared" si="2"/>
        <v>298758604</v>
      </c>
      <c r="G202" s="133"/>
      <c r="H202" s="101"/>
    </row>
    <row r="203" spans="1:8" ht="11.25">
      <c r="A203" s="130">
        <v>23312</v>
      </c>
      <c r="B203" s="131" t="s">
        <v>109</v>
      </c>
      <c r="C203" s="74"/>
      <c r="D203" s="132">
        <v>151284455.685</v>
      </c>
      <c r="F203" s="28">
        <f t="shared" si="2"/>
        <v>151284455.685</v>
      </c>
      <c r="G203" s="133"/>
      <c r="H203" s="101"/>
    </row>
    <row r="204" spans="1:8" ht="11.25">
      <c r="A204" s="130">
        <v>23313</v>
      </c>
      <c r="B204" s="131" t="s">
        <v>110</v>
      </c>
      <c r="C204" s="74"/>
      <c r="D204" s="132">
        <v>8000000</v>
      </c>
      <c r="F204" s="28">
        <f t="shared" si="2"/>
        <v>8000000</v>
      </c>
      <c r="G204" s="101"/>
      <c r="H204" s="101"/>
    </row>
    <row r="205" spans="1:8" ht="11.25">
      <c r="A205" s="130">
        <v>23314</v>
      </c>
      <c r="B205" s="131" t="s">
        <v>111</v>
      </c>
      <c r="C205" s="74"/>
      <c r="D205" s="134">
        <v>7450000</v>
      </c>
      <c r="F205" s="28">
        <f t="shared" si="2"/>
        <v>7450000</v>
      </c>
      <c r="G205" s="101"/>
      <c r="H205" s="101"/>
    </row>
    <row r="206" spans="1:8" s="11" customFormat="1" ht="22.5">
      <c r="A206" s="129">
        <v>2332</v>
      </c>
      <c r="B206" s="18" t="s">
        <v>112</v>
      </c>
      <c r="C206" s="64"/>
      <c r="D206" s="51">
        <f>SUM(D207:D209)</f>
        <v>7900000</v>
      </c>
      <c r="E206" s="64"/>
      <c r="F206" s="23">
        <f t="shared" si="2"/>
        <v>7900000</v>
      </c>
      <c r="G206" s="135"/>
      <c r="H206" s="101"/>
    </row>
    <row r="207" spans="1:8" ht="11.25">
      <c r="A207" s="130">
        <v>23321</v>
      </c>
      <c r="B207" s="131" t="s">
        <v>109</v>
      </c>
      <c r="D207" s="132">
        <v>500000</v>
      </c>
      <c r="E207" s="31"/>
      <c r="F207" s="28">
        <f aca="true" t="shared" si="3" ref="F207:F252">+C207+D207+E207</f>
        <v>500000</v>
      </c>
      <c r="G207" s="135"/>
      <c r="H207" s="101"/>
    </row>
    <row r="208" spans="1:8" ht="11.25">
      <c r="A208" s="130">
        <v>23322</v>
      </c>
      <c r="B208" s="131" t="s">
        <v>111</v>
      </c>
      <c r="D208" s="134">
        <v>100000</v>
      </c>
      <c r="E208" s="31"/>
      <c r="F208" s="28">
        <f t="shared" si="3"/>
        <v>100000</v>
      </c>
      <c r="G208" s="135"/>
      <c r="H208" s="101"/>
    </row>
    <row r="209" spans="1:8" ht="11.25">
      <c r="A209" s="130">
        <v>23323</v>
      </c>
      <c r="B209" s="131" t="s">
        <v>113</v>
      </c>
      <c r="D209" s="134">
        <v>7300000</v>
      </c>
      <c r="E209" s="31"/>
      <c r="F209" s="28">
        <f t="shared" si="3"/>
        <v>7300000</v>
      </c>
      <c r="G209" s="135"/>
      <c r="H209" s="101"/>
    </row>
    <row r="210" spans="1:8" s="11" customFormat="1" ht="22.5">
      <c r="A210" s="129">
        <v>2333</v>
      </c>
      <c r="B210" s="128" t="s">
        <v>114</v>
      </c>
      <c r="C210" s="19"/>
      <c r="D210" s="113">
        <v>28184164</v>
      </c>
      <c r="E210" s="35"/>
      <c r="F210" s="23">
        <f t="shared" si="3"/>
        <v>28184164</v>
      </c>
      <c r="G210" s="136"/>
      <c r="H210" s="101"/>
    </row>
    <row r="211" spans="1:8" s="11" customFormat="1" ht="22.5">
      <c r="A211" s="129">
        <v>2334</v>
      </c>
      <c r="B211" s="128" t="s">
        <v>115</v>
      </c>
      <c r="C211" s="32">
        <v>5000000</v>
      </c>
      <c r="D211" s="113">
        <v>18000000</v>
      </c>
      <c r="E211" s="35"/>
      <c r="F211" s="23">
        <f t="shared" si="3"/>
        <v>23000000</v>
      </c>
      <c r="G211" s="136"/>
      <c r="H211" s="101"/>
    </row>
    <row r="212" spans="1:8" s="11" customFormat="1" ht="22.5">
      <c r="A212" s="129">
        <v>2335</v>
      </c>
      <c r="B212" s="128" t="s">
        <v>313</v>
      </c>
      <c r="C212" s="19"/>
      <c r="D212" s="113">
        <v>500000</v>
      </c>
      <c r="E212" s="35"/>
      <c r="F212" s="23">
        <f t="shared" si="3"/>
        <v>500000</v>
      </c>
      <c r="G212" s="136"/>
      <c r="H212" s="101"/>
    </row>
    <row r="213" spans="1:8" s="11" customFormat="1" ht="22.5">
      <c r="A213" s="129">
        <v>2336</v>
      </c>
      <c r="B213" s="128" t="s">
        <v>116</v>
      </c>
      <c r="C213" s="19"/>
      <c r="D213" s="113">
        <v>16000000</v>
      </c>
      <c r="E213" s="35"/>
      <c r="F213" s="23">
        <f t="shared" si="3"/>
        <v>16000000</v>
      </c>
      <c r="G213" s="136"/>
      <c r="H213" s="101"/>
    </row>
    <row r="214" spans="1:8" s="11" customFormat="1" ht="22.5">
      <c r="A214" s="129">
        <v>2337</v>
      </c>
      <c r="B214" s="128" t="s">
        <v>117</v>
      </c>
      <c r="C214" s="19"/>
      <c r="D214" s="33">
        <v>75000000</v>
      </c>
      <c r="E214" s="35"/>
      <c r="F214" s="23">
        <f t="shared" si="3"/>
        <v>75000000</v>
      </c>
      <c r="G214" s="102"/>
      <c r="H214" s="135"/>
    </row>
    <row r="215" spans="1:8" s="11" customFormat="1" ht="11.25">
      <c r="A215" s="129">
        <v>2338</v>
      </c>
      <c r="B215" s="128" t="s">
        <v>118</v>
      </c>
      <c r="C215" s="19"/>
      <c r="D215" s="33">
        <v>2000000</v>
      </c>
      <c r="E215" s="35"/>
      <c r="F215" s="23">
        <f t="shared" si="3"/>
        <v>2000000</v>
      </c>
      <c r="G215" s="102"/>
      <c r="H215" s="135"/>
    </row>
    <row r="216" spans="1:8" s="11" customFormat="1" ht="11.25">
      <c r="A216" s="129">
        <v>2339</v>
      </c>
      <c r="B216" s="128" t="s">
        <v>119</v>
      </c>
      <c r="C216" s="19">
        <v>1500000</v>
      </c>
      <c r="D216" s="33"/>
      <c r="E216" s="35"/>
      <c r="F216" s="23">
        <f t="shared" si="3"/>
        <v>1500000</v>
      </c>
      <c r="G216" s="102"/>
      <c r="H216" s="135"/>
    </row>
    <row r="217" spans="1:8" s="11" customFormat="1" ht="11.25">
      <c r="A217" s="129">
        <v>23310</v>
      </c>
      <c r="B217" s="128" t="s">
        <v>120</v>
      </c>
      <c r="C217" s="19"/>
      <c r="D217" s="20">
        <v>5000000</v>
      </c>
      <c r="E217" s="35"/>
      <c r="F217" s="23">
        <f t="shared" si="3"/>
        <v>5000000</v>
      </c>
      <c r="G217" s="102"/>
      <c r="H217" s="135"/>
    </row>
    <row r="218" spans="1:18" s="141" customFormat="1" ht="11.25">
      <c r="A218" s="137"/>
      <c r="B218" s="138" t="s">
        <v>121</v>
      </c>
      <c r="C218" s="139">
        <f>C217+C216+C215+C214+C213+C212+C211+C210+C206+C201</f>
        <v>6500000</v>
      </c>
      <c r="D218" s="139">
        <f>D217+D216+D215+D214+D213+D212+D211+D210+D206+D201</f>
        <v>618077223.685</v>
      </c>
      <c r="E218" s="139"/>
      <c r="F218" s="140">
        <f t="shared" si="3"/>
        <v>624577223.685</v>
      </c>
      <c r="G218" s="42"/>
      <c r="H218" s="42"/>
      <c r="I218" s="44"/>
      <c r="J218" s="44"/>
      <c r="K218" s="44"/>
      <c r="L218" s="44"/>
      <c r="M218" s="44"/>
      <c r="N218" s="44"/>
      <c r="O218" s="44"/>
      <c r="P218" s="44"/>
      <c r="Q218" s="44"/>
      <c r="R218" s="44"/>
    </row>
    <row r="219" spans="1:8" ht="11.25">
      <c r="A219" s="129"/>
      <c r="B219" s="128"/>
      <c r="C219" s="74"/>
      <c r="D219" s="27"/>
      <c r="F219" s="23"/>
      <c r="G219" s="101"/>
      <c r="H219" s="101"/>
    </row>
    <row r="220" spans="1:8" s="11" customFormat="1" ht="11.25">
      <c r="A220" s="129">
        <v>234</v>
      </c>
      <c r="B220" s="128" t="s">
        <v>122</v>
      </c>
      <c r="C220" s="19"/>
      <c r="E220" s="17"/>
      <c r="F220" s="23"/>
      <c r="G220" s="101"/>
      <c r="H220" s="101"/>
    </row>
    <row r="221" spans="1:8" s="11" customFormat="1" ht="22.5">
      <c r="A221" s="130">
        <v>2341</v>
      </c>
      <c r="B221" s="131" t="s">
        <v>123</v>
      </c>
      <c r="C221" s="74"/>
      <c r="D221" s="30">
        <v>10000000</v>
      </c>
      <c r="E221" s="21"/>
      <c r="F221" s="28">
        <f t="shared" si="3"/>
        <v>10000000</v>
      </c>
      <c r="G221" s="101"/>
      <c r="H221" s="101"/>
    </row>
    <row r="222" spans="1:8" s="11" customFormat="1" ht="11.25">
      <c r="A222" s="142">
        <v>23411</v>
      </c>
      <c r="B222" s="143" t="s">
        <v>124</v>
      </c>
      <c r="C222" s="86"/>
      <c r="D222" s="47">
        <v>10000000</v>
      </c>
      <c r="E222" s="76"/>
      <c r="F222" s="84">
        <f t="shared" si="3"/>
        <v>10000000</v>
      </c>
      <c r="G222" s="101"/>
      <c r="H222" s="101"/>
    </row>
    <row r="223" spans="1:8" s="11" customFormat="1" ht="22.5">
      <c r="A223" s="130">
        <v>2342</v>
      </c>
      <c r="B223" s="131" t="s">
        <v>314</v>
      </c>
      <c r="C223" s="74"/>
      <c r="D223" s="30">
        <v>105000000</v>
      </c>
      <c r="E223" s="21"/>
      <c r="F223" s="28">
        <f t="shared" si="3"/>
        <v>105000000</v>
      </c>
      <c r="G223" s="101"/>
      <c r="H223" s="101"/>
    </row>
    <row r="224" spans="1:9" s="11" customFormat="1" ht="33.75">
      <c r="A224" s="130">
        <v>2343</v>
      </c>
      <c r="B224" s="131" t="s">
        <v>315</v>
      </c>
      <c r="C224" s="26"/>
      <c r="D224" s="31">
        <f>SUM(D225:D226)</f>
        <v>101204849</v>
      </c>
      <c r="E224" s="21"/>
      <c r="F224" s="28">
        <f t="shared" si="3"/>
        <v>101204849</v>
      </c>
      <c r="G224" s="101"/>
      <c r="H224" s="101"/>
      <c r="I224" s="102"/>
    </row>
    <row r="225" spans="1:8" ht="11.25">
      <c r="A225" s="142">
        <v>23431</v>
      </c>
      <c r="B225" s="143" t="s">
        <v>125</v>
      </c>
      <c r="C225" s="74"/>
      <c r="D225" s="47">
        <f>(39405211+36197214)-35500000</f>
        <v>40102425</v>
      </c>
      <c r="E225" s="76"/>
      <c r="F225" s="84">
        <f t="shared" si="3"/>
        <v>40102425</v>
      </c>
      <c r="G225" s="144"/>
      <c r="H225" s="101"/>
    </row>
    <row r="226" spans="1:8" ht="11.25">
      <c r="A226" s="142">
        <v>23432</v>
      </c>
      <c r="B226" s="143" t="s">
        <v>126</v>
      </c>
      <c r="C226" s="74"/>
      <c r="D226" s="47">
        <f>(39405211+36197213)-35500000+21000000</f>
        <v>61102424</v>
      </c>
      <c r="E226" s="76"/>
      <c r="F226" s="84">
        <f t="shared" si="3"/>
        <v>61102424</v>
      </c>
      <c r="G226" s="144"/>
      <c r="H226" s="101"/>
    </row>
    <row r="227" spans="1:8" s="11" customFormat="1" ht="22.5">
      <c r="A227" s="130">
        <v>2344</v>
      </c>
      <c r="B227" s="131" t="s">
        <v>127</v>
      </c>
      <c r="C227" s="74">
        <v>16000000</v>
      </c>
      <c r="D227" s="30"/>
      <c r="E227" s="21"/>
      <c r="F227" s="28">
        <f t="shared" si="3"/>
        <v>16000000</v>
      </c>
      <c r="G227" s="101"/>
      <c r="H227" s="101"/>
    </row>
    <row r="228" spans="1:8" s="11" customFormat="1" ht="22.5">
      <c r="A228" s="130">
        <v>2345</v>
      </c>
      <c r="B228" s="131" t="s">
        <v>128</v>
      </c>
      <c r="C228" s="74"/>
      <c r="D228" s="30"/>
      <c r="E228" s="21"/>
      <c r="F228" s="28">
        <f t="shared" si="3"/>
        <v>0</v>
      </c>
      <c r="G228" s="101"/>
      <c r="H228" s="102"/>
    </row>
    <row r="229" spans="1:8" s="11" customFormat="1" ht="11.25">
      <c r="A229" s="130">
        <v>2346</v>
      </c>
      <c r="B229" s="131" t="s">
        <v>129</v>
      </c>
      <c r="C229" s="74"/>
      <c r="D229" s="34">
        <v>71000000</v>
      </c>
      <c r="E229" s="21"/>
      <c r="F229" s="28">
        <f t="shared" si="3"/>
        <v>71000000</v>
      </c>
      <c r="G229" s="101"/>
      <c r="H229" s="102"/>
    </row>
    <row r="230" spans="1:8" s="45" customFormat="1" ht="21">
      <c r="A230" s="137"/>
      <c r="B230" s="138" t="s">
        <v>130</v>
      </c>
      <c r="C230" s="145">
        <f>+C221+C223+C224+C227+C228+C229</f>
        <v>16000000</v>
      </c>
      <c r="D230" s="145">
        <f>+D221+D223+D224+D227+D228+D229</f>
        <v>287204849</v>
      </c>
      <c r="E230" s="145"/>
      <c r="F230" s="146">
        <f>D230+C230+E230</f>
        <v>303204849</v>
      </c>
      <c r="G230" s="147"/>
      <c r="H230" s="148"/>
    </row>
    <row r="231" spans="1:8" ht="11.25">
      <c r="A231" s="130"/>
      <c r="B231" s="128"/>
      <c r="C231" s="74"/>
      <c r="D231" s="27"/>
      <c r="F231" s="23"/>
      <c r="G231" s="101"/>
      <c r="H231" s="102"/>
    </row>
    <row r="232" spans="1:8" s="11" customFormat="1" ht="11.25">
      <c r="A232" s="129">
        <v>235</v>
      </c>
      <c r="B232" s="128" t="s">
        <v>131</v>
      </c>
      <c r="C232" s="19"/>
      <c r="D232" s="20"/>
      <c r="E232" s="17"/>
      <c r="F232" s="23"/>
      <c r="G232" s="101"/>
      <c r="H232" s="102"/>
    </row>
    <row r="233" spans="1:8" s="11" customFormat="1" ht="22.5">
      <c r="A233" s="130">
        <v>2351</v>
      </c>
      <c r="B233" s="131" t="s">
        <v>132</v>
      </c>
      <c r="C233" s="74"/>
      <c r="D233" s="27">
        <v>11697651</v>
      </c>
      <c r="E233" s="149"/>
      <c r="F233" s="28">
        <f t="shared" si="3"/>
        <v>11697651</v>
      </c>
      <c r="G233" s="144"/>
      <c r="H233" s="102"/>
    </row>
    <row r="234" spans="1:8" s="11" customFormat="1" ht="22.5">
      <c r="A234" s="130">
        <v>2352</v>
      </c>
      <c r="B234" s="131" t="s">
        <v>316</v>
      </c>
      <c r="C234" s="74"/>
      <c r="D234" s="27">
        <v>1000000</v>
      </c>
      <c r="E234" s="21"/>
      <c r="F234" s="28">
        <f t="shared" si="3"/>
        <v>1000000</v>
      </c>
      <c r="G234" s="144"/>
      <c r="H234" s="102"/>
    </row>
    <row r="235" spans="1:8" s="11" customFormat="1" ht="22.5">
      <c r="A235" s="130">
        <v>2353</v>
      </c>
      <c r="B235" s="131" t="s">
        <v>133</v>
      </c>
      <c r="C235" s="74"/>
      <c r="D235" s="27">
        <v>5000000</v>
      </c>
      <c r="E235" s="21"/>
      <c r="F235" s="28">
        <f t="shared" si="3"/>
        <v>5000000</v>
      </c>
      <c r="G235" s="144"/>
      <c r="H235" s="102"/>
    </row>
    <row r="236" spans="1:8" s="11" customFormat="1" ht="22.5">
      <c r="A236" s="130">
        <v>2354</v>
      </c>
      <c r="B236" s="131" t="s">
        <v>134</v>
      </c>
      <c r="C236" s="74"/>
      <c r="D236" s="30">
        <v>25971204</v>
      </c>
      <c r="E236" s="21"/>
      <c r="F236" s="28">
        <f t="shared" si="3"/>
        <v>25971204</v>
      </c>
      <c r="G236" s="144"/>
      <c r="H236" s="102"/>
    </row>
    <row r="237" spans="1:8" s="45" customFormat="1" ht="11.25">
      <c r="A237" s="137"/>
      <c r="B237" s="138" t="s">
        <v>135</v>
      </c>
      <c r="C237" s="145"/>
      <c r="D237" s="145">
        <f>SUM(D233:D236)</f>
        <v>43668855</v>
      </c>
      <c r="E237" s="145"/>
      <c r="F237" s="140">
        <f t="shared" si="3"/>
        <v>43668855</v>
      </c>
      <c r="G237" s="147"/>
      <c r="H237" s="148"/>
    </row>
    <row r="238" spans="1:8" s="11" customFormat="1" ht="11.25">
      <c r="A238" s="129"/>
      <c r="B238" s="128"/>
      <c r="C238" s="19"/>
      <c r="D238" s="20"/>
      <c r="E238" s="17"/>
      <c r="F238" s="23"/>
      <c r="G238" s="101"/>
      <c r="H238" s="102"/>
    </row>
    <row r="239" spans="1:8" s="11" customFormat="1" ht="11.25">
      <c r="A239" s="129">
        <v>236</v>
      </c>
      <c r="B239" s="128" t="s">
        <v>136</v>
      </c>
      <c r="C239" s="19"/>
      <c r="D239" s="20"/>
      <c r="E239" s="17"/>
      <c r="F239" s="23"/>
      <c r="G239" s="101"/>
      <c r="H239" s="102"/>
    </row>
    <row r="240" spans="1:8" ht="11.25">
      <c r="A240" s="130">
        <v>2361</v>
      </c>
      <c r="B240" s="131" t="s">
        <v>137</v>
      </c>
      <c r="C240" s="150">
        <v>6000000</v>
      </c>
      <c r="D240" s="151">
        <v>9478404</v>
      </c>
      <c r="E240" s="149"/>
      <c r="F240" s="28">
        <f t="shared" si="3"/>
        <v>15478404</v>
      </c>
      <c r="G240" s="152"/>
      <c r="H240" s="101"/>
    </row>
    <row r="241" spans="1:8" ht="22.5">
      <c r="A241" s="130">
        <v>2362</v>
      </c>
      <c r="B241" s="131" t="s">
        <v>317</v>
      </c>
      <c r="C241" s="74">
        <v>1000000</v>
      </c>
      <c r="D241" s="27"/>
      <c r="F241" s="28">
        <f t="shared" si="3"/>
        <v>1000000</v>
      </c>
      <c r="G241" s="101"/>
      <c r="H241" s="101"/>
    </row>
    <row r="242" spans="1:8" ht="22.5">
      <c r="A242" s="130">
        <v>2363</v>
      </c>
      <c r="B242" s="131" t="s">
        <v>138</v>
      </c>
      <c r="C242" s="74">
        <v>3000000</v>
      </c>
      <c r="D242" s="27">
        <v>4000000</v>
      </c>
      <c r="F242" s="28">
        <f t="shared" si="3"/>
        <v>7000000</v>
      </c>
      <c r="G242" s="101"/>
      <c r="H242" s="101"/>
    </row>
    <row r="243" spans="1:8" ht="22.5">
      <c r="A243" s="130">
        <v>2364</v>
      </c>
      <c r="B243" s="131" t="s">
        <v>139</v>
      </c>
      <c r="C243" s="74"/>
      <c r="D243" s="30">
        <v>10000000</v>
      </c>
      <c r="F243" s="28">
        <f t="shared" si="3"/>
        <v>10000000</v>
      </c>
      <c r="G243" s="101"/>
      <c r="H243" s="101"/>
    </row>
    <row r="244" spans="1:9" s="45" customFormat="1" ht="11.25">
      <c r="A244" s="137"/>
      <c r="B244" s="138" t="s">
        <v>140</v>
      </c>
      <c r="C244" s="153">
        <f>SUM(C240:C243)</f>
        <v>10000000</v>
      </c>
      <c r="D244" s="153">
        <f>SUM(D240:D243)</f>
        <v>23478404</v>
      </c>
      <c r="E244" s="153"/>
      <c r="F244" s="140">
        <f t="shared" si="3"/>
        <v>33478404</v>
      </c>
      <c r="G244" s="147"/>
      <c r="H244" s="148"/>
      <c r="I244" s="154"/>
    </row>
    <row r="245" spans="1:8" s="11" customFormat="1" ht="11.25">
      <c r="A245" s="129"/>
      <c r="B245" s="128"/>
      <c r="C245" s="19"/>
      <c r="D245" s="20"/>
      <c r="E245" s="17"/>
      <c r="F245" s="23"/>
      <c r="G245" s="101"/>
      <c r="H245" s="102"/>
    </row>
    <row r="246" spans="1:8" s="11" customFormat="1" ht="11.25">
      <c r="A246" s="129">
        <v>237</v>
      </c>
      <c r="B246" s="128" t="s">
        <v>141</v>
      </c>
      <c r="C246" s="19"/>
      <c r="D246" s="20"/>
      <c r="E246" s="17"/>
      <c r="F246" s="23"/>
      <c r="G246" s="101"/>
      <c r="H246" s="102"/>
    </row>
    <row r="247" spans="1:8" s="11" customFormat="1" ht="11.25">
      <c r="A247" s="130">
        <v>2371</v>
      </c>
      <c r="B247" s="131" t="s">
        <v>142</v>
      </c>
      <c r="C247" s="74"/>
      <c r="D247" s="27"/>
      <c r="E247" s="30">
        <f>16000000+90574019+14674393</f>
        <v>121248412</v>
      </c>
      <c r="F247" s="28">
        <f t="shared" si="3"/>
        <v>121248412</v>
      </c>
      <c r="G247" s="101"/>
      <c r="H247" s="102"/>
    </row>
    <row r="248" spans="1:8" s="11" customFormat="1" ht="11.25">
      <c r="A248" s="155"/>
      <c r="B248" s="156" t="s">
        <v>143</v>
      </c>
      <c r="C248" s="157"/>
      <c r="D248" s="157"/>
      <c r="E248" s="157">
        <f>SUM(E247:E247)</f>
        <v>121248412</v>
      </c>
      <c r="F248" s="158">
        <f t="shared" si="3"/>
        <v>121248412</v>
      </c>
      <c r="G248" s="101"/>
      <c r="H248" s="102"/>
    </row>
    <row r="249" spans="1:8" s="11" customFormat="1" ht="11.25">
      <c r="A249" s="129"/>
      <c r="B249" s="128"/>
      <c r="C249" s="19"/>
      <c r="D249" s="20"/>
      <c r="E249" s="17"/>
      <c r="F249" s="23"/>
      <c r="G249" s="101"/>
      <c r="H249" s="102"/>
    </row>
    <row r="250" spans="1:8" s="11" customFormat="1" ht="11.25">
      <c r="A250" s="159">
        <v>238</v>
      </c>
      <c r="B250" s="160" t="s">
        <v>144</v>
      </c>
      <c r="C250" s="32"/>
      <c r="D250" s="33"/>
      <c r="E250" s="33"/>
      <c r="F250" s="23"/>
      <c r="G250" s="101"/>
      <c r="H250" s="102"/>
    </row>
    <row r="251" spans="1:8" s="11" customFormat="1" ht="11.25">
      <c r="A251" s="130">
        <v>2381</v>
      </c>
      <c r="B251" s="131" t="s">
        <v>145</v>
      </c>
      <c r="C251" s="19"/>
      <c r="D251" s="20"/>
      <c r="E251" s="21">
        <v>1000000</v>
      </c>
      <c r="F251" s="28">
        <f t="shared" si="3"/>
        <v>1000000</v>
      </c>
      <c r="G251" s="101"/>
      <c r="H251" s="102"/>
    </row>
    <row r="252" spans="1:8" s="11" customFormat="1" ht="11.25">
      <c r="A252" s="155"/>
      <c r="B252" s="156" t="s">
        <v>146</v>
      </c>
      <c r="C252" s="157"/>
      <c r="D252" s="161"/>
      <c r="E252" s="162">
        <f>SUM(E251)</f>
        <v>1000000</v>
      </c>
      <c r="F252" s="162">
        <f t="shared" si="3"/>
        <v>1000000</v>
      </c>
      <c r="G252" s="101"/>
      <c r="H252" s="102"/>
    </row>
    <row r="253" spans="1:8" s="11" customFormat="1" ht="11.25">
      <c r="A253" s="129"/>
      <c r="B253" s="128"/>
      <c r="C253" s="19"/>
      <c r="D253" s="20"/>
      <c r="E253" s="17"/>
      <c r="F253" s="23"/>
      <c r="G253" s="101"/>
      <c r="H253" s="102"/>
    </row>
    <row r="254" spans="1:8" s="11" customFormat="1" ht="11.25">
      <c r="A254" s="129">
        <v>239</v>
      </c>
      <c r="B254" s="128" t="s">
        <v>147</v>
      </c>
      <c r="C254" s="19"/>
      <c r="D254" s="20"/>
      <c r="E254" s="17"/>
      <c r="F254" s="23"/>
      <c r="G254" s="101"/>
      <c r="H254" s="102"/>
    </row>
    <row r="255" spans="1:8" s="11" customFormat="1" ht="11.25">
      <c r="A255" s="129">
        <v>2391</v>
      </c>
      <c r="B255" s="128" t="s">
        <v>148</v>
      </c>
      <c r="C255" s="19"/>
      <c r="D255" s="20"/>
      <c r="E255" s="17"/>
      <c r="F255" s="23"/>
      <c r="G255" s="101"/>
      <c r="H255" s="102"/>
    </row>
    <row r="256" spans="1:8" s="11" customFormat="1" ht="22.5">
      <c r="A256" s="163">
        <v>23911</v>
      </c>
      <c r="B256" s="163" t="s">
        <v>12</v>
      </c>
      <c r="C256" s="164">
        <f>+C257+C258+C259+C260+C261+C262</f>
        <v>34967828</v>
      </c>
      <c r="D256" s="163"/>
      <c r="E256" s="163"/>
      <c r="F256" s="23">
        <f aca="true" t="shared" si="4" ref="F256:F318">+C256+D256+E256</f>
        <v>34967828</v>
      </c>
      <c r="G256" s="101"/>
      <c r="H256" s="102"/>
    </row>
    <row r="257" spans="1:8" s="11" customFormat="1" ht="11.25">
      <c r="A257" s="24">
        <v>239111</v>
      </c>
      <c r="B257" s="25" t="s">
        <v>13</v>
      </c>
      <c r="C257" s="165">
        <v>26937806</v>
      </c>
      <c r="D257" s="25"/>
      <c r="E257" s="24"/>
      <c r="F257" s="28">
        <f t="shared" si="4"/>
        <v>26937806</v>
      </c>
      <c r="G257" s="101"/>
      <c r="H257" s="102"/>
    </row>
    <row r="258" spans="1:9" s="11" customFormat="1" ht="11.25">
      <c r="A258" s="24">
        <v>239112</v>
      </c>
      <c r="B258" s="25" t="s">
        <v>14</v>
      </c>
      <c r="C258" s="165">
        <v>2618953</v>
      </c>
      <c r="D258" s="25"/>
      <c r="E258" s="24"/>
      <c r="F258" s="28">
        <f t="shared" si="4"/>
        <v>2618953</v>
      </c>
      <c r="G258" s="101"/>
      <c r="H258" s="102"/>
      <c r="I258" s="102"/>
    </row>
    <row r="259" spans="1:8" s="11" customFormat="1" ht="11.25">
      <c r="A259" s="24">
        <v>239113</v>
      </c>
      <c r="B259" s="25" t="s">
        <v>15</v>
      </c>
      <c r="C259" s="165">
        <v>1122409</v>
      </c>
      <c r="D259" s="25"/>
      <c r="E259" s="24"/>
      <c r="F259" s="28">
        <f t="shared" si="4"/>
        <v>1122409</v>
      </c>
      <c r="G259" s="101"/>
      <c r="H259" s="102"/>
    </row>
    <row r="260" spans="1:8" s="11" customFormat="1" ht="11.25">
      <c r="A260" s="24">
        <v>239114</v>
      </c>
      <c r="B260" s="25" t="s">
        <v>16</v>
      </c>
      <c r="C260" s="165">
        <v>1122409</v>
      </c>
      <c r="D260" s="25"/>
      <c r="E260" s="24"/>
      <c r="F260" s="28">
        <f t="shared" si="4"/>
        <v>1122409</v>
      </c>
      <c r="G260" s="101"/>
      <c r="H260" s="102"/>
    </row>
    <row r="261" spans="1:8" s="11" customFormat="1" ht="11.25">
      <c r="A261" s="24">
        <v>239115</v>
      </c>
      <c r="B261" s="25" t="s">
        <v>62</v>
      </c>
      <c r="C261" s="165">
        <v>1091104</v>
      </c>
      <c r="D261" s="25"/>
      <c r="E261" s="24"/>
      <c r="F261" s="28">
        <f t="shared" si="4"/>
        <v>1091104</v>
      </c>
      <c r="G261" s="101"/>
      <c r="H261" s="102"/>
    </row>
    <row r="262" spans="1:8" s="11" customFormat="1" ht="11.25">
      <c r="A262" s="24">
        <v>239116</v>
      </c>
      <c r="B262" s="25" t="s">
        <v>149</v>
      </c>
      <c r="C262" s="165">
        <v>2075147</v>
      </c>
      <c r="D262" s="25"/>
      <c r="E262" s="24"/>
      <c r="F262" s="28">
        <f t="shared" si="4"/>
        <v>2075147</v>
      </c>
      <c r="G262" s="101"/>
      <c r="H262" s="102"/>
    </row>
    <row r="263" spans="1:8" s="11" customFormat="1" ht="11.25">
      <c r="A263" s="22">
        <v>23912</v>
      </c>
      <c r="B263" s="18" t="s">
        <v>20</v>
      </c>
      <c r="C263" s="166"/>
      <c r="D263" s="18"/>
      <c r="E263" s="22"/>
      <c r="F263" s="23"/>
      <c r="G263" s="101"/>
      <c r="H263" s="102"/>
    </row>
    <row r="264" spans="1:8" s="11" customFormat="1" ht="11.25">
      <c r="A264" s="36">
        <v>239121</v>
      </c>
      <c r="B264" s="37" t="s">
        <v>21</v>
      </c>
      <c r="C264" s="166">
        <f>+C265+C266+C267+C268</f>
        <v>8411520</v>
      </c>
      <c r="D264" s="37"/>
      <c r="E264" s="36"/>
      <c r="F264" s="23">
        <f t="shared" si="4"/>
        <v>8411520</v>
      </c>
      <c r="G264" s="101"/>
      <c r="H264" s="102"/>
    </row>
    <row r="265" spans="1:8" s="11" customFormat="1" ht="11.25">
      <c r="A265" s="24">
        <v>2391211</v>
      </c>
      <c r="B265" s="25" t="s">
        <v>22</v>
      </c>
      <c r="C265" s="165">
        <v>2289714</v>
      </c>
      <c r="D265" s="25"/>
      <c r="E265" s="24"/>
      <c r="F265" s="28">
        <f t="shared" si="4"/>
        <v>2289714</v>
      </c>
      <c r="G265" s="101"/>
      <c r="H265" s="102"/>
    </row>
    <row r="266" spans="1:8" s="11" customFormat="1" ht="11.25">
      <c r="A266" s="24">
        <v>2391212</v>
      </c>
      <c r="B266" s="25" t="s">
        <v>23</v>
      </c>
      <c r="C266" s="165">
        <v>3030503</v>
      </c>
      <c r="D266" s="25"/>
      <c r="E266" s="24"/>
      <c r="F266" s="28">
        <f t="shared" si="4"/>
        <v>3030503</v>
      </c>
      <c r="G266" s="101"/>
      <c r="H266" s="102"/>
    </row>
    <row r="267" spans="1:8" ht="11.25">
      <c r="A267" s="24">
        <v>2391213</v>
      </c>
      <c r="B267" s="25" t="s">
        <v>24</v>
      </c>
      <c r="C267" s="165">
        <v>140615</v>
      </c>
      <c r="D267" s="25"/>
      <c r="E267" s="24"/>
      <c r="F267" s="28">
        <f>+C267+D267+E267</f>
        <v>140615</v>
      </c>
      <c r="G267" s="144"/>
      <c r="H267" s="102"/>
    </row>
    <row r="268" spans="1:8" s="11" customFormat="1" ht="11.25">
      <c r="A268" s="24">
        <v>2391214</v>
      </c>
      <c r="B268" s="39" t="s">
        <v>25</v>
      </c>
      <c r="C268" s="167">
        <v>2950688</v>
      </c>
      <c r="D268" s="39"/>
      <c r="E268" s="41"/>
      <c r="F268" s="40">
        <f t="shared" si="4"/>
        <v>2950688</v>
      </c>
      <c r="G268" s="101"/>
      <c r="H268" s="102"/>
    </row>
    <row r="269" spans="1:8" ht="11.25">
      <c r="A269" s="36">
        <v>239122</v>
      </c>
      <c r="B269" s="37" t="s">
        <v>26</v>
      </c>
      <c r="C269" s="166">
        <f>+C270+C271+C272+C273+C275+C276+C274</f>
        <v>2960340</v>
      </c>
      <c r="D269" s="37"/>
      <c r="E269" s="36"/>
      <c r="F269" s="23">
        <f t="shared" si="4"/>
        <v>2960340</v>
      </c>
      <c r="G269" s="101"/>
      <c r="H269" s="136"/>
    </row>
    <row r="270" spans="1:8" ht="11.25">
      <c r="A270" s="24">
        <v>2391221</v>
      </c>
      <c r="B270" s="25" t="s">
        <v>27</v>
      </c>
      <c r="C270" s="165">
        <v>164463</v>
      </c>
      <c r="D270" s="25"/>
      <c r="E270" s="24"/>
      <c r="F270" s="28">
        <f t="shared" si="4"/>
        <v>164463</v>
      </c>
      <c r="G270" s="101"/>
      <c r="H270" s="136"/>
    </row>
    <row r="271" spans="1:8" s="11" customFormat="1" ht="11.25">
      <c r="A271" s="24">
        <v>2391222</v>
      </c>
      <c r="B271" s="25" t="s">
        <v>28</v>
      </c>
      <c r="C271" s="165">
        <v>986780</v>
      </c>
      <c r="D271" s="25"/>
      <c r="E271" s="24"/>
      <c r="F271" s="28">
        <f t="shared" si="4"/>
        <v>986780</v>
      </c>
      <c r="G271" s="101"/>
      <c r="H271" s="102"/>
    </row>
    <row r="272" spans="1:8" ht="11.25">
      <c r="A272" s="24">
        <v>2391223</v>
      </c>
      <c r="B272" s="25" t="s">
        <v>29</v>
      </c>
      <c r="C272" s="165">
        <v>164463</v>
      </c>
      <c r="D272" s="25"/>
      <c r="E272" s="24"/>
      <c r="F272" s="28">
        <f t="shared" si="4"/>
        <v>164463</v>
      </c>
      <c r="G272" s="144"/>
      <c r="H272" s="102"/>
    </row>
    <row r="273" spans="1:8" ht="11.25">
      <c r="A273" s="24">
        <v>2391224</v>
      </c>
      <c r="B273" s="25" t="s">
        <v>30</v>
      </c>
      <c r="C273" s="165">
        <v>1315707</v>
      </c>
      <c r="D273" s="25"/>
      <c r="E273" s="24"/>
      <c r="F273" s="28">
        <f t="shared" si="4"/>
        <v>1315707</v>
      </c>
      <c r="G273" s="144"/>
      <c r="H273" s="136"/>
    </row>
    <row r="274" spans="1:8" ht="11.25">
      <c r="A274" s="24">
        <v>2391225</v>
      </c>
      <c r="B274" s="25" t="s">
        <v>58</v>
      </c>
      <c r="C274" s="165">
        <v>328927</v>
      </c>
      <c r="D274" s="25"/>
      <c r="E274" s="24"/>
      <c r="F274" s="28">
        <f t="shared" si="4"/>
        <v>328927</v>
      </c>
      <c r="G274" s="144"/>
      <c r="H274" s="136"/>
    </row>
    <row r="275" spans="1:8" ht="22.5">
      <c r="A275" s="129">
        <v>23913</v>
      </c>
      <c r="B275" s="128" t="s">
        <v>150</v>
      </c>
      <c r="C275" s="19"/>
      <c r="D275" s="20"/>
      <c r="E275" s="17">
        <v>5000000</v>
      </c>
      <c r="F275" s="23">
        <f t="shared" si="4"/>
        <v>5000000</v>
      </c>
      <c r="G275" s="101"/>
      <c r="H275" s="136"/>
    </row>
    <row r="276" spans="1:8" s="11" customFormat="1" ht="11.25">
      <c r="A276" s="129">
        <v>23914</v>
      </c>
      <c r="B276" s="128" t="s">
        <v>151</v>
      </c>
      <c r="C276" s="19"/>
      <c r="D276" s="20"/>
      <c r="E276" s="17">
        <v>500000</v>
      </c>
      <c r="F276" s="23">
        <f t="shared" si="4"/>
        <v>500000</v>
      </c>
      <c r="G276" s="101"/>
      <c r="H276" s="102"/>
    </row>
    <row r="277" spans="1:8" ht="11.25">
      <c r="A277" s="155"/>
      <c r="B277" s="156" t="s">
        <v>152</v>
      </c>
      <c r="C277" s="157">
        <f>C269+C264+C256+C275+C276</f>
        <v>46339688</v>
      </c>
      <c r="D277" s="157"/>
      <c r="E277" s="157">
        <f>E269+E264+E256+E275+E276</f>
        <v>5500000</v>
      </c>
      <c r="F277" s="162">
        <f t="shared" si="4"/>
        <v>51839688</v>
      </c>
      <c r="G277" s="101"/>
      <c r="H277" s="136"/>
    </row>
    <row r="278" spans="1:8" ht="11.25">
      <c r="A278" s="129"/>
      <c r="B278" s="128"/>
      <c r="C278" s="19"/>
      <c r="D278" s="20"/>
      <c r="E278" s="17"/>
      <c r="F278" s="23"/>
      <c r="G278" s="101"/>
      <c r="H278" s="136"/>
    </row>
    <row r="279" spans="1:8" ht="11.25">
      <c r="A279" s="129">
        <v>2310</v>
      </c>
      <c r="B279" s="128" t="s">
        <v>153</v>
      </c>
      <c r="C279" s="19"/>
      <c r="D279" s="20"/>
      <c r="E279" s="17"/>
      <c r="F279" s="23"/>
      <c r="G279" s="101"/>
      <c r="H279" s="136"/>
    </row>
    <row r="280" spans="1:8" ht="11.25">
      <c r="A280" s="130">
        <v>23101</v>
      </c>
      <c r="B280" s="131" t="s">
        <v>154</v>
      </c>
      <c r="C280" s="74"/>
      <c r="D280" s="27"/>
      <c r="E280" s="21">
        <v>1000000</v>
      </c>
      <c r="F280" s="28">
        <f t="shared" si="4"/>
        <v>1000000</v>
      </c>
      <c r="G280" s="101"/>
      <c r="H280" s="101"/>
    </row>
    <row r="281" spans="1:8" ht="11.25">
      <c r="A281" s="130">
        <v>23102</v>
      </c>
      <c r="B281" s="131" t="s">
        <v>155</v>
      </c>
      <c r="C281" s="74"/>
      <c r="D281" s="27"/>
      <c r="E281" s="21">
        <v>26323855</v>
      </c>
      <c r="F281" s="28">
        <f t="shared" si="4"/>
        <v>26323855</v>
      </c>
      <c r="G281" s="101"/>
      <c r="H281" s="101"/>
    </row>
    <row r="282" spans="1:8" s="11" customFormat="1" ht="11.25">
      <c r="A282" s="155"/>
      <c r="B282" s="156" t="s">
        <v>156</v>
      </c>
      <c r="C282" s="162"/>
      <c r="D282" s="162"/>
      <c r="E282" s="162">
        <f>SUM(E280:E281)</f>
        <v>27323855</v>
      </c>
      <c r="F282" s="162">
        <f t="shared" si="4"/>
        <v>27323855</v>
      </c>
      <c r="G282" s="101"/>
      <c r="H282" s="102"/>
    </row>
    <row r="283" spans="1:8" s="11" customFormat="1" ht="11.25">
      <c r="A283" s="129"/>
      <c r="B283" s="128"/>
      <c r="C283" s="19"/>
      <c r="D283" s="20"/>
      <c r="E283" s="17"/>
      <c r="F283" s="23"/>
      <c r="G283" s="101"/>
      <c r="H283" s="102"/>
    </row>
    <row r="284" spans="1:8" s="11" customFormat="1" ht="11.25">
      <c r="A284" s="129">
        <v>2311</v>
      </c>
      <c r="B284" s="128" t="s">
        <v>157</v>
      </c>
      <c r="C284" s="19"/>
      <c r="D284" s="20"/>
      <c r="E284" s="17"/>
      <c r="F284" s="23"/>
      <c r="G284" s="101"/>
      <c r="H284" s="102"/>
    </row>
    <row r="285" spans="1:8" s="11" customFormat="1" ht="11.25">
      <c r="A285" s="130">
        <v>23111</v>
      </c>
      <c r="B285" s="131" t="s">
        <v>158</v>
      </c>
      <c r="C285" s="19"/>
      <c r="D285" s="20"/>
      <c r="E285" s="21">
        <v>500000</v>
      </c>
      <c r="F285" s="28">
        <f t="shared" si="4"/>
        <v>500000</v>
      </c>
      <c r="G285" s="20"/>
      <c r="H285" s="102"/>
    </row>
    <row r="286" spans="1:8" s="11" customFormat="1" ht="11.25">
      <c r="A286" s="130">
        <v>23112</v>
      </c>
      <c r="B286" s="131" t="s">
        <v>159</v>
      </c>
      <c r="C286" s="19"/>
      <c r="D286" s="20"/>
      <c r="E286" s="21">
        <v>500000</v>
      </c>
      <c r="F286" s="28">
        <f t="shared" si="4"/>
        <v>500000</v>
      </c>
      <c r="G286" s="20"/>
      <c r="H286" s="102"/>
    </row>
    <row r="287" spans="1:8" ht="11.25">
      <c r="A287" s="155"/>
      <c r="B287" s="156" t="s">
        <v>160</v>
      </c>
      <c r="C287" s="157"/>
      <c r="D287" s="161"/>
      <c r="E287" s="162">
        <f>SUM(E285:E286)</f>
        <v>1000000</v>
      </c>
      <c r="F287" s="162">
        <f t="shared" si="4"/>
        <v>1000000</v>
      </c>
      <c r="G287" s="144"/>
      <c r="H287" s="102"/>
    </row>
    <row r="288" spans="1:8" ht="11.25">
      <c r="A288" s="129"/>
      <c r="B288" s="128"/>
      <c r="C288" s="19"/>
      <c r="D288" s="20"/>
      <c r="E288" s="17"/>
      <c r="F288" s="23"/>
      <c r="G288" s="144"/>
      <c r="H288" s="102"/>
    </row>
    <row r="289" spans="1:8" ht="11.25">
      <c r="A289" s="129">
        <v>2312</v>
      </c>
      <c r="B289" s="128" t="s">
        <v>161</v>
      </c>
      <c r="C289" s="19"/>
      <c r="D289" s="20"/>
      <c r="E289" s="17"/>
      <c r="F289" s="23"/>
      <c r="G289" s="144"/>
      <c r="H289" s="102"/>
    </row>
    <row r="290" spans="1:8" ht="22.5">
      <c r="A290" s="130">
        <v>23121</v>
      </c>
      <c r="B290" s="131" t="s">
        <v>162</v>
      </c>
      <c r="C290" s="74">
        <v>10000000</v>
      </c>
      <c r="D290" s="27"/>
      <c r="E290" s="21">
        <v>1000000</v>
      </c>
      <c r="F290" s="28">
        <f t="shared" si="4"/>
        <v>11000000</v>
      </c>
      <c r="G290" s="144"/>
      <c r="H290" s="102"/>
    </row>
    <row r="291" spans="1:8" ht="22.5">
      <c r="A291" s="155"/>
      <c r="B291" s="156" t="s">
        <v>163</v>
      </c>
      <c r="C291" s="157">
        <f>SUM(C290)</f>
        <v>10000000</v>
      </c>
      <c r="D291" s="157"/>
      <c r="E291" s="157">
        <f>SUM(E290)</f>
        <v>1000000</v>
      </c>
      <c r="F291" s="162">
        <f t="shared" si="4"/>
        <v>11000000</v>
      </c>
      <c r="G291" s="144"/>
      <c r="H291" s="102"/>
    </row>
    <row r="292" spans="1:8" ht="11.25">
      <c r="A292" s="129"/>
      <c r="B292" s="128"/>
      <c r="C292" s="19"/>
      <c r="D292" s="20"/>
      <c r="E292" s="17"/>
      <c r="F292" s="23"/>
      <c r="G292" s="144"/>
      <c r="H292" s="102"/>
    </row>
    <row r="293" spans="1:8" ht="11.25">
      <c r="A293" s="129">
        <v>2313</v>
      </c>
      <c r="B293" s="128" t="s">
        <v>164</v>
      </c>
      <c r="C293" s="19"/>
      <c r="D293" s="20"/>
      <c r="E293" s="17"/>
      <c r="F293" s="23"/>
      <c r="G293" s="144"/>
      <c r="H293" s="102"/>
    </row>
    <row r="294" spans="1:8" ht="22.5">
      <c r="A294" s="130">
        <v>23131</v>
      </c>
      <c r="B294" s="131" t="s">
        <v>165</v>
      </c>
      <c r="C294" s="74"/>
      <c r="D294" s="27"/>
      <c r="E294" s="21">
        <v>500000</v>
      </c>
      <c r="F294" s="28">
        <f t="shared" si="4"/>
        <v>500000</v>
      </c>
      <c r="G294" s="144"/>
      <c r="H294" s="102"/>
    </row>
    <row r="295" spans="1:8" ht="11.25">
      <c r="A295" s="130">
        <v>23132</v>
      </c>
      <c r="B295" s="131" t="s">
        <v>166</v>
      </c>
      <c r="C295" s="74"/>
      <c r="D295" s="27"/>
      <c r="E295" s="21">
        <v>500000</v>
      </c>
      <c r="F295" s="28">
        <f t="shared" si="4"/>
        <v>500000</v>
      </c>
      <c r="G295" s="144"/>
      <c r="H295" s="102"/>
    </row>
    <row r="296" spans="1:8" ht="11.25">
      <c r="A296" s="130">
        <v>23133</v>
      </c>
      <c r="B296" s="131" t="s">
        <v>167</v>
      </c>
      <c r="C296" s="74"/>
      <c r="D296" s="27"/>
      <c r="E296" s="21">
        <v>1000000</v>
      </c>
      <c r="F296" s="28">
        <f t="shared" si="4"/>
        <v>1000000</v>
      </c>
      <c r="G296" s="144"/>
      <c r="H296" s="102"/>
    </row>
    <row r="297" spans="1:8" ht="11.25">
      <c r="A297" s="130">
        <v>23134</v>
      </c>
      <c r="B297" s="131" t="s">
        <v>168</v>
      </c>
      <c r="C297" s="74"/>
      <c r="D297" s="27"/>
      <c r="E297" s="21">
        <v>1000000</v>
      </c>
      <c r="F297" s="28">
        <f t="shared" si="4"/>
        <v>1000000</v>
      </c>
      <c r="G297" s="144"/>
      <c r="H297" s="102"/>
    </row>
    <row r="298" spans="1:8" ht="11.25">
      <c r="A298" s="130">
        <v>23135</v>
      </c>
      <c r="B298" s="131" t="s">
        <v>169</v>
      </c>
      <c r="C298" s="34">
        <v>5000000</v>
      </c>
      <c r="D298" s="27"/>
      <c r="E298" s="21">
        <v>2000000</v>
      </c>
      <c r="F298" s="28">
        <f t="shared" si="4"/>
        <v>7000000</v>
      </c>
      <c r="G298" s="144"/>
      <c r="H298" s="102"/>
    </row>
    <row r="299" spans="1:8" ht="11.25">
      <c r="A299" s="130">
        <v>23136</v>
      </c>
      <c r="B299" s="131" t="s">
        <v>170</v>
      </c>
      <c r="C299" s="34">
        <v>5000000</v>
      </c>
      <c r="D299" s="27"/>
      <c r="E299" s="21">
        <v>1000000</v>
      </c>
      <c r="F299" s="28">
        <f t="shared" si="4"/>
        <v>6000000</v>
      </c>
      <c r="G299" s="144"/>
      <c r="H299" s="102"/>
    </row>
    <row r="300" spans="1:8" ht="11.25">
      <c r="A300" s="155"/>
      <c r="B300" s="156" t="s">
        <v>171</v>
      </c>
      <c r="C300" s="157">
        <f>SUM(C294:C299)</f>
        <v>10000000</v>
      </c>
      <c r="D300" s="161"/>
      <c r="E300" s="162">
        <f>SUM(E294:E299)</f>
        <v>6000000</v>
      </c>
      <c r="F300" s="162">
        <f t="shared" si="4"/>
        <v>16000000</v>
      </c>
      <c r="G300" s="144"/>
      <c r="H300" s="102"/>
    </row>
    <row r="301" spans="1:8" ht="11.25">
      <c r="A301" s="129"/>
      <c r="B301" s="128"/>
      <c r="C301" s="19"/>
      <c r="D301" s="20"/>
      <c r="E301" s="17"/>
      <c r="F301" s="23"/>
      <c r="G301" s="144"/>
      <c r="H301" s="102"/>
    </row>
    <row r="302" spans="1:8" ht="11.25">
      <c r="A302" s="129">
        <v>2314</v>
      </c>
      <c r="B302" s="128" t="s">
        <v>172</v>
      </c>
      <c r="C302" s="19"/>
      <c r="D302" s="20"/>
      <c r="E302" s="17"/>
      <c r="F302" s="23"/>
      <c r="G302" s="144"/>
      <c r="H302" s="102"/>
    </row>
    <row r="303" spans="1:8" ht="22.5">
      <c r="A303" s="130">
        <v>23141</v>
      </c>
      <c r="B303" s="131" t="s">
        <v>173</v>
      </c>
      <c r="C303" s="74"/>
      <c r="D303" s="27"/>
      <c r="E303" s="21">
        <v>10000000</v>
      </c>
      <c r="F303" s="28">
        <f t="shared" si="4"/>
        <v>10000000</v>
      </c>
      <c r="G303" s="144"/>
      <c r="H303" s="101"/>
    </row>
    <row r="304" spans="1:8" ht="11.25">
      <c r="A304" s="130">
        <v>23142</v>
      </c>
      <c r="B304" s="131" t="s">
        <v>174</v>
      </c>
      <c r="C304" s="74">
        <f>SUM(C305:C306)</f>
        <v>10000000</v>
      </c>
      <c r="D304" s="74"/>
      <c r="E304" s="74">
        <f>SUM(E305:E306)</f>
        <v>8000000</v>
      </c>
      <c r="F304" s="74">
        <f>SUM(F305:F306)</f>
        <v>18000000</v>
      </c>
      <c r="G304" s="144"/>
      <c r="H304" s="101"/>
    </row>
    <row r="305" spans="1:8" s="63" customFormat="1" ht="11.25">
      <c r="A305" s="142">
        <v>231421</v>
      </c>
      <c r="B305" s="143" t="s">
        <v>175</v>
      </c>
      <c r="C305" s="86">
        <v>5000000</v>
      </c>
      <c r="D305" s="75"/>
      <c r="E305" s="76"/>
      <c r="F305" s="84">
        <f t="shared" si="4"/>
        <v>5000000</v>
      </c>
      <c r="G305" s="168"/>
      <c r="H305" s="147"/>
    </row>
    <row r="306" spans="1:8" ht="11.25">
      <c r="A306" s="142">
        <v>231422</v>
      </c>
      <c r="B306" s="143" t="s">
        <v>176</v>
      </c>
      <c r="C306" s="86">
        <v>5000000</v>
      </c>
      <c r="D306" s="75"/>
      <c r="E306" s="76">
        <v>8000000</v>
      </c>
      <c r="F306" s="84">
        <f>SUM(C306:E306)</f>
        <v>13000000</v>
      </c>
      <c r="G306" s="144"/>
      <c r="H306" s="102"/>
    </row>
    <row r="307" spans="1:8" ht="11.25">
      <c r="A307" s="130">
        <v>23143</v>
      </c>
      <c r="B307" s="131" t="s">
        <v>177</v>
      </c>
      <c r="C307" s="34">
        <v>10000000</v>
      </c>
      <c r="D307" s="27"/>
      <c r="E307" s="21">
        <v>25000000</v>
      </c>
      <c r="F307" s="28">
        <f t="shared" si="4"/>
        <v>35000000</v>
      </c>
      <c r="G307" s="144"/>
      <c r="H307" s="102"/>
    </row>
    <row r="308" spans="1:8" ht="11.25">
      <c r="A308" s="130">
        <v>23144</v>
      </c>
      <c r="B308" s="131" t="s">
        <v>178</v>
      </c>
      <c r="C308" s="34"/>
      <c r="D308" s="27"/>
      <c r="E308" s="21">
        <v>2000000</v>
      </c>
      <c r="F308" s="28">
        <f t="shared" si="4"/>
        <v>2000000</v>
      </c>
      <c r="G308" s="144"/>
      <c r="H308" s="102"/>
    </row>
    <row r="309" spans="1:8" ht="22.5">
      <c r="A309" s="130">
        <v>23145</v>
      </c>
      <c r="B309" s="131" t="s">
        <v>179</v>
      </c>
      <c r="C309" s="34">
        <v>2500000</v>
      </c>
      <c r="D309" s="27"/>
      <c r="E309" s="21">
        <v>1000000</v>
      </c>
      <c r="F309" s="28">
        <f t="shared" si="4"/>
        <v>3500000</v>
      </c>
      <c r="G309" s="144"/>
      <c r="H309" s="102"/>
    </row>
    <row r="310" spans="1:8" ht="11.25">
      <c r="A310" s="130">
        <v>23146</v>
      </c>
      <c r="B310" s="131" t="s">
        <v>180</v>
      </c>
      <c r="C310" s="34"/>
      <c r="D310" s="27"/>
      <c r="E310" s="21">
        <v>500000</v>
      </c>
      <c r="F310" s="28">
        <f t="shared" si="4"/>
        <v>500000</v>
      </c>
      <c r="G310" s="144"/>
      <c r="H310" s="102"/>
    </row>
    <row r="311" spans="1:8" ht="22.5">
      <c r="A311" s="130">
        <v>23147</v>
      </c>
      <c r="B311" s="131" t="s">
        <v>318</v>
      </c>
      <c r="C311" s="34">
        <v>12500000</v>
      </c>
      <c r="D311" s="27"/>
      <c r="F311" s="28">
        <v>12500000</v>
      </c>
      <c r="G311" s="144"/>
      <c r="H311" s="102"/>
    </row>
    <row r="312" spans="1:8" ht="11.25">
      <c r="A312" s="155"/>
      <c r="B312" s="156" t="s">
        <v>181</v>
      </c>
      <c r="C312" s="157">
        <f>C303+C304+C307+C308+C309+C310+C311</f>
        <v>35000000</v>
      </c>
      <c r="D312" s="157"/>
      <c r="E312" s="157">
        <f>E303+E304+E307+E308+E309+E310</f>
        <v>46500000</v>
      </c>
      <c r="F312" s="162">
        <f t="shared" si="4"/>
        <v>81500000</v>
      </c>
      <c r="G312" s="144"/>
      <c r="H312" s="102"/>
    </row>
    <row r="313" spans="1:8" ht="11.25">
      <c r="A313" s="129"/>
      <c r="B313" s="128"/>
      <c r="C313" s="19"/>
      <c r="D313" s="20"/>
      <c r="E313" s="17"/>
      <c r="F313" s="23"/>
      <c r="G313" s="144"/>
      <c r="H313" s="102"/>
    </row>
    <row r="314" spans="1:8" ht="11.25">
      <c r="A314" s="129">
        <v>2315</v>
      </c>
      <c r="B314" s="128" t="s">
        <v>182</v>
      </c>
      <c r="C314" s="19"/>
      <c r="D314" s="20"/>
      <c r="E314" s="17"/>
      <c r="F314" s="23"/>
      <c r="G314" s="144"/>
      <c r="H314" s="102"/>
    </row>
    <row r="315" spans="1:8" ht="33.75">
      <c r="A315" s="130">
        <v>23151</v>
      </c>
      <c r="B315" s="131" t="s">
        <v>319</v>
      </c>
      <c r="C315" s="74"/>
      <c r="D315" s="27"/>
      <c r="E315" s="21">
        <v>1000000</v>
      </c>
      <c r="F315" s="28">
        <f t="shared" si="4"/>
        <v>1000000</v>
      </c>
      <c r="G315" s="144"/>
      <c r="H315" s="101"/>
    </row>
    <row r="316" spans="1:8" ht="22.5">
      <c r="A316" s="130">
        <v>23152</v>
      </c>
      <c r="B316" s="131" t="s">
        <v>320</v>
      </c>
      <c r="C316" s="74"/>
      <c r="D316" s="27"/>
      <c r="E316" s="21">
        <v>1000000</v>
      </c>
      <c r="F316" s="28">
        <f t="shared" si="4"/>
        <v>1000000</v>
      </c>
      <c r="G316" s="144"/>
      <c r="H316" s="101"/>
    </row>
    <row r="317" spans="1:8" ht="11.25">
      <c r="A317" s="130">
        <v>23153</v>
      </c>
      <c r="B317" s="131" t="s">
        <v>183</v>
      </c>
      <c r="C317" s="34">
        <v>27500000</v>
      </c>
      <c r="D317" s="27"/>
      <c r="E317" s="21">
        <v>1000000</v>
      </c>
      <c r="F317" s="28">
        <f t="shared" si="4"/>
        <v>28500000</v>
      </c>
      <c r="G317" s="101"/>
      <c r="H317" s="135"/>
    </row>
    <row r="318" spans="1:8" ht="11.25">
      <c r="A318" s="155"/>
      <c r="B318" s="156" t="s">
        <v>184</v>
      </c>
      <c r="C318" s="162">
        <f>SUM(C317)</f>
        <v>27500000</v>
      </c>
      <c r="D318" s="162"/>
      <c r="E318" s="162">
        <f>SUM(E315:E317)</f>
        <v>3000000</v>
      </c>
      <c r="F318" s="162">
        <f t="shared" si="4"/>
        <v>30500000</v>
      </c>
      <c r="G318" s="144"/>
      <c r="H318" s="102"/>
    </row>
    <row r="319" spans="1:8" ht="11.25">
      <c r="A319" s="129"/>
      <c r="B319" s="128"/>
      <c r="C319" s="19"/>
      <c r="D319" s="20"/>
      <c r="E319" s="17"/>
      <c r="F319" s="23"/>
      <c r="G319" s="144"/>
      <c r="H319" s="102"/>
    </row>
    <row r="320" spans="1:8" ht="11.25">
      <c r="A320" s="129">
        <v>2316</v>
      </c>
      <c r="B320" s="128" t="s">
        <v>185</v>
      </c>
      <c r="C320" s="19"/>
      <c r="D320" s="20"/>
      <c r="E320" s="17"/>
      <c r="F320" s="23"/>
      <c r="G320" s="144"/>
      <c r="H320" s="102"/>
    </row>
    <row r="321" spans="1:8" ht="22.5">
      <c r="A321" s="130">
        <v>23161</v>
      </c>
      <c r="B321" s="131" t="s">
        <v>321</v>
      </c>
      <c r="C321" s="74"/>
      <c r="D321" s="27"/>
      <c r="E321" s="21">
        <v>1000000</v>
      </c>
      <c r="F321" s="28">
        <f aca="true" t="shared" si="5" ref="F321:F378">+C321+D321+E321</f>
        <v>1000000</v>
      </c>
      <c r="G321" s="144"/>
      <c r="H321" s="101"/>
    </row>
    <row r="322" spans="1:8" ht="22.5">
      <c r="A322" s="130">
        <v>23162</v>
      </c>
      <c r="B322" s="131" t="s">
        <v>186</v>
      </c>
      <c r="C322" s="74"/>
      <c r="D322" s="27"/>
      <c r="E322" s="31">
        <v>1000000</v>
      </c>
      <c r="F322" s="28">
        <f t="shared" si="5"/>
        <v>1000000</v>
      </c>
      <c r="G322" s="144"/>
      <c r="H322" s="101"/>
    </row>
    <row r="323" spans="1:8" ht="11.25">
      <c r="A323" s="130">
        <v>23163</v>
      </c>
      <c r="B323" s="131" t="s">
        <v>187</v>
      </c>
      <c r="C323" s="74"/>
      <c r="D323" s="27"/>
      <c r="E323" s="31">
        <v>1000000</v>
      </c>
      <c r="F323" s="28">
        <f t="shared" si="5"/>
        <v>1000000</v>
      </c>
      <c r="G323" s="144"/>
      <c r="H323" s="101"/>
    </row>
    <row r="324" spans="1:8" ht="11.25">
      <c r="A324" s="130">
        <v>23164</v>
      </c>
      <c r="B324" s="131" t="s">
        <v>188</v>
      </c>
      <c r="C324" s="34">
        <v>7500000</v>
      </c>
      <c r="D324" s="27"/>
      <c r="E324" s="31">
        <v>7500000</v>
      </c>
      <c r="F324" s="28">
        <f t="shared" si="5"/>
        <v>15000000</v>
      </c>
      <c r="G324" s="144"/>
      <c r="H324" s="101"/>
    </row>
    <row r="325" spans="1:8" ht="11.25">
      <c r="A325" s="155"/>
      <c r="B325" s="156" t="s">
        <v>189</v>
      </c>
      <c r="C325" s="162">
        <f>SUM(C321:C324)</f>
        <v>7500000</v>
      </c>
      <c r="D325" s="162"/>
      <c r="E325" s="162">
        <f>SUM(E321:E324)</f>
        <v>10500000</v>
      </c>
      <c r="F325" s="162">
        <f t="shared" si="5"/>
        <v>18000000</v>
      </c>
      <c r="G325" s="144"/>
      <c r="H325" s="102"/>
    </row>
    <row r="326" spans="1:8" ht="11.25">
      <c r="A326" s="129"/>
      <c r="B326" s="128"/>
      <c r="C326" s="19"/>
      <c r="D326" s="20"/>
      <c r="E326" s="17"/>
      <c r="F326" s="23"/>
      <c r="G326" s="144"/>
      <c r="H326" s="102"/>
    </row>
    <row r="327" spans="1:8" ht="11.25">
      <c r="A327" s="159">
        <v>2317</v>
      </c>
      <c r="B327" s="160" t="s">
        <v>190</v>
      </c>
      <c r="C327" s="32"/>
      <c r="D327" s="33"/>
      <c r="E327" s="35"/>
      <c r="F327" s="23"/>
      <c r="G327" s="144"/>
      <c r="H327" s="102"/>
    </row>
    <row r="328" spans="1:8" ht="21.75" customHeight="1">
      <c r="A328" s="169">
        <v>23171</v>
      </c>
      <c r="B328" s="131" t="s">
        <v>191</v>
      </c>
      <c r="C328" s="65"/>
      <c r="D328" s="31"/>
      <c r="E328" s="31">
        <v>8000000</v>
      </c>
      <c r="F328" s="28">
        <f t="shared" si="5"/>
        <v>8000000</v>
      </c>
      <c r="G328" s="144"/>
      <c r="H328" s="101"/>
    </row>
    <row r="329" spans="1:8" ht="11.25">
      <c r="A329" s="169">
        <v>23172</v>
      </c>
      <c r="B329" s="131" t="s">
        <v>192</v>
      </c>
      <c r="C329" s="65"/>
      <c r="D329" s="31"/>
      <c r="E329" s="31">
        <v>1000000</v>
      </c>
      <c r="F329" s="28">
        <f t="shared" si="5"/>
        <v>1000000</v>
      </c>
      <c r="G329" s="144"/>
      <c r="H329" s="101"/>
    </row>
    <row r="330" spans="1:8" ht="11.25">
      <c r="A330" s="169">
        <v>23173</v>
      </c>
      <c r="B330" s="131" t="s">
        <v>193</v>
      </c>
      <c r="C330" s="170"/>
      <c r="D330" s="4"/>
      <c r="E330" s="171">
        <v>2000000</v>
      </c>
      <c r="F330" s="28">
        <f t="shared" si="5"/>
        <v>2000000</v>
      </c>
      <c r="G330" s="144"/>
      <c r="H330" s="101"/>
    </row>
    <row r="331" spans="1:8" ht="11.25">
      <c r="A331" s="169">
        <v>23174</v>
      </c>
      <c r="B331" s="131" t="s">
        <v>194</v>
      </c>
      <c r="C331" s="65"/>
      <c r="D331" s="31"/>
      <c r="E331" s="31">
        <v>1000000</v>
      </c>
      <c r="F331" s="28">
        <f t="shared" si="5"/>
        <v>1000000</v>
      </c>
      <c r="G331" s="101"/>
      <c r="H331" s="101"/>
    </row>
    <row r="332" spans="1:8" ht="11.25">
      <c r="A332" s="169">
        <v>23175</v>
      </c>
      <c r="B332" s="172" t="s">
        <v>195</v>
      </c>
      <c r="C332" s="34"/>
      <c r="D332" s="30"/>
      <c r="E332" s="31">
        <v>500000</v>
      </c>
      <c r="F332" s="28">
        <f t="shared" si="5"/>
        <v>500000</v>
      </c>
      <c r="G332" s="101"/>
      <c r="H332" s="101"/>
    </row>
    <row r="333" spans="1:8" s="11" customFormat="1" ht="11.25">
      <c r="A333" s="155"/>
      <c r="B333" s="156" t="s">
        <v>196</v>
      </c>
      <c r="C333" s="157"/>
      <c r="D333" s="161"/>
      <c r="E333" s="162">
        <f>SUM(E328:E332)</f>
        <v>12500000</v>
      </c>
      <c r="F333" s="162">
        <f t="shared" si="5"/>
        <v>12500000</v>
      </c>
      <c r="G333" s="101"/>
      <c r="H333" s="102"/>
    </row>
    <row r="334" spans="1:8" s="11" customFormat="1" ht="11.25">
      <c r="A334" s="169"/>
      <c r="B334" s="172"/>
      <c r="C334" s="34"/>
      <c r="D334" s="30"/>
      <c r="E334" s="31"/>
      <c r="F334" s="23"/>
      <c r="G334" s="101"/>
      <c r="H334" s="102"/>
    </row>
    <row r="335" spans="1:8" s="11" customFormat="1" ht="11.25">
      <c r="A335" s="159">
        <v>23181</v>
      </c>
      <c r="B335" s="160" t="s">
        <v>197</v>
      </c>
      <c r="C335" s="34"/>
      <c r="D335" s="30"/>
      <c r="E335" s="31"/>
      <c r="F335" s="23"/>
      <c r="G335" s="101"/>
      <c r="H335" s="102"/>
    </row>
    <row r="336" spans="1:8" ht="11.25">
      <c r="A336" s="129">
        <v>231811</v>
      </c>
      <c r="B336" s="128" t="s">
        <v>198</v>
      </c>
      <c r="C336" s="173"/>
      <c r="D336" s="128"/>
      <c r="E336" s="129"/>
      <c r="F336" s="23"/>
      <c r="G336" s="101"/>
      <c r="H336" s="102"/>
    </row>
    <row r="337" spans="1:8" s="11" customFormat="1" ht="11.25">
      <c r="A337" s="24">
        <v>2318111</v>
      </c>
      <c r="B337" s="25" t="s">
        <v>12</v>
      </c>
      <c r="C337" s="166">
        <f>SUM(C338+C339+C340+C341)</f>
        <v>13866313</v>
      </c>
      <c r="D337" s="25"/>
      <c r="E337" s="24"/>
      <c r="F337" s="23">
        <f t="shared" si="5"/>
        <v>13866313</v>
      </c>
      <c r="G337" s="101"/>
      <c r="H337" s="102"/>
    </row>
    <row r="338" spans="1:8" s="11" customFormat="1" ht="11.25">
      <c r="A338" s="24">
        <v>2318112</v>
      </c>
      <c r="B338" s="25" t="s">
        <v>13</v>
      </c>
      <c r="C338" s="174">
        <v>11745583</v>
      </c>
      <c r="D338" s="25"/>
      <c r="E338" s="24"/>
      <c r="F338" s="28">
        <f t="shared" si="5"/>
        <v>11745583</v>
      </c>
      <c r="G338" s="101"/>
      <c r="H338" s="102"/>
    </row>
    <row r="339" spans="1:8" ht="11.25">
      <c r="A339" s="24">
        <v>2318113</v>
      </c>
      <c r="B339" s="25" t="s">
        <v>14</v>
      </c>
      <c r="C339" s="165">
        <v>1141932</v>
      </c>
      <c r="D339" s="25"/>
      <c r="E339" s="24"/>
      <c r="F339" s="28">
        <f t="shared" si="5"/>
        <v>1141932</v>
      </c>
      <c r="G339" s="101"/>
      <c r="H339" s="102"/>
    </row>
    <row r="340" spans="1:8" ht="11.25">
      <c r="A340" s="24">
        <v>2318114</v>
      </c>
      <c r="B340" s="25" t="s">
        <v>15</v>
      </c>
      <c r="C340" s="165">
        <v>489399</v>
      </c>
      <c r="D340" s="25"/>
      <c r="E340" s="24"/>
      <c r="F340" s="28">
        <f t="shared" si="5"/>
        <v>489399</v>
      </c>
      <c r="G340" s="101"/>
      <c r="H340" s="102"/>
    </row>
    <row r="341" spans="1:8" ht="11.25">
      <c r="A341" s="24">
        <v>2318115</v>
      </c>
      <c r="B341" s="25" t="s">
        <v>16</v>
      </c>
      <c r="C341" s="165">
        <v>489399</v>
      </c>
      <c r="D341" s="25"/>
      <c r="E341" s="24"/>
      <c r="F341" s="28">
        <f t="shared" si="5"/>
        <v>489399</v>
      </c>
      <c r="G341" s="101"/>
      <c r="H341" s="102"/>
    </row>
    <row r="342" spans="1:8" s="11" customFormat="1" ht="11.25">
      <c r="A342" s="22">
        <v>231812</v>
      </c>
      <c r="B342" s="18" t="s">
        <v>20</v>
      </c>
      <c r="C342" s="166"/>
      <c r="D342" s="18"/>
      <c r="E342" s="22"/>
      <c r="F342" s="23"/>
      <c r="G342" s="101"/>
      <c r="H342" s="102"/>
    </row>
    <row r="343" spans="1:8" ht="11.25">
      <c r="A343" s="36">
        <v>2318121</v>
      </c>
      <c r="B343" s="37" t="s">
        <v>21</v>
      </c>
      <c r="C343" s="175">
        <f>SUM(C344:C347)</f>
        <v>3529794</v>
      </c>
      <c r="D343" s="37"/>
      <c r="E343" s="36"/>
      <c r="F343" s="23">
        <f t="shared" si="5"/>
        <v>3529794</v>
      </c>
      <c r="G343" s="101"/>
      <c r="H343" s="102"/>
    </row>
    <row r="344" spans="1:8" ht="11.25">
      <c r="A344" s="24">
        <v>23181211</v>
      </c>
      <c r="B344" s="25" t="s">
        <v>22</v>
      </c>
      <c r="C344" s="165">
        <v>998375</v>
      </c>
      <c r="D344" s="25"/>
      <c r="E344" s="24"/>
      <c r="F344" s="28">
        <f t="shared" si="5"/>
        <v>998375</v>
      </c>
      <c r="G344" s="101"/>
      <c r="H344" s="102"/>
    </row>
    <row r="345" spans="1:8" ht="11.25">
      <c r="A345" s="24">
        <v>23181212</v>
      </c>
      <c r="B345" s="25" t="s">
        <v>23</v>
      </c>
      <c r="C345" s="165">
        <v>1321378</v>
      </c>
      <c r="D345" s="25"/>
      <c r="E345" s="24"/>
      <c r="F345" s="28">
        <f t="shared" si="5"/>
        <v>1321378</v>
      </c>
      <c r="G345" s="101"/>
      <c r="H345" s="102"/>
    </row>
    <row r="346" spans="1:8" ht="11.25">
      <c r="A346" s="24">
        <v>23181213</v>
      </c>
      <c r="B346" s="25" t="s">
        <v>24</v>
      </c>
      <c r="C346" s="165">
        <v>61312</v>
      </c>
      <c r="D346" s="25"/>
      <c r="E346" s="24"/>
      <c r="F346" s="28">
        <f t="shared" si="5"/>
        <v>61312</v>
      </c>
      <c r="G346" s="101"/>
      <c r="H346" s="102"/>
    </row>
    <row r="347" spans="1:8" s="11" customFormat="1" ht="11.25">
      <c r="A347" s="24">
        <v>23181214</v>
      </c>
      <c r="B347" s="39" t="s">
        <v>25</v>
      </c>
      <c r="C347" s="167">
        <v>1148729</v>
      </c>
      <c r="D347" s="39"/>
      <c r="E347" s="41"/>
      <c r="F347" s="40">
        <f t="shared" si="5"/>
        <v>1148729</v>
      </c>
      <c r="G347" s="101"/>
      <c r="H347" s="102"/>
    </row>
    <row r="348" spans="1:8" s="11" customFormat="1" ht="11.25">
      <c r="A348" s="36">
        <v>2318122</v>
      </c>
      <c r="B348" s="37" t="s">
        <v>26</v>
      </c>
      <c r="C348" s="175">
        <f>SUM(C349:C353)</f>
        <v>1247969</v>
      </c>
      <c r="D348" s="37"/>
      <c r="E348" s="36"/>
      <c r="F348" s="23">
        <f t="shared" si="5"/>
        <v>1247969</v>
      </c>
      <c r="G348" s="101"/>
      <c r="H348" s="102"/>
    </row>
    <row r="349" spans="1:8" s="11" customFormat="1" ht="11.25">
      <c r="A349" s="24">
        <v>23181221</v>
      </c>
      <c r="B349" s="25" t="s">
        <v>27</v>
      </c>
      <c r="C349" s="165">
        <v>69332</v>
      </c>
      <c r="D349" s="25"/>
      <c r="E349" s="24"/>
      <c r="F349" s="28">
        <f t="shared" si="5"/>
        <v>69332</v>
      </c>
      <c r="G349" s="101"/>
      <c r="H349" s="102"/>
    </row>
    <row r="350" spans="1:8" ht="11.25">
      <c r="A350" s="24">
        <v>23181222</v>
      </c>
      <c r="B350" s="25" t="s">
        <v>28</v>
      </c>
      <c r="C350" s="165">
        <v>415989</v>
      </c>
      <c r="D350" s="25"/>
      <c r="E350" s="24"/>
      <c r="F350" s="28">
        <f t="shared" si="5"/>
        <v>415989</v>
      </c>
      <c r="G350" s="101"/>
      <c r="H350" s="102"/>
    </row>
    <row r="351" spans="1:8" s="11" customFormat="1" ht="11.25">
      <c r="A351" s="24">
        <v>23181223</v>
      </c>
      <c r="B351" s="25" t="s">
        <v>29</v>
      </c>
      <c r="C351" s="165">
        <v>69332</v>
      </c>
      <c r="D351" s="25"/>
      <c r="E351" s="24"/>
      <c r="F351" s="28">
        <f t="shared" si="5"/>
        <v>69332</v>
      </c>
      <c r="G351" s="101"/>
      <c r="H351" s="102"/>
    </row>
    <row r="352" spans="1:8" s="11" customFormat="1" ht="11.25">
      <c r="A352" s="24">
        <v>23181224</v>
      </c>
      <c r="B352" s="25" t="s">
        <v>30</v>
      </c>
      <c r="C352" s="165">
        <v>554653</v>
      </c>
      <c r="D352" s="25"/>
      <c r="E352" s="24"/>
      <c r="F352" s="28">
        <f t="shared" si="5"/>
        <v>554653</v>
      </c>
      <c r="G352" s="101"/>
      <c r="H352" s="102"/>
    </row>
    <row r="353" spans="1:8" ht="11.25">
      <c r="A353" s="24">
        <v>23181225</v>
      </c>
      <c r="B353" s="25" t="s">
        <v>58</v>
      </c>
      <c r="C353" s="165">
        <v>138663</v>
      </c>
      <c r="D353" s="25"/>
      <c r="E353" s="24"/>
      <c r="F353" s="28">
        <f t="shared" si="5"/>
        <v>138663</v>
      </c>
      <c r="G353" s="101"/>
      <c r="H353" s="102"/>
    </row>
    <row r="354" spans="1:8" ht="11.25">
      <c r="A354" s="159">
        <v>23182</v>
      </c>
      <c r="B354" s="160" t="s">
        <v>199</v>
      </c>
      <c r="C354" s="51"/>
      <c r="D354" s="35"/>
      <c r="E354" s="35">
        <v>1000000</v>
      </c>
      <c r="F354" s="23">
        <f t="shared" si="5"/>
        <v>1000000</v>
      </c>
      <c r="G354" s="101"/>
      <c r="H354" s="102"/>
    </row>
    <row r="355" spans="1:8" ht="11.25">
      <c r="A355" s="159">
        <v>23183</v>
      </c>
      <c r="B355" s="50" t="s">
        <v>200</v>
      </c>
      <c r="C355" s="34"/>
      <c r="D355" s="30"/>
      <c r="E355" s="31"/>
      <c r="F355" s="23"/>
      <c r="G355" s="101"/>
      <c r="H355" s="102"/>
    </row>
    <row r="356" spans="1:8" ht="22.5">
      <c r="A356" s="163">
        <v>231831</v>
      </c>
      <c r="B356" s="163" t="s">
        <v>12</v>
      </c>
      <c r="C356" s="164">
        <f>+C357+C358+C359+C360</f>
        <v>21078148</v>
      </c>
      <c r="D356" s="163"/>
      <c r="E356" s="163"/>
      <c r="F356" s="23">
        <f t="shared" si="5"/>
        <v>21078148</v>
      </c>
      <c r="G356" s="101"/>
      <c r="H356" s="102"/>
    </row>
    <row r="357" spans="1:8" ht="11.25">
      <c r="A357" s="24">
        <v>2318311</v>
      </c>
      <c r="B357" s="25" t="s">
        <v>13</v>
      </c>
      <c r="C357" s="165">
        <v>17854431</v>
      </c>
      <c r="D357" s="25"/>
      <c r="E357" s="24"/>
      <c r="F357" s="28">
        <f t="shared" si="5"/>
        <v>17854431</v>
      </c>
      <c r="G357" s="101"/>
      <c r="H357" s="102"/>
    </row>
    <row r="358" spans="1:8" s="11" customFormat="1" ht="11.25">
      <c r="A358" s="24">
        <v>2318312</v>
      </c>
      <c r="B358" s="25" t="s">
        <v>14</v>
      </c>
      <c r="C358" s="165">
        <v>1735847</v>
      </c>
      <c r="D358" s="25"/>
      <c r="E358" s="24"/>
      <c r="F358" s="28">
        <f t="shared" si="5"/>
        <v>1735847</v>
      </c>
      <c r="G358" s="101"/>
      <c r="H358" s="102"/>
    </row>
    <row r="359" spans="1:8" ht="11.25">
      <c r="A359" s="24">
        <v>2318313</v>
      </c>
      <c r="B359" s="25" t="s">
        <v>15</v>
      </c>
      <c r="C359" s="165">
        <v>743935</v>
      </c>
      <c r="D359" s="25"/>
      <c r="E359" s="24"/>
      <c r="F359" s="28">
        <f t="shared" si="5"/>
        <v>743935</v>
      </c>
      <c r="G359" s="101"/>
      <c r="H359" s="102"/>
    </row>
    <row r="360" spans="1:8" ht="11.25">
      <c r="A360" s="24">
        <v>2318314</v>
      </c>
      <c r="B360" s="25" t="s">
        <v>16</v>
      </c>
      <c r="C360" s="165">
        <v>743935</v>
      </c>
      <c r="D360" s="25"/>
      <c r="E360" s="24"/>
      <c r="F360" s="28">
        <f t="shared" si="5"/>
        <v>743935</v>
      </c>
      <c r="G360" s="101"/>
      <c r="H360" s="102"/>
    </row>
    <row r="361" spans="1:8" s="11" customFormat="1" ht="11.25">
      <c r="A361" s="22">
        <v>231832</v>
      </c>
      <c r="B361" s="18" t="s">
        <v>20</v>
      </c>
      <c r="C361" s="166"/>
      <c r="D361" s="18"/>
      <c r="E361" s="22"/>
      <c r="F361" s="23"/>
      <c r="G361" s="101"/>
      <c r="H361" s="102"/>
    </row>
    <row r="362" spans="1:8" s="11" customFormat="1" ht="11.25">
      <c r="A362" s="36">
        <v>2318321</v>
      </c>
      <c r="B362" s="37" t="s">
        <v>21</v>
      </c>
      <c r="C362" s="175">
        <f>SUM(C363:C366)</f>
        <v>6458203</v>
      </c>
      <c r="D362" s="37"/>
      <c r="E362" s="36"/>
      <c r="F362" s="23">
        <f t="shared" si="5"/>
        <v>6458203</v>
      </c>
      <c r="G362" s="20"/>
      <c r="H362" s="102"/>
    </row>
    <row r="363" spans="1:8" ht="11.25">
      <c r="A363" s="24">
        <v>23183211</v>
      </c>
      <c r="B363" s="25" t="s">
        <v>22</v>
      </c>
      <c r="C363" s="165">
        <v>1517627</v>
      </c>
      <c r="D363" s="25"/>
      <c r="E363" s="24"/>
      <c r="F363" s="28">
        <f t="shared" si="5"/>
        <v>1517627</v>
      </c>
      <c r="G363" s="101"/>
      <c r="H363" s="102"/>
    </row>
    <row r="364" spans="1:8" ht="11.25">
      <c r="A364" s="24">
        <v>23183212</v>
      </c>
      <c r="B364" s="25" t="s">
        <v>23</v>
      </c>
      <c r="C364" s="165">
        <v>2008623</v>
      </c>
      <c r="D364" s="25"/>
      <c r="E364" s="24"/>
      <c r="F364" s="28">
        <f t="shared" si="5"/>
        <v>2008623</v>
      </c>
      <c r="G364" s="101"/>
      <c r="H364" s="102"/>
    </row>
    <row r="365" spans="1:8" ht="11.25">
      <c r="A365" s="24">
        <v>23183213</v>
      </c>
      <c r="B365" s="25" t="s">
        <v>24</v>
      </c>
      <c r="C365" s="165">
        <v>93200</v>
      </c>
      <c r="D365" s="25"/>
      <c r="E365" s="24"/>
      <c r="F365" s="28">
        <f t="shared" si="5"/>
        <v>93200</v>
      </c>
      <c r="G365" s="101"/>
      <c r="H365" s="102"/>
    </row>
    <row r="366" spans="1:8" ht="11.25">
      <c r="A366" s="24">
        <v>23183214</v>
      </c>
      <c r="B366" s="39" t="s">
        <v>25</v>
      </c>
      <c r="C366" s="167">
        <v>2838753</v>
      </c>
      <c r="D366" s="39"/>
      <c r="E366" s="41"/>
      <c r="F366" s="40">
        <f t="shared" si="5"/>
        <v>2838753</v>
      </c>
      <c r="G366" s="101"/>
      <c r="H366" s="102"/>
    </row>
    <row r="367" spans="1:8" s="11" customFormat="1" ht="11.25">
      <c r="A367" s="36">
        <v>2318322</v>
      </c>
      <c r="B367" s="37" t="s">
        <v>26</v>
      </c>
      <c r="C367" s="175">
        <f>SUM(C368:C372)</f>
        <v>1995233</v>
      </c>
      <c r="D367" s="37"/>
      <c r="E367" s="36"/>
      <c r="F367" s="23">
        <f t="shared" si="5"/>
        <v>1995233</v>
      </c>
      <c r="G367" s="101"/>
      <c r="H367" s="102"/>
    </row>
    <row r="368" spans="1:8" s="11" customFormat="1" ht="11.25">
      <c r="A368" s="24">
        <v>23183221</v>
      </c>
      <c r="B368" s="25" t="s">
        <v>27</v>
      </c>
      <c r="C368" s="165">
        <v>110846</v>
      </c>
      <c r="D368" s="25"/>
      <c r="E368" s="24"/>
      <c r="F368" s="28">
        <f t="shared" si="5"/>
        <v>110846</v>
      </c>
      <c r="G368" s="101"/>
      <c r="H368" s="102"/>
    </row>
    <row r="369" spans="1:8" s="11" customFormat="1" ht="11.25">
      <c r="A369" s="24">
        <v>23183222</v>
      </c>
      <c r="B369" s="25" t="s">
        <v>28</v>
      </c>
      <c r="C369" s="165">
        <v>665078</v>
      </c>
      <c r="D369" s="25"/>
      <c r="E369" s="24"/>
      <c r="F369" s="28">
        <f t="shared" si="5"/>
        <v>665078</v>
      </c>
      <c r="G369" s="101"/>
      <c r="H369" s="102"/>
    </row>
    <row r="370" spans="1:8" ht="11.25">
      <c r="A370" s="24">
        <v>23183223</v>
      </c>
      <c r="B370" s="25" t="s">
        <v>29</v>
      </c>
      <c r="C370" s="165">
        <v>110846</v>
      </c>
      <c r="D370" s="25"/>
      <c r="E370" s="24"/>
      <c r="F370" s="28">
        <f t="shared" si="5"/>
        <v>110846</v>
      </c>
      <c r="G370" s="101"/>
      <c r="H370" s="102"/>
    </row>
    <row r="371" spans="1:8" s="11" customFormat="1" ht="11.25">
      <c r="A371" s="24">
        <v>23183224</v>
      </c>
      <c r="B371" s="25" t="s">
        <v>30</v>
      </c>
      <c r="C371" s="165">
        <v>886770</v>
      </c>
      <c r="D371" s="25"/>
      <c r="E371" s="24"/>
      <c r="F371" s="28">
        <f t="shared" si="5"/>
        <v>886770</v>
      </c>
      <c r="G371" s="101"/>
      <c r="H371" s="102"/>
    </row>
    <row r="372" spans="1:8" s="11" customFormat="1" ht="11.25">
      <c r="A372" s="24">
        <v>23183225</v>
      </c>
      <c r="B372" s="25" t="s">
        <v>58</v>
      </c>
      <c r="C372" s="165">
        <v>221693</v>
      </c>
      <c r="D372" s="25"/>
      <c r="E372" s="24"/>
      <c r="F372" s="28">
        <f t="shared" si="5"/>
        <v>221693</v>
      </c>
      <c r="G372" s="101"/>
      <c r="H372" s="102"/>
    </row>
    <row r="373" spans="1:8" ht="11.25">
      <c r="A373" s="159">
        <v>23184</v>
      </c>
      <c r="B373" s="50" t="s">
        <v>201</v>
      </c>
      <c r="C373" s="32">
        <f>SUM(C374:C375)</f>
        <v>25000000</v>
      </c>
      <c r="D373" s="32"/>
      <c r="E373" s="32">
        <f>E375</f>
        <v>3000000</v>
      </c>
      <c r="F373" s="23">
        <f t="shared" si="5"/>
        <v>28000000</v>
      </c>
      <c r="G373" s="101"/>
      <c r="H373" s="102"/>
    </row>
    <row r="374" spans="1:8" ht="22.5">
      <c r="A374" s="169">
        <v>231841</v>
      </c>
      <c r="B374" s="39" t="s">
        <v>322</v>
      </c>
      <c r="C374" s="34">
        <v>20000000</v>
      </c>
      <c r="D374" s="30"/>
      <c r="E374" s="31"/>
      <c r="F374" s="28">
        <f t="shared" si="5"/>
        <v>20000000</v>
      </c>
      <c r="G374" s="101"/>
      <c r="H374" s="102"/>
    </row>
    <row r="375" spans="1:8" ht="11.25">
      <c r="A375" s="169">
        <v>231842</v>
      </c>
      <c r="B375" s="39" t="s">
        <v>308</v>
      </c>
      <c r="C375" s="34">
        <v>5000000</v>
      </c>
      <c r="D375" s="30"/>
      <c r="E375" s="31">
        <v>3000000</v>
      </c>
      <c r="F375" s="28">
        <f t="shared" si="5"/>
        <v>8000000</v>
      </c>
      <c r="G375" s="101"/>
      <c r="H375" s="102"/>
    </row>
    <row r="376" spans="1:8" ht="11.25">
      <c r="A376" s="159">
        <v>23185</v>
      </c>
      <c r="B376" s="50" t="s">
        <v>202</v>
      </c>
      <c r="C376" s="32"/>
      <c r="D376" s="32"/>
      <c r="E376" s="32">
        <f>SUM(E377:E377)</f>
        <v>5000000</v>
      </c>
      <c r="F376" s="23">
        <f t="shared" si="5"/>
        <v>5000000</v>
      </c>
      <c r="G376" s="101"/>
      <c r="H376" s="102"/>
    </row>
    <row r="377" spans="1:8" ht="11.25">
      <c r="A377" s="169">
        <v>231851</v>
      </c>
      <c r="B377" s="39" t="s">
        <v>203</v>
      </c>
      <c r="C377" s="34"/>
      <c r="D377" s="30"/>
      <c r="E377" s="31">
        <v>5000000</v>
      </c>
      <c r="F377" s="28">
        <f t="shared" si="5"/>
        <v>5000000</v>
      </c>
      <c r="G377" s="101"/>
      <c r="H377" s="102"/>
    </row>
    <row r="378" spans="1:8" s="11" customFormat="1" ht="11.25">
      <c r="A378" s="159">
        <v>23186</v>
      </c>
      <c r="B378" s="176" t="s">
        <v>309</v>
      </c>
      <c r="C378" s="177"/>
      <c r="D378" s="176"/>
      <c r="E378" s="176">
        <v>2000000</v>
      </c>
      <c r="F378" s="23">
        <f t="shared" si="5"/>
        <v>2000000</v>
      </c>
      <c r="G378" s="133"/>
      <c r="H378" s="102"/>
    </row>
    <row r="379" spans="1:8" s="11" customFormat="1" ht="11.25">
      <c r="A379" s="178"/>
      <c r="B379" s="178" t="s">
        <v>204</v>
      </c>
      <c r="C379" s="179">
        <f>C378+C376+C373+C367+C362+C356+C354+C348+C343+C337</f>
        <v>73175660</v>
      </c>
      <c r="D379" s="179"/>
      <c r="E379" s="179">
        <f>E378+E376+E373+E367+E362+E356+E354+E348+E343+E337</f>
        <v>11000000</v>
      </c>
      <c r="F379" s="180">
        <f>+C379+D379+E379</f>
        <v>84175660</v>
      </c>
      <c r="G379" s="144"/>
      <c r="H379" s="102"/>
    </row>
    <row r="380" spans="1:8" s="11" customFormat="1" ht="11.25">
      <c r="A380" s="10"/>
      <c r="B380" s="10"/>
      <c r="C380" s="181"/>
      <c r="D380" s="10"/>
      <c r="E380" s="10"/>
      <c r="F380" s="176"/>
      <c r="G380" s="101"/>
      <c r="H380" s="102"/>
    </row>
    <row r="381" spans="1:6" s="4" customFormat="1" ht="11.25">
      <c r="A381" s="159">
        <v>2319</v>
      </c>
      <c r="B381" s="50" t="s">
        <v>205</v>
      </c>
      <c r="C381" s="51"/>
      <c r="D381" s="35"/>
      <c r="E381" s="35"/>
      <c r="F381" s="176"/>
    </row>
    <row r="382" spans="1:6" ht="11.25">
      <c r="A382" s="169">
        <v>23191</v>
      </c>
      <c r="B382" s="25" t="s">
        <v>206</v>
      </c>
      <c r="D382" s="27"/>
      <c r="E382" s="21">
        <v>1000000</v>
      </c>
      <c r="F382" s="176">
        <f aca="true" t="shared" si="6" ref="F382:F387">+C382+D382+E382</f>
        <v>1000000</v>
      </c>
    </row>
    <row r="383" spans="1:6" ht="11.25">
      <c r="A383" s="169">
        <v>23192</v>
      </c>
      <c r="B383" s="182" t="s">
        <v>207</v>
      </c>
      <c r="E383" s="21">
        <v>1000000</v>
      </c>
      <c r="F383" s="176">
        <f t="shared" si="6"/>
        <v>1000000</v>
      </c>
    </row>
    <row r="384" spans="1:6" ht="11.25">
      <c r="A384" s="169">
        <v>23193</v>
      </c>
      <c r="B384" s="5" t="s">
        <v>208</v>
      </c>
      <c r="C384" s="65"/>
      <c r="D384" s="31">
        <v>2000</v>
      </c>
      <c r="E384" s="31"/>
      <c r="F384" s="176">
        <f t="shared" si="6"/>
        <v>2000</v>
      </c>
    </row>
    <row r="385" spans="1:6" ht="11.25">
      <c r="A385" s="183"/>
      <c r="B385" s="184" t="s">
        <v>209</v>
      </c>
      <c r="C385" s="185"/>
      <c r="D385" s="186">
        <f>SUM(D382:D384)</f>
        <v>2000</v>
      </c>
      <c r="E385" s="186">
        <f>SUM(E382:E384)</f>
        <v>2000000</v>
      </c>
      <c r="F385" s="187">
        <f>+C385+D385+E385</f>
        <v>2002000</v>
      </c>
    </row>
    <row r="386" spans="1:6" ht="11.25">
      <c r="A386" s="188"/>
      <c r="B386" s="45"/>
      <c r="C386" s="72"/>
      <c r="D386" s="73"/>
      <c r="E386" s="73"/>
      <c r="F386" s="189"/>
    </row>
    <row r="387" spans="1:6" ht="12.75">
      <c r="A387" s="190"/>
      <c r="B387" s="190" t="s">
        <v>210</v>
      </c>
      <c r="C387" s="191">
        <f>C385+C379+C333+C325+C318+C312+C300+C291+C287+C282+C277+C252+C248+C244+C237+C230+C218+C198</f>
        <v>244515348</v>
      </c>
      <c r="D387" s="191">
        <f>D385+D379+D333+D325+D318+D312+D300+D291+D287+D282+D277+D252+D248+D244+D237+D230+D218+D198</f>
        <v>1277127423.685</v>
      </c>
      <c r="E387" s="191">
        <f>E385+E379+E333+E325+E318+E312+E300+E291+E287+E282+E277+E252+E248+E244+E237+E230+E218+E198</f>
        <v>248572267</v>
      </c>
      <c r="F387" s="191">
        <f t="shared" si="6"/>
        <v>1770215038.685</v>
      </c>
    </row>
    <row r="388" spans="1:6" ht="12.75">
      <c r="A388" s="129"/>
      <c r="B388" s="11"/>
      <c r="C388" s="64"/>
      <c r="D388" s="17"/>
      <c r="E388" s="17"/>
      <c r="F388" s="192"/>
    </row>
    <row r="389" spans="1:6" ht="12.75">
      <c r="A389" s="193"/>
      <c r="B389" s="194" t="s">
        <v>211</v>
      </c>
      <c r="C389" s="195">
        <f>C387+C180+C168</f>
        <v>1595242000</v>
      </c>
      <c r="D389" s="195">
        <f>D387+D180+D168</f>
        <v>1277127423.685</v>
      </c>
      <c r="E389" s="195">
        <f>E387+E180+E168</f>
        <v>268497824</v>
      </c>
      <c r="F389" s="195">
        <f>+C389+D389+E389</f>
        <v>3140867247.685</v>
      </c>
    </row>
    <row r="390" spans="1:6" s="4" customFormat="1" ht="12.75">
      <c r="A390" s="169"/>
      <c r="B390" s="196"/>
      <c r="C390" s="197"/>
      <c r="D390" s="198"/>
      <c r="E390" s="198"/>
      <c r="F390" s="38"/>
    </row>
    <row r="391" spans="1:3" ht="12">
      <c r="A391" s="130"/>
      <c r="B391" s="199"/>
      <c r="C391" s="200"/>
    </row>
    <row r="392" spans="1:5" ht="11.25">
      <c r="A392" s="199"/>
      <c r="B392" s="199"/>
      <c r="C392" s="64"/>
      <c r="D392" s="17"/>
      <c r="E392" s="17"/>
    </row>
    <row r="393" spans="1:2" ht="11.25">
      <c r="A393" s="201"/>
      <c r="B393" s="201"/>
    </row>
    <row r="394" spans="1:2" ht="11.25">
      <c r="A394" s="201"/>
      <c r="B394" s="201"/>
    </row>
    <row r="395" spans="1:8" ht="11.25">
      <c r="A395" s="201"/>
      <c r="B395" s="201"/>
      <c r="H395" s="101"/>
    </row>
    <row r="396" spans="1:2" ht="11.25">
      <c r="A396" s="201"/>
      <c r="B396" s="201"/>
    </row>
    <row r="397" spans="1:2" ht="11.25">
      <c r="A397" s="201"/>
      <c r="B397" s="201"/>
    </row>
    <row r="398" spans="1:2" ht="11.25">
      <c r="A398" s="201"/>
      <c r="B398" s="201"/>
    </row>
    <row r="399" spans="1:2" ht="11.25">
      <c r="A399" s="201"/>
      <c r="B399" s="201"/>
    </row>
    <row r="400" spans="1:2" ht="11.25">
      <c r="A400" s="201"/>
      <c r="B400" s="201"/>
    </row>
    <row r="401" spans="1:2" ht="11.25">
      <c r="A401" s="201"/>
      <c r="B401" s="201"/>
    </row>
    <row r="402" spans="1:2" ht="11.25">
      <c r="A402" s="201"/>
      <c r="B402" s="201"/>
    </row>
    <row r="403" spans="1:2" ht="11.25">
      <c r="A403" s="201"/>
      <c r="B403" s="201"/>
    </row>
    <row r="404" spans="1:2" ht="11.25">
      <c r="A404" s="201"/>
      <c r="B404" s="201"/>
    </row>
    <row r="405" spans="1:2" ht="11.25">
      <c r="A405" s="201"/>
      <c r="B405" s="201"/>
    </row>
    <row r="406" spans="1:2" ht="11.25">
      <c r="A406" s="201"/>
      <c r="B406" s="201"/>
    </row>
    <row r="407" ht="11.25">
      <c r="A407" s="201"/>
    </row>
    <row r="408" spans="1:2" ht="11.25">
      <c r="A408" s="201"/>
      <c r="B408" s="199"/>
    </row>
    <row r="410" ht="11.25">
      <c r="B410" s="201"/>
    </row>
    <row r="413" ht="11.25">
      <c r="C413" s="202"/>
    </row>
  </sheetData>
  <sheetProtection/>
  <mergeCells count="6">
    <mergeCell ref="D6:E6"/>
    <mergeCell ref="B184:C184"/>
    <mergeCell ref="A1:F1"/>
    <mergeCell ref="A2:F2"/>
    <mergeCell ref="A3:F3"/>
    <mergeCell ref="A4:F4"/>
  </mergeCells>
  <printOptions/>
  <pageMargins left="0.7480314960629921" right="0.7480314960629921" top="0.5905511811023623" bottom="0.5905511811023623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Diaz</dc:creator>
  <cp:keywords/>
  <dc:description/>
  <cp:lastModifiedBy>Hacienda</cp:lastModifiedBy>
  <cp:lastPrinted>2008-06-11T13:16:58Z</cp:lastPrinted>
  <dcterms:created xsi:type="dcterms:W3CDTF">2007-11-19T22:30:33Z</dcterms:created>
  <dcterms:modified xsi:type="dcterms:W3CDTF">2008-06-17T13:32:43Z</dcterms:modified>
  <cp:category/>
  <cp:version/>
  <cp:contentType/>
  <cp:contentStatus/>
</cp:coreProperties>
</file>