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95" windowHeight="8700" activeTab="2"/>
  </bookViews>
  <sheets>
    <sheet name="MATRIZ2005" sheetId="1" r:id="rId1"/>
    <sheet name="MATRIZ 2006" sheetId="2" r:id="rId2"/>
    <sheet name="MATRIZ 2007" sheetId="3" r:id="rId3"/>
    <sheet name="DISTRIBUCION INVERSION" sheetId="4" r:id="rId4"/>
  </sheets>
  <definedNames>
    <definedName name="_xlnm.Print_Area" localSheetId="3">'DISTRIBUCION INVERSION'!$A$1:$G$48</definedName>
    <definedName name="_xlnm.Print_Area" localSheetId="1">'MATRIZ 2006'!$A$1:$P$96</definedName>
    <definedName name="_xlnm.Print_Area" localSheetId="2">'MATRIZ 2007'!$A$1:$P$94</definedName>
    <definedName name="_xlnm.Print_Area" localSheetId="0">'MATRIZ2005'!$A$1:$P$98</definedName>
    <definedName name="_xlnm.Print_Titles" localSheetId="1">'MATRIZ 2006'!$1:$9</definedName>
    <definedName name="_xlnm.Print_Titles" localSheetId="2">'MATRIZ 2007'!$1:$9</definedName>
    <definedName name="_xlnm.Print_Titles" localSheetId="0">'MATRIZ2005'!$1:$10</definedName>
  </definedNames>
  <calcPr fullCalcOnLoad="1"/>
</workbook>
</file>

<file path=xl/sharedStrings.xml><?xml version="1.0" encoding="utf-8"?>
<sst xmlns="http://schemas.openxmlformats.org/spreadsheetml/2006/main" count="480" uniqueCount="119">
  <si>
    <t>SECRETARIA DE HACIENDA</t>
  </si>
  <si>
    <t>EDUCACION</t>
  </si>
  <si>
    <t>SALUD</t>
  </si>
  <si>
    <t>VIVIENDA</t>
  </si>
  <si>
    <t>DEPORTE</t>
  </si>
  <si>
    <t>AGUA POTABLE</t>
  </si>
  <si>
    <t>MEDIO AMBIENTE</t>
  </si>
  <si>
    <t>CAPACITACION</t>
  </si>
  <si>
    <t>ALIMENTACION ESCOLAR</t>
  </si>
  <si>
    <t>FOSYGA</t>
  </si>
  <si>
    <t xml:space="preserve"> </t>
  </si>
  <si>
    <t>MUNICIPIO DE CAJICA</t>
  </si>
  <si>
    <t>TOTAL</t>
  </si>
  <si>
    <t>MATRIZ DE DISTRIBUCIÓN DE LA INVERSION</t>
  </si>
  <si>
    <t>FUENTE DE FINANCIACION</t>
  </si>
  <si>
    <t>SECTOR</t>
  </si>
  <si>
    <t>PROGRAMA</t>
  </si>
  <si>
    <t>RECURSOS</t>
  </si>
  <si>
    <t>SOBRETASA</t>
  </si>
  <si>
    <t>RENTAS</t>
  </si>
  <si>
    <t>SGP</t>
  </si>
  <si>
    <t>TRANP.</t>
  </si>
  <si>
    <t>REGALIAS</t>
  </si>
  <si>
    <t>ETESA</t>
  </si>
  <si>
    <t>MUNICIPIO</t>
  </si>
  <si>
    <t>GASOLINA</t>
  </si>
  <si>
    <t>PROPIAS</t>
  </si>
  <si>
    <t>ALIM ESC</t>
  </si>
  <si>
    <t>P. GNAL FORZ</t>
  </si>
  <si>
    <t>P.GNAL LIB</t>
  </si>
  <si>
    <t>HIDROC.</t>
  </si>
  <si>
    <t>ELECTRICO</t>
  </si>
  <si>
    <t>INVERSION</t>
  </si>
  <si>
    <t>INFRAESTRUCTURA</t>
  </si>
  <si>
    <t>DOTACION</t>
  </si>
  <si>
    <t>SERVICIOS PUBLICOS</t>
  </si>
  <si>
    <t>TOTAL EDUCACION</t>
  </si>
  <si>
    <t>REGIMEN SUBSIDIADO CONTINUIDAD</t>
  </si>
  <si>
    <t>REGIMEN SUBSIDIADO AMPLIACION</t>
  </si>
  <si>
    <t>PRESTACION SERVICIOS NO ASEGURADOS</t>
  </si>
  <si>
    <t>SALUD PUBLICA (PAB)</t>
  </si>
  <si>
    <t>TOTAL SALUD</t>
  </si>
  <si>
    <t xml:space="preserve">AGUA POTABLE Y </t>
  </si>
  <si>
    <t>SANEAMIENTO BASICO</t>
  </si>
  <si>
    <t>SUBSIDIOS</t>
  </si>
  <si>
    <t>TOTAL AGUA POTABLE</t>
  </si>
  <si>
    <t>DEPORTE Y RECREACION</t>
  </si>
  <si>
    <t>EVENTOS DEPORTIVOS</t>
  </si>
  <si>
    <t>ESCUELAS DE FORMACION</t>
  </si>
  <si>
    <t>IMPLEMENTOS DEPORTIVOS</t>
  </si>
  <si>
    <t>TOTAL DEPORTE</t>
  </si>
  <si>
    <t>ARTE Y CULTURA</t>
  </si>
  <si>
    <t>EVENTOS CULTURALES</t>
  </si>
  <si>
    <t>TOTAL CULTURA</t>
  </si>
  <si>
    <t>VIVIENDA DE INTERES SOCIAL</t>
  </si>
  <si>
    <t>TOTAL VIVIENDA</t>
  </si>
  <si>
    <t>DESARROLLO COMUNITARIO</t>
  </si>
  <si>
    <t>ADULTO MAYOR</t>
  </si>
  <si>
    <t xml:space="preserve">NIÑEZ </t>
  </si>
  <si>
    <t>JUVENTUD</t>
  </si>
  <si>
    <t>DISCAPACITADOS</t>
  </si>
  <si>
    <t>DESPLAZADOS</t>
  </si>
  <si>
    <t>MUJER CABEZA DE FAMILIA</t>
  </si>
  <si>
    <t>CAPACITACION COMUNITARIA</t>
  </si>
  <si>
    <t>TOTAL DES.COMUNITARIO</t>
  </si>
  <si>
    <t>SEGURIDAD</t>
  </si>
  <si>
    <t>ADQUISICION EQUIPOS</t>
  </si>
  <si>
    <t>PROGRAMAS DE SEGURIDAD CIUDADANA</t>
  </si>
  <si>
    <t>TOTAL SEGURIDAD</t>
  </si>
  <si>
    <t>AGROPECUARIO</t>
  </si>
  <si>
    <t>ASISTENCIA TECNICA</t>
  </si>
  <si>
    <t>APOYO A PEQUEÑOS Y MEDIANOS PRODUC.</t>
  </si>
  <si>
    <t>TOTAL AGROPECUARIO</t>
  </si>
  <si>
    <t>INFRAESTRUCTURA VIAL</t>
  </si>
  <si>
    <t>CONSTRUCCION VIAS</t>
  </si>
  <si>
    <t>MANTENIMIENTO DE VIAS</t>
  </si>
  <si>
    <t>ESTUDIOS Y DISEÑOS</t>
  </si>
  <si>
    <t>SEÑALIZACION</t>
  </si>
  <si>
    <t>TOTAL VIAL</t>
  </si>
  <si>
    <t>MANTENIMIENTO DE REDES</t>
  </si>
  <si>
    <t>CONSTRUCCION DE REDES</t>
  </si>
  <si>
    <t>ALUMBRADO PUBLICO</t>
  </si>
  <si>
    <t>TOTAL ELECTRICO</t>
  </si>
  <si>
    <t>DESARROLLO INSTITUCIONAL</t>
  </si>
  <si>
    <t>FORTALECIMIENTO INSTITUCIONAL</t>
  </si>
  <si>
    <t>SISTEMA DE INFORMACION</t>
  </si>
  <si>
    <t>TOTAL DES. INSTITUCIONAL</t>
  </si>
  <si>
    <t>REFORESTACION DE CUENCAS</t>
  </si>
  <si>
    <t>RECUPERACION DE ZONAS</t>
  </si>
  <si>
    <t>COMPRA DE PREDIOS RESERVA FORESTAL</t>
  </si>
  <si>
    <t>TOTAL MEDIO AMBIENTE</t>
  </si>
  <si>
    <t>ATENCION DE DESASTRES</t>
  </si>
  <si>
    <t>PREVENCION Y ATENCION DESASTRES</t>
  </si>
  <si>
    <t>TOTAL DESASTRES</t>
  </si>
  <si>
    <t>EQUIPAMENTO</t>
  </si>
  <si>
    <t xml:space="preserve">CONSTRUCCION </t>
  </si>
  <si>
    <t>MANTENIMIENTO DE EDIFICIOS PUBLICOS</t>
  </si>
  <si>
    <t>MANTENIMIENTO DE PARQUES Y PLAZAS</t>
  </si>
  <si>
    <t>COMPRA DE PREDIOS DE INTERES MPAL</t>
  </si>
  <si>
    <t>TOTAL EQUIPAMIENTO</t>
  </si>
  <si>
    <t>TURISMO</t>
  </si>
  <si>
    <t>FOMENTO DEL TURISMO</t>
  </si>
  <si>
    <t>TOTAL TURISMO</t>
  </si>
  <si>
    <t>TOTAL INVERSION</t>
  </si>
  <si>
    <t>DISPONIBILIDAD DE INGRESOS</t>
  </si>
  <si>
    <t>POR DISTRIBUIR</t>
  </si>
  <si>
    <t>VIGENCIA 2005</t>
  </si>
  <si>
    <t>RECURSOS DISPONIBLES</t>
  </si>
  <si>
    <t>ELEC. EMGES</t>
  </si>
  <si>
    <t>LUDOTECA</t>
  </si>
  <si>
    <t>VIGENCIA 2006</t>
  </si>
  <si>
    <t>VIGENCIA 2007</t>
  </si>
  <si>
    <t xml:space="preserve">        MUNICIPIO DE CAJICA</t>
  </si>
  <si>
    <t>VIGENCIA 2005 - 2007</t>
  </si>
  <si>
    <t>DESARROLLO  INSTITUCIONAL</t>
  </si>
  <si>
    <t>PREVENCION DESASTRES</t>
  </si>
  <si>
    <t>EQUIPAMIENTO</t>
  </si>
  <si>
    <t>PART</t>
  </si>
  <si>
    <t>%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</si>
</sst>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  <numFmt numFmtId="165" formatCode="#,##0.0"/>
    <numFmt numFmtId="166" formatCode="[$$-240A]\ #,##0.00"/>
    <numFmt numFmtId="167" formatCode="0.0%"/>
    <numFmt numFmtId="168" formatCode="0.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2" fillId="0" borderId="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33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2" fillId="0" borderId="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2" fillId="0" borderId="36" xfId="0" applyFont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0" xfId="0" applyFont="1" applyAlignment="1">
      <alignment horizontal="center"/>
    </xf>
    <xf numFmtId="3" fontId="2" fillId="2" borderId="3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7" xfId="0" applyFont="1" applyBorder="1" applyAlignment="1">
      <alignment/>
    </xf>
    <xf numFmtId="3" fontId="2" fillId="0" borderId="38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39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40" xfId="0" applyNumberFormat="1" applyFont="1" applyFill="1" applyBorder="1" applyAlignment="1">
      <alignment/>
    </xf>
    <xf numFmtId="0" fontId="0" fillId="0" borderId="40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3" fontId="2" fillId="0" borderId="4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41" xfId="0" applyNumberFormat="1" applyFon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1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6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82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82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34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IV115"/>
  <sheetViews>
    <sheetView view="pageBreakPreview" zoomScale="60" workbookViewId="0" topLeftCell="A58">
      <selection activeCell="A4" sqref="A4:P4"/>
    </sheetView>
  </sheetViews>
  <sheetFormatPr defaultColWidth="11.421875" defaultRowHeight="12.75"/>
  <cols>
    <col min="1" max="1" width="28.140625" style="0" customWidth="1"/>
    <col min="2" max="2" width="39.421875" style="0" customWidth="1"/>
    <col min="3" max="3" width="17.00390625" style="0" customWidth="1"/>
    <col min="4" max="4" width="12.8515625" style="0" customWidth="1"/>
    <col min="6" max="6" width="12.421875" style="0" customWidth="1"/>
    <col min="8" max="8" width="14.140625" style="0" customWidth="1"/>
    <col min="9" max="10" width="12.00390625" style="0" customWidth="1"/>
    <col min="11" max="11" width="12.7109375" style="0" customWidth="1"/>
    <col min="12" max="12" width="11.8515625" style="0" customWidth="1"/>
    <col min="13" max="13" width="12.7109375" style="0" bestFit="1" customWidth="1"/>
    <col min="14" max="14" width="11.8515625" style="0" customWidth="1"/>
    <col min="16" max="16" width="13.140625" style="0" customWidth="1"/>
    <col min="17" max="17" width="12.7109375" style="0" bestFit="1" customWidth="1"/>
  </cols>
  <sheetData>
    <row r="1" spans="1:16" ht="15.75">
      <c r="A1" s="102" t="s">
        <v>11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5.7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5.75">
      <c r="A3" s="102" t="s">
        <v>13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5.75">
      <c r="A4" s="102" t="s">
        <v>106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15.75">
      <c r="A5" s="62" t="s">
        <v>112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7" ht="13.5" thickBot="1"/>
    <row r="8" spans="1:16" ht="13.5" thickBot="1">
      <c r="A8" s="11"/>
      <c r="B8" s="12"/>
      <c r="C8" s="99" t="s">
        <v>14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1"/>
    </row>
    <row r="9" spans="1:16" ht="12.75">
      <c r="A9" s="13" t="s">
        <v>15</v>
      </c>
      <c r="B9" s="14" t="s">
        <v>16</v>
      </c>
      <c r="C9" s="2" t="s">
        <v>17</v>
      </c>
      <c r="D9" s="14" t="s">
        <v>18</v>
      </c>
      <c r="E9" s="2" t="s">
        <v>19</v>
      </c>
      <c r="F9" s="14" t="s">
        <v>20</v>
      </c>
      <c r="G9" s="2" t="s">
        <v>20</v>
      </c>
      <c r="H9" s="14" t="s">
        <v>20</v>
      </c>
      <c r="I9" s="2" t="s">
        <v>20</v>
      </c>
      <c r="J9" s="14" t="s">
        <v>21</v>
      </c>
      <c r="K9" s="14" t="s">
        <v>15</v>
      </c>
      <c r="L9" s="2" t="s">
        <v>22</v>
      </c>
      <c r="M9" s="14" t="s">
        <v>20</v>
      </c>
      <c r="N9" s="14" t="s">
        <v>9</v>
      </c>
      <c r="O9" s="2" t="s">
        <v>23</v>
      </c>
      <c r="P9" s="15" t="s">
        <v>12</v>
      </c>
    </row>
    <row r="10" spans="1:16" ht="13.5" thickBot="1">
      <c r="A10" s="16"/>
      <c r="B10" s="14"/>
      <c r="C10" s="13" t="s">
        <v>24</v>
      </c>
      <c r="D10" s="14" t="s">
        <v>25</v>
      </c>
      <c r="E10" s="13" t="s">
        <v>26</v>
      </c>
      <c r="F10" s="14" t="s">
        <v>1</v>
      </c>
      <c r="G10" s="13" t="s">
        <v>27</v>
      </c>
      <c r="H10" s="14" t="s">
        <v>28</v>
      </c>
      <c r="I10" s="13" t="s">
        <v>29</v>
      </c>
      <c r="J10" s="14" t="s">
        <v>30</v>
      </c>
      <c r="K10" s="14" t="s">
        <v>108</v>
      </c>
      <c r="L10" s="13"/>
      <c r="M10" s="14" t="s">
        <v>2</v>
      </c>
      <c r="N10" s="14"/>
      <c r="O10" s="13"/>
      <c r="P10" s="15" t="s">
        <v>32</v>
      </c>
    </row>
    <row r="11" spans="1:18" ht="12.75">
      <c r="A11" s="17" t="s">
        <v>1</v>
      </c>
      <c r="B11" s="18" t="s">
        <v>33</v>
      </c>
      <c r="C11" s="19">
        <v>82100000</v>
      </c>
      <c r="D11" s="19"/>
      <c r="E11" s="19"/>
      <c r="F11" s="19">
        <v>139301392</v>
      </c>
      <c r="G11" s="19"/>
      <c r="H11" s="19"/>
      <c r="I11" s="19"/>
      <c r="J11" s="19"/>
      <c r="K11" s="19"/>
      <c r="L11" s="19"/>
      <c r="M11" s="19"/>
      <c r="N11" s="19"/>
      <c r="O11" s="19"/>
      <c r="P11" s="86">
        <v>221401392</v>
      </c>
      <c r="R11">
        <f>9100000*1.07</f>
        <v>9737000</v>
      </c>
    </row>
    <row r="12" spans="1:18" ht="12.75">
      <c r="A12" s="8"/>
      <c r="B12" s="20" t="s">
        <v>34</v>
      </c>
      <c r="C12" s="21"/>
      <c r="D12" s="21"/>
      <c r="E12" s="21"/>
      <c r="F12" s="21">
        <v>15000000</v>
      </c>
      <c r="G12" s="21"/>
      <c r="H12" s="21"/>
      <c r="I12" s="21"/>
      <c r="J12" s="21"/>
      <c r="K12" s="21"/>
      <c r="L12" s="21"/>
      <c r="M12" s="21"/>
      <c r="N12" s="21"/>
      <c r="O12" s="21"/>
      <c r="P12" s="87">
        <v>15000000</v>
      </c>
      <c r="R12">
        <f>+R11*6</f>
        <v>58422000</v>
      </c>
    </row>
    <row r="13" spans="1:18" ht="12.75">
      <c r="A13" s="8"/>
      <c r="B13" s="20" t="s">
        <v>35</v>
      </c>
      <c r="C13" s="21">
        <v>25000000</v>
      </c>
      <c r="D13" s="21"/>
      <c r="E13" s="21"/>
      <c r="F13" s="21">
        <v>75000000</v>
      </c>
      <c r="G13" s="21"/>
      <c r="H13" s="21"/>
      <c r="I13" s="21"/>
      <c r="J13" s="21"/>
      <c r="K13" s="21"/>
      <c r="L13" s="21"/>
      <c r="M13" s="21"/>
      <c r="N13" s="21"/>
      <c r="O13" s="21"/>
      <c r="P13" s="87">
        <v>100000000</v>
      </c>
      <c r="R13">
        <f>2600000*1.07</f>
        <v>2782000</v>
      </c>
    </row>
    <row r="14" spans="1:18" ht="12.75" customHeight="1" thickBot="1">
      <c r="A14" s="9"/>
      <c r="B14" s="22" t="s">
        <v>8</v>
      </c>
      <c r="C14" s="23"/>
      <c r="D14" s="23"/>
      <c r="E14" s="23"/>
      <c r="F14" s="23"/>
      <c r="G14" s="23">
        <v>52481049.35</v>
      </c>
      <c r="H14" s="23"/>
      <c r="I14" s="23"/>
      <c r="J14" s="23"/>
      <c r="K14" s="23"/>
      <c r="L14" s="23"/>
      <c r="M14" s="23"/>
      <c r="N14" s="23"/>
      <c r="O14" s="23"/>
      <c r="P14" s="88">
        <v>52481049.35</v>
      </c>
      <c r="R14">
        <f>+R13*12</f>
        <v>33384000</v>
      </c>
    </row>
    <row r="15" spans="1:18" ht="13.5" thickBot="1">
      <c r="A15" s="24" t="s">
        <v>36</v>
      </c>
      <c r="B15" s="3"/>
      <c r="C15" s="4">
        <v>107100000</v>
      </c>
      <c r="D15" s="4">
        <v>0</v>
      </c>
      <c r="E15" s="4">
        <v>0</v>
      </c>
      <c r="F15" s="4">
        <v>229301392</v>
      </c>
      <c r="G15" s="4">
        <v>52481049.35</v>
      </c>
      <c r="H15" s="4">
        <v>0</v>
      </c>
      <c r="I15" s="4">
        <v>0</v>
      </c>
      <c r="J15" s="4"/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89">
        <v>388882441.35</v>
      </c>
      <c r="R15">
        <f>4500000*1.07</f>
        <v>4815000</v>
      </c>
    </row>
    <row r="16" spans="1:16" ht="13.5" hidden="1" thickBot="1">
      <c r="A16" s="24" t="s">
        <v>107</v>
      </c>
      <c r="B16" s="3"/>
      <c r="C16" s="4">
        <v>107100000</v>
      </c>
      <c r="D16" s="4"/>
      <c r="E16" s="4"/>
      <c r="F16" s="4">
        <v>229301391.81</v>
      </c>
      <c r="G16" s="4"/>
      <c r="H16" s="4"/>
      <c r="I16" s="4"/>
      <c r="J16" s="4"/>
      <c r="K16" s="4"/>
      <c r="L16" s="4"/>
      <c r="M16" s="4"/>
      <c r="N16" s="4"/>
      <c r="O16" s="4"/>
      <c r="P16" s="89"/>
    </row>
    <row r="17" spans="1:18" ht="12.75">
      <c r="A17" s="17" t="s">
        <v>2</v>
      </c>
      <c r="B17" s="18" t="s">
        <v>37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>
        <v>831645200</v>
      </c>
      <c r="N17" s="19">
        <v>309750000</v>
      </c>
      <c r="O17" s="19">
        <v>5</v>
      </c>
      <c r="P17" s="86">
        <v>1141395200</v>
      </c>
      <c r="R17">
        <f>+R15*12</f>
        <v>57780000</v>
      </c>
    </row>
    <row r="18" spans="1:18" ht="12.75">
      <c r="A18" s="8"/>
      <c r="B18" s="20" t="s">
        <v>38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>
        <v>73891821</v>
      </c>
      <c r="N18" s="21"/>
      <c r="O18" s="21"/>
      <c r="P18" s="87">
        <v>73891821</v>
      </c>
      <c r="R18">
        <f>+R17+R14+R12</f>
        <v>149586000</v>
      </c>
    </row>
    <row r="19" spans="1:16" ht="12.75">
      <c r="A19" s="8"/>
      <c r="B19" s="20" t="s">
        <v>39</v>
      </c>
      <c r="C19" s="21"/>
      <c r="D19" s="21"/>
      <c r="E19" s="21">
        <v>20270790</v>
      </c>
      <c r="F19" s="21"/>
      <c r="G19" s="21"/>
      <c r="H19" s="21"/>
      <c r="I19" s="21"/>
      <c r="J19" s="21"/>
      <c r="K19" s="21"/>
      <c r="L19" s="21"/>
      <c r="M19" s="21">
        <v>191803190</v>
      </c>
      <c r="N19" s="21"/>
      <c r="O19" s="21"/>
      <c r="P19" s="87">
        <v>212073980</v>
      </c>
    </row>
    <row r="20" spans="1:18" ht="13.5" thickBot="1">
      <c r="A20" s="9"/>
      <c r="B20" s="22" t="s">
        <v>40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>
        <v>99847513</v>
      </c>
      <c r="N20" s="23"/>
      <c r="O20" s="23">
        <v>48453633</v>
      </c>
      <c r="P20" s="88">
        <v>148301146</v>
      </c>
      <c r="R20">
        <f>(27000000*12)*1.07</f>
        <v>346680000</v>
      </c>
    </row>
    <row r="21" spans="1:16" ht="12.75">
      <c r="A21" s="47" t="s">
        <v>41</v>
      </c>
      <c r="B21" s="42"/>
      <c r="C21" s="43">
        <v>0</v>
      </c>
      <c r="D21" s="43">
        <v>0</v>
      </c>
      <c r="E21" s="43">
        <v>20270790</v>
      </c>
      <c r="F21" s="43">
        <v>0</v>
      </c>
      <c r="G21" s="43">
        <v>0</v>
      </c>
      <c r="H21" s="43">
        <v>0</v>
      </c>
      <c r="I21" s="43">
        <v>0</v>
      </c>
      <c r="J21" s="43"/>
      <c r="K21" s="43">
        <v>0</v>
      </c>
      <c r="L21" s="43">
        <v>0</v>
      </c>
      <c r="M21" s="43">
        <v>1197187724</v>
      </c>
      <c r="N21" s="43">
        <v>309750000</v>
      </c>
      <c r="O21" s="43">
        <v>48453633</v>
      </c>
      <c r="P21" s="90">
        <v>1575662147</v>
      </c>
    </row>
    <row r="22" spans="1:16" ht="13.5" hidden="1" thickBot="1">
      <c r="A22" s="26" t="s">
        <v>107</v>
      </c>
      <c r="B22" s="5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91"/>
    </row>
    <row r="23" spans="1:18" ht="12.75">
      <c r="A23" s="8" t="s">
        <v>42</v>
      </c>
      <c r="B23" s="29" t="s">
        <v>33</v>
      </c>
      <c r="C23" s="30">
        <v>100000000</v>
      </c>
      <c r="D23" s="30"/>
      <c r="E23" s="30"/>
      <c r="F23" s="30"/>
      <c r="G23" s="30"/>
      <c r="H23" s="30"/>
      <c r="I23" s="30"/>
      <c r="J23" s="30">
        <v>52500000</v>
      </c>
      <c r="K23" s="30"/>
      <c r="L23" s="30"/>
      <c r="M23" s="30"/>
      <c r="N23" s="30"/>
      <c r="O23" s="30"/>
      <c r="P23" s="92">
        <v>152500000</v>
      </c>
      <c r="R23">
        <f>7900000+3700000</f>
        <v>11600000</v>
      </c>
    </row>
    <row r="24" spans="1:18" ht="13.5" thickBot="1">
      <c r="A24" s="8" t="s">
        <v>43</v>
      </c>
      <c r="B24" s="31" t="s">
        <v>44</v>
      </c>
      <c r="C24" s="32">
        <v>162500000</v>
      </c>
      <c r="D24" s="32"/>
      <c r="E24" s="32"/>
      <c r="F24" s="32"/>
      <c r="G24" s="32"/>
      <c r="H24" s="32">
        <v>367214990</v>
      </c>
      <c r="I24" s="32">
        <v>213813010</v>
      </c>
      <c r="J24" s="32">
        <v>2054400</v>
      </c>
      <c r="K24" s="32"/>
      <c r="L24" s="32"/>
      <c r="M24" s="32"/>
      <c r="N24" s="32"/>
      <c r="O24" s="32"/>
      <c r="P24" s="93">
        <v>745582400</v>
      </c>
      <c r="R24">
        <f>+R23*1.07</f>
        <v>12412000</v>
      </c>
    </row>
    <row r="25" spans="1:18" ht="13.5" thickBot="1">
      <c r="A25" s="25" t="s">
        <v>45</v>
      </c>
      <c r="B25" s="26"/>
      <c r="C25" s="27">
        <v>262500000</v>
      </c>
      <c r="D25" s="27">
        <v>0</v>
      </c>
      <c r="E25" s="27">
        <v>0</v>
      </c>
      <c r="F25" s="27">
        <v>0</v>
      </c>
      <c r="G25" s="27">
        <v>0</v>
      </c>
      <c r="H25" s="27">
        <v>367214990</v>
      </c>
      <c r="I25" s="27">
        <v>213813010</v>
      </c>
      <c r="J25" s="27">
        <v>54554400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91">
        <v>898082400</v>
      </c>
      <c r="R25">
        <f>+R24*6</f>
        <v>74472000</v>
      </c>
    </row>
    <row r="26" spans="1:16" ht="13.5" hidden="1" thickBot="1">
      <c r="A26" s="47" t="s">
        <v>107</v>
      </c>
      <c r="B26" s="42"/>
      <c r="C26" s="43"/>
      <c r="D26" s="43"/>
      <c r="E26" s="43"/>
      <c r="F26" s="43"/>
      <c r="G26" s="43"/>
      <c r="H26" s="63">
        <v>352476339</v>
      </c>
      <c r="I26" s="43"/>
      <c r="J26" s="43"/>
      <c r="K26" s="43"/>
      <c r="L26" s="43"/>
      <c r="M26" s="43"/>
      <c r="N26" s="43"/>
      <c r="O26" s="43"/>
      <c r="P26" s="90"/>
    </row>
    <row r="27" spans="1:18" ht="12.75">
      <c r="A27" s="17" t="s">
        <v>46</v>
      </c>
      <c r="B27" s="18" t="s">
        <v>33</v>
      </c>
      <c r="C27" s="19"/>
      <c r="D27" s="19"/>
      <c r="E27" s="19"/>
      <c r="F27" s="19"/>
      <c r="G27" s="19"/>
      <c r="H27" s="19">
        <v>34387935</v>
      </c>
      <c r="I27" s="19"/>
      <c r="J27" s="19"/>
      <c r="K27" s="19"/>
      <c r="L27" s="19"/>
      <c r="M27" s="19"/>
      <c r="N27" s="19"/>
      <c r="O27" s="19"/>
      <c r="P27" s="86">
        <v>34387935</v>
      </c>
      <c r="R27">
        <f>602000+1635000+500000</f>
        <v>2737000</v>
      </c>
    </row>
    <row r="28" spans="1:18" ht="12.75">
      <c r="A28" s="8"/>
      <c r="B28" s="20" t="s">
        <v>47</v>
      </c>
      <c r="C28" s="21">
        <v>44100000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87">
        <v>44100000</v>
      </c>
      <c r="R28">
        <f>+R27*1.07</f>
        <v>2928590</v>
      </c>
    </row>
    <row r="29" spans="1:18" ht="12.75">
      <c r="A29" s="8"/>
      <c r="B29" s="20" t="s">
        <v>48</v>
      </c>
      <c r="C29" s="21"/>
      <c r="D29" s="21"/>
      <c r="E29" s="21">
        <v>49626150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87">
        <v>49626150</v>
      </c>
      <c r="R29">
        <f>+R28*12</f>
        <v>35143080</v>
      </c>
    </row>
    <row r="30" spans="1:18" ht="13.5" thickBot="1">
      <c r="A30" s="9"/>
      <c r="B30" s="22" t="s">
        <v>49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88">
        <v>0</v>
      </c>
      <c r="R30">
        <f>+R29+R25</f>
        <v>109615080</v>
      </c>
    </row>
    <row r="31" spans="1:16" ht="13.5" thickBot="1">
      <c r="A31" s="24" t="s">
        <v>50</v>
      </c>
      <c r="B31" s="3"/>
      <c r="C31" s="4">
        <v>44100000</v>
      </c>
      <c r="D31" s="4">
        <v>0</v>
      </c>
      <c r="E31" s="4">
        <v>49626150</v>
      </c>
      <c r="F31" s="4">
        <v>0</v>
      </c>
      <c r="G31" s="4">
        <v>0</v>
      </c>
      <c r="H31" s="4">
        <v>34387935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89">
        <v>128114085</v>
      </c>
    </row>
    <row r="32" spans="1:16" ht="13.5" hidden="1" thickBot="1">
      <c r="A32" s="24" t="s">
        <v>107</v>
      </c>
      <c r="B32" s="3"/>
      <c r="C32" s="4"/>
      <c r="D32" s="4"/>
      <c r="E32" s="4"/>
      <c r="F32" s="4"/>
      <c r="G32" s="4"/>
      <c r="H32" s="4">
        <v>34387935</v>
      </c>
      <c r="I32" s="4"/>
      <c r="J32" s="4"/>
      <c r="K32" s="4"/>
      <c r="L32" s="4"/>
      <c r="M32" s="4"/>
      <c r="N32" s="4"/>
      <c r="O32" s="4"/>
      <c r="P32" s="89"/>
    </row>
    <row r="33" spans="1:16" ht="12.75">
      <c r="A33" s="33" t="s">
        <v>51</v>
      </c>
      <c r="B33" s="18" t="s">
        <v>33</v>
      </c>
      <c r="C33" s="19"/>
      <c r="D33" s="19"/>
      <c r="E33" s="19">
        <v>8016812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86">
        <v>8016812</v>
      </c>
    </row>
    <row r="34" spans="1:16" ht="12.75">
      <c r="A34" s="10"/>
      <c r="B34" s="20" t="s">
        <v>52</v>
      </c>
      <c r="C34" s="21"/>
      <c r="D34" s="21"/>
      <c r="E34" s="21">
        <v>727118</v>
      </c>
      <c r="F34" s="21"/>
      <c r="G34" s="21"/>
      <c r="H34" s="21">
        <v>25790952</v>
      </c>
      <c r="I34" s="21"/>
      <c r="J34" s="21"/>
      <c r="K34" s="21"/>
      <c r="L34" s="21"/>
      <c r="M34" s="21"/>
      <c r="N34" s="21"/>
      <c r="O34" s="21"/>
      <c r="P34" s="87">
        <v>26518070</v>
      </c>
    </row>
    <row r="35" spans="1:16" ht="12.75">
      <c r="A35" s="10"/>
      <c r="B35" s="20" t="s">
        <v>48</v>
      </c>
      <c r="C35" s="21"/>
      <c r="D35" s="21"/>
      <c r="E35" s="21">
        <v>86502664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87">
        <v>86502664</v>
      </c>
    </row>
    <row r="36" spans="1:16" ht="13.5" thickBot="1">
      <c r="A36" s="10"/>
      <c r="B36" s="31" t="s">
        <v>34</v>
      </c>
      <c r="C36" s="32">
        <v>52500000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93">
        <v>52500000</v>
      </c>
    </row>
    <row r="37" spans="1:16" ht="13.5" thickBot="1">
      <c r="A37" s="25" t="s">
        <v>53</v>
      </c>
      <c r="B37" s="26"/>
      <c r="C37" s="27">
        <v>52500000</v>
      </c>
      <c r="D37" s="27">
        <v>0</v>
      </c>
      <c r="E37" s="27">
        <v>95246594</v>
      </c>
      <c r="F37" s="27">
        <v>0</v>
      </c>
      <c r="G37" s="27">
        <v>0</v>
      </c>
      <c r="H37" s="27">
        <v>25790952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91">
        <v>173537546</v>
      </c>
    </row>
    <row r="38" spans="1:16" ht="13.5" hidden="1" thickBot="1">
      <c r="A38" s="47" t="s">
        <v>107</v>
      </c>
      <c r="B38" s="42"/>
      <c r="C38" s="43"/>
      <c r="D38" s="43"/>
      <c r="E38" s="43"/>
      <c r="F38" s="43"/>
      <c r="G38" s="43"/>
      <c r="H38" s="43">
        <v>25790952</v>
      </c>
      <c r="I38" s="43"/>
      <c r="J38" s="43"/>
      <c r="K38" s="43"/>
      <c r="L38" s="43"/>
      <c r="M38" s="43"/>
      <c r="N38" s="43"/>
      <c r="O38" s="43"/>
      <c r="P38" s="90"/>
    </row>
    <row r="39" spans="1:16" ht="12.75">
      <c r="A39" s="17" t="s">
        <v>3</v>
      </c>
      <c r="B39" s="18" t="s">
        <v>54</v>
      </c>
      <c r="C39" s="19">
        <v>147019946</v>
      </c>
      <c r="D39" s="19"/>
      <c r="E39" s="19">
        <v>5768979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86">
        <v>152788925</v>
      </c>
    </row>
    <row r="40" spans="1:16" ht="13.5" thickBot="1">
      <c r="A40" s="8"/>
      <c r="B40" s="31" t="s">
        <v>44</v>
      </c>
      <c r="C40" s="32">
        <v>100000000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93">
        <v>100000000</v>
      </c>
    </row>
    <row r="41" spans="1:256" ht="13.5" thickBot="1">
      <c r="A41" s="25" t="s">
        <v>55</v>
      </c>
      <c r="B41" s="26"/>
      <c r="C41" s="27">
        <v>247019946</v>
      </c>
      <c r="D41" s="27">
        <v>0</v>
      </c>
      <c r="E41" s="27">
        <v>5768979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91">
        <v>252788925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3.5" hidden="1" thickBot="1">
      <c r="A42" s="47" t="s">
        <v>107</v>
      </c>
      <c r="B42" s="42"/>
      <c r="C42" s="43" t="s">
        <v>10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90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16" ht="12.75">
      <c r="A43" s="17" t="s">
        <v>56</v>
      </c>
      <c r="B43" s="18" t="s">
        <v>57</v>
      </c>
      <c r="C43" s="19">
        <v>5000000</v>
      </c>
      <c r="D43" s="19"/>
      <c r="E43" s="19"/>
      <c r="F43" s="19"/>
      <c r="G43" s="19"/>
      <c r="H43" s="19">
        <v>15000000</v>
      </c>
      <c r="I43" s="19">
        <v>5000000</v>
      </c>
      <c r="J43" s="19"/>
      <c r="K43" s="19"/>
      <c r="L43" s="19"/>
      <c r="M43" s="19"/>
      <c r="N43" s="19"/>
      <c r="O43" s="19"/>
      <c r="P43" s="86">
        <v>25000000</v>
      </c>
    </row>
    <row r="44" spans="1:16" ht="12.75">
      <c r="A44" s="8"/>
      <c r="B44" s="20" t="s">
        <v>58</v>
      </c>
      <c r="C44" s="21">
        <v>9450000</v>
      </c>
      <c r="D44" s="21"/>
      <c r="E44" s="21"/>
      <c r="F44" s="21"/>
      <c r="G44" s="21"/>
      <c r="H44" s="21">
        <v>11758585.65</v>
      </c>
      <c r="I44" s="21">
        <v>3000000</v>
      </c>
      <c r="J44" s="21"/>
      <c r="K44" s="21"/>
      <c r="L44" s="21"/>
      <c r="M44" s="21"/>
      <c r="N44" s="21"/>
      <c r="O44" s="21"/>
      <c r="P44" s="87">
        <v>24208585.65</v>
      </c>
    </row>
    <row r="45" spans="1:16" ht="12.75">
      <c r="A45" s="8"/>
      <c r="B45" s="20" t="s">
        <v>59</v>
      </c>
      <c r="C45" s="21"/>
      <c r="D45" s="21"/>
      <c r="E45" s="21"/>
      <c r="F45" s="21"/>
      <c r="G45" s="21"/>
      <c r="H45" s="21">
        <v>26250000</v>
      </c>
      <c r="I45" s="21"/>
      <c r="J45" s="21"/>
      <c r="K45" s="21"/>
      <c r="L45" s="21"/>
      <c r="M45" s="21"/>
      <c r="N45" s="21"/>
      <c r="O45" s="21"/>
      <c r="P45" s="87">
        <v>26250000</v>
      </c>
    </row>
    <row r="46" spans="1:16" ht="12.75">
      <c r="A46" s="8"/>
      <c r="B46" s="20" t="s">
        <v>109</v>
      </c>
      <c r="C46" s="21">
        <v>8447397</v>
      </c>
      <c r="D46" s="21"/>
      <c r="E46" s="21">
        <v>4119515</v>
      </c>
      <c r="F46" s="21"/>
      <c r="G46" s="21"/>
      <c r="H46" s="21">
        <v>6300000</v>
      </c>
      <c r="I46" s="21"/>
      <c r="J46" s="21"/>
      <c r="K46" s="21"/>
      <c r="L46" s="21"/>
      <c r="M46" s="21"/>
      <c r="N46" s="21"/>
      <c r="O46" s="21"/>
      <c r="P46" s="87">
        <v>18866912</v>
      </c>
    </row>
    <row r="47" spans="1:16" ht="12.75">
      <c r="A47" s="8"/>
      <c r="B47" s="20" t="s">
        <v>60</v>
      </c>
      <c r="C47" s="21">
        <v>3346805</v>
      </c>
      <c r="D47" s="21"/>
      <c r="E47" s="21">
        <v>4408586</v>
      </c>
      <c r="F47" s="21"/>
      <c r="G47" s="21"/>
      <c r="H47" s="21">
        <v>26041414</v>
      </c>
      <c r="I47" s="21">
        <v>32550000</v>
      </c>
      <c r="J47" s="21"/>
      <c r="K47" s="21"/>
      <c r="L47" s="21"/>
      <c r="M47" s="21"/>
      <c r="N47" s="21"/>
      <c r="O47" s="21"/>
      <c r="P47" s="87">
        <v>66346805</v>
      </c>
    </row>
    <row r="48" spans="1:16" ht="12.75">
      <c r="A48" s="8"/>
      <c r="B48" s="20" t="s">
        <v>61</v>
      </c>
      <c r="C48" s="21">
        <v>2100000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87">
        <v>2100000</v>
      </c>
    </row>
    <row r="49" spans="1:16" ht="12.75">
      <c r="A49" s="8"/>
      <c r="B49" s="20" t="s">
        <v>62</v>
      </c>
      <c r="C49" s="21">
        <v>7350000</v>
      </c>
      <c r="D49" s="21"/>
      <c r="E49" s="21"/>
      <c r="F49" s="21"/>
      <c r="G49" s="21"/>
      <c r="H49" s="21">
        <v>11130000</v>
      </c>
      <c r="I49" s="21"/>
      <c r="J49" s="21"/>
      <c r="K49" s="21"/>
      <c r="L49" s="21"/>
      <c r="M49" s="21"/>
      <c r="N49" s="21"/>
      <c r="O49" s="21"/>
      <c r="P49" s="87">
        <v>18480000</v>
      </c>
    </row>
    <row r="50" spans="1:16" ht="13.5" thickBot="1">
      <c r="A50" s="8"/>
      <c r="B50" s="31" t="s">
        <v>63</v>
      </c>
      <c r="C50" s="32"/>
      <c r="D50" s="32"/>
      <c r="E50" s="32"/>
      <c r="F50" s="32"/>
      <c r="G50" s="32"/>
      <c r="H50" s="32">
        <v>8400000</v>
      </c>
      <c r="I50" s="32"/>
      <c r="J50" s="32"/>
      <c r="K50" s="32"/>
      <c r="L50" s="32"/>
      <c r="M50" s="32"/>
      <c r="N50" s="32"/>
      <c r="O50" s="32"/>
      <c r="P50" s="93">
        <v>8400000</v>
      </c>
    </row>
    <row r="51" spans="1:16" ht="13.5" thickBot="1">
      <c r="A51" s="25" t="s">
        <v>64</v>
      </c>
      <c r="B51" s="26"/>
      <c r="C51" s="27">
        <v>35694202</v>
      </c>
      <c r="D51" s="27">
        <v>0</v>
      </c>
      <c r="E51" s="27">
        <v>8528101</v>
      </c>
      <c r="F51" s="27">
        <v>0</v>
      </c>
      <c r="G51" s="27">
        <v>0</v>
      </c>
      <c r="H51" s="27">
        <v>104879999.65</v>
      </c>
      <c r="I51" s="27">
        <v>40550000</v>
      </c>
      <c r="J51" s="27"/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91">
        <v>189652302.65</v>
      </c>
    </row>
    <row r="52" spans="1:16" ht="13.5" hidden="1" thickBot="1">
      <c r="A52" s="47" t="s">
        <v>107</v>
      </c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90"/>
    </row>
    <row r="53" spans="1:16" ht="12.75">
      <c r="A53" s="17" t="s">
        <v>65</v>
      </c>
      <c r="B53" s="18" t="s">
        <v>66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86">
        <v>0</v>
      </c>
    </row>
    <row r="54" spans="1:16" ht="13.5" thickBot="1">
      <c r="A54" s="8"/>
      <c r="B54" s="31" t="s">
        <v>67</v>
      </c>
      <c r="C54" s="32">
        <v>26250000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93">
        <v>26250000</v>
      </c>
    </row>
    <row r="55" spans="1:24" ht="13.5" thickBot="1">
      <c r="A55" s="25" t="s">
        <v>68</v>
      </c>
      <c r="B55" s="26"/>
      <c r="C55" s="27">
        <v>26250000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91">
        <v>26250000</v>
      </c>
      <c r="Q55" s="5"/>
      <c r="R55" s="5"/>
      <c r="S55" s="5"/>
      <c r="T55" s="5"/>
      <c r="U55" s="5"/>
      <c r="V55" s="5"/>
      <c r="W55" s="5"/>
      <c r="X55" s="5"/>
    </row>
    <row r="56" spans="1:24" ht="13.5" hidden="1" thickBot="1">
      <c r="A56" s="47" t="s">
        <v>107</v>
      </c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90"/>
      <c r="Q56" s="5"/>
      <c r="R56" s="5"/>
      <c r="S56" s="5"/>
      <c r="T56" s="5"/>
      <c r="U56" s="5"/>
      <c r="V56" s="5"/>
      <c r="W56" s="5"/>
      <c r="X56" s="5"/>
    </row>
    <row r="57" spans="1:16" ht="12.75">
      <c r="A57" s="17" t="s">
        <v>69</v>
      </c>
      <c r="B57" s="18" t="s">
        <v>70</v>
      </c>
      <c r="C57" s="19"/>
      <c r="D57" s="19"/>
      <c r="E57" s="19">
        <v>7611822</v>
      </c>
      <c r="F57" s="19"/>
      <c r="G57" s="19"/>
      <c r="H57" s="19"/>
      <c r="I57" s="19"/>
      <c r="J57" s="21">
        <v>21000000</v>
      </c>
      <c r="K57" s="19"/>
      <c r="L57" s="19"/>
      <c r="M57" s="19"/>
      <c r="N57" s="19"/>
      <c r="O57" s="19"/>
      <c r="P57" s="86">
        <v>28611822</v>
      </c>
    </row>
    <row r="58" spans="1:16" ht="12.75">
      <c r="A58" s="8"/>
      <c r="B58" s="20" t="s">
        <v>71</v>
      </c>
      <c r="C58" s="21"/>
      <c r="D58" s="21"/>
      <c r="E58" s="21"/>
      <c r="F58" s="21"/>
      <c r="G58" s="21"/>
      <c r="H58" s="21">
        <v>72870000</v>
      </c>
      <c r="I58" s="21"/>
      <c r="J58" s="21"/>
      <c r="K58" s="21"/>
      <c r="L58" s="21"/>
      <c r="M58" s="21"/>
      <c r="N58" s="21"/>
      <c r="O58" s="21"/>
      <c r="P58" s="87">
        <v>72870000</v>
      </c>
    </row>
    <row r="59" spans="1:16" ht="13.5" thickBot="1">
      <c r="A59" s="8"/>
      <c r="B59" s="31" t="s">
        <v>33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93">
        <v>0</v>
      </c>
    </row>
    <row r="60" spans="1:18" ht="13.5" thickBot="1">
      <c r="A60" s="25" t="s">
        <v>72</v>
      </c>
      <c r="B60" s="34"/>
      <c r="C60" s="27">
        <v>0</v>
      </c>
      <c r="D60" s="27">
        <v>0</v>
      </c>
      <c r="E60" s="27">
        <v>7611822</v>
      </c>
      <c r="F60" s="27">
        <v>0</v>
      </c>
      <c r="G60" s="27">
        <v>0</v>
      </c>
      <c r="H60" s="27">
        <v>72870000</v>
      </c>
      <c r="I60" s="27">
        <v>0</v>
      </c>
      <c r="J60" s="27">
        <v>21000000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91">
        <v>101481822</v>
      </c>
      <c r="Q60" s="5"/>
      <c r="R60" s="5"/>
    </row>
    <row r="61" spans="1:18" ht="13.5" hidden="1" thickBot="1">
      <c r="A61" s="47" t="s">
        <v>107</v>
      </c>
      <c r="B61" s="58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90"/>
      <c r="Q61" s="5"/>
      <c r="R61" s="5"/>
    </row>
    <row r="62" spans="1:16" ht="12.75">
      <c r="A62" s="33" t="s">
        <v>73</v>
      </c>
      <c r="B62" s="35" t="s">
        <v>74</v>
      </c>
      <c r="C62" s="19"/>
      <c r="D62" s="19">
        <v>1575000000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86">
        <v>1575000000</v>
      </c>
    </row>
    <row r="63" spans="1:16" ht="12.75">
      <c r="A63" s="10"/>
      <c r="B63" s="36" t="s">
        <v>75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87">
        <v>0</v>
      </c>
    </row>
    <row r="64" spans="1:16" ht="12.75">
      <c r="A64" s="10"/>
      <c r="B64" s="36" t="s">
        <v>76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87">
        <v>0</v>
      </c>
    </row>
    <row r="65" spans="1:16" ht="13.5" thickBot="1">
      <c r="A65" s="10"/>
      <c r="B65" s="37" t="s">
        <v>77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93">
        <v>0</v>
      </c>
    </row>
    <row r="66" spans="1:16" ht="13.5" thickBot="1">
      <c r="A66" s="25" t="s">
        <v>78</v>
      </c>
      <c r="B66" s="34"/>
      <c r="C66" s="27">
        <v>0</v>
      </c>
      <c r="D66" s="27">
        <v>1575000000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/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91">
        <v>1575000000</v>
      </c>
    </row>
    <row r="67" spans="1:16" ht="13.5" hidden="1" thickBot="1">
      <c r="A67" s="47" t="s">
        <v>107</v>
      </c>
      <c r="B67" s="58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90"/>
    </row>
    <row r="68" spans="1:16" ht="12.75">
      <c r="A68" s="17" t="s">
        <v>31</v>
      </c>
      <c r="B68" s="18" t="s">
        <v>79</v>
      </c>
      <c r="C68" s="19">
        <v>40000000</v>
      </c>
      <c r="D68" s="19"/>
      <c r="E68" s="19"/>
      <c r="F68" s="19"/>
      <c r="G68" s="19"/>
      <c r="H68" s="19"/>
      <c r="I68" s="19">
        <v>5000000</v>
      </c>
      <c r="J68" s="19"/>
      <c r="K68" s="19"/>
      <c r="L68" s="19"/>
      <c r="M68" s="19"/>
      <c r="N68" s="19"/>
      <c r="O68" s="19"/>
      <c r="P68" s="86">
        <v>45000000</v>
      </c>
    </row>
    <row r="69" spans="1:16" ht="12.75">
      <c r="A69" s="8"/>
      <c r="B69" s="20" t="s">
        <v>80</v>
      </c>
      <c r="C69" s="21"/>
      <c r="D69" s="21"/>
      <c r="E69" s="21"/>
      <c r="F69" s="21"/>
      <c r="G69" s="21"/>
      <c r="H69" s="21">
        <v>20000000</v>
      </c>
      <c r="I69" s="21"/>
      <c r="J69" s="21"/>
      <c r="K69" s="21"/>
      <c r="L69" s="21"/>
      <c r="M69" s="21"/>
      <c r="N69" s="21"/>
      <c r="O69" s="21"/>
      <c r="P69" s="87">
        <v>20000000</v>
      </c>
    </row>
    <row r="70" spans="1:16" ht="13.5" thickBot="1">
      <c r="A70" s="8"/>
      <c r="B70" s="31" t="s">
        <v>81</v>
      </c>
      <c r="C70" s="32">
        <v>50000000</v>
      </c>
      <c r="D70" s="32"/>
      <c r="E70" s="32"/>
      <c r="F70" s="32"/>
      <c r="G70" s="32"/>
      <c r="H70" s="32">
        <v>130000000</v>
      </c>
      <c r="I70" s="32">
        <v>74964141</v>
      </c>
      <c r="J70" s="32"/>
      <c r="K70" s="32"/>
      <c r="L70" s="32"/>
      <c r="M70" s="32"/>
      <c r="N70" s="32"/>
      <c r="O70" s="32"/>
      <c r="P70" s="93">
        <v>254964141</v>
      </c>
    </row>
    <row r="71" spans="1:16" ht="13.5" thickBot="1">
      <c r="A71" s="25" t="s">
        <v>82</v>
      </c>
      <c r="B71" s="26"/>
      <c r="C71" s="27">
        <v>90000000</v>
      </c>
      <c r="D71" s="27">
        <v>0</v>
      </c>
      <c r="E71" s="27">
        <v>0</v>
      </c>
      <c r="F71" s="27">
        <v>0</v>
      </c>
      <c r="G71" s="27">
        <v>0</v>
      </c>
      <c r="H71" s="27">
        <v>150000000</v>
      </c>
      <c r="I71" s="27">
        <v>79964141</v>
      </c>
      <c r="J71" s="27"/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91">
        <v>319964141</v>
      </c>
    </row>
    <row r="72" spans="1:16" ht="13.5" hidden="1" thickBot="1">
      <c r="A72" s="47" t="s">
        <v>107</v>
      </c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90"/>
    </row>
    <row r="73" spans="1:16" ht="12.75">
      <c r="A73" s="17" t="s">
        <v>83</v>
      </c>
      <c r="B73" s="18" t="s">
        <v>7</v>
      </c>
      <c r="C73" s="19">
        <v>10500000</v>
      </c>
      <c r="D73" s="19"/>
      <c r="E73" s="19"/>
      <c r="F73" s="19"/>
      <c r="G73" s="19"/>
      <c r="H73" s="19">
        <v>15750000</v>
      </c>
      <c r="I73" s="19"/>
      <c r="J73" s="19"/>
      <c r="K73" s="19"/>
      <c r="L73" s="19"/>
      <c r="M73" s="19"/>
      <c r="N73" s="19"/>
      <c r="O73" s="19"/>
      <c r="P73" s="86">
        <v>26250000</v>
      </c>
    </row>
    <row r="74" spans="1:16" ht="12.75">
      <c r="A74" s="8"/>
      <c r="B74" s="20" t="s">
        <v>84</v>
      </c>
      <c r="C74" s="21">
        <v>30000000</v>
      </c>
      <c r="D74" s="21"/>
      <c r="E74" s="21"/>
      <c r="F74" s="21"/>
      <c r="G74" s="21"/>
      <c r="H74" s="21">
        <v>15000000</v>
      </c>
      <c r="I74" s="21"/>
      <c r="J74" s="21"/>
      <c r="K74" s="21"/>
      <c r="L74" s="21"/>
      <c r="M74" s="21"/>
      <c r="N74" s="21"/>
      <c r="O74" s="21"/>
      <c r="P74" s="87">
        <v>45000000</v>
      </c>
    </row>
    <row r="75" spans="1:16" ht="13.5" thickBot="1">
      <c r="A75" s="9"/>
      <c r="B75" s="22" t="s">
        <v>85</v>
      </c>
      <c r="C75" s="23">
        <v>20000000</v>
      </c>
      <c r="D75" s="23"/>
      <c r="E75" s="23"/>
      <c r="F75" s="23"/>
      <c r="G75" s="23"/>
      <c r="H75" s="23">
        <v>20000000</v>
      </c>
      <c r="I75" s="23"/>
      <c r="J75" s="23"/>
      <c r="K75" s="23"/>
      <c r="L75" s="23"/>
      <c r="M75" s="23"/>
      <c r="N75" s="23"/>
      <c r="O75" s="23"/>
      <c r="P75" s="88">
        <v>40000000</v>
      </c>
    </row>
    <row r="76" spans="1:17" ht="13.5" thickBot="1">
      <c r="A76" s="24" t="s">
        <v>86</v>
      </c>
      <c r="B76" s="38"/>
      <c r="C76" s="4">
        <v>60500000</v>
      </c>
      <c r="D76" s="4">
        <v>0</v>
      </c>
      <c r="E76" s="4">
        <v>0</v>
      </c>
      <c r="F76" s="4">
        <v>0</v>
      </c>
      <c r="G76" s="4">
        <v>0</v>
      </c>
      <c r="H76" s="4">
        <v>50750000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89">
        <v>111250000</v>
      </c>
      <c r="Q76" s="5"/>
    </row>
    <row r="77" spans="1:17" ht="13.5" hidden="1" thickBot="1">
      <c r="A77" s="24" t="s">
        <v>107</v>
      </c>
      <c r="B77" s="3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89"/>
      <c r="Q77" s="5"/>
    </row>
    <row r="78" spans="1:16" ht="12.75">
      <c r="A78" s="33" t="s">
        <v>6</v>
      </c>
      <c r="B78" s="35" t="s">
        <v>87</v>
      </c>
      <c r="C78" s="19"/>
      <c r="D78" s="19"/>
      <c r="E78" s="19"/>
      <c r="F78" s="19"/>
      <c r="G78" s="19"/>
      <c r="H78" s="19"/>
      <c r="I78" s="19"/>
      <c r="J78" s="19">
        <v>23436000</v>
      </c>
      <c r="K78" s="19">
        <v>29196986</v>
      </c>
      <c r="L78" s="19"/>
      <c r="M78" s="19"/>
      <c r="N78" s="19"/>
      <c r="O78" s="19"/>
      <c r="P78" s="86">
        <v>52632986</v>
      </c>
    </row>
    <row r="79" spans="1:16" ht="12.75">
      <c r="A79" s="10"/>
      <c r="B79" s="1" t="s">
        <v>88</v>
      </c>
      <c r="C79" s="6"/>
      <c r="D79" s="6"/>
      <c r="E79" s="6"/>
      <c r="F79" s="6"/>
      <c r="G79" s="6"/>
      <c r="H79" s="6"/>
      <c r="I79" s="6"/>
      <c r="J79" s="6">
        <v>23436000</v>
      </c>
      <c r="K79" s="6"/>
      <c r="L79" s="6"/>
      <c r="M79" s="6"/>
      <c r="N79" s="6"/>
      <c r="O79" s="6"/>
      <c r="P79" s="94">
        <v>23436000</v>
      </c>
    </row>
    <row r="80" spans="1:16" ht="13.5" thickBot="1">
      <c r="A80" s="39"/>
      <c r="B80" s="40" t="s">
        <v>89</v>
      </c>
      <c r="C80" s="23"/>
      <c r="D80" s="23"/>
      <c r="E80" s="23"/>
      <c r="F80" s="23"/>
      <c r="G80" s="23"/>
      <c r="H80" s="23"/>
      <c r="I80" s="23"/>
      <c r="J80" s="23">
        <v>23436000</v>
      </c>
      <c r="K80" s="23"/>
      <c r="L80" s="23">
        <v>2754352</v>
      </c>
      <c r="M80" s="23"/>
      <c r="N80" s="23"/>
      <c r="O80" s="23"/>
      <c r="P80" s="88">
        <v>26190352</v>
      </c>
    </row>
    <row r="81" spans="1:16" ht="13.5" thickBot="1">
      <c r="A81" s="41" t="s">
        <v>90</v>
      </c>
      <c r="B81" s="42"/>
      <c r="C81" s="43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70308000</v>
      </c>
      <c r="K81" s="43">
        <v>29196986</v>
      </c>
      <c r="L81" s="43">
        <v>2754352</v>
      </c>
      <c r="M81" s="43">
        <v>0</v>
      </c>
      <c r="N81" s="43">
        <v>0</v>
      </c>
      <c r="O81" s="43">
        <v>0</v>
      </c>
      <c r="P81" s="90">
        <v>102259338</v>
      </c>
    </row>
    <row r="82" spans="1:16" ht="13.5" hidden="1" thickBot="1">
      <c r="A82" s="41" t="s">
        <v>107</v>
      </c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89"/>
    </row>
    <row r="83" spans="1:16" ht="13.5" thickBot="1">
      <c r="A83" s="44" t="s">
        <v>91</v>
      </c>
      <c r="B83" s="45" t="s">
        <v>92</v>
      </c>
      <c r="C83" s="43"/>
      <c r="D83" s="46"/>
      <c r="E83" s="46">
        <v>10420987</v>
      </c>
      <c r="F83" s="46"/>
      <c r="G83" s="46"/>
      <c r="H83" s="46">
        <v>8000000</v>
      </c>
      <c r="I83" s="46"/>
      <c r="J83" s="46"/>
      <c r="K83" s="46"/>
      <c r="L83" s="46"/>
      <c r="M83" s="46"/>
      <c r="N83" s="46"/>
      <c r="O83" s="46"/>
      <c r="P83" s="87">
        <v>18420987</v>
      </c>
    </row>
    <row r="84" spans="1:17" ht="13.5" thickBot="1">
      <c r="A84" s="47" t="s">
        <v>93</v>
      </c>
      <c r="B84" s="42"/>
      <c r="C84" s="43">
        <v>0</v>
      </c>
      <c r="D84" s="43">
        <v>0</v>
      </c>
      <c r="E84" s="43">
        <v>10420987</v>
      </c>
      <c r="F84" s="43">
        <v>0</v>
      </c>
      <c r="G84" s="43">
        <v>0</v>
      </c>
      <c r="H84" s="43">
        <v>8000000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90">
        <v>18420987</v>
      </c>
      <c r="Q84" s="5"/>
    </row>
    <row r="85" spans="1:17" ht="13.5" hidden="1" thickBot="1">
      <c r="A85" s="47" t="s">
        <v>107</v>
      </c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90"/>
      <c r="Q85" s="5"/>
    </row>
    <row r="86" spans="1:16" ht="12.75">
      <c r="A86" s="17" t="s">
        <v>94</v>
      </c>
      <c r="B86" s="18" t="s">
        <v>95</v>
      </c>
      <c r="C86" s="19">
        <v>105000000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86">
        <v>105000000</v>
      </c>
    </row>
    <row r="87" spans="1:16" ht="12.75">
      <c r="A87" s="8"/>
      <c r="B87" s="20" t="s">
        <v>96</v>
      </c>
      <c r="C87" s="21">
        <v>30000000</v>
      </c>
      <c r="D87" s="21"/>
      <c r="E87" s="21"/>
      <c r="F87" s="21"/>
      <c r="G87" s="21"/>
      <c r="H87" s="21">
        <v>20804510</v>
      </c>
      <c r="I87" s="21"/>
      <c r="J87" s="21"/>
      <c r="K87" s="21"/>
      <c r="L87" s="21"/>
      <c r="M87" s="21"/>
      <c r="N87" s="21"/>
      <c r="O87" s="21"/>
      <c r="P87" s="87">
        <v>50804510</v>
      </c>
    </row>
    <row r="88" spans="1:16" ht="12.75">
      <c r="A88" s="8"/>
      <c r="B88" s="20" t="s">
        <v>97</v>
      </c>
      <c r="C88" s="21">
        <v>20000000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87">
        <v>20000000</v>
      </c>
    </row>
    <row r="89" spans="1:16" ht="13.5" thickBot="1">
      <c r="A89" s="8"/>
      <c r="B89" s="31" t="s">
        <v>98</v>
      </c>
      <c r="C89" s="32">
        <v>23337782</v>
      </c>
      <c r="D89" s="32"/>
      <c r="E89" s="32"/>
      <c r="F89" s="32"/>
      <c r="G89" s="32"/>
      <c r="H89" s="32">
        <v>10000000</v>
      </c>
      <c r="I89" s="32"/>
      <c r="J89" s="32"/>
      <c r="K89" s="32"/>
      <c r="L89" s="32"/>
      <c r="M89" s="32"/>
      <c r="N89" s="32"/>
      <c r="O89" s="32"/>
      <c r="P89" s="93">
        <v>33337782</v>
      </c>
    </row>
    <row r="90" spans="1:17" ht="13.5" thickBot="1">
      <c r="A90" s="42" t="s">
        <v>99</v>
      </c>
      <c r="B90" s="48"/>
      <c r="C90" s="43">
        <v>178337782</v>
      </c>
      <c r="D90" s="43">
        <v>0</v>
      </c>
      <c r="E90" s="43">
        <v>0</v>
      </c>
      <c r="F90" s="43">
        <v>0</v>
      </c>
      <c r="G90" s="43">
        <v>0</v>
      </c>
      <c r="H90" s="43">
        <v>30804510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90">
        <v>209142292</v>
      </c>
      <c r="Q90" s="5"/>
    </row>
    <row r="91" spans="1:17" ht="13.5" hidden="1" thickBot="1">
      <c r="A91" s="42" t="s">
        <v>107</v>
      </c>
      <c r="B91" s="48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90"/>
      <c r="Q91" s="5"/>
    </row>
    <row r="92" spans="1:16" ht="13.5" thickBot="1">
      <c r="A92" s="49" t="s">
        <v>100</v>
      </c>
      <c r="B92" s="50" t="s">
        <v>101</v>
      </c>
      <c r="C92" s="51"/>
      <c r="D92" s="51"/>
      <c r="E92" s="51"/>
      <c r="F92" s="51"/>
      <c r="G92" s="51"/>
      <c r="H92" s="51">
        <v>15000000</v>
      </c>
      <c r="I92" s="51"/>
      <c r="J92" s="51"/>
      <c r="K92" s="51"/>
      <c r="L92" s="51"/>
      <c r="M92" s="51"/>
      <c r="N92" s="51"/>
      <c r="O92" s="51"/>
      <c r="P92" s="95">
        <v>15000000</v>
      </c>
    </row>
    <row r="93" spans="1:16" ht="13.5" thickBot="1">
      <c r="A93" s="3" t="s">
        <v>102</v>
      </c>
      <c r="B93" s="52"/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15000000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89">
        <v>15000000</v>
      </c>
    </row>
    <row r="94" spans="1:16" ht="13.5" hidden="1" thickBot="1">
      <c r="A94" s="3" t="s">
        <v>107</v>
      </c>
      <c r="B94" s="5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89"/>
    </row>
    <row r="95" spans="1:17" ht="12.75">
      <c r="A95" s="42" t="s">
        <v>103</v>
      </c>
      <c r="B95" s="48"/>
      <c r="C95" s="43">
        <v>1104001930</v>
      </c>
      <c r="D95" s="59">
        <v>1575000000</v>
      </c>
      <c r="E95" s="43">
        <v>197473423</v>
      </c>
      <c r="F95" s="59">
        <v>229301392</v>
      </c>
      <c r="G95" s="59">
        <v>52481049.35</v>
      </c>
      <c r="H95" s="43">
        <v>859698386.65</v>
      </c>
      <c r="I95" s="59">
        <v>334327151</v>
      </c>
      <c r="J95" s="59">
        <v>145862400</v>
      </c>
      <c r="K95" s="59">
        <v>29196986</v>
      </c>
      <c r="L95" s="43">
        <v>2754352</v>
      </c>
      <c r="M95" s="59">
        <v>1197187724</v>
      </c>
      <c r="N95" s="59">
        <v>309750000</v>
      </c>
      <c r="O95" s="59">
        <v>48453633</v>
      </c>
      <c r="P95" s="90">
        <v>6085488427</v>
      </c>
      <c r="Q95" s="7">
        <f>SUM(C95:O95)</f>
        <v>6085488427</v>
      </c>
    </row>
    <row r="96" spans="1:17" ht="13.5" hidden="1" thickBot="1">
      <c r="A96" s="26" t="s">
        <v>104</v>
      </c>
      <c r="B96" s="53"/>
      <c r="C96" s="27">
        <f>865510085+247019946-8528101</f>
        <v>1104001930</v>
      </c>
      <c r="D96" s="60">
        <v>1575000000</v>
      </c>
      <c r="E96" s="27">
        <f>161704444+5768979+30000000</f>
        <v>197473423</v>
      </c>
      <c r="F96" s="60">
        <v>229301392</v>
      </c>
      <c r="G96" s="60">
        <v>52481049</v>
      </c>
      <c r="H96" s="27">
        <v>859698387</v>
      </c>
      <c r="I96" s="60">
        <v>334327151</v>
      </c>
      <c r="J96" s="60">
        <v>145862400</v>
      </c>
      <c r="K96" s="60">
        <v>29196986.301</v>
      </c>
      <c r="L96" s="27">
        <v>2754351.6052500005</v>
      </c>
      <c r="M96" s="60">
        <v>1197187723.8</v>
      </c>
      <c r="N96" s="60">
        <v>309750000</v>
      </c>
      <c r="O96" s="60">
        <v>48453632.85</v>
      </c>
      <c r="P96" s="91">
        <f>SUM(C96:O96)</f>
        <v>6085488426.556251</v>
      </c>
      <c r="Q96" s="7">
        <f>SUM(C96:O96)</f>
        <v>6085488426.556251</v>
      </c>
    </row>
    <row r="97" spans="1:17" ht="13.5" hidden="1" thickBot="1">
      <c r="A97" s="54" t="s">
        <v>105</v>
      </c>
      <c r="B97" s="55"/>
      <c r="C97" s="56">
        <f>+C96-C95</f>
        <v>0</v>
      </c>
      <c r="D97" s="61">
        <f aca="true" t="shared" si="0" ref="D97:P97">+D96-D95</f>
        <v>0</v>
      </c>
      <c r="E97" s="56">
        <f t="shared" si="0"/>
        <v>0</v>
      </c>
      <c r="F97" s="61">
        <f t="shared" si="0"/>
        <v>0</v>
      </c>
      <c r="G97" s="61">
        <f t="shared" si="0"/>
        <v>-0.3500000014901161</v>
      </c>
      <c r="H97" s="56">
        <f t="shared" si="0"/>
        <v>0.3500000238418579</v>
      </c>
      <c r="I97" s="61">
        <f t="shared" si="0"/>
        <v>0</v>
      </c>
      <c r="J97" s="61">
        <f t="shared" si="0"/>
        <v>0</v>
      </c>
      <c r="K97" s="61">
        <f t="shared" si="0"/>
        <v>0.3009999990463257</v>
      </c>
      <c r="L97" s="56">
        <f t="shared" si="0"/>
        <v>-0.39474999951198697</v>
      </c>
      <c r="M97" s="61">
        <f t="shared" si="0"/>
        <v>-0.20000004768371582</v>
      </c>
      <c r="N97" s="61">
        <f t="shared" si="0"/>
        <v>0</v>
      </c>
      <c r="O97" s="61">
        <f t="shared" si="0"/>
        <v>-0.14999999850988388</v>
      </c>
      <c r="P97" s="96">
        <f t="shared" si="0"/>
        <v>-0.44374942779541016</v>
      </c>
      <c r="Q97" s="7">
        <f>6085488427-Q95</f>
        <v>0</v>
      </c>
    </row>
    <row r="98" spans="3:16" ht="12.75">
      <c r="C98" s="7">
        <f>+C97+H97+L97</f>
        <v>-0.04474997567012906</v>
      </c>
      <c r="P98" s="97"/>
    </row>
    <row r="99" ht="12.75">
      <c r="P99" s="97"/>
    </row>
    <row r="100" ht="12.75">
      <c r="P100" s="98">
        <f>+P96-6085488427</f>
        <v>-0.44374942779541016</v>
      </c>
    </row>
    <row r="101" ht="12.75">
      <c r="P101" s="97"/>
    </row>
    <row r="102" ht="12.75">
      <c r="P102" s="97"/>
    </row>
    <row r="103" ht="12.75">
      <c r="P103" s="97"/>
    </row>
    <row r="104" ht="12.75">
      <c r="P104" s="97"/>
    </row>
    <row r="105" ht="12.75">
      <c r="P105" s="97"/>
    </row>
    <row r="106" ht="12.75">
      <c r="P106" s="97"/>
    </row>
    <row r="107" ht="12.75">
      <c r="P107" s="97"/>
    </row>
    <row r="108" ht="12.75">
      <c r="P108" s="97"/>
    </row>
    <row r="109" ht="12.75">
      <c r="P109" s="97"/>
    </row>
    <row r="110" ht="12.75">
      <c r="P110" s="97"/>
    </row>
    <row r="111" ht="12.75">
      <c r="P111" s="97"/>
    </row>
    <row r="112" ht="12.75">
      <c r="P112" s="97"/>
    </row>
    <row r="113" ht="12.75">
      <c r="P113" s="97"/>
    </row>
    <row r="114" ht="12.75">
      <c r="P114" s="97"/>
    </row>
    <row r="115" ht="12.75">
      <c r="P115" s="97"/>
    </row>
  </sheetData>
  <mergeCells count="5">
    <mergeCell ref="C8:P8"/>
    <mergeCell ref="A1:P1"/>
    <mergeCell ref="A2:P2"/>
    <mergeCell ref="A3:P3"/>
    <mergeCell ref="A4:P4"/>
  </mergeCells>
  <printOptions horizontalCentered="1" verticalCentered="1"/>
  <pageMargins left="1.7716535433070868" right="0.5118110236220472" top="0.5905511811023623" bottom="0.5905511811023623" header="0.4330708661417323" footer="0.4724409448818898"/>
  <pageSetup horizontalDpi="300" verticalDpi="300" orientation="landscape" paperSize="5" scale="50" r:id="rId2"/>
  <headerFooter alignWithMargins="0">
    <oddHeader>&amp;LPLAN DE DESARROLLO ¡POR LA CAJICA QUE QUEREMOS!
</oddHeader>
    <oddFooter>&amp;LElaborò Luz Marina - Secretaria de Hacienda (E)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/>
  <dimension ref="A1:IV99"/>
  <sheetViews>
    <sheetView view="pageBreakPreview" zoomScale="60" workbookViewId="0" topLeftCell="A61">
      <selection activeCell="Q30" sqref="Q30"/>
    </sheetView>
  </sheetViews>
  <sheetFormatPr defaultColWidth="11.421875" defaultRowHeight="12.75"/>
  <cols>
    <col min="1" max="1" width="28.140625" style="0" customWidth="1"/>
    <col min="2" max="2" width="41.57421875" style="0" customWidth="1"/>
    <col min="3" max="3" width="12.421875" style="0" customWidth="1"/>
    <col min="4" max="4" width="12.8515625" style="0" customWidth="1"/>
    <col min="6" max="6" width="12.421875" style="0" customWidth="1"/>
    <col min="8" max="8" width="14.140625" style="0" customWidth="1"/>
    <col min="9" max="10" width="12.00390625" style="0" customWidth="1"/>
    <col min="11" max="11" width="12.7109375" style="0" customWidth="1"/>
    <col min="12" max="12" width="11.8515625" style="0" customWidth="1"/>
    <col min="13" max="13" width="12.7109375" style="0" bestFit="1" customWidth="1"/>
    <col min="14" max="14" width="11.8515625" style="0" customWidth="1"/>
    <col min="16" max="16" width="13.140625" style="0" customWidth="1"/>
    <col min="17" max="17" width="12.7109375" style="0" bestFit="1" customWidth="1"/>
  </cols>
  <sheetData>
    <row r="1" spans="1:16" ht="15.75">
      <c r="A1" s="102" t="s">
        <v>11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5.7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5.75">
      <c r="A3" s="102" t="s">
        <v>13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5.75">
      <c r="A4" s="102" t="s">
        <v>110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15.75">
      <c r="A5" s="62" t="s">
        <v>11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ht="13.5" thickBot="1"/>
    <row r="7" spans="1:16" ht="13.5" thickBot="1">
      <c r="A7" s="11"/>
      <c r="B7" s="12"/>
      <c r="C7" s="99" t="s">
        <v>14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1:16" ht="12.75">
      <c r="A8" s="13" t="s">
        <v>15</v>
      </c>
      <c r="B8" s="14" t="s">
        <v>16</v>
      </c>
      <c r="C8" s="2" t="s">
        <v>17</v>
      </c>
      <c r="D8" s="14" t="s">
        <v>18</v>
      </c>
      <c r="E8" s="2" t="s">
        <v>19</v>
      </c>
      <c r="F8" s="14" t="s">
        <v>20</v>
      </c>
      <c r="G8" s="2" t="s">
        <v>20</v>
      </c>
      <c r="H8" s="14" t="s">
        <v>20</v>
      </c>
      <c r="I8" s="2" t="s">
        <v>20</v>
      </c>
      <c r="J8" s="14" t="s">
        <v>21</v>
      </c>
      <c r="K8" s="14" t="s">
        <v>15</v>
      </c>
      <c r="L8" s="2" t="s">
        <v>22</v>
      </c>
      <c r="M8" s="14" t="s">
        <v>20</v>
      </c>
      <c r="N8" s="14" t="s">
        <v>9</v>
      </c>
      <c r="O8" s="2" t="s">
        <v>23</v>
      </c>
      <c r="P8" s="15" t="s">
        <v>12</v>
      </c>
    </row>
    <row r="9" spans="1:16" ht="13.5" thickBot="1">
      <c r="A9" s="16"/>
      <c r="B9" s="14"/>
      <c r="C9" s="13" t="s">
        <v>24</v>
      </c>
      <c r="D9" s="14" t="s">
        <v>25</v>
      </c>
      <c r="E9" s="13" t="s">
        <v>26</v>
      </c>
      <c r="F9" s="14" t="s">
        <v>1</v>
      </c>
      <c r="G9" s="13" t="s">
        <v>27</v>
      </c>
      <c r="H9" s="14" t="s">
        <v>28</v>
      </c>
      <c r="I9" s="13" t="s">
        <v>29</v>
      </c>
      <c r="J9" s="14" t="s">
        <v>30</v>
      </c>
      <c r="K9" s="14" t="s">
        <v>108</v>
      </c>
      <c r="L9" s="13"/>
      <c r="M9" s="14" t="s">
        <v>2</v>
      </c>
      <c r="N9" s="14"/>
      <c r="O9" s="13"/>
      <c r="P9" s="15" t="s">
        <v>32</v>
      </c>
    </row>
    <row r="10" spans="1:18" ht="12.75">
      <c r="A10" s="17" t="s">
        <v>1</v>
      </c>
      <c r="B10" s="18" t="s">
        <v>33</v>
      </c>
      <c r="C10" s="19">
        <v>126384000</v>
      </c>
      <c r="D10" s="19"/>
      <c r="E10" s="19"/>
      <c r="F10" s="19">
        <v>138594406</v>
      </c>
      <c r="G10" s="19"/>
      <c r="H10" s="19"/>
      <c r="I10" s="19"/>
      <c r="J10" s="19"/>
      <c r="K10" s="19"/>
      <c r="L10" s="19"/>
      <c r="M10" s="19"/>
      <c r="N10" s="19"/>
      <c r="O10" s="19"/>
      <c r="P10" s="86">
        <v>264978406</v>
      </c>
      <c r="R10">
        <f>9100000*1.07</f>
        <v>9737000</v>
      </c>
    </row>
    <row r="11" spans="1:18" ht="12.75">
      <c r="A11" s="8"/>
      <c r="B11" s="20" t="s">
        <v>34</v>
      </c>
      <c r="C11" s="21"/>
      <c r="D11" s="21"/>
      <c r="E11" s="21"/>
      <c r="F11" s="21">
        <v>15000000</v>
      </c>
      <c r="G11" s="21"/>
      <c r="H11" s="21"/>
      <c r="I11" s="21"/>
      <c r="J11" s="21"/>
      <c r="K11" s="21"/>
      <c r="L11" s="21"/>
      <c r="M11" s="21"/>
      <c r="N11" s="21"/>
      <c r="O11" s="21"/>
      <c r="P11" s="87">
        <v>15000000</v>
      </c>
      <c r="R11">
        <f>+R10*6</f>
        <v>58422000</v>
      </c>
    </row>
    <row r="12" spans="1:18" ht="12.75">
      <c r="A12" s="8"/>
      <c r="B12" s="20" t="s">
        <v>35</v>
      </c>
      <c r="C12" s="21">
        <v>35000000</v>
      </c>
      <c r="D12" s="21"/>
      <c r="E12" s="21"/>
      <c r="F12" s="21">
        <v>78000000</v>
      </c>
      <c r="G12" s="21"/>
      <c r="H12" s="21"/>
      <c r="I12" s="21"/>
      <c r="J12" s="21"/>
      <c r="K12" s="21"/>
      <c r="L12" s="21"/>
      <c r="M12" s="21"/>
      <c r="N12" s="21"/>
      <c r="O12" s="21"/>
      <c r="P12" s="87">
        <v>113000000</v>
      </c>
      <c r="R12">
        <f>2600000*1.07</f>
        <v>2782000</v>
      </c>
    </row>
    <row r="13" spans="1:18" ht="12.75" customHeight="1" thickBot="1">
      <c r="A13" s="9"/>
      <c r="B13" s="22" t="s">
        <v>8</v>
      </c>
      <c r="C13" s="23">
        <v>15000000</v>
      </c>
      <c r="D13" s="23"/>
      <c r="E13" s="23"/>
      <c r="F13" s="23"/>
      <c r="G13" s="23">
        <v>53005860</v>
      </c>
      <c r="H13" s="23"/>
      <c r="I13" s="23"/>
      <c r="J13" s="23"/>
      <c r="K13" s="23"/>
      <c r="L13" s="23"/>
      <c r="M13" s="23"/>
      <c r="N13" s="23"/>
      <c r="O13" s="23"/>
      <c r="P13" s="88">
        <v>68005860</v>
      </c>
      <c r="R13">
        <f>+R12*12</f>
        <v>33384000</v>
      </c>
    </row>
    <row r="14" spans="1:18" ht="13.5" thickBot="1">
      <c r="A14" s="24" t="s">
        <v>36</v>
      </c>
      <c r="B14" s="3"/>
      <c r="C14" s="4">
        <v>176384000</v>
      </c>
      <c r="D14" s="4">
        <v>0</v>
      </c>
      <c r="E14" s="4">
        <v>0</v>
      </c>
      <c r="F14" s="4">
        <v>231594406</v>
      </c>
      <c r="G14" s="4">
        <v>53005860</v>
      </c>
      <c r="H14" s="4">
        <v>0</v>
      </c>
      <c r="I14" s="4">
        <v>0</v>
      </c>
      <c r="J14" s="4"/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89">
        <v>460984266</v>
      </c>
      <c r="R14">
        <f>4500000*1.07</f>
        <v>4815000</v>
      </c>
    </row>
    <row r="15" spans="1:16" ht="13.5" hidden="1" thickBot="1">
      <c r="A15" s="24" t="s">
        <v>107</v>
      </c>
      <c r="B15" s="3"/>
      <c r="C15" s="4" t="s">
        <v>10</v>
      </c>
      <c r="D15" s="4"/>
      <c r="E15" s="4"/>
      <c r="F15" s="4" t="s">
        <v>10</v>
      </c>
      <c r="G15" s="4"/>
      <c r="H15" s="4"/>
      <c r="I15" s="4"/>
      <c r="J15" s="4"/>
      <c r="K15" s="4"/>
      <c r="L15" s="4"/>
      <c r="M15" s="4"/>
      <c r="N15" s="4"/>
      <c r="O15" s="4"/>
      <c r="P15" s="89"/>
    </row>
    <row r="16" spans="1:18" ht="12.75">
      <c r="A16" s="17" t="s">
        <v>2</v>
      </c>
      <c r="B16" s="18" t="s">
        <v>37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>
        <v>839961652</v>
      </c>
      <c r="N16" s="19">
        <v>322140000</v>
      </c>
      <c r="O16" s="19"/>
      <c r="P16" s="86">
        <v>1162101652</v>
      </c>
      <c r="R16">
        <f>+R14*12</f>
        <v>57780000</v>
      </c>
    </row>
    <row r="17" spans="1:18" ht="12.75">
      <c r="A17" s="8"/>
      <c r="B17" s="20" t="s">
        <v>38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>
        <v>74630739</v>
      </c>
      <c r="N17" s="21"/>
      <c r="O17" s="21"/>
      <c r="P17" s="87">
        <v>74630739</v>
      </c>
      <c r="R17">
        <f>+R16+R13+R11</f>
        <v>149586000</v>
      </c>
    </row>
    <row r="18" spans="1:16" ht="12.75">
      <c r="A18" s="8"/>
      <c r="B18" s="20" t="s">
        <v>39</v>
      </c>
      <c r="C18" s="21">
        <v>39247362</v>
      </c>
      <c r="D18" s="21"/>
      <c r="E18" s="21">
        <v>21081621</v>
      </c>
      <c r="F18" s="21"/>
      <c r="G18" s="21"/>
      <c r="H18" s="21"/>
      <c r="I18" s="21"/>
      <c r="J18" s="21"/>
      <c r="K18" s="21"/>
      <c r="L18" s="21"/>
      <c r="M18" s="21">
        <v>193721221</v>
      </c>
      <c r="N18" s="21"/>
      <c r="O18" s="21"/>
      <c r="P18" s="87">
        <v>254050204</v>
      </c>
    </row>
    <row r="19" spans="1:18" ht="13.5" thickBot="1">
      <c r="A19" s="9"/>
      <c r="B19" s="22" t="s">
        <v>40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>
        <v>100845988</v>
      </c>
      <c r="N19" s="23"/>
      <c r="O19" s="23">
        <v>50391778</v>
      </c>
      <c r="P19" s="88">
        <v>151237766</v>
      </c>
      <c r="R19">
        <f>(27000000*12)*1.07</f>
        <v>346680000</v>
      </c>
    </row>
    <row r="20" spans="1:17" ht="12.75">
      <c r="A20" s="47" t="s">
        <v>41</v>
      </c>
      <c r="B20" s="42"/>
      <c r="C20" s="43">
        <v>39247362</v>
      </c>
      <c r="D20" s="43">
        <v>0</v>
      </c>
      <c r="E20" s="43">
        <v>21081621</v>
      </c>
      <c r="F20" s="43">
        <v>0</v>
      </c>
      <c r="G20" s="43">
        <v>0</v>
      </c>
      <c r="H20" s="43">
        <v>0</v>
      </c>
      <c r="I20" s="43">
        <v>0</v>
      </c>
      <c r="J20" s="43"/>
      <c r="K20" s="43">
        <v>0</v>
      </c>
      <c r="L20" s="43">
        <v>0</v>
      </c>
      <c r="M20" s="43">
        <v>1209159600</v>
      </c>
      <c r="N20" s="43">
        <v>322140000</v>
      </c>
      <c r="O20" s="43">
        <v>50391778</v>
      </c>
      <c r="P20" s="90">
        <v>1642020361</v>
      </c>
      <c r="Q20" s="7"/>
    </row>
    <row r="21" spans="1:16" ht="13.5" hidden="1" thickBot="1">
      <c r="A21" s="26" t="s">
        <v>107</v>
      </c>
      <c r="B21" s="5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91"/>
    </row>
    <row r="22" spans="1:18" ht="12.75">
      <c r="A22" s="8" t="s">
        <v>42</v>
      </c>
      <c r="B22" s="29" t="s">
        <v>33</v>
      </c>
      <c r="C22" s="30">
        <v>80000000</v>
      </c>
      <c r="D22" s="30"/>
      <c r="E22" s="30"/>
      <c r="F22" s="30"/>
      <c r="G22" s="30"/>
      <c r="H22" s="30"/>
      <c r="I22" s="30"/>
      <c r="J22" s="30">
        <v>50000000</v>
      </c>
      <c r="K22" s="30"/>
      <c r="L22" s="30"/>
      <c r="M22" s="30"/>
      <c r="N22" s="30"/>
      <c r="O22" s="30"/>
      <c r="P22" s="92">
        <v>130000000</v>
      </c>
      <c r="R22">
        <f>7900000+3700000</f>
        <v>11600000</v>
      </c>
    </row>
    <row r="23" spans="1:18" ht="13.5" thickBot="1">
      <c r="A23" s="8" t="s">
        <v>43</v>
      </c>
      <c r="B23" s="31" t="s">
        <v>44</v>
      </c>
      <c r="C23" s="32">
        <v>193000000</v>
      </c>
      <c r="D23" s="32"/>
      <c r="E23" s="32"/>
      <c r="F23" s="32"/>
      <c r="G23" s="32"/>
      <c r="H23" s="32">
        <v>381903590</v>
      </c>
      <c r="I23" s="32">
        <v>212335715</v>
      </c>
      <c r="J23" s="32">
        <v>28576576</v>
      </c>
      <c r="K23" s="32"/>
      <c r="L23" s="32"/>
      <c r="M23" s="32"/>
      <c r="N23" s="32"/>
      <c r="O23" s="32"/>
      <c r="P23" s="93">
        <v>815815881</v>
      </c>
      <c r="R23">
        <f>+R22*1.07</f>
        <v>12412000</v>
      </c>
    </row>
    <row r="24" spans="1:18" ht="13.5" thickBot="1">
      <c r="A24" s="25" t="s">
        <v>45</v>
      </c>
      <c r="B24" s="26"/>
      <c r="C24" s="27">
        <v>273000000</v>
      </c>
      <c r="D24" s="27">
        <v>0</v>
      </c>
      <c r="E24" s="27">
        <v>0</v>
      </c>
      <c r="F24" s="27">
        <v>0</v>
      </c>
      <c r="G24" s="27">
        <v>0</v>
      </c>
      <c r="H24" s="27">
        <v>381903590</v>
      </c>
      <c r="I24" s="27">
        <v>212335715</v>
      </c>
      <c r="J24" s="27">
        <v>78576576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91">
        <v>945815881</v>
      </c>
      <c r="R24">
        <f>+R23*6</f>
        <v>74472000</v>
      </c>
    </row>
    <row r="25" spans="1:16" ht="13.5" hidden="1" thickBot="1">
      <c r="A25" s="47" t="s">
        <v>107</v>
      </c>
      <c r="B25" s="42"/>
      <c r="C25" s="43"/>
      <c r="D25" s="43"/>
      <c r="E25" s="43"/>
      <c r="F25" s="43"/>
      <c r="G25" s="43"/>
      <c r="H25" s="43" t="s">
        <v>10</v>
      </c>
      <c r="I25" s="43"/>
      <c r="J25" s="43"/>
      <c r="K25" s="43"/>
      <c r="L25" s="43"/>
      <c r="M25" s="43"/>
      <c r="N25" s="43"/>
      <c r="O25" s="43"/>
      <c r="P25" s="90"/>
    </row>
    <row r="26" spans="1:18" ht="12.75">
      <c r="A26" s="17" t="s">
        <v>46</v>
      </c>
      <c r="B26" s="18" t="s">
        <v>33</v>
      </c>
      <c r="C26" s="19"/>
      <c r="D26" s="19"/>
      <c r="E26" s="19"/>
      <c r="F26" s="19"/>
      <c r="G26" s="19"/>
      <c r="H26" s="19">
        <v>34731815</v>
      </c>
      <c r="I26" s="19"/>
      <c r="J26" s="19"/>
      <c r="K26" s="19"/>
      <c r="L26" s="19"/>
      <c r="M26" s="19"/>
      <c r="N26" s="19"/>
      <c r="O26" s="19"/>
      <c r="P26" s="86">
        <v>34731815</v>
      </c>
      <c r="R26">
        <f>602000+1635000+500000</f>
        <v>2737000</v>
      </c>
    </row>
    <row r="27" spans="1:18" ht="12.75">
      <c r="A27" s="8"/>
      <c r="B27" s="20" t="s">
        <v>47</v>
      </c>
      <c r="C27" s="21"/>
      <c r="D27" s="21"/>
      <c r="E27" s="21">
        <v>21611196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87">
        <v>21611196</v>
      </c>
      <c r="R27">
        <f>+R26*1.07</f>
        <v>2928590</v>
      </c>
    </row>
    <row r="28" spans="1:18" ht="12.75">
      <c r="A28" s="8"/>
      <c r="B28" s="20" t="s">
        <v>48</v>
      </c>
      <c r="C28" s="21"/>
      <c r="D28" s="21"/>
      <c r="E28" s="21">
        <v>30000000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87">
        <v>30000000</v>
      </c>
      <c r="R28">
        <f>+R27*12</f>
        <v>35143080</v>
      </c>
    </row>
    <row r="29" spans="1:18" ht="13.5" thickBot="1">
      <c r="A29" s="9"/>
      <c r="B29" s="22" t="s">
        <v>49</v>
      </c>
      <c r="C29" s="23">
        <v>45864000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88">
        <v>45864000</v>
      </c>
      <c r="R29">
        <f>+R28+R24</f>
        <v>109615080</v>
      </c>
    </row>
    <row r="30" spans="1:16" ht="13.5" thickBot="1">
      <c r="A30" s="24" t="s">
        <v>50</v>
      </c>
      <c r="B30" s="3"/>
      <c r="C30" s="4">
        <v>45864000</v>
      </c>
      <c r="D30" s="4">
        <v>0</v>
      </c>
      <c r="E30" s="4">
        <v>51611196</v>
      </c>
      <c r="F30" s="4">
        <v>0</v>
      </c>
      <c r="G30" s="4">
        <v>0</v>
      </c>
      <c r="H30" s="4">
        <v>34731815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89">
        <v>132207011</v>
      </c>
    </row>
    <row r="31" spans="1:16" ht="13.5" hidden="1" thickBot="1">
      <c r="A31" s="24" t="s">
        <v>107</v>
      </c>
      <c r="B31" s="3"/>
      <c r="C31" s="4"/>
      <c r="D31" s="4"/>
      <c r="E31" s="4"/>
      <c r="F31" s="4"/>
      <c r="G31" s="4"/>
      <c r="H31" s="4" t="s">
        <v>10</v>
      </c>
      <c r="I31" s="4"/>
      <c r="J31" s="4"/>
      <c r="K31" s="4"/>
      <c r="L31" s="4"/>
      <c r="M31" s="4"/>
      <c r="N31" s="4"/>
      <c r="O31" s="4"/>
      <c r="P31" s="89"/>
    </row>
    <row r="32" spans="1:16" ht="12.75">
      <c r="A32" s="33" t="s">
        <v>51</v>
      </c>
      <c r="B32" s="18" t="s">
        <v>33</v>
      </c>
      <c r="C32" s="19"/>
      <c r="D32" s="19"/>
      <c r="E32" s="19">
        <v>58762771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86">
        <v>58762771</v>
      </c>
    </row>
    <row r="33" spans="1:16" ht="12.75">
      <c r="A33" s="10"/>
      <c r="B33" s="20" t="s">
        <v>52</v>
      </c>
      <c r="C33" s="21"/>
      <c r="D33" s="21"/>
      <c r="E33" s="21">
        <v>8337485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87">
        <v>8337485</v>
      </c>
    </row>
    <row r="34" spans="1:16" ht="12.75">
      <c r="A34" s="10"/>
      <c r="B34" s="20" t="s">
        <v>48</v>
      </c>
      <c r="C34" s="21">
        <v>54600000</v>
      </c>
      <c r="D34" s="21"/>
      <c r="E34" s="21">
        <v>5000000</v>
      </c>
      <c r="F34" s="21"/>
      <c r="G34" s="21"/>
      <c r="H34" s="21">
        <v>26048861</v>
      </c>
      <c r="I34" s="21"/>
      <c r="J34" s="21"/>
      <c r="K34" s="21"/>
      <c r="L34" s="21"/>
      <c r="M34" s="21"/>
      <c r="N34" s="21"/>
      <c r="O34" s="21"/>
      <c r="P34" s="87">
        <v>85648861</v>
      </c>
    </row>
    <row r="35" spans="1:16" ht="13.5" thickBot="1">
      <c r="A35" s="10"/>
      <c r="B35" s="31" t="s">
        <v>34</v>
      </c>
      <c r="C35" s="32"/>
      <c r="D35" s="32"/>
      <c r="E35" s="32">
        <v>30756202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93">
        <v>30756202</v>
      </c>
    </row>
    <row r="36" spans="1:17" ht="13.5" thickBot="1">
      <c r="A36" s="25" t="s">
        <v>53</v>
      </c>
      <c r="B36" s="26"/>
      <c r="C36" s="27">
        <v>54600000</v>
      </c>
      <c r="D36" s="27">
        <v>0</v>
      </c>
      <c r="E36" s="27">
        <v>102856458</v>
      </c>
      <c r="F36" s="27">
        <v>0</v>
      </c>
      <c r="G36" s="27">
        <v>0</v>
      </c>
      <c r="H36" s="27">
        <v>26048861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91">
        <v>183505319</v>
      </c>
      <c r="Q36" s="7"/>
    </row>
    <row r="37" spans="1:16" ht="13.5" hidden="1" thickBot="1">
      <c r="A37" s="47" t="s">
        <v>107</v>
      </c>
      <c r="B37" s="42"/>
      <c r="C37" s="43"/>
      <c r="D37" s="43"/>
      <c r="E37" s="43"/>
      <c r="F37" s="43"/>
      <c r="G37" s="43"/>
      <c r="H37" s="43" t="s">
        <v>10</v>
      </c>
      <c r="I37" s="43"/>
      <c r="J37" s="43"/>
      <c r="K37" s="43"/>
      <c r="L37" s="43"/>
      <c r="M37" s="43"/>
      <c r="N37" s="43"/>
      <c r="O37" s="43"/>
      <c r="P37" s="90"/>
    </row>
    <row r="38" spans="1:16" ht="12.75">
      <c r="A38" s="17" t="s">
        <v>3</v>
      </c>
      <c r="B38" s="18" t="s">
        <v>54</v>
      </c>
      <c r="C38" s="19">
        <v>150000000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6">
        <v>150000000</v>
      </c>
    </row>
    <row r="39" spans="1:16" ht="13.5" thickBot="1">
      <c r="A39" s="8"/>
      <c r="B39" s="31" t="s">
        <v>44</v>
      </c>
      <c r="C39" s="32">
        <v>103101154</v>
      </c>
      <c r="D39" s="32"/>
      <c r="E39" s="32">
        <v>5999739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93">
        <v>109100893</v>
      </c>
    </row>
    <row r="40" spans="1:256" ht="13.5" thickBot="1">
      <c r="A40" s="25" t="s">
        <v>55</v>
      </c>
      <c r="B40" s="26"/>
      <c r="C40" s="27">
        <v>253101154</v>
      </c>
      <c r="D40" s="27">
        <v>0</v>
      </c>
      <c r="E40" s="27">
        <v>5999739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91">
        <v>259100893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3.5" hidden="1" thickBot="1">
      <c r="A41" s="47" t="s">
        <v>107</v>
      </c>
      <c r="B41" s="42"/>
      <c r="C41" s="43" t="s">
        <v>10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90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16" ht="12.75">
      <c r="A42" s="17" t="s">
        <v>56</v>
      </c>
      <c r="B42" s="18" t="s">
        <v>57</v>
      </c>
      <c r="C42" s="19">
        <v>5250000</v>
      </c>
      <c r="D42" s="19"/>
      <c r="E42" s="19"/>
      <c r="F42" s="19"/>
      <c r="G42" s="19"/>
      <c r="H42" s="19">
        <v>15750000</v>
      </c>
      <c r="I42" s="19">
        <v>5200000</v>
      </c>
      <c r="J42" s="19"/>
      <c r="K42" s="19"/>
      <c r="L42" s="19"/>
      <c r="M42" s="19"/>
      <c r="N42" s="19"/>
      <c r="O42" s="19"/>
      <c r="P42" s="86">
        <v>26200000</v>
      </c>
    </row>
    <row r="43" spans="1:16" ht="12.75">
      <c r="A43" s="8"/>
      <c r="B43" s="20" t="s">
        <v>58</v>
      </c>
      <c r="C43" s="21">
        <v>9828000</v>
      </c>
      <c r="D43" s="21"/>
      <c r="E43" s="21"/>
      <c r="F43" s="21"/>
      <c r="G43" s="21"/>
      <c r="H43" s="21">
        <v>12228929.440000001</v>
      </c>
      <c r="I43" s="21">
        <v>3120000</v>
      </c>
      <c r="J43" s="21"/>
      <c r="K43" s="21"/>
      <c r="L43" s="21"/>
      <c r="M43" s="21"/>
      <c r="N43" s="21"/>
      <c r="O43" s="21"/>
      <c r="P43" s="87">
        <v>25176929.44</v>
      </c>
    </row>
    <row r="44" spans="1:16" ht="12.75">
      <c r="A44" s="8"/>
      <c r="B44" s="20" t="s">
        <v>59</v>
      </c>
      <c r="C44" s="21"/>
      <c r="D44" s="21"/>
      <c r="E44" s="21"/>
      <c r="F44" s="21"/>
      <c r="G44" s="21"/>
      <c r="H44" s="21">
        <v>27300000</v>
      </c>
      <c r="I44" s="21"/>
      <c r="J44" s="21"/>
      <c r="K44" s="21"/>
      <c r="L44" s="21"/>
      <c r="M44" s="21"/>
      <c r="N44" s="21"/>
      <c r="O44" s="21"/>
      <c r="P44" s="87">
        <v>27300000</v>
      </c>
    </row>
    <row r="45" spans="1:16" ht="12.75">
      <c r="A45" s="8"/>
      <c r="B45" s="20" t="s">
        <v>109</v>
      </c>
      <c r="C45" s="21">
        <v>8785293</v>
      </c>
      <c r="D45" s="21"/>
      <c r="E45" s="21">
        <v>4284296</v>
      </c>
      <c r="F45" s="21"/>
      <c r="G45" s="21"/>
      <c r="H45" s="21">
        <v>6552000</v>
      </c>
      <c r="I45" s="21"/>
      <c r="J45" s="21"/>
      <c r="K45" s="21"/>
      <c r="L45" s="21"/>
      <c r="M45" s="21"/>
      <c r="N45" s="21"/>
      <c r="O45" s="21"/>
      <c r="P45" s="87">
        <v>19621589</v>
      </c>
    </row>
    <row r="46" spans="1:16" ht="12.75">
      <c r="A46" s="8"/>
      <c r="B46" s="20" t="s">
        <v>60</v>
      </c>
      <c r="C46" s="21">
        <v>3480677</v>
      </c>
      <c r="D46" s="21"/>
      <c r="E46" s="21">
        <v>4584929</v>
      </c>
      <c r="F46" s="21"/>
      <c r="G46" s="21"/>
      <c r="H46" s="21">
        <v>27083071</v>
      </c>
      <c r="I46" s="21">
        <v>33852000</v>
      </c>
      <c r="J46" s="21"/>
      <c r="K46" s="21"/>
      <c r="L46" s="21"/>
      <c r="M46" s="21"/>
      <c r="N46" s="21"/>
      <c r="O46" s="21"/>
      <c r="P46" s="87">
        <v>69000677</v>
      </c>
    </row>
    <row r="47" spans="1:16" ht="12.75">
      <c r="A47" s="8"/>
      <c r="B47" s="20" t="s">
        <v>61</v>
      </c>
      <c r="C47" s="21">
        <v>2300000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87">
        <v>2300000</v>
      </c>
    </row>
    <row r="48" spans="1:16" ht="12.75">
      <c r="A48" s="8"/>
      <c r="B48" s="20" t="s">
        <v>62</v>
      </c>
      <c r="C48" s="21">
        <v>7528000</v>
      </c>
      <c r="D48" s="21"/>
      <c r="E48" s="21"/>
      <c r="F48" s="21"/>
      <c r="G48" s="21"/>
      <c r="H48" s="21">
        <v>11575200</v>
      </c>
      <c r="I48" s="21"/>
      <c r="J48" s="21"/>
      <c r="K48" s="21"/>
      <c r="L48" s="21"/>
      <c r="M48" s="21"/>
      <c r="N48" s="21"/>
      <c r="O48" s="21"/>
      <c r="P48" s="87">
        <v>19103200</v>
      </c>
    </row>
    <row r="49" spans="1:16" ht="13.5" thickBot="1">
      <c r="A49" s="8"/>
      <c r="B49" s="31" t="s">
        <v>63</v>
      </c>
      <c r="C49" s="32">
        <v>5000000</v>
      </c>
      <c r="D49" s="32"/>
      <c r="E49" s="32"/>
      <c r="F49" s="32"/>
      <c r="G49" s="32"/>
      <c r="H49" s="32">
        <v>8736000</v>
      </c>
      <c r="I49" s="32"/>
      <c r="J49" s="32"/>
      <c r="K49" s="32"/>
      <c r="L49" s="32"/>
      <c r="M49" s="32"/>
      <c r="N49" s="32"/>
      <c r="O49" s="32"/>
      <c r="P49" s="93">
        <v>13736000</v>
      </c>
    </row>
    <row r="50" spans="1:16" ht="13.5" thickBot="1">
      <c r="A50" s="25" t="s">
        <v>64</v>
      </c>
      <c r="B50" s="26"/>
      <c r="C50" s="27">
        <v>42171970</v>
      </c>
      <c r="D50" s="27">
        <v>0</v>
      </c>
      <c r="E50" s="27">
        <v>8869225</v>
      </c>
      <c r="F50" s="27">
        <v>0</v>
      </c>
      <c r="G50" s="27">
        <v>0</v>
      </c>
      <c r="H50" s="27">
        <v>109225200.44</v>
      </c>
      <c r="I50" s="27">
        <v>42172000</v>
      </c>
      <c r="J50" s="27"/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91">
        <v>202438395.44</v>
      </c>
    </row>
    <row r="51" spans="1:16" ht="13.5" hidden="1" thickBot="1">
      <c r="A51" s="47" t="s">
        <v>107</v>
      </c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90"/>
    </row>
    <row r="52" spans="1:16" ht="12.75">
      <c r="A52" s="17" t="s">
        <v>65</v>
      </c>
      <c r="B52" s="18" t="s">
        <v>66</v>
      </c>
      <c r="C52" s="19">
        <v>20300000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86">
        <v>20300000</v>
      </c>
    </row>
    <row r="53" spans="1:16" ht="13.5" thickBot="1">
      <c r="A53" s="8"/>
      <c r="B53" s="31" t="s">
        <v>67</v>
      </c>
      <c r="C53" s="32">
        <v>7000000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93">
        <v>7000000</v>
      </c>
    </row>
    <row r="54" spans="1:24" ht="13.5" thickBot="1">
      <c r="A54" s="25" t="s">
        <v>68</v>
      </c>
      <c r="B54" s="26"/>
      <c r="C54" s="27">
        <v>27300000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91">
        <v>27300000</v>
      </c>
      <c r="Q54" s="5"/>
      <c r="R54" s="5"/>
      <c r="S54" s="5"/>
      <c r="T54" s="5"/>
      <c r="U54" s="5"/>
      <c r="V54" s="5"/>
      <c r="W54" s="5"/>
      <c r="X54" s="5"/>
    </row>
    <row r="55" spans="1:24" ht="13.5" hidden="1" thickBot="1">
      <c r="A55" s="47" t="s">
        <v>107</v>
      </c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90"/>
      <c r="Q55" s="5"/>
      <c r="R55" s="5"/>
      <c r="S55" s="5"/>
      <c r="T55" s="5"/>
      <c r="U55" s="5"/>
      <c r="V55" s="5"/>
      <c r="W55" s="5"/>
      <c r="X55" s="5"/>
    </row>
    <row r="56" spans="1:16" ht="12.75">
      <c r="A56" s="17" t="s">
        <v>69</v>
      </c>
      <c r="B56" s="18" t="s">
        <v>70</v>
      </c>
      <c r="C56" s="19">
        <v>5000000</v>
      </c>
      <c r="D56" s="19"/>
      <c r="E56" s="19">
        <v>7916295</v>
      </c>
      <c r="F56" s="19"/>
      <c r="G56" s="19"/>
      <c r="H56" s="19">
        <v>10784800</v>
      </c>
      <c r="I56" s="19"/>
      <c r="J56" s="21"/>
      <c r="K56" s="19"/>
      <c r="L56" s="19"/>
      <c r="M56" s="19"/>
      <c r="N56" s="19"/>
      <c r="O56" s="19"/>
      <c r="P56" s="86">
        <v>23701095</v>
      </c>
    </row>
    <row r="57" spans="1:16" ht="12.75">
      <c r="A57" s="8"/>
      <c r="B57" s="20" t="s">
        <v>71</v>
      </c>
      <c r="C57" s="21">
        <v>10000000</v>
      </c>
      <c r="D57" s="21"/>
      <c r="E57" s="21"/>
      <c r="F57" s="21"/>
      <c r="G57" s="21"/>
      <c r="H57" s="21">
        <v>65000000</v>
      </c>
      <c r="I57" s="21"/>
      <c r="J57" s="21"/>
      <c r="K57" s="21"/>
      <c r="L57" s="21"/>
      <c r="M57" s="21"/>
      <c r="N57" s="21"/>
      <c r="O57" s="21"/>
      <c r="P57" s="87">
        <v>75000000</v>
      </c>
    </row>
    <row r="58" spans="1:16" ht="13.5" thickBot="1">
      <c r="A58" s="8"/>
      <c r="B58" s="31" t="s">
        <v>33</v>
      </c>
      <c r="C58" s="32">
        <v>21840000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93">
        <v>21840000</v>
      </c>
    </row>
    <row r="59" spans="1:18" ht="13.5" thickBot="1">
      <c r="A59" s="25" t="s">
        <v>72</v>
      </c>
      <c r="B59" s="34"/>
      <c r="C59" s="27">
        <v>36840000</v>
      </c>
      <c r="D59" s="27">
        <v>0</v>
      </c>
      <c r="E59" s="27">
        <v>7916295</v>
      </c>
      <c r="F59" s="27">
        <v>0</v>
      </c>
      <c r="G59" s="27">
        <v>0</v>
      </c>
      <c r="H59" s="27">
        <v>75784800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91">
        <v>120541095</v>
      </c>
      <c r="Q59" s="5"/>
      <c r="R59" s="5"/>
    </row>
    <row r="60" spans="1:18" ht="13.5" hidden="1" thickBot="1">
      <c r="A60" s="47" t="s">
        <v>107</v>
      </c>
      <c r="B60" s="58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90"/>
      <c r="Q60" s="5"/>
      <c r="R60" s="5"/>
    </row>
    <row r="61" spans="1:16" ht="12.75">
      <c r="A61" s="33" t="s">
        <v>73</v>
      </c>
      <c r="B61" s="35" t="s">
        <v>74</v>
      </c>
      <c r="C61" s="19"/>
      <c r="D61" s="19">
        <v>963000000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86">
        <v>963000000</v>
      </c>
    </row>
    <row r="62" spans="1:16" ht="12.75">
      <c r="A62" s="10"/>
      <c r="B62" s="36" t="s">
        <v>75</v>
      </c>
      <c r="C62" s="21"/>
      <c r="D62" s="21">
        <v>610000000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87">
        <v>610000000</v>
      </c>
    </row>
    <row r="63" spans="1:16" ht="12.75">
      <c r="A63" s="10"/>
      <c r="B63" s="36" t="s">
        <v>76</v>
      </c>
      <c r="C63" s="21"/>
      <c r="D63" s="21">
        <v>15000000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87">
        <v>15000000</v>
      </c>
    </row>
    <row r="64" spans="1:16" ht="13.5" thickBot="1">
      <c r="A64" s="10"/>
      <c r="B64" s="37" t="s">
        <v>77</v>
      </c>
      <c r="C64" s="32"/>
      <c r="D64" s="32">
        <v>50000000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93">
        <v>50000000</v>
      </c>
    </row>
    <row r="65" spans="1:16" ht="13.5" thickBot="1">
      <c r="A65" s="25" t="s">
        <v>78</v>
      </c>
      <c r="B65" s="34"/>
      <c r="C65" s="27">
        <v>0</v>
      </c>
      <c r="D65" s="27">
        <v>1638000000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/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91">
        <v>1638000000</v>
      </c>
    </row>
    <row r="66" spans="1:16" ht="13.5" hidden="1" thickBot="1">
      <c r="A66" s="47" t="s">
        <v>107</v>
      </c>
      <c r="B66" s="58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90"/>
    </row>
    <row r="67" spans="1:16" ht="12.75">
      <c r="A67" s="17" t="s">
        <v>31</v>
      </c>
      <c r="B67" s="18" t="s">
        <v>79</v>
      </c>
      <c r="C67" s="19">
        <v>40000000</v>
      </c>
      <c r="D67" s="19"/>
      <c r="E67" s="19"/>
      <c r="F67" s="19"/>
      <c r="G67" s="19"/>
      <c r="H67" s="19"/>
      <c r="I67" s="19">
        <v>3162707</v>
      </c>
      <c r="J67" s="19"/>
      <c r="K67" s="19"/>
      <c r="L67" s="19"/>
      <c r="M67" s="19"/>
      <c r="N67" s="19"/>
      <c r="O67" s="19"/>
      <c r="P67" s="86">
        <v>43162707</v>
      </c>
    </row>
    <row r="68" spans="1:16" ht="12.75">
      <c r="A68" s="8"/>
      <c r="B68" s="20" t="s">
        <v>80</v>
      </c>
      <c r="C68" s="21"/>
      <c r="D68" s="21"/>
      <c r="E68" s="21"/>
      <c r="F68" s="21"/>
      <c r="G68" s="21"/>
      <c r="H68" s="21">
        <v>20000000</v>
      </c>
      <c r="I68" s="21"/>
      <c r="J68" s="21"/>
      <c r="K68" s="21"/>
      <c r="L68" s="21"/>
      <c r="M68" s="21"/>
      <c r="N68" s="21"/>
      <c r="O68" s="21"/>
      <c r="P68" s="87">
        <v>20000000</v>
      </c>
    </row>
    <row r="69" spans="1:16" ht="13.5" thickBot="1">
      <c r="A69" s="8"/>
      <c r="B69" s="31" t="s">
        <v>81</v>
      </c>
      <c r="C69" s="32">
        <v>83600000</v>
      </c>
      <c r="D69" s="32"/>
      <c r="E69" s="32"/>
      <c r="F69" s="32"/>
      <c r="G69" s="32"/>
      <c r="H69" s="32">
        <v>136000000</v>
      </c>
      <c r="I69" s="32">
        <v>80000000</v>
      </c>
      <c r="J69" s="32"/>
      <c r="K69" s="32"/>
      <c r="L69" s="32"/>
      <c r="M69" s="32"/>
      <c r="N69" s="32"/>
      <c r="O69" s="32"/>
      <c r="P69" s="93">
        <v>299600000</v>
      </c>
    </row>
    <row r="70" spans="1:16" ht="13.5" thickBot="1">
      <c r="A70" s="25" t="s">
        <v>82</v>
      </c>
      <c r="B70" s="26"/>
      <c r="C70" s="27">
        <v>123600000</v>
      </c>
      <c r="D70" s="27">
        <v>0</v>
      </c>
      <c r="E70" s="27">
        <v>0</v>
      </c>
      <c r="F70" s="27">
        <v>0</v>
      </c>
      <c r="G70" s="27">
        <v>0</v>
      </c>
      <c r="H70" s="27">
        <v>156000000</v>
      </c>
      <c r="I70" s="27">
        <v>83162707</v>
      </c>
      <c r="J70" s="27"/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91">
        <v>362762707</v>
      </c>
    </row>
    <row r="71" spans="1:16" ht="13.5" hidden="1" thickBot="1">
      <c r="A71" s="47" t="s">
        <v>107</v>
      </c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90"/>
    </row>
    <row r="72" spans="1:16" ht="12.75">
      <c r="A72" s="17" t="s">
        <v>83</v>
      </c>
      <c r="B72" s="18" t="s">
        <v>7</v>
      </c>
      <c r="C72" s="19">
        <v>15000000</v>
      </c>
      <c r="D72" s="19"/>
      <c r="E72" s="19"/>
      <c r="F72" s="19"/>
      <c r="G72" s="19"/>
      <c r="H72" s="19">
        <v>16380000</v>
      </c>
      <c r="I72" s="19"/>
      <c r="J72" s="19"/>
      <c r="K72" s="19"/>
      <c r="L72" s="19"/>
      <c r="M72" s="19"/>
      <c r="N72" s="19"/>
      <c r="O72" s="19"/>
      <c r="P72" s="86">
        <v>31380000</v>
      </c>
    </row>
    <row r="73" spans="1:16" ht="12.75">
      <c r="A73" s="8"/>
      <c r="B73" s="20" t="s">
        <v>84</v>
      </c>
      <c r="C73" s="21">
        <v>31000000</v>
      </c>
      <c r="D73" s="21"/>
      <c r="E73" s="21"/>
      <c r="F73" s="21"/>
      <c r="G73" s="21"/>
      <c r="H73" s="21">
        <v>16000000</v>
      </c>
      <c r="I73" s="21"/>
      <c r="J73" s="21"/>
      <c r="K73" s="21"/>
      <c r="L73" s="21"/>
      <c r="M73" s="21"/>
      <c r="N73" s="21"/>
      <c r="O73" s="21"/>
      <c r="P73" s="87">
        <v>47000000</v>
      </c>
    </row>
    <row r="74" spans="1:16" ht="13.5" thickBot="1">
      <c r="A74" s="9"/>
      <c r="B74" s="22" t="s">
        <v>85</v>
      </c>
      <c r="C74" s="23">
        <v>30000000</v>
      </c>
      <c r="D74" s="23"/>
      <c r="E74" s="23"/>
      <c r="F74" s="23"/>
      <c r="G74" s="23"/>
      <c r="H74" s="23">
        <v>20400000</v>
      </c>
      <c r="I74" s="23"/>
      <c r="J74" s="23"/>
      <c r="K74" s="23"/>
      <c r="L74" s="23"/>
      <c r="M74" s="23"/>
      <c r="N74" s="23"/>
      <c r="O74" s="23"/>
      <c r="P74" s="88">
        <v>50400000</v>
      </c>
    </row>
    <row r="75" spans="1:17" ht="13.5" thickBot="1">
      <c r="A75" s="24" t="s">
        <v>86</v>
      </c>
      <c r="B75" s="38"/>
      <c r="C75" s="4">
        <v>76000000</v>
      </c>
      <c r="D75" s="4">
        <v>0</v>
      </c>
      <c r="E75" s="4">
        <v>0</v>
      </c>
      <c r="F75" s="4">
        <v>0</v>
      </c>
      <c r="G75" s="4">
        <v>0</v>
      </c>
      <c r="H75" s="4">
        <v>52780000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89">
        <v>128780000</v>
      </c>
      <c r="Q75" s="5"/>
    </row>
    <row r="76" spans="1:17" ht="13.5" hidden="1" thickBot="1">
      <c r="A76" s="24" t="s">
        <v>107</v>
      </c>
      <c r="B76" s="3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89"/>
      <c r="Q76" s="5"/>
    </row>
    <row r="77" spans="1:16" ht="12.75">
      <c r="A77" s="33" t="s">
        <v>6</v>
      </c>
      <c r="B77" s="35" t="s">
        <v>87</v>
      </c>
      <c r="C77" s="19"/>
      <c r="D77" s="19"/>
      <c r="E77" s="19"/>
      <c r="F77" s="19"/>
      <c r="G77" s="19"/>
      <c r="H77" s="19"/>
      <c r="I77" s="19"/>
      <c r="J77" s="19"/>
      <c r="K77" s="19">
        <v>30364866</v>
      </c>
      <c r="L77" s="19"/>
      <c r="M77" s="19"/>
      <c r="N77" s="19"/>
      <c r="O77" s="19"/>
      <c r="P77" s="86">
        <v>30364866</v>
      </c>
    </row>
    <row r="78" spans="1:16" ht="12.75">
      <c r="A78" s="10"/>
      <c r="B78" s="1" t="s">
        <v>88</v>
      </c>
      <c r="C78" s="6"/>
      <c r="D78" s="6"/>
      <c r="E78" s="6"/>
      <c r="F78" s="6"/>
      <c r="G78" s="6"/>
      <c r="H78" s="6"/>
      <c r="I78" s="6"/>
      <c r="J78" s="6">
        <v>50000000</v>
      </c>
      <c r="K78" s="6"/>
      <c r="L78" s="6"/>
      <c r="M78" s="6"/>
      <c r="N78" s="6"/>
      <c r="O78" s="6"/>
      <c r="P78" s="94">
        <v>50000000</v>
      </c>
    </row>
    <row r="79" spans="1:16" ht="13.5" thickBot="1">
      <c r="A79" s="39"/>
      <c r="B79" s="40" t="s">
        <v>89</v>
      </c>
      <c r="C79" s="23"/>
      <c r="D79" s="23"/>
      <c r="E79" s="23"/>
      <c r="F79" s="23"/>
      <c r="G79" s="23"/>
      <c r="H79" s="23"/>
      <c r="I79" s="23"/>
      <c r="J79" s="23">
        <v>23120320</v>
      </c>
      <c r="K79" s="23"/>
      <c r="L79" s="23">
        <v>2864526</v>
      </c>
      <c r="M79" s="23"/>
      <c r="N79" s="23"/>
      <c r="O79" s="23"/>
      <c r="P79" s="88">
        <v>25984846</v>
      </c>
    </row>
    <row r="80" spans="1:16" ht="13.5" thickBot="1">
      <c r="A80" s="41" t="s">
        <v>90</v>
      </c>
      <c r="B80" s="42"/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73120320</v>
      </c>
      <c r="K80" s="43">
        <v>30364866</v>
      </c>
      <c r="L80" s="43">
        <v>2864526</v>
      </c>
      <c r="M80" s="43">
        <v>0</v>
      </c>
      <c r="N80" s="43">
        <v>0</v>
      </c>
      <c r="O80" s="43">
        <v>0</v>
      </c>
      <c r="P80" s="90">
        <v>106349712</v>
      </c>
    </row>
    <row r="81" spans="1:16" ht="13.5" hidden="1" thickBot="1">
      <c r="A81" s="41" t="s">
        <v>107</v>
      </c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89"/>
    </row>
    <row r="82" spans="1:16" ht="13.5" thickBot="1">
      <c r="A82" s="44" t="s">
        <v>91</v>
      </c>
      <c r="B82" s="45" t="s">
        <v>92</v>
      </c>
      <c r="C82" s="46">
        <v>10000000</v>
      </c>
      <c r="D82" s="46"/>
      <c r="E82" s="46">
        <v>8576515</v>
      </c>
      <c r="F82" s="46"/>
      <c r="G82" s="46"/>
      <c r="H82" s="46">
        <v>8320000</v>
      </c>
      <c r="I82" s="46"/>
      <c r="J82" s="46"/>
      <c r="K82" s="46"/>
      <c r="L82" s="46"/>
      <c r="M82" s="46"/>
      <c r="N82" s="46"/>
      <c r="O82" s="46"/>
      <c r="P82" s="87">
        <v>26896515</v>
      </c>
    </row>
    <row r="83" spans="1:17" ht="13.5" thickBot="1">
      <c r="A83" s="47" t="s">
        <v>93</v>
      </c>
      <c r="B83" s="42"/>
      <c r="C83" s="43">
        <v>10000000</v>
      </c>
      <c r="D83" s="43">
        <v>0</v>
      </c>
      <c r="E83" s="43">
        <v>8576515</v>
      </c>
      <c r="F83" s="43">
        <v>0</v>
      </c>
      <c r="G83" s="43">
        <v>0</v>
      </c>
      <c r="H83" s="43">
        <v>8320000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90">
        <v>26896515</v>
      </c>
      <c r="Q83" s="5"/>
    </row>
    <row r="84" spans="1:17" ht="13.5" thickBot="1">
      <c r="A84" s="47" t="s">
        <v>107</v>
      </c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90"/>
      <c r="Q84" s="5"/>
    </row>
    <row r="85" spans="1:16" ht="12.75">
      <c r="A85" s="17" t="s">
        <v>94</v>
      </c>
      <c r="B85" s="18" t="s">
        <v>95</v>
      </c>
      <c r="C85" s="19">
        <v>109200000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86">
        <v>109200000</v>
      </c>
    </row>
    <row r="86" spans="1:16" ht="12.75">
      <c r="A86" s="8"/>
      <c r="B86" s="20" t="s">
        <v>96</v>
      </c>
      <c r="C86" s="21">
        <v>35000000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87">
        <v>35000000</v>
      </c>
    </row>
    <row r="87" spans="1:16" ht="12.75">
      <c r="A87" s="8"/>
      <c r="B87" s="20" t="s">
        <v>97</v>
      </c>
      <c r="C87" s="21">
        <v>25000000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87">
        <v>25000000</v>
      </c>
    </row>
    <row r="88" spans="1:16" ht="13.5" thickBot="1">
      <c r="A88" s="8"/>
      <c r="B88" s="31" t="s">
        <v>98</v>
      </c>
      <c r="C88" s="32">
        <v>35000000</v>
      </c>
      <c r="D88" s="32"/>
      <c r="E88" s="32"/>
      <c r="F88" s="32"/>
      <c r="G88" s="32"/>
      <c r="H88" s="32">
        <v>23501105</v>
      </c>
      <c r="I88" s="32"/>
      <c r="J88" s="32"/>
      <c r="K88" s="32"/>
      <c r="L88" s="32"/>
      <c r="M88" s="32"/>
      <c r="N88" s="32"/>
      <c r="O88" s="32"/>
      <c r="P88" s="93">
        <v>58501105</v>
      </c>
    </row>
    <row r="89" spans="1:17" ht="13.5" thickBot="1">
      <c r="A89" s="42" t="s">
        <v>99</v>
      </c>
      <c r="B89" s="48"/>
      <c r="C89" s="43">
        <v>204200000</v>
      </c>
      <c r="D89" s="43">
        <v>0</v>
      </c>
      <c r="E89" s="43">
        <v>0</v>
      </c>
      <c r="F89" s="43">
        <v>0</v>
      </c>
      <c r="G89" s="43">
        <v>0</v>
      </c>
      <c r="H89" s="43">
        <v>23501105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90">
        <v>227701105</v>
      </c>
      <c r="Q89" s="5"/>
    </row>
    <row r="90" spans="1:17" ht="13.5" hidden="1" thickBot="1">
      <c r="A90" s="42" t="s">
        <v>107</v>
      </c>
      <c r="B90" s="48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90"/>
      <c r="Q90" s="5"/>
    </row>
    <row r="91" spans="1:16" ht="13.5" thickBot="1">
      <c r="A91" s="49" t="s">
        <v>100</v>
      </c>
      <c r="B91" s="50" t="s">
        <v>101</v>
      </c>
      <c r="C91" s="51">
        <v>25000000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95">
        <v>25000000</v>
      </c>
    </row>
    <row r="92" spans="1:16" ht="12.75">
      <c r="A92" s="3" t="s">
        <v>102</v>
      </c>
      <c r="B92" s="52"/>
      <c r="C92" s="4">
        <v>25000000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89">
        <v>25000000</v>
      </c>
    </row>
    <row r="93" spans="1:16" ht="13.5" thickBot="1">
      <c r="A93" s="3" t="s">
        <v>107</v>
      </c>
      <c r="B93" s="5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89"/>
    </row>
    <row r="94" spans="1:17" ht="12.75">
      <c r="A94" s="42" t="s">
        <v>103</v>
      </c>
      <c r="B94" s="48"/>
      <c r="C94" s="43">
        <v>1387308486</v>
      </c>
      <c r="D94" s="59">
        <v>1638000000</v>
      </c>
      <c r="E94" s="59">
        <v>206911049</v>
      </c>
      <c r="F94" s="59">
        <v>231594406</v>
      </c>
      <c r="G94" s="59">
        <v>53005860</v>
      </c>
      <c r="H94" s="59">
        <v>868295371.44</v>
      </c>
      <c r="I94" s="59">
        <v>337670422</v>
      </c>
      <c r="J94" s="59">
        <v>151696896</v>
      </c>
      <c r="K94" s="59">
        <v>30364866</v>
      </c>
      <c r="L94" s="59">
        <v>2864526</v>
      </c>
      <c r="M94" s="59">
        <v>1209159600</v>
      </c>
      <c r="N94" s="59">
        <v>322140000</v>
      </c>
      <c r="O94" s="59">
        <v>50391778</v>
      </c>
      <c r="P94" s="90">
        <v>6489403260.440001</v>
      </c>
      <c r="Q94" s="7">
        <f>SUM(C94:O94)</f>
        <v>6489403260.440001</v>
      </c>
    </row>
    <row r="95" spans="1:17" ht="13.5" hidden="1" thickBot="1">
      <c r="A95" s="26" t="s">
        <v>104</v>
      </c>
      <c r="B95" s="53"/>
      <c r="C95" s="27">
        <f>253101154+1143076557-4584929-4284296</f>
        <v>1387308486</v>
      </c>
      <c r="D95" s="60">
        <v>1638000000</v>
      </c>
      <c r="E95" s="60">
        <v>206911049</v>
      </c>
      <c r="F95" s="60">
        <v>231594406</v>
      </c>
      <c r="G95" s="60">
        <v>53005860</v>
      </c>
      <c r="H95" s="60">
        <v>868295371</v>
      </c>
      <c r="I95" s="60">
        <v>337670422</v>
      </c>
      <c r="J95" s="60">
        <v>151696896</v>
      </c>
      <c r="K95" s="60">
        <v>30364866</v>
      </c>
      <c r="L95" s="60">
        <v>2864526</v>
      </c>
      <c r="M95" s="60">
        <v>1209159600</v>
      </c>
      <c r="N95" s="60">
        <v>322140000</v>
      </c>
      <c r="O95" s="60">
        <v>50391778</v>
      </c>
      <c r="P95" s="28">
        <f>SUM(C95:O95)</f>
        <v>6489403260</v>
      </c>
      <c r="Q95" s="7">
        <f>SUM(C95:O95)</f>
        <v>6489403260</v>
      </c>
    </row>
    <row r="96" spans="1:17" ht="13.5" hidden="1" thickBot="1">
      <c r="A96" s="54" t="s">
        <v>105</v>
      </c>
      <c r="B96" s="55"/>
      <c r="C96" s="56">
        <f>+C95-C94</f>
        <v>0</v>
      </c>
      <c r="D96" s="61">
        <f aca="true" t="shared" si="0" ref="D96:P96">+D95-D94</f>
        <v>0</v>
      </c>
      <c r="E96" s="61">
        <f t="shared" si="0"/>
        <v>0</v>
      </c>
      <c r="F96" s="61">
        <f t="shared" si="0"/>
        <v>0</v>
      </c>
      <c r="G96" s="61">
        <f t="shared" si="0"/>
        <v>0</v>
      </c>
      <c r="H96" s="61">
        <f t="shared" si="0"/>
        <v>-0.440000057220459</v>
      </c>
      <c r="I96" s="61">
        <f t="shared" si="0"/>
        <v>0</v>
      </c>
      <c r="J96" s="61">
        <f t="shared" si="0"/>
        <v>0</v>
      </c>
      <c r="K96" s="61">
        <f t="shared" si="0"/>
        <v>0</v>
      </c>
      <c r="L96" s="61">
        <f t="shared" si="0"/>
        <v>0</v>
      </c>
      <c r="M96" s="61">
        <f t="shared" si="0"/>
        <v>0</v>
      </c>
      <c r="N96" s="61">
        <f t="shared" si="0"/>
        <v>0</v>
      </c>
      <c r="O96" s="61">
        <f t="shared" si="0"/>
        <v>0</v>
      </c>
      <c r="P96" s="57">
        <f t="shared" si="0"/>
        <v>-0.4400005340576172</v>
      </c>
      <c r="Q96" s="7" t="s">
        <v>10</v>
      </c>
    </row>
    <row r="97" ht="12.75">
      <c r="C97" s="7" t="s">
        <v>10</v>
      </c>
    </row>
    <row r="99" ht="12.75">
      <c r="P99" s="7">
        <f>6489403260-P95</f>
        <v>0</v>
      </c>
    </row>
  </sheetData>
  <mergeCells count="5">
    <mergeCell ref="C7:P7"/>
    <mergeCell ref="A1:P1"/>
    <mergeCell ref="A2:P2"/>
    <mergeCell ref="A4:P4"/>
    <mergeCell ref="A3:P3"/>
  </mergeCells>
  <printOptions/>
  <pageMargins left="0.2" right="0.5" top="0.54" bottom="1" header="0.4" footer="0.43"/>
  <pageSetup horizontalDpi="600" verticalDpi="600" orientation="landscape" scale="48" r:id="rId2"/>
  <headerFooter alignWithMargins="0">
    <oddHeader>&amp;LPLAN DE DESARROLLO ¡POR LA CAJICA QUE QUEREMOS!</oddHeader>
    <oddFooter>&amp;LElaborò Luz Marina - Secretaria de Hacienda (E)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/>
  <dimension ref="A1:IV100"/>
  <sheetViews>
    <sheetView tabSelected="1" view="pageBreakPreview" zoomScale="60" workbookViewId="0" topLeftCell="F61">
      <selection activeCell="P10" sqref="P10:P94"/>
    </sheetView>
  </sheetViews>
  <sheetFormatPr defaultColWidth="11.421875" defaultRowHeight="12.75"/>
  <cols>
    <col min="1" max="1" width="28.140625" style="0" customWidth="1"/>
    <col min="2" max="2" width="41.57421875" style="0" customWidth="1"/>
    <col min="3" max="3" width="12.421875" style="0" customWidth="1"/>
    <col min="4" max="4" width="12.8515625" style="0" customWidth="1"/>
    <col min="6" max="6" width="12.421875" style="0" customWidth="1"/>
    <col min="8" max="8" width="14.140625" style="0" customWidth="1"/>
    <col min="9" max="10" width="12.00390625" style="0" customWidth="1"/>
    <col min="11" max="11" width="12.7109375" style="0" customWidth="1"/>
    <col min="12" max="12" width="11.8515625" style="0" customWidth="1"/>
    <col min="13" max="13" width="12.7109375" style="0" bestFit="1" customWidth="1"/>
    <col min="14" max="14" width="11.8515625" style="0" customWidth="1"/>
    <col min="16" max="16" width="13.140625" style="0" customWidth="1"/>
    <col min="17" max="17" width="12.7109375" style="0" bestFit="1" customWidth="1"/>
  </cols>
  <sheetData>
    <row r="1" spans="1:16" ht="15.75">
      <c r="A1" s="102" t="s">
        <v>11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5.7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5.75">
      <c r="A3" s="102" t="s">
        <v>13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5.75">
      <c r="A4" s="102" t="s">
        <v>111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15.75">
      <c r="A5" s="62" t="s">
        <v>11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ht="13.5" thickBot="1"/>
    <row r="7" spans="1:16" ht="13.5" thickBot="1">
      <c r="A7" s="11"/>
      <c r="B7" s="12"/>
      <c r="C7" s="99" t="s">
        <v>14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1:16" ht="12.75">
      <c r="A8" s="13" t="s">
        <v>15</v>
      </c>
      <c r="B8" s="14" t="s">
        <v>16</v>
      </c>
      <c r="C8" s="2" t="s">
        <v>17</v>
      </c>
      <c r="D8" s="14" t="s">
        <v>18</v>
      </c>
      <c r="E8" s="2" t="s">
        <v>19</v>
      </c>
      <c r="F8" s="14" t="s">
        <v>20</v>
      </c>
      <c r="G8" s="2" t="s">
        <v>20</v>
      </c>
      <c r="H8" s="14" t="s">
        <v>20</v>
      </c>
      <c r="I8" s="2" t="s">
        <v>20</v>
      </c>
      <c r="J8" s="14" t="s">
        <v>21</v>
      </c>
      <c r="K8" s="14" t="s">
        <v>15</v>
      </c>
      <c r="L8" s="2" t="s">
        <v>22</v>
      </c>
      <c r="M8" s="14" t="s">
        <v>20</v>
      </c>
      <c r="N8" s="14" t="s">
        <v>9</v>
      </c>
      <c r="O8" s="2" t="s">
        <v>23</v>
      </c>
      <c r="P8" s="15" t="s">
        <v>12</v>
      </c>
    </row>
    <row r="9" spans="1:16" ht="13.5" thickBot="1">
      <c r="A9" s="16"/>
      <c r="B9" s="14"/>
      <c r="C9" s="13" t="s">
        <v>24</v>
      </c>
      <c r="D9" s="14" t="s">
        <v>25</v>
      </c>
      <c r="E9" s="13" t="s">
        <v>26</v>
      </c>
      <c r="F9" s="14" t="s">
        <v>1</v>
      </c>
      <c r="G9" s="13" t="s">
        <v>27</v>
      </c>
      <c r="H9" s="14" t="s">
        <v>28</v>
      </c>
      <c r="I9" s="13" t="s">
        <v>29</v>
      </c>
      <c r="J9" s="14" t="s">
        <v>30</v>
      </c>
      <c r="K9" s="14" t="s">
        <v>108</v>
      </c>
      <c r="L9" s="13"/>
      <c r="M9" s="14" t="s">
        <v>2</v>
      </c>
      <c r="N9" s="14"/>
      <c r="O9" s="13"/>
      <c r="P9" s="15" t="s">
        <v>32</v>
      </c>
    </row>
    <row r="10" spans="1:18" ht="12.75">
      <c r="A10" s="17" t="s">
        <v>1</v>
      </c>
      <c r="B10" s="18" t="s">
        <v>33</v>
      </c>
      <c r="C10" s="19">
        <v>80282440</v>
      </c>
      <c r="D10" s="19"/>
      <c r="E10" s="19"/>
      <c r="F10" s="19">
        <v>133910350</v>
      </c>
      <c r="G10" s="19"/>
      <c r="H10" s="19"/>
      <c r="I10" s="19"/>
      <c r="J10" s="19"/>
      <c r="K10" s="19"/>
      <c r="L10" s="19"/>
      <c r="M10" s="19"/>
      <c r="N10" s="19"/>
      <c r="O10" s="19"/>
      <c r="P10" s="86">
        <v>214192790</v>
      </c>
      <c r="R10">
        <f>9100000*1.07</f>
        <v>9737000</v>
      </c>
    </row>
    <row r="11" spans="1:18" ht="12.75">
      <c r="A11" s="8"/>
      <c r="B11" s="20" t="s">
        <v>34</v>
      </c>
      <c r="C11" s="21"/>
      <c r="D11" s="21"/>
      <c r="E11" s="21"/>
      <c r="F11" s="21">
        <v>15000000</v>
      </c>
      <c r="G11" s="21"/>
      <c r="H11" s="21"/>
      <c r="I11" s="21"/>
      <c r="J11" s="21"/>
      <c r="K11" s="21"/>
      <c r="L11" s="21"/>
      <c r="M11" s="21"/>
      <c r="N11" s="21"/>
      <c r="O11" s="21"/>
      <c r="P11" s="87">
        <v>15000000</v>
      </c>
      <c r="R11">
        <f>+R10*6</f>
        <v>58422000</v>
      </c>
    </row>
    <row r="12" spans="1:18" ht="12.75">
      <c r="A12" s="8"/>
      <c r="B12" s="20" t="s">
        <v>35</v>
      </c>
      <c r="C12" s="21">
        <v>35000000</v>
      </c>
      <c r="D12" s="21"/>
      <c r="E12" s="21"/>
      <c r="F12" s="21">
        <v>85000000</v>
      </c>
      <c r="G12" s="21"/>
      <c r="H12" s="21"/>
      <c r="I12" s="21"/>
      <c r="J12" s="21"/>
      <c r="K12" s="21"/>
      <c r="L12" s="21"/>
      <c r="M12" s="21"/>
      <c r="N12" s="21"/>
      <c r="O12" s="21"/>
      <c r="P12" s="87">
        <v>120000000</v>
      </c>
      <c r="R12">
        <f>2600000*1.07</f>
        <v>2782000</v>
      </c>
    </row>
    <row r="13" spans="1:18" ht="12.75" customHeight="1" thickBot="1">
      <c r="A13" s="9"/>
      <c r="B13" s="22" t="s">
        <v>8</v>
      </c>
      <c r="C13" s="23"/>
      <c r="D13" s="23"/>
      <c r="E13" s="23"/>
      <c r="F13" s="23"/>
      <c r="G13" s="23">
        <v>53535918</v>
      </c>
      <c r="H13" s="23"/>
      <c r="I13" s="23"/>
      <c r="J13" s="23"/>
      <c r="K13" s="23"/>
      <c r="L13" s="23"/>
      <c r="M13" s="23"/>
      <c r="N13" s="23"/>
      <c r="O13" s="23"/>
      <c r="P13" s="88">
        <v>53535918</v>
      </c>
      <c r="R13">
        <f>+R12*12</f>
        <v>33384000</v>
      </c>
    </row>
    <row r="14" spans="1:18" ht="13.5" thickBot="1">
      <c r="A14" s="24" t="s">
        <v>36</v>
      </c>
      <c r="B14" s="3"/>
      <c r="C14" s="4">
        <v>115282440</v>
      </c>
      <c r="D14" s="4">
        <v>0</v>
      </c>
      <c r="E14" s="4">
        <v>0</v>
      </c>
      <c r="F14" s="4">
        <v>233910350</v>
      </c>
      <c r="G14" s="4">
        <v>53535918</v>
      </c>
      <c r="H14" s="4">
        <v>0</v>
      </c>
      <c r="I14" s="4">
        <v>0</v>
      </c>
      <c r="J14" s="4"/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89">
        <v>402728708</v>
      </c>
      <c r="R14">
        <f>4500000*1.07</f>
        <v>4815000</v>
      </c>
    </row>
    <row r="15" spans="1:16" ht="13.5" hidden="1" thickBot="1">
      <c r="A15" s="24" t="s">
        <v>107</v>
      </c>
      <c r="B15" s="3"/>
      <c r="C15" s="4" t="s">
        <v>10</v>
      </c>
      <c r="D15" s="4"/>
      <c r="E15" s="4"/>
      <c r="F15" s="4" t="s">
        <v>10</v>
      </c>
      <c r="G15" s="4"/>
      <c r="H15" s="4"/>
      <c r="I15" s="4"/>
      <c r="J15" s="4"/>
      <c r="K15" s="4"/>
      <c r="L15" s="4"/>
      <c r="M15" s="4"/>
      <c r="N15" s="4"/>
      <c r="O15" s="4"/>
      <c r="P15" s="89"/>
    </row>
    <row r="16" spans="1:18" ht="12.75">
      <c r="A16" s="17" t="s">
        <v>2</v>
      </c>
      <c r="B16" s="18" t="s">
        <v>37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>
        <v>848361269</v>
      </c>
      <c r="N16" s="19">
        <v>333414900</v>
      </c>
      <c r="O16" s="19"/>
      <c r="P16" s="86">
        <v>1181776169</v>
      </c>
      <c r="R16">
        <f>+R14*12</f>
        <v>57780000</v>
      </c>
    </row>
    <row r="17" spans="1:18" ht="12.75">
      <c r="A17" s="8"/>
      <c r="B17" s="20" t="s">
        <v>38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>
        <v>75377046</v>
      </c>
      <c r="N17" s="21"/>
      <c r="O17" s="21"/>
      <c r="P17" s="87">
        <v>75377046</v>
      </c>
      <c r="R17">
        <f>+R16+R13+R11</f>
        <v>149586000</v>
      </c>
    </row>
    <row r="18" spans="1:16" ht="12.75">
      <c r="A18" s="8"/>
      <c r="B18" s="20" t="s">
        <v>39</v>
      </c>
      <c r="C18" s="21"/>
      <c r="D18" s="21"/>
      <c r="E18" s="21">
        <v>21819478</v>
      </c>
      <c r="F18" s="21"/>
      <c r="G18" s="21"/>
      <c r="H18" s="21"/>
      <c r="I18" s="21"/>
      <c r="J18" s="21"/>
      <c r="K18" s="21"/>
      <c r="L18" s="21"/>
      <c r="M18" s="21">
        <v>195658434</v>
      </c>
      <c r="N18" s="21"/>
      <c r="O18" s="21"/>
      <c r="P18" s="87">
        <v>217477912</v>
      </c>
    </row>
    <row r="19" spans="1:18" ht="13.5" thickBot="1">
      <c r="A19" s="9"/>
      <c r="B19" s="22" t="s">
        <v>40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>
        <v>101854449</v>
      </c>
      <c r="N19" s="23"/>
      <c r="O19" s="23">
        <v>52155490</v>
      </c>
      <c r="P19" s="88">
        <v>154009939</v>
      </c>
      <c r="R19">
        <f>(27000000*12)*1.07</f>
        <v>346680000</v>
      </c>
    </row>
    <row r="20" spans="1:16" ht="12.75">
      <c r="A20" s="47" t="s">
        <v>41</v>
      </c>
      <c r="B20" s="42"/>
      <c r="C20" s="43">
        <v>0</v>
      </c>
      <c r="D20" s="43">
        <v>0</v>
      </c>
      <c r="E20" s="43">
        <v>21819478</v>
      </c>
      <c r="F20" s="43">
        <v>0</v>
      </c>
      <c r="G20" s="43">
        <v>0</v>
      </c>
      <c r="H20" s="43">
        <v>0</v>
      </c>
      <c r="I20" s="43">
        <v>0</v>
      </c>
      <c r="J20" s="43"/>
      <c r="K20" s="43">
        <v>0</v>
      </c>
      <c r="L20" s="43">
        <v>0</v>
      </c>
      <c r="M20" s="43">
        <v>1221251198</v>
      </c>
      <c r="N20" s="43">
        <v>333414900</v>
      </c>
      <c r="O20" s="43">
        <v>52155490</v>
      </c>
      <c r="P20" s="90">
        <v>1628641066</v>
      </c>
    </row>
    <row r="21" spans="1:16" ht="13.5" hidden="1" thickBot="1">
      <c r="A21" s="26" t="s">
        <v>107</v>
      </c>
      <c r="B21" s="5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91"/>
    </row>
    <row r="22" spans="1:18" ht="12.75">
      <c r="A22" s="8" t="s">
        <v>42</v>
      </c>
      <c r="B22" s="29" t="s">
        <v>33</v>
      </c>
      <c r="C22" s="30">
        <v>148823429</v>
      </c>
      <c r="D22" s="30"/>
      <c r="E22" s="30"/>
      <c r="F22" s="30"/>
      <c r="G22" s="30"/>
      <c r="H22" s="30"/>
      <c r="I22" s="30"/>
      <c r="J22" s="30">
        <v>10000000</v>
      </c>
      <c r="K22" s="30"/>
      <c r="L22" s="30"/>
      <c r="M22" s="30"/>
      <c r="N22" s="30"/>
      <c r="O22" s="30"/>
      <c r="P22" s="92">
        <v>158823429</v>
      </c>
      <c r="R22">
        <f>7900000+3700000</f>
        <v>11600000</v>
      </c>
    </row>
    <row r="23" spans="1:18" ht="13.5" thickBot="1">
      <c r="A23" s="8" t="s">
        <v>43</v>
      </c>
      <c r="B23" s="31" t="s">
        <v>44</v>
      </c>
      <c r="C23" s="32">
        <v>133731571</v>
      </c>
      <c r="D23" s="32"/>
      <c r="E23" s="32"/>
      <c r="F23" s="32"/>
      <c r="G23" s="32"/>
      <c r="H23" s="32">
        <v>395270215</v>
      </c>
      <c r="I23" s="32">
        <v>211195205</v>
      </c>
      <c r="J23" s="32">
        <v>43943904</v>
      </c>
      <c r="K23" s="32"/>
      <c r="L23" s="32"/>
      <c r="M23" s="32"/>
      <c r="N23" s="32"/>
      <c r="O23" s="32"/>
      <c r="P23" s="93">
        <v>784140895</v>
      </c>
      <c r="R23">
        <f>+R22*1.07</f>
        <v>12412000</v>
      </c>
    </row>
    <row r="24" spans="1:18" ht="13.5" thickBot="1">
      <c r="A24" s="25" t="s">
        <v>45</v>
      </c>
      <c r="B24" s="26"/>
      <c r="C24" s="27">
        <v>282555000</v>
      </c>
      <c r="D24" s="27">
        <v>0</v>
      </c>
      <c r="E24" s="27">
        <v>0</v>
      </c>
      <c r="F24" s="27">
        <v>0</v>
      </c>
      <c r="G24" s="27">
        <v>0</v>
      </c>
      <c r="H24" s="27">
        <v>395270215</v>
      </c>
      <c r="I24" s="27">
        <v>211195205</v>
      </c>
      <c r="J24" s="27">
        <v>53943904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91">
        <v>942964324</v>
      </c>
      <c r="R24">
        <f>+R23*6</f>
        <v>74472000</v>
      </c>
    </row>
    <row r="25" spans="1:16" ht="13.5" hidden="1" thickBot="1">
      <c r="A25" s="47" t="s">
        <v>107</v>
      </c>
      <c r="B25" s="42"/>
      <c r="C25" s="43"/>
      <c r="D25" s="43"/>
      <c r="E25" s="43"/>
      <c r="F25" s="43"/>
      <c r="G25" s="43"/>
      <c r="H25" s="43" t="s">
        <v>10</v>
      </c>
      <c r="I25" s="43"/>
      <c r="J25" s="43"/>
      <c r="K25" s="43"/>
      <c r="L25" s="43"/>
      <c r="M25" s="43"/>
      <c r="N25" s="43"/>
      <c r="O25" s="43"/>
      <c r="P25" s="90"/>
    </row>
    <row r="26" spans="1:18" ht="12.75">
      <c r="A26" s="17" t="s">
        <v>46</v>
      </c>
      <c r="B26" s="18" t="s">
        <v>33</v>
      </c>
      <c r="C26" s="19"/>
      <c r="D26" s="19"/>
      <c r="E26" s="19"/>
      <c r="F26" s="19"/>
      <c r="G26" s="19"/>
      <c r="H26" s="19">
        <v>25000000</v>
      </c>
      <c r="I26" s="19"/>
      <c r="J26" s="19"/>
      <c r="K26" s="19"/>
      <c r="L26" s="19"/>
      <c r="M26" s="19"/>
      <c r="N26" s="19"/>
      <c r="O26" s="19"/>
      <c r="P26" s="86">
        <v>25000000</v>
      </c>
      <c r="R26">
        <f>602000+1635000+500000</f>
        <v>2737000</v>
      </c>
    </row>
    <row r="27" spans="1:18" ht="12.75">
      <c r="A27" s="8"/>
      <c r="B27" s="20" t="s">
        <v>47</v>
      </c>
      <c r="C27" s="21">
        <v>17469240</v>
      </c>
      <c r="D27" s="21"/>
      <c r="E27" s="21"/>
      <c r="F27" s="21"/>
      <c r="G27" s="21"/>
      <c r="H27" s="21">
        <v>10079133</v>
      </c>
      <c r="I27" s="21"/>
      <c r="J27" s="21"/>
      <c r="K27" s="21"/>
      <c r="L27" s="21"/>
      <c r="M27" s="21"/>
      <c r="N27" s="21"/>
      <c r="O27" s="21"/>
      <c r="P27" s="87">
        <v>27548373</v>
      </c>
      <c r="R27">
        <f>+R26*1.07</f>
        <v>2928590</v>
      </c>
    </row>
    <row r="28" spans="1:18" ht="12.75">
      <c r="A28" s="8"/>
      <c r="B28" s="20" t="s">
        <v>48</v>
      </c>
      <c r="C28" s="21">
        <v>20000000</v>
      </c>
      <c r="D28" s="21"/>
      <c r="E28" s="21">
        <v>33417588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87">
        <v>53417588</v>
      </c>
      <c r="R28">
        <f>+R27*12</f>
        <v>35143080</v>
      </c>
    </row>
    <row r="29" spans="1:18" ht="13.5" thickBot="1">
      <c r="A29" s="9"/>
      <c r="B29" s="22" t="s">
        <v>49</v>
      </c>
      <c r="C29" s="23">
        <v>10000000</v>
      </c>
      <c r="D29" s="23"/>
      <c r="E29" s="23">
        <v>20000000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88">
        <v>30000000</v>
      </c>
      <c r="R29">
        <f>+R28+R24</f>
        <v>109615080</v>
      </c>
    </row>
    <row r="30" spans="1:16" ht="13.5" thickBot="1">
      <c r="A30" s="24" t="s">
        <v>50</v>
      </c>
      <c r="B30" s="3"/>
      <c r="C30" s="4">
        <v>47469240</v>
      </c>
      <c r="D30" s="4">
        <v>0</v>
      </c>
      <c r="E30" s="4">
        <v>53417588</v>
      </c>
      <c r="F30" s="4">
        <v>0</v>
      </c>
      <c r="G30" s="4">
        <v>0</v>
      </c>
      <c r="H30" s="4">
        <v>35079133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89">
        <v>135965961</v>
      </c>
    </row>
    <row r="31" spans="1:16" ht="13.5" hidden="1" thickBot="1">
      <c r="A31" s="24" t="s">
        <v>107</v>
      </c>
      <c r="B31" s="3"/>
      <c r="C31" s="4"/>
      <c r="D31" s="4"/>
      <c r="E31" s="4"/>
      <c r="F31" s="4"/>
      <c r="G31" s="4"/>
      <c r="H31" s="4" t="s">
        <v>10</v>
      </c>
      <c r="I31" s="4"/>
      <c r="J31" s="4"/>
      <c r="K31" s="4"/>
      <c r="L31" s="4"/>
      <c r="M31" s="4"/>
      <c r="N31" s="4"/>
      <c r="O31" s="4"/>
      <c r="P31" s="89"/>
    </row>
    <row r="32" spans="1:16" ht="12.75">
      <c r="A32" s="33" t="s">
        <v>51</v>
      </c>
      <c r="B32" s="18" t="s">
        <v>33</v>
      </c>
      <c r="C32" s="19"/>
      <c r="D32" s="19"/>
      <c r="E32" s="19">
        <v>20000000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86">
        <v>20000000</v>
      </c>
    </row>
    <row r="33" spans="1:16" ht="12.75">
      <c r="A33" s="10"/>
      <c r="B33" s="20" t="s">
        <v>52</v>
      </c>
      <c r="C33" s="21">
        <v>36000000</v>
      </c>
      <c r="D33" s="21"/>
      <c r="E33" s="21">
        <v>20000000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87">
        <v>56000000</v>
      </c>
    </row>
    <row r="34" spans="1:16" ht="12.75">
      <c r="A34" s="10"/>
      <c r="B34" s="20" t="s">
        <v>48</v>
      </c>
      <c r="C34" s="21">
        <v>10000000</v>
      </c>
      <c r="D34" s="21"/>
      <c r="E34" s="21">
        <v>58968440</v>
      </c>
      <c r="F34" s="21"/>
      <c r="G34" s="21"/>
      <c r="H34" s="21">
        <v>26309350</v>
      </c>
      <c r="I34" s="21"/>
      <c r="J34" s="21"/>
      <c r="K34" s="21"/>
      <c r="L34" s="21"/>
      <c r="M34" s="21"/>
      <c r="N34" s="21"/>
      <c r="O34" s="21"/>
      <c r="P34" s="87">
        <v>95277790</v>
      </c>
    </row>
    <row r="35" spans="1:16" ht="13.5" thickBot="1">
      <c r="A35" s="10"/>
      <c r="B35" s="31" t="s">
        <v>34</v>
      </c>
      <c r="C35" s="32">
        <v>10511000</v>
      </c>
      <c r="D35" s="32"/>
      <c r="E35" s="32">
        <v>9125515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93">
        <v>19636515</v>
      </c>
    </row>
    <row r="36" spans="1:16" ht="13.5" thickBot="1">
      <c r="A36" s="25" t="s">
        <v>53</v>
      </c>
      <c r="B36" s="26"/>
      <c r="C36" s="27">
        <v>56511000</v>
      </c>
      <c r="D36" s="27">
        <v>0</v>
      </c>
      <c r="E36" s="27">
        <v>108093955</v>
      </c>
      <c r="F36" s="27">
        <v>0</v>
      </c>
      <c r="G36" s="27">
        <v>0</v>
      </c>
      <c r="H36" s="27">
        <v>26309350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91">
        <v>190914305</v>
      </c>
    </row>
    <row r="37" spans="1:16" ht="13.5" hidden="1" thickBot="1">
      <c r="A37" s="47" t="s">
        <v>107</v>
      </c>
      <c r="B37" s="42"/>
      <c r="C37" s="43"/>
      <c r="D37" s="43"/>
      <c r="E37" s="43"/>
      <c r="F37" s="43"/>
      <c r="G37" s="43"/>
      <c r="H37" s="43" t="s">
        <v>10</v>
      </c>
      <c r="I37" s="43"/>
      <c r="J37" s="43"/>
      <c r="K37" s="43"/>
      <c r="L37" s="43"/>
      <c r="M37" s="43"/>
      <c r="N37" s="43"/>
      <c r="O37" s="43"/>
      <c r="P37" s="90"/>
    </row>
    <row r="38" spans="1:16" ht="12.75">
      <c r="A38" s="17" t="s">
        <v>3</v>
      </c>
      <c r="B38" s="18" t="s">
        <v>54</v>
      </c>
      <c r="C38" s="19">
        <v>100000000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6">
        <v>100000000</v>
      </c>
    </row>
    <row r="39" spans="1:16" ht="13.5" thickBot="1">
      <c r="A39" s="8"/>
      <c r="B39" s="31" t="s">
        <v>44</v>
      </c>
      <c r="C39" s="32">
        <v>151032266</v>
      </c>
      <c r="D39" s="32"/>
      <c r="E39" s="32">
        <v>6020738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93">
        <v>157053004</v>
      </c>
    </row>
    <row r="40" spans="1:256" ht="13.5" thickBot="1">
      <c r="A40" s="25" t="s">
        <v>55</v>
      </c>
      <c r="B40" s="26"/>
      <c r="C40" s="27">
        <v>251032266</v>
      </c>
      <c r="D40" s="27">
        <v>0</v>
      </c>
      <c r="E40" s="27">
        <v>6020738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91">
        <v>257053004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3.5" hidden="1" thickBot="1">
      <c r="A41" s="47" t="s">
        <v>107</v>
      </c>
      <c r="B41" s="42"/>
      <c r="C41" s="43" t="s">
        <v>10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90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16" ht="12.75">
      <c r="A42" s="17" t="s">
        <v>56</v>
      </c>
      <c r="B42" s="18" t="s">
        <v>57</v>
      </c>
      <c r="C42" s="19">
        <v>5512500</v>
      </c>
      <c r="D42" s="19"/>
      <c r="E42" s="19"/>
      <c r="F42" s="19"/>
      <c r="G42" s="19"/>
      <c r="H42" s="19">
        <v>16537500</v>
      </c>
      <c r="I42" s="19">
        <v>5512500</v>
      </c>
      <c r="J42" s="19"/>
      <c r="K42" s="19"/>
      <c r="L42" s="19"/>
      <c r="M42" s="19"/>
      <c r="N42" s="19"/>
      <c r="O42" s="19"/>
      <c r="P42" s="86">
        <v>27562500</v>
      </c>
    </row>
    <row r="43" spans="1:16" ht="12.75">
      <c r="A43" s="8"/>
      <c r="B43" s="20" t="s">
        <v>58</v>
      </c>
      <c r="C43" s="21">
        <v>5000000</v>
      </c>
      <c r="D43" s="21"/>
      <c r="E43" s="21"/>
      <c r="F43" s="21"/>
      <c r="G43" s="21"/>
      <c r="H43" s="21">
        <v>14679034</v>
      </c>
      <c r="I43" s="21">
        <v>1000000</v>
      </c>
      <c r="J43" s="21"/>
      <c r="K43" s="21"/>
      <c r="L43" s="21"/>
      <c r="M43" s="21"/>
      <c r="N43" s="21"/>
      <c r="O43" s="21"/>
      <c r="P43" s="87">
        <v>20679034</v>
      </c>
    </row>
    <row r="44" spans="1:16" ht="12.75">
      <c r="A44" s="8"/>
      <c r="B44" s="20" t="s">
        <v>59</v>
      </c>
      <c r="C44" s="21"/>
      <c r="D44" s="21"/>
      <c r="E44" s="21"/>
      <c r="F44" s="21"/>
      <c r="G44" s="21"/>
      <c r="H44" s="21">
        <v>28255500</v>
      </c>
      <c r="I44" s="21"/>
      <c r="J44" s="21"/>
      <c r="K44" s="21"/>
      <c r="L44" s="21"/>
      <c r="M44" s="21"/>
      <c r="N44" s="21"/>
      <c r="O44" s="21"/>
      <c r="P44" s="87">
        <v>28255500</v>
      </c>
    </row>
    <row r="45" spans="1:16" ht="12.75">
      <c r="A45" s="8"/>
      <c r="B45" s="20" t="s">
        <v>109</v>
      </c>
      <c r="C45" s="21">
        <v>9227733</v>
      </c>
      <c r="D45" s="21"/>
      <c r="E45" s="21">
        <v>4299291</v>
      </c>
      <c r="F45" s="21"/>
      <c r="G45" s="21"/>
      <c r="H45" s="21">
        <v>6781320</v>
      </c>
      <c r="I45" s="21"/>
      <c r="J45" s="21"/>
      <c r="K45" s="21"/>
      <c r="L45" s="21"/>
      <c r="M45" s="21"/>
      <c r="N45" s="21"/>
      <c r="O45" s="21"/>
      <c r="P45" s="87">
        <v>20308344</v>
      </c>
    </row>
    <row r="46" spans="1:16" ht="12.75">
      <c r="A46" s="8"/>
      <c r="B46" s="20" t="s">
        <v>60</v>
      </c>
      <c r="C46" s="21">
        <v>3602500</v>
      </c>
      <c r="D46" s="21"/>
      <c r="E46" s="21">
        <v>4600977</v>
      </c>
      <c r="F46" s="21"/>
      <c r="G46" s="21"/>
      <c r="H46" s="21">
        <v>28030978</v>
      </c>
      <c r="I46" s="21">
        <v>35036820</v>
      </c>
      <c r="J46" s="21"/>
      <c r="K46" s="21"/>
      <c r="L46" s="21"/>
      <c r="M46" s="21"/>
      <c r="N46" s="21"/>
      <c r="O46" s="21"/>
      <c r="P46" s="87">
        <v>71271275</v>
      </c>
    </row>
    <row r="47" spans="1:16" ht="12.75">
      <c r="A47" s="8"/>
      <c r="B47" s="20" t="s">
        <v>61</v>
      </c>
      <c r="C47" s="21">
        <v>2000000</v>
      </c>
      <c r="D47" s="21"/>
      <c r="E47" s="21"/>
      <c r="F47" s="21"/>
      <c r="G47" s="21"/>
      <c r="H47" s="21"/>
      <c r="I47" s="21">
        <v>1000000</v>
      </c>
      <c r="J47" s="21"/>
      <c r="K47" s="21"/>
      <c r="L47" s="21"/>
      <c r="M47" s="21"/>
      <c r="N47" s="21"/>
      <c r="O47" s="21"/>
      <c r="P47" s="87">
        <v>3000000</v>
      </c>
    </row>
    <row r="48" spans="1:16" ht="12.75">
      <c r="A48" s="8"/>
      <c r="B48" s="20" t="s">
        <v>62</v>
      </c>
      <c r="C48" s="21">
        <v>7000000</v>
      </c>
      <c r="D48" s="21"/>
      <c r="E48" s="21"/>
      <c r="F48" s="21"/>
      <c r="G48" s="21"/>
      <c r="H48" s="21">
        <v>16000000</v>
      </c>
      <c r="I48" s="21">
        <v>1229200</v>
      </c>
      <c r="J48" s="21"/>
      <c r="K48" s="21"/>
      <c r="L48" s="21"/>
      <c r="M48" s="21"/>
      <c r="N48" s="21"/>
      <c r="O48" s="21"/>
      <c r="P48" s="87">
        <v>24229200</v>
      </c>
    </row>
    <row r="49" spans="1:16" ht="13.5" thickBot="1">
      <c r="A49" s="8"/>
      <c r="B49" s="31" t="s">
        <v>63</v>
      </c>
      <c r="C49" s="32">
        <v>6343960</v>
      </c>
      <c r="D49" s="32"/>
      <c r="E49" s="32"/>
      <c r="F49" s="32"/>
      <c r="G49" s="32"/>
      <c r="H49" s="32">
        <v>3000000</v>
      </c>
      <c r="I49" s="32"/>
      <c r="J49" s="32"/>
      <c r="K49" s="32"/>
      <c r="L49" s="32"/>
      <c r="M49" s="32"/>
      <c r="N49" s="32"/>
      <c r="O49" s="32"/>
      <c r="P49" s="93">
        <v>9343960</v>
      </c>
    </row>
    <row r="50" spans="1:16" ht="13.5" thickBot="1">
      <c r="A50" s="25" t="s">
        <v>64</v>
      </c>
      <c r="B50" s="26"/>
      <c r="C50" s="27">
        <v>38686693</v>
      </c>
      <c r="D50" s="27">
        <v>0</v>
      </c>
      <c r="E50" s="27">
        <v>8900268</v>
      </c>
      <c r="F50" s="27">
        <v>0</v>
      </c>
      <c r="G50" s="27">
        <v>0</v>
      </c>
      <c r="H50" s="27">
        <v>113284332</v>
      </c>
      <c r="I50" s="27">
        <v>43778520</v>
      </c>
      <c r="J50" s="27"/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91">
        <v>204649813</v>
      </c>
    </row>
    <row r="51" spans="1:16" ht="13.5" hidden="1" thickBot="1">
      <c r="A51" s="47" t="s">
        <v>107</v>
      </c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90"/>
    </row>
    <row r="52" spans="1:16" ht="12.75">
      <c r="A52" s="17" t="s">
        <v>65</v>
      </c>
      <c r="B52" s="18" t="s">
        <v>66</v>
      </c>
      <c r="C52" s="19">
        <v>8255500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86">
        <v>8255500</v>
      </c>
    </row>
    <row r="53" spans="1:16" ht="13.5" thickBot="1">
      <c r="A53" s="8"/>
      <c r="B53" s="31" t="s">
        <v>67</v>
      </c>
      <c r="C53" s="32">
        <v>20000000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93">
        <v>20000000</v>
      </c>
    </row>
    <row r="54" spans="1:24" ht="13.5" thickBot="1">
      <c r="A54" s="25" t="s">
        <v>68</v>
      </c>
      <c r="B54" s="26"/>
      <c r="C54" s="27">
        <v>28255500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91">
        <v>28255500</v>
      </c>
      <c r="Q54" s="5"/>
      <c r="R54" s="5"/>
      <c r="S54" s="5"/>
      <c r="T54" s="5"/>
      <c r="U54" s="5"/>
      <c r="V54" s="5"/>
      <c r="W54" s="5"/>
      <c r="X54" s="5"/>
    </row>
    <row r="55" spans="1:24" ht="13.5" hidden="1" thickBot="1">
      <c r="A55" s="47" t="s">
        <v>107</v>
      </c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90"/>
      <c r="Q55" s="5"/>
      <c r="R55" s="5"/>
      <c r="S55" s="5"/>
      <c r="T55" s="5"/>
      <c r="U55" s="5"/>
      <c r="V55" s="5"/>
      <c r="W55" s="5"/>
      <c r="X55" s="5"/>
    </row>
    <row r="56" spans="1:16" ht="12.75">
      <c r="A56" s="17" t="s">
        <v>69</v>
      </c>
      <c r="B56" s="18" t="s">
        <v>70</v>
      </c>
      <c r="C56" s="19"/>
      <c r="D56" s="19"/>
      <c r="E56" s="19"/>
      <c r="F56" s="19"/>
      <c r="G56" s="19"/>
      <c r="H56" s="19">
        <v>20000000</v>
      </c>
      <c r="I56" s="19"/>
      <c r="J56" s="21">
        <v>12604400</v>
      </c>
      <c r="K56" s="19"/>
      <c r="L56" s="19"/>
      <c r="M56" s="19"/>
      <c r="N56" s="19"/>
      <c r="O56" s="19"/>
      <c r="P56" s="86">
        <v>32604400</v>
      </c>
    </row>
    <row r="57" spans="1:16" ht="12.75">
      <c r="A57" s="8"/>
      <c r="B57" s="20" t="s">
        <v>71</v>
      </c>
      <c r="C57" s="21"/>
      <c r="D57" s="21"/>
      <c r="E57" s="21">
        <v>7944002</v>
      </c>
      <c r="F57" s="21"/>
      <c r="G57" s="21"/>
      <c r="H57" s="21">
        <v>58437268</v>
      </c>
      <c r="I57" s="21"/>
      <c r="J57" s="21"/>
      <c r="K57" s="21"/>
      <c r="L57" s="21"/>
      <c r="M57" s="21"/>
      <c r="N57" s="21"/>
      <c r="O57" s="21"/>
      <c r="P57" s="87">
        <v>66381270</v>
      </c>
    </row>
    <row r="58" spans="1:16" ht="13.5" thickBot="1">
      <c r="A58" s="8"/>
      <c r="B58" s="31" t="s">
        <v>33</v>
      </c>
      <c r="C58" s="32"/>
      <c r="D58" s="32"/>
      <c r="E58" s="32"/>
      <c r="F58" s="32"/>
      <c r="G58" s="32"/>
      <c r="H58" s="32"/>
      <c r="I58" s="32"/>
      <c r="J58" s="32">
        <v>10000000</v>
      </c>
      <c r="K58" s="32"/>
      <c r="L58" s="32"/>
      <c r="M58" s="32"/>
      <c r="N58" s="32"/>
      <c r="O58" s="32"/>
      <c r="P58" s="93">
        <v>10000000</v>
      </c>
    </row>
    <row r="59" spans="1:18" ht="13.5" thickBot="1">
      <c r="A59" s="25" t="s">
        <v>72</v>
      </c>
      <c r="B59" s="34"/>
      <c r="C59" s="27">
        <v>0</v>
      </c>
      <c r="D59" s="27">
        <v>0</v>
      </c>
      <c r="E59" s="27">
        <v>7944002</v>
      </c>
      <c r="F59" s="27">
        <v>0</v>
      </c>
      <c r="G59" s="27">
        <v>0</v>
      </c>
      <c r="H59" s="27">
        <v>78437268</v>
      </c>
      <c r="I59" s="27">
        <v>0</v>
      </c>
      <c r="J59" s="27">
        <v>22604400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91">
        <v>108985670</v>
      </c>
      <c r="Q59" s="5"/>
      <c r="R59" s="5"/>
    </row>
    <row r="60" spans="1:18" ht="13.5" hidden="1" thickBot="1">
      <c r="A60" s="47" t="s">
        <v>107</v>
      </c>
      <c r="B60" s="58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90"/>
      <c r="Q60" s="5"/>
      <c r="R60" s="5"/>
    </row>
    <row r="61" spans="1:16" ht="12.75">
      <c r="A61" s="33" t="s">
        <v>73</v>
      </c>
      <c r="B61" s="35" t="s">
        <v>74</v>
      </c>
      <c r="C61" s="19"/>
      <c r="D61" s="19">
        <v>968733000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86">
        <v>968733000</v>
      </c>
    </row>
    <row r="62" spans="1:16" ht="12.75">
      <c r="A62" s="10"/>
      <c r="B62" s="36" t="s">
        <v>75</v>
      </c>
      <c r="C62" s="21"/>
      <c r="D62" s="21">
        <v>600000000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87">
        <v>600000000</v>
      </c>
    </row>
    <row r="63" spans="1:16" ht="12.75">
      <c r="A63" s="10"/>
      <c r="B63" s="36" t="s">
        <v>76</v>
      </c>
      <c r="C63" s="21"/>
      <c r="D63" s="21">
        <v>25000000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87">
        <v>25000000</v>
      </c>
    </row>
    <row r="64" spans="1:16" ht="13.5" thickBot="1">
      <c r="A64" s="10"/>
      <c r="B64" s="37" t="s">
        <v>77</v>
      </c>
      <c r="C64" s="32"/>
      <c r="D64" s="32">
        <v>50000000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93">
        <v>50000000</v>
      </c>
    </row>
    <row r="65" spans="1:16" ht="13.5" thickBot="1">
      <c r="A65" s="25" t="s">
        <v>78</v>
      </c>
      <c r="B65" s="34"/>
      <c r="C65" s="27">
        <v>0</v>
      </c>
      <c r="D65" s="27">
        <v>1643733000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/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91">
        <v>1643733000</v>
      </c>
    </row>
    <row r="66" spans="1:16" ht="13.5" hidden="1" thickBot="1">
      <c r="A66" s="47" t="s">
        <v>107</v>
      </c>
      <c r="B66" s="58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90"/>
    </row>
    <row r="67" spans="1:16" ht="12.75">
      <c r="A67" s="17" t="s">
        <v>31</v>
      </c>
      <c r="B67" s="18" t="s">
        <v>79</v>
      </c>
      <c r="C67" s="19"/>
      <c r="D67" s="19"/>
      <c r="E67" s="19"/>
      <c r="F67" s="19"/>
      <c r="G67" s="19"/>
      <c r="H67" s="19">
        <v>31460000</v>
      </c>
      <c r="I67" s="19"/>
      <c r="J67" s="19"/>
      <c r="K67" s="19"/>
      <c r="L67" s="19"/>
      <c r="M67" s="19"/>
      <c r="N67" s="19"/>
      <c r="O67" s="19"/>
      <c r="P67" s="86">
        <v>31460000</v>
      </c>
    </row>
    <row r="68" spans="1:16" ht="12.75">
      <c r="A68" s="8"/>
      <c r="B68" s="20" t="s">
        <v>80</v>
      </c>
      <c r="C68" s="21"/>
      <c r="D68" s="21"/>
      <c r="E68" s="21"/>
      <c r="F68" s="21"/>
      <c r="G68" s="21"/>
      <c r="H68" s="21">
        <v>40000000</v>
      </c>
      <c r="I68" s="21"/>
      <c r="J68" s="21"/>
      <c r="K68" s="21"/>
      <c r="L68" s="21"/>
      <c r="M68" s="21"/>
      <c r="N68" s="21"/>
      <c r="O68" s="21"/>
      <c r="P68" s="87">
        <v>40000000</v>
      </c>
    </row>
    <row r="69" spans="1:16" ht="13.5" thickBot="1">
      <c r="A69" s="8"/>
      <c r="B69" s="31" t="s">
        <v>81</v>
      </c>
      <c r="C69" s="32">
        <v>126876000</v>
      </c>
      <c r="D69" s="32"/>
      <c r="E69" s="32"/>
      <c r="F69" s="32"/>
      <c r="G69" s="32"/>
      <c r="H69" s="32">
        <v>90000000</v>
      </c>
      <c r="I69" s="32">
        <v>86073401</v>
      </c>
      <c r="J69" s="32"/>
      <c r="K69" s="32"/>
      <c r="L69" s="32"/>
      <c r="M69" s="32"/>
      <c r="N69" s="32"/>
      <c r="O69" s="32"/>
      <c r="P69" s="93">
        <v>302949401</v>
      </c>
    </row>
    <row r="70" spans="1:16" ht="13.5" thickBot="1">
      <c r="A70" s="25" t="s">
        <v>82</v>
      </c>
      <c r="B70" s="26"/>
      <c r="C70" s="27">
        <v>126876000</v>
      </c>
      <c r="D70" s="27">
        <v>0</v>
      </c>
      <c r="E70" s="27">
        <v>0</v>
      </c>
      <c r="F70" s="27">
        <v>0</v>
      </c>
      <c r="G70" s="27">
        <v>0</v>
      </c>
      <c r="H70" s="27">
        <v>161460000</v>
      </c>
      <c r="I70" s="27">
        <v>86073401</v>
      </c>
      <c r="J70" s="27"/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91">
        <v>374409401</v>
      </c>
    </row>
    <row r="71" spans="1:16" ht="13.5" hidden="1" thickBot="1">
      <c r="A71" s="47" t="s">
        <v>107</v>
      </c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90"/>
    </row>
    <row r="72" spans="1:16" ht="12.75">
      <c r="A72" s="17" t="s">
        <v>83</v>
      </c>
      <c r="B72" s="18" t="s">
        <v>7</v>
      </c>
      <c r="C72" s="19">
        <v>11302200</v>
      </c>
      <c r="D72" s="19"/>
      <c r="E72" s="19"/>
      <c r="F72" s="19"/>
      <c r="G72" s="19"/>
      <c r="H72" s="19">
        <v>16953300</v>
      </c>
      <c r="I72" s="19"/>
      <c r="J72" s="19"/>
      <c r="K72" s="19"/>
      <c r="L72" s="19"/>
      <c r="M72" s="19"/>
      <c r="N72" s="19"/>
      <c r="O72" s="19"/>
      <c r="P72" s="86">
        <v>28255500</v>
      </c>
    </row>
    <row r="73" spans="1:16" ht="12.75">
      <c r="A73" s="8"/>
      <c r="B73" s="20" t="s">
        <v>84</v>
      </c>
      <c r="C73" s="21">
        <v>33000000</v>
      </c>
      <c r="D73" s="21"/>
      <c r="E73" s="21"/>
      <c r="F73" s="21"/>
      <c r="G73" s="21"/>
      <c r="H73" s="21">
        <v>15000000</v>
      </c>
      <c r="I73" s="21"/>
      <c r="J73" s="21"/>
      <c r="K73" s="21"/>
      <c r="L73" s="21"/>
      <c r="M73" s="21"/>
      <c r="N73" s="21"/>
      <c r="O73" s="21"/>
      <c r="P73" s="87">
        <v>48000000</v>
      </c>
    </row>
    <row r="74" spans="1:16" ht="13.5" thickBot="1">
      <c r="A74" s="9"/>
      <c r="B74" s="22" t="s">
        <v>85</v>
      </c>
      <c r="C74" s="23">
        <v>20820000</v>
      </c>
      <c r="D74" s="23"/>
      <c r="E74" s="23"/>
      <c r="F74" s="23"/>
      <c r="G74" s="23"/>
      <c r="H74" s="23">
        <v>22674000</v>
      </c>
      <c r="I74" s="23"/>
      <c r="J74" s="23"/>
      <c r="K74" s="23"/>
      <c r="L74" s="23"/>
      <c r="M74" s="23"/>
      <c r="N74" s="23"/>
      <c r="O74" s="23"/>
      <c r="P74" s="88">
        <v>43494000</v>
      </c>
    </row>
    <row r="75" spans="1:17" ht="13.5" thickBot="1">
      <c r="A75" s="24" t="s">
        <v>86</v>
      </c>
      <c r="B75" s="38"/>
      <c r="C75" s="4">
        <v>65122200</v>
      </c>
      <c r="D75" s="4">
        <v>0</v>
      </c>
      <c r="E75" s="4">
        <v>0</v>
      </c>
      <c r="F75" s="4">
        <v>0</v>
      </c>
      <c r="G75" s="4">
        <v>0</v>
      </c>
      <c r="H75" s="4">
        <v>54627300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89">
        <v>119749500</v>
      </c>
      <c r="Q75" s="5"/>
    </row>
    <row r="76" spans="1:17" ht="13.5" hidden="1" thickBot="1">
      <c r="A76" s="24" t="s">
        <v>107</v>
      </c>
      <c r="B76" s="3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89"/>
      <c r="Q76" s="5"/>
    </row>
    <row r="77" spans="1:16" ht="12.75">
      <c r="A77" s="33" t="s">
        <v>6</v>
      </c>
      <c r="B77" s="35" t="s">
        <v>87</v>
      </c>
      <c r="C77" s="19"/>
      <c r="D77" s="19"/>
      <c r="E77" s="19"/>
      <c r="F77" s="19"/>
      <c r="G77" s="19"/>
      <c r="H77" s="19"/>
      <c r="I77" s="19"/>
      <c r="J77" s="19">
        <v>25679531</v>
      </c>
      <c r="K77" s="19">
        <v>30471143</v>
      </c>
      <c r="L77" s="19"/>
      <c r="M77" s="19"/>
      <c r="N77" s="19"/>
      <c r="O77" s="19"/>
      <c r="P77" s="86">
        <v>56150674</v>
      </c>
    </row>
    <row r="78" spans="1:16" ht="12.75">
      <c r="A78" s="10"/>
      <c r="B78" s="1" t="s">
        <v>88</v>
      </c>
      <c r="C78" s="6"/>
      <c r="D78" s="6"/>
      <c r="E78" s="6"/>
      <c r="F78" s="6"/>
      <c r="G78" s="6"/>
      <c r="H78" s="6"/>
      <c r="I78" s="6"/>
      <c r="J78" s="6">
        <v>25000000</v>
      </c>
      <c r="K78" s="6"/>
      <c r="L78" s="6"/>
      <c r="M78" s="6"/>
      <c r="N78" s="6"/>
      <c r="O78" s="6"/>
      <c r="P78" s="94">
        <v>25000000</v>
      </c>
    </row>
    <row r="79" spans="1:16" ht="13.5" thickBot="1">
      <c r="A79" s="39"/>
      <c r="B79" s="40" t="s">
        <v>89</v>
      </c>
      <c r="C79" s="23"/>
      <c r="D79" s="23"/>
      <c r="E79" s="23"/>
      <c r="F79" s="23"/>
      <c r="G79" s="23"/>
      <c r="H79" s="23"/>
      <c r="I79" s="23"/>
      <c r="J79" s="23">
        <v>25000000</v>
      </c>
      <c r="K79" s="23"/>
      <c r="L79" s="23">
        <v>2874552</v>
      </c>
      <c r="M79" s="23"/>
      <c r="N79" s="23"/>
      <c r="O79" s="23"/>
      <c r="P79" s="88">
        <v>27874552</v>
      </c>
    </row>
    <row r="80" spans="1:16" ht="13.5" thickBot="1">
      <c r="A80" s="41" t="s">
        <v>90</v>
      </c>
      <c r="B80" s="42"/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75679531</v>
      </c>
      <c r="K80" s="43">
        <v>30471143</v>
      </c>
      <c r="L80" s="43">
        <v>2874552</v>
      </c>
      <c r="M80" s="43">
        <v>0</v>
      </c>
      <c r="N80" s="43">
        <v>0</v>
      </c>
      <c r="O80" s="43">
        <v>0</v>
      </c>
      <c r="P80" s="90">
        <v>109025226</v>
      </c>
    </row>
    <row r="81" spans="1:16" ht="13.5" hidden="1" thickBot="1">
      <c r="A81" s="41" t="s">
        <v>107</v>
      </c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89"/>
    </row>
    <row r="82" spans="1:16" ht="13.5" thickBot="1">
      <c r="A82" s="44" t="s">
        <v>91</v>
      </c>
      <c r="B82" s="45" t="s">
        <v>92</v>
      </c>
      <c r="C82" s="46"/>
      <c r="D82" s="46"/>
      <c r="E82" s="46">
        <v>2682125</v>
      </c>
      <c r="F82" s="46"/>
      <c r="G82" s="46"/>
      <c r="H82" s="46">
        <v>8611200</v>
      </c>
      <c r="I82" s="46"/>
      <c r="J82" s="46"/>
      <c r="K82" s="46"/>
      <c r="L82" s="46"/>
      <c r="M82" s="46"/>
      <c r="N82" s="46"/>
      <c r="O82" s="46"/>
      <c r="P82" s="87">
        <v>11293325</v>
      </c>
    </row>
    <row r="83" spans="1:17" ht="13.5" thickBot="1">
      <c r="A83" s="47" t="s">
        <v>93</v>
      </c>
      <c r="B83" s="42"/>
      <c r="C83" s="43">
        <v>0</v>
      </c>
      <c r="D83" s="43">
        <v>0</v>
      </c>
      <c r="E83" s="43">
        <v>2682125</v>
      </c>
      <c r="F83" s="43">
        <v>0</v>
      </c>
      <c r="G83" s="43">
        <v>0</v>
      </c>
      <c r="H83" s="43">
        <v>8611200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90">
        <v>11293325</v>
      </c>
      <c r="Q83" s="5"/>
    </row>
    <row r="84" spans="1:17" ht="13.5" hidden="1" thickBot="1">
      <c r="A84" s="47" t="s">
        <v>107</v>
      </c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90"/>
      <c r="Q84" s="5"/>
    </row>
    <row r="85" spans="1:16" ht="12.75">
      <c r="A85" s="17" t="s">
        <v>94</v>
      </c>
      <c r="B85" s="18" t="s">
        <v>95</v>
      </c>
      <c r="C85" s="19">
        <v>113022000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86">
        <v>113022000</v>
      </c>
    </row>
    <row r="86" spans="1:16" ht="12.75">
      <c r="A86" s="8"/>
      <c r="B86" s="20" t="s">
        <v>96</v>
      </c>
      <c r="C86" s="21">
        <v>50000000</v>
      </c>
      <c r="D86" s="21"/>
      <c r="E86" s="21"/>
      <c r="F86" s="21"/>
      <c r="G86" s="21"/>
      <c r="H86" s="21">
        <v>3899526</v>
      </c>
      <c r="I86" s="21"/>
      <c r="J86" s="21"/>
      <c r="K86" s="21"/>
      <c r="L86" s="21"/>
      <c r="M86" s="21"/>
      <c r="N86" s="21"/>
      <c r="O86" s="21"/>
      <c r="P86" s="87">
        <v>53899526</v>
      </c>
    </row>
    <row r="87" spans="1:16" ht="12.75">
      <c r="A87" s="8"/>
      <c r="B87" s="20" t="s">
        <v>97</v>
      </c>
      <c r="C87" s="21">
        <v>70000000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87">
        <v>70000000</v>
      </c>
    </row>
    <row r="88" spans="1:16" ht="13.5" thickBot="1">
      <c r="A88" s="8"/>
      <c r="B88" s="31" t="s">
        <v>98</v>
      </c>
      <c r="C88" s="32">
        <v>51737477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93">
        <v>51737477</v>
      </c>
    </row>
    <row r="89" spans="1:17" ht="13.5" thickBot="1">
      <c r="A89" s="42" t="s">
        <v>99</v>
      </c>
      <c r="B89" s="48"/>
      <c r="C89" s="43">
        <v>284759477</v>
      </c>
      <c r="D89" s="43">
        <v>0</v>
      </c>
      <c r="E89" s="43">
        <v>0</v>
      </c>
      <c r="F89" s="43">
        <v>0</v>
      </c>
      <c r="G89" s="43">
        <v>0</v>
      </c>
      <c r="H89" s="43">
        <v>3899526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90">
        <v>288659003</v>
      </c>
      <c r="Q89" s="5"/>
    </row>
    <row r="90" spans="1:17" ht="13.5" customHeight="1" hidden="1" thickBot="1">
      <c r="A90" s="42" t="s">
        <v>107</v>
      </c>
      <c r="B90" s="48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90"/>
      <c r="Q90" s="5"/>
    </row>
    <row r="91" spans="1:16" ht="13.5" thickBot="1">
      <c r="A91" s="49" t="s">
        <v>100</v>
      </c>
      <c r="B91" s="50" t="s">
        <v>101</v>
      </c>
      <c r="C91" s="51">
        <v>25000000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95">
        <v>25000000</v>
      </c>
    </row>
    <row r="92" spans="1:16" ht="13.5" thickBot="1">
      <c r="A92" s="3" t="s">
        <v>102</v>
      </c>
      <c r="B92" s="52"/>
      <c r="C92" s="4">
        <v>25000000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89">
        <v>25000000</v>
      </c>
    </row>
    <row r="93" spans="1:16" ht="13.5" hidden="1" thickBot="1">
      <c r="A93" s="3" t="s">
        <v>107</v>
      </c>
      <c r="B93" s="5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89"/>
    </row>
    <row r="94" spans="1:17" ht="12.75">
      <c r="A94" s="42" t="s">
        <v>103</v>
      </c>
      <c r="B94" s="48"/>
      <c r="C94" s="43">
        <v>1321549816</v>
      </c>
      <c r="D94" s="59">
        <v>1643733000</v>
      </c>
      <c r="E94" s="43">
        <v>208878154</v>
      </c>
      <c r="F94" s="59">
        <v>233910350</v>
      </c>
      <c r="G94" s="59">
        <v>53535918</v>
      </c>
      <c r="H94" s="43">
        <v>876978324</v>
      </c>
      <c r="I94" s="59">
        <v>341047126</v>
      </c>
      <c r="J94" s="59">
        <v>152227835</v>
      </c>
      <c r="K94" s="59">
        <v>30471143</v>
      </c>
      <c r="L94" s="43">
        <v>2874552</v>
      </c>
      <c r="M94" s="59">
        <v>1221251198</v>
      </c>
      <c r="N94" s="59">
        <v>333414900</v>
      </c>
      <c r="O94" s="59">
        <v>52155490</v>
      </c>
      <c r="P94" s="90">
        <v>6472027806</v>
      </c>
      <c r="Q94" s="7">
        <f>SUM(C94:O94)</f>
        <v>6472027806</v>
      </c>
    </row>
    <row r="95" spans="1:17" ht="13.5" hidden="1" thickBot="1">
      <c r="A95" s="26" t="s">
        <v>104</v>
      </c>
      <c r="B95" s="53"/>
      <c r="C95" s="27">
        <f>879417818-4299291-4600977+251032266+200000000</f>
        <v>1321549816</v>
      </c>
      <c r="D95" s="60">
        <v>1643733000</v>
      </c>
      <c r="E95" s="27">
        <v>208878154</v>
      </c>
      <c r="F95" s="60">
        <v>233910350</v>
      </c>
      <c r="G95" s="60">
        <v>53535918</v>
      </c>
      <c r="H95" s="27">
        <v>876978324</v>
      </c>
      <c r="I95" s="60">
        <v>341047126</v>
      </c>
      <c r="J95" s="60">
        <v>152227835</v>
      </c>
      <c r="K95" s="60">
        <v>30471143</v>
      </c>
      <c r="L95" s="27">
        <v>2874552</v>
      </c>
      <c r="M95" s="60">
        <v>1221251198</v>
      </c>
      <c r="N95" s="60">
        <v>333414900</v>
      </c>
      <c r="O95" s="60">
        <v>52155490</v>
      </c>
      <c r="P95" s="28">
        <f>SUM(C95:O95)</f>
        <v>6472027806</v>
      </c>
      <c r="Q95" s="7">
        <f>SUM(C95:O95)</f>
        <v>6472027806</v>
      </c>
    </row>
    <row r="96" spans="1:17" ht="13.5" hidden="1" thickBot="1">
      <c r="A96" s="54" t="s">
        <v>105</v>
      </c>
      <c r="B96" s="55"/>
      <c r="C96" s="56">
        <f>+C95-C94</f>
        <v>0</v>
      </c>
      <c r="D96" s="61">
        <f aca="true" t="shared" si="0" ref="D96:P96">+D95-D94</f>
        <v>0</v>
      </c>
      <c r="E96" s="56">
        <f t="shared" si="0"/>
        <v>0</v>
      </c>
      <c r="F96" s="61">
        <f t="shared" si="0"/>
        <v>0</v>
      </c>
      <c r="G96" s="61">
        <f t="shared" si="0"/>
        <v>0</v>
      </c>
      <c r="H96" s="56">
        <f t="shared" si="0"/>
        <v>0</v>
      </c>
      <c r="I96" s="61">
        <f t="shared" si="0"/>
        <v>0</v>
      </c>
      <c r="J96" s="61">
        <f t="shared" si="0"/>
        <v>0</v>
      </c>
      <c r="K96" s="61">
        <f t="shared" si="0"/>
        <v>0</v>
      </c>
      <c r="L96" s="56">
        <f t="shared" si="0"/>
        <v>0</v>
      </c>
      <c r="M96" s="61">
        <f t="shared" si="0"/>
        <v>0</v>
      </c>
      <c r="N96" s="61">
        <f t="shared" si="0"/>
        <v>0</v>
      </c>
      <c r="O96" s="61">
        <f t="shared" si="0"/>
        <v>0</v>
      </c>
      <c r="P96" s="57">
        <f t="shared" si="0"/>
        <v>0</v>
      </c>
      <c r="Q96" s="7" t="s">
        <v>10</v>
      </c>
    </row>
    <row r="97" ht="12.75">
      <c r="C97" s="7" t="s">
        <v>10</v>
      </c>
    </row>
    <row r="99" ht="12.75">
      <c r="P99" s="7">
        <f>6472027806-P95</f>
        <v>0</v>
      </c>
    </row>
    <row r="100" ht="12.75">
      <c r="P100" s="7" t="s">
        <v>10</v>
      </c>
    </row>
  </sheetData>
  <mergeCells count="5">
    <mergeCell ref="C7:P7"/>
    <mergeCell ref="A1:P1"/>
    <mergeCell ref="A2:P2"/>
    <mergeCell ref="A4:P4"/>
    <mergeCell ref="A3:P3"/>
  </mergeCells>
  <printOptions horizontalCentered="1" verticalCentered="1"/>
  <pageMargins left="0.1968503937007874" right="0.2755905511811024" top="0.26" bottom="1" header="0.5118110236220472" footer="0.5118110236220472"/>
  <pageSetup horizontalDpi="300" verticalDpi="300" orientation="landscape" scale="48" r:id="rId2"/>
  <headerFooter alignWithMargins="0">
    <oddHeader>&amp;LPLAN DE DESARROLLO ¡POR LA CAJICA QUE QUEREMOS!</oddHeader>
    <oddFooter>&amp;LElaborò Luz Marina - Secretaria de Hacienda (E)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46"/>
  <sheetViews>
    <sheetView workbookViewId="0" topLeftCell="A1">
      <selection activeCell="A3" sqref="A3:G3"/>
    </sheetView>
  </sheetViews>
  <sheetFormatPr defaultColWidth="11.421875" defaultRowHeight="12.75"/>
  <cols>
    <col min="1" max="1" width="37.00390625" style="0" customWidth="1"/>
    <col min="2" max="2" width="14.7109375" style="0" customWidth="1"/>
    <col min="3" max="3" width="9.8515625" style="0" customWidth="1"/>
    <col min="4" max="4" width="14.57421875" style="0" customWidth="1"/>
    <col min="6" max="6" width="13.8515625" style="0" customWidth="1"/>
    <col min="7" max="7" width="10.8515625" style="0" customWidth="1"/>
    <col min="8" max="8" width="12.7109375" style="0" bestFit="1" customWidth="1"/>
  </cols>
  <sheetData>
    <row r="1" spans="1:7" ht="15.75">
      <c r="A1" s="102" t="s">
        <v>11</v>
      </c>
      <c r="B1" s="102"/>
      <c r="C1" s="102"/>
      <c r="D1" s="102"/>
      <c r="E1" s="102"/>
      <c r="F1" s="102"/>
      <c r="G1" s="102"/>
    </row>
    <row r="2" spans="1:7" ht="15.75">
      <c r="A2" s="102" t="s">
        <v>0</v>
      </c>
      <c r="B2" s="102"/>
      <c r="C2" s="102"/>
      <c r="D2" s="102"/>
      <c r="E2" s="102"/>
      <c r="F2" s="102"/>
      <c r="G2" s="102"/>
    </row>
    <row r="3" spans="1:7" ht="15.75">
      <c r="A3" s="102" t="s">
        <v>13</v>
      </c>
      <c r="B3" s="102"/>
      <c r="C3" s="102"/>
      <c r="D3" s="102"/>
      <c r="E3" s="102"/>
      <c r="F3" s="102"/>
      <c r="G3" s="102"/>
    </row>
    <row r="4" spans="1:7" ht="15.75">
      <c r="A4" s="102" t="s">
        <v>113</v>
      </c>
      <c r="B4" s="102"/>
      <c r="C4" s="102"/>
      <c r="D4" s="102"/>
      <c r="E4" s="102"/>
      <c r="F4" s="102"/>
      <c r="G4" s="102"/>
    </row>
    <row r="5" spans="1:7" ht="15.75">
      <c r="A5" s="62" t="s">
        <v>112</v>
      </c>
      <c r="B5" s="64"/>
      <c r="C5" s="64"/>
      <c r="D5" s="64"/>
      <c r="E5" s="64"/>
      <c r="F5" s="64"/>
      <c r="G5" s="64"/>
    </row>
    <row r="7" ht="13.5" thickBot="1"/>
    <row r="8" spans="1:7" ht="13.5" thickBot="1">
      <c r="A8" s="11"/>
      <c r="B8" s="66">
        <v>2005</v>
      </c>
      <c r="C8" s="65"/>
      <c r="D8" s="65">
        <v>2006</v>
      </c>
      <c r="E8" s="65"/>
      <c r="F8" s="65">
        <v>2007</v>
      </c>
      <c r="G8" s="65"/>
    </row>
    <row r="9" spans="1:7" ht="12.75">
      <c r="A9" s="13" t="s">
        <v>15</v>
      </c>
      <c r="B9" s="2" t="s">
        <v>12</v>
      </c>
      <c r="C9" s="2" t="s">
        <v>117</v>
      </c>
      <c r="D9" s="2" t="s">
        <v>12</v>
      </c>
      <c r="E9" s="2" t="s">
        <v>117</v>
      </c>
      <c r="F9" s="2" t="s">
        <v>12</v>
      </c>
      <c r="G9" s="2" t="s">
        <v>117</v>
      </c>
    </row>
    <row r="10" spans="1:7" ht="13.5" thickBot="1">
      <c r="A10" s="13"/>
      <c r="B10" s="13" t="s">
        <v>32</v>
      </c>
      <c r="C10" s="13" t="s">
        <v>118</v>
      </c>
      <c r="D10" s="13" t="s">
        <v>32</v>
      </c>
      <c r="E10" s="13" t="s">
        <v>118</v>
      </c>
      <c r="F10" s="13" t="s">
        <v>32</v>
      </c>
      <c r="G10" s="13" t="s">
        <v>118</v>
      </c>
    </row>
    <row r="11" spans="1:7" ht="12.75">
      <c r="A11" s="73" t="s">
        <v>1</v>
      </c>
      <c r="B11" s="74">
        <v>388882441.35</v>
      </c>
      <c r="C11" s="75">
        <f>(+B11*100)/B41</f>
        <v>6.390324228119677</v>
      </c>
      <c r="D11" s="74">
        <v>460984266</v>
      </c>
      <c r="E11" s="75">
        <f>(+D11*100)/D41</f>
        <v>7.103646475635172</v>
      </c>
      <c r="F11" s="74">
        <v>402728708</v>
      </c>
      <c r="G11" s="76">
        <f>(+F11*100)/F41</f>
        <v>6.222604724081125</v>
      </c>
    </row>
    <row r="12" spans="1:7" ht="12.75">
      <c r="A12" s="77" t="s">
        <v>2</v>
      </c>
      <c r="B12" s="69">
        <v>1575662147</v>
      </c>
      <c r="C12" s="70">
        <f>(+B12*100)/B41</f>
        <v>25.892122972564156</v>
      </c>
      <c r="D12" s="69">
        <v>1642020361</v>
      </c>
      <c r="E12" s="70">
        <f>(+D12*100)/D41</f>
        <v>25.303102536559983</v>
      </c>
      <c r="F12" s="69">
        <v>1628641066</v>
      </c>
      <c r="G12" s="78">
        <f>(+F12*100)/F41</f>
        <v>25.16430885062239</v>
      </c>
    </row>
    <row r="13" spans="1:7" ht="12.75" hidden="1">
      <c r="A13" s="77" t="s">
        <v>107</v>
      </c>
      <c r="B13" s="69"/>
      <c r="C13" s="70" t="e">
        <f>(+B13*100)/B43/100</f>
        <v>#REF!</v>
      </c>
      <c r="D13" s="69"/>
      <c r="E13" s="70" t="e">
        <f>(+D13*100)/D43/100</f>
        <v>#DIV/0!</v>
      </c>
      <c r="F13" s="69"/>
      <c r="G13" s="78" t="e">
        <f>(+F13*100)/F43/100</f>
        <v>#REF!</v>
      </c>
    </row>
    <row r="14" spans="1:7" ht="12.75">
      <c r="A14" s="77" t="s">
        <v>5</v>
      </c>
      <c r="B14" s="69">
        <v>898082400</v>
      </c>
      <c r="C14" s="70">
        <f>(+B14*100)/B41</f>
        <v>14.757770239368167</v>
      </c>
      <c r="D14" s="69">
        <v>945815881</v>
      </c>
      <c r="E14" s="70">
        <f>(+D14*100)/D41</f>
        <v>14.57477433658316</v>
      </c>
      <c r="F14" s="69">
        <v>942964324</v>
      </c>
      <c r="G14" s="78">
        <f>(+F14*100)/F41</f>
        <v>14.569843521466478</v>
      </c>
    </row>
    <row r="15" spans="1:7" ht="12.75" hidden="1">
      <c r="A15" s="77" t="s">
        <v>107</v>
      </c>
      <c r="B15" s="69"/>
      <c r="C15" s="70" t="e">
        <f>(+B15*100)/B45/100</f>
        <v>#DIV/0!</v>
      </c>
      <c r="D15" s="69"/>
      <c r="E15" s="70" t="e">
        <f>(+D15*100)/D45/100</f>
        <v>#DIV/0!</v>
      </c>
      <c r="F15" s="69"/>
      <c r="G15" s="78" t="e">
        <f>(+F15*100)/F45/100</f>
        <v>#DIV/0!</v>
      </c>
    </row>
    <row r="16" spans="1:7" ht="12.75">
      <c r="A16" s="77" t="s">
        <v>4</v>
      </c>
      <c r="B16" s="69">
        <v>128114085</v>
      </c>
      <c r="C16" s="70">
        <f>(+B16*100)/B41</f>
        <v>2.1052391527290633</v>
      </c>
      <c r="D16" s="69">
        <v>132207011</v>
      </c>
      <c r="E16" s="70">
        <f>(+D16*100)/D41</f>
        <v>2.0372753193802287</v>
      </c>
      <c r="F16" s="69">
        <v>135965961</v>
      </c>
      <c r="G16" s="78">
        <f>(+F16*100)/F41</f>
        <v>2.1008247349300713</v>
      </c>
    </row>
    <row r="17" spans="1:7" ht="12.75" hidden="1">
      <c r="A17" s="77" t="s">
        <v>107</v>
      </c>
      <c r="B17" s="69"/>
      <c r="C17" s="70" t="e">
        <f>(+B17*100)/B47/100</f>
        <v>#DIV/0!</v>
      </c>
      <c r="D17" s="69"/>
      <c r="E17" s="70" t="e">
        <f>(+D17*100)/D47/100</f>
        <v>#DIV/0!</v>
      </c>
      <c r="F17" s="69"/>
      <c r="G17" s="78" t="e">
        <f>(+F17*100)/F47/100</f>
        <v>#DIV/0!</v>
      </c>
    </row>
    <row r="18" spans="1:7" ht="12.75">
      <c r="A18" s="77" t="s">
        <v>51</v>
      </c>
      <c r="B18" s="69">
        <v>173537546</v>
      </c>
      <c r="C18" s="70">
        <f>(+B18*100)/B41</f>
        <v>2.851661753723026</v>
      </c>
      <c r="D18" s="69">
        <v>183505319</v>
      </c>
      <c r="E18" s="70">
        <f>(+D18*100)/D41</f>
        <v>2.8277687737278603</v>
      </c>
      <c r="F18" s="69">
        <v>190914305</v>
      </c>
      <c r="G18" s="78">
        <f>(+F18*100)/F41</f>
        <v>2.949837527320413</v>
      </c>
    </row>
    <row r="19" spans="1:246" ht="12.75">
      <c r="A19" s="77" t="s">
        <v>3</v>
      </c>
      <c r="B19" s="69">
        <v>252788925</v>
      </c>
      <c r="C19" s="70">
        <f>(+B19*100)/B41</f>
        <v>4.1539627925086515</v>
      </c>
      <c r="D19" s="69">
        <v>259100893</v>
      </c>
      <c r="E19" s="70">
        <f>(+D19*100)/D41</f>
        <v>3.992676716201363</v>
      </c>
      <c r="F19" s="69">
        <v>257053004</v>
      </c>
      <c r="G19" s="78">
        <f>(+F19*100)/F41</f>
        <v>3.9717537023202336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</row>
    <row r="20" spans="1:246" ht="12.75" hidden="1">
      <c r="A20" s="77" t="s">
        <v>107</v>
      </c>
      <c r="B20" s="69"/>
      <c r="C20" s="70" t="e">
        <f>(+B20*100)/B49/100</f>
        <v>#DIV/0!</v>
      </c>
      <c r="D20" s="69"/>
      <c r="E20" s="70" t="e">
        <f>(+D20*100)/D49/100</f>
        <v>#DIV/0!</v>
      </c>
      <c r="F20" s="69"/>
      <c r="G20" s="78" t="e">
        <f>(+F20*100)/F49/100</f>
        <v>#DIV/0!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</row>
    <row r="21" spans="1:7" ht="12.75">
      <c r="A21" s="77" t="s">
        <v>56</v>
      </c>
      <c r="B21" s="69">
        <v>189652302.65</v>
      </c>
      <c r="C21" s="70">
        <f>(+B21*100)/B41</f>
        <v>3.1164680522364256</v>
      </c>
      <c r="D21" s="69">
        <v>202438395.44</v>
      </c>
      <c r="E21" s="70">
        <f>(+D21*100)/D41</f>
        <v>3.119522509474532</v>
      </c>
      <c r="F21" s="69">
        <v>204649813</v>
      </c>
      <c r="G21" s="78">
        <f>(+F21*100)/F41</f>
        <v>3.1620663435697236</v>
      </c>
    </row>
    <row r="22" spans="1:7" ht="12.75" hidden="1">
      <c r="A22" s="77" t="s">
        <v>107</v>
      </c>
      <c r="B22" s="69"/>
      <c r="C22" s="70" t="e">
        <f>(+B22*100)/B51/100</f>
        <v>#DIV/0!</v>
      </c>
      <c r="D22" s="69"/>
      <c r="E22" s="70" t="e">
        <f>(+D22*100)/D51/100</f>
        <v>#DIV/0!</v>
      </c>
      <c r="F22" s="69"/>
      <c r="G22" s="78" t="e">
        <f>(+F22*100)/F51/100</f>
        <v>#DIV/0!</v>
      </c>
    </row>
    <row r="23" spans="1:14" ht="12.75">
      <c r="A23" s="77" t="s">
        <v>65</v>
      </c>
      <c r="B23" s="69">
        <v>26250000</v>
      </c>
      <c r="C23" s="70">
        <f>(+B23*100)/B41</f>
        <v>0.4313540369830367</v>
      </c>
      <c r="D23" s="69">
        <v>27300000</v>
      </c>
      <c r="E23" s="70">
        <f>(+D23*100)/D41</f>
        <v>0.4206858304895816</v>
      </c>
      <c r="F23" s="69">
        <v>28255500</v>
      </c>
      <c r="G23" s="78">
        <f>(+F23*100)/F41</f>
        <v>0.4365787794330128</v>
      </c>
      <c r="H23" s="5"/>
      <c r="I23" s="5"/>
      <c r="J23" s="5"/>
      <c r="K23" s="5"/>
      <c r="L23" s="5"/>
      <c r="M23" s="5"/>
      <c r="N23" s="5"/>
    </row>
    <row r="24" spans="1:14" ht="12.75" hidden="1">
      <c r="A24" s="77" t="s">
        <v>107</v>
      </c>
      <c r="B24" s="69"/>
      <c r="C24" s="70" t="e">
        <f>(+B24*100)/B53/100</f>
        <v>#DIV/0!</v>
      </c>
      <c r="D24" s="69"/>
      <c r="E24" s="70" t="e">
        <f>(+D24*100)/D53/100</f>
        <v>#DIV/0!</v>
      </c>
      <c r="F24" s="69"/>
      <c r="G24" s="78" t="e">
        <f>(+F24*100)/F53/100</f>
        <v>#DIV/0!</v>
      </c>
      <c r="H24" s="5"/>
      <c r="I24" s="5"/>
      <c r="J24" s="5"/>
      <c r="K24" s="5"/>
      <c r="L24" s="5"/>
      <c r="M24" s="5"/>
      <c r="N24" s="5"/>
    </row>
    <row r="25" spans="1:8" ht="12.75">
      <c r="A25" s="77" t="s">
        <v>69</v>
      </c>
      <c r="B25" s="69">
        <v>101481822</v>
      </c>
      <c r="C25" s="70">
        <f>(+B25*100)/B41</f>
        <v>1.6676035657178647</v>
      </c>
      <c r="D25" s="69">
        <v>120541095</v>
      </c>
      <c r="E25" s="70">
        <f>(+D25*100)/D41</f>
        <v>1.8575066175164303</v>
      </c>
      <c r="F25" s="69">
        <v>108985670</v>
      </c>
      <c r="G25" s="78">
        <f>(+F25*100)/F41</f>
        <v>1.6839493473585363</v>
      </c>
      <c r="H25" s="5"/>
    </row>
    <row r="26" spans="1:8" ht="12.75" hidden="1">
      <c r="A26" s="77" t="s">
        <v>107</v>
      </c>
      <c r="B26" s="69"/>
      <c r="C26" s="70" t="e">
        <f>(+B26*100)/B55/100</f>
        <v>#DIV/0!</v>
      </c>
      <c r="D26" s="69"/>
      <c r="E26" s="70" t="e">
        <f>(+D26*100)/D55/100</f>
        <v>#DIV/0!</v>
      </c>
      <c r="F26" s="69"/>
      <c r="G26" s="78" t="e">
        <f>(+F26*100)/F55/100</f>
        <v>#DIV/0!</v>
      </c>
      <c r="H26" s="5"/>
    </row>
    <row r="27" spans="1:7" ht="12.75">
      <c r="A27" s="77" t="s">
        <v>73</v>
      </c>
      <c r="B27" s="69">
        <v>1575000000</v>
      </c>
      <c r="C27" s="70">
        <f>(+B27*100)/B41</f>
        <v>25.881242218982205</v>
      </c>
      <c r="D27" s="69">
        <v>1638000000</v>
      </c>
      <c r="E27" s="70">
        <f>(+D27*100)/D41</f>
        <v>25.241149829374894</v>
      </c>
      <c r="F27" s="69">
        <v>1643733000</v>
      </c>
      <c r="G27" s="78">
        <f>(+F27*100)/F41</f>
        <v>25.397495951363965</v>
      </c>
    </row>
    <row r="28" spans="1:7" ht="12.75" hidden="1">
      <c r="A28" s="77" t="s">
        <v>107</v>
      </c>
      <c r="B28" s="69"/>
      <c r="C28" s="70" t="e">
        <f>(+B28*100)/B57/100</f>
        <v>#DIV/0!</v>
      </c>
      <c r="D28" s="69"/>
      <c r="E28" s="70" t="e">
        <f>(+D28*100)/D57/100</f>
        <v>#DIV/0!</v>
      </c>
      <c r="F28" s="69"/>
      <c r="G28" s="78" t="e">
        <f>(+F28*100)/F57/100</f>
        <v>#DIV/0!</v>
      </c>
    </row>
    <row r="29" spans="1:7" ht="12.75">
      <c r="A29" s="77" t="s">
        <v>31</v>
      </c>
      <c r="B29" s="69">
        <v>319964141</v>
      </c>
      <c r="C29" s="70">
        <f>(+B29*100)/B41</f>
        <v>5.257821863244175</v>
      </c>
      <c r="D29" s="69">
        <v>362762707</v>
      </c>
      <c r="E29" s="70">
        <f>(+D29*100)/D41</f>
        <v>5.590078046334936</v>
      </c>
      <c r="F29" s="69">
        <v>374409401</v>
      </c>
      <c r="G29" s="78">
        <f>(+F29*100)/F41</f>
        <v>5.785040055805966</v>
      </c>
    </row>
    <row r="30" spans="1:7" ht="12.75" hidden="1">
      <c r="A30" s="77" t="s">
        <v>107</v>
      </c>
      <c r="B30" s="69"/>
      <c r="C30" s="70" t="e">
        <f>(+B30*100)/B59/100</f>
        <v>#DIV/0!</v>
      </c>
      <c r="D30" s="69"/>
      <c r="E30" s="70" t="e">
        <f>(+D30*100)/D59/100</f>
        <v>#DIV/0!</v>
      </c>
      <c r="F30" s="69"/>
      <c r="G30" s="78" t="e">
        <f>(+F30*100)/F59/100</f>
        <v>#DIV/0!</v>
      </c>
    </row>
    <row r="31" spans="1:8" ht="12.75">
      <c r="A31" s="77" t="s">
        <v>114</v>
      </c>
      <c r="B31" s="69">
        <v>111250000</v>
      </c>
      <c r="C31" s="70">
        <f>(+B31*100)/B41</f>
        <v>1.8281194900709652</v>
      </c>
      <c r="D31" s="69">
        <v>128780000</v>
      </c>
      <c r="E31" s="70">
        <f>(+D31*100)/D41</f>
        <v>1.9844659798699016</v>
      </c>
      <c r="F31" s="69">
        <v>119749500</v>
      </c>
      <c r="G31" s="78">
        <f>(+F31*100)/F41</f>
        <v>1.850262446168483</v>
      </c>
      <c r="H31" s="5"/>
    </row>
    <row r="32" spans="1:8" ht="12.75" hidden="1">
      <c r="A32" s="77" t="s">
        <v>107</v>
      </c>
      <c r="B32" s="69"/>
      <c r="C32" s="70" t="e">
        <f>(+B32*100)/B61/100</f>
        <v>#DIV/0!</v>
      </c>
      <c r="D32" s="69"/>
      <c r="E32" s="70" t="e">
        <f>(+D32*100)/D61/100</f>
        <v>#DIV/0!</v>
      </c>
      <c r="F32" s="69"/>
      <c r="G32" s="78" t="e">
        <f>(+F32*100)/F61/100</f>
        <v>#DIV/0!</v>
      </c>
      <c r="H32" s="5"/>
    </row>
    <row r="33" spans="1:7" ht="12.75">
      <c r="A33" s="77" t="s">
        <v>6</v>
      </c>
      <c r="B33" s="69">
        <v>102259338</v>
      </c>
      <c r="C33" s="70">
        <f>(+B33*100)/B41</f>
        <v>1.6803801244004897</v>
      </c>
      <c r="D33" s="69">
        <v>106349712</v>
      </c>
      <c r="E33" s="70">
        <f>(+D33*100)/D41</f>
        <v>1.638821132419334</v>
      </c>
      <c r="F33" s="69">
        <v>109025226</v>
      </c>
      <c r="G33" s="78">
        <f>(+F33*100)/F41</f>
        <v>1.684560531382859</v>
      </c>
    </row>
    <row r="34" spans="1:7" ht="12.75" hidden="1">
      <c r="A34" s="77" t="s">
        <v>107</v>
      </c>
      <c r="B34" s="69"/>
      <c r="C34" s="70" t="e">
        <f>(+B34*100)/B63/100</f>
        <v>#DIV/0!</v>
      </c>
      <c r="D34" s="69"/>
      <c r="E34" s="70" t="e">
        <f>(+D34*100)/D63/100</f>
        <v>#DIV/0!</v>
      </c>
      <c r="F34" s="69"/>
      <c r="G34" s="78" t="e">
        <f>(+F34*100)/F63/100</f>
        <v>#DIV/0!</v>
      </c>
    </row>
    <row r="35" spans="1:8" ht="12.75">
      <c r="A35" s="77" t="s">
        <v>115</v>
      </c>
      <c r="B35" s="69">
        <v>18420987</v>
      </c>
      <c r="C35" s="70">
        <f>(+B35*100)/B41</f>
        <v>0.30270350886331576</v>
      </c>
      <c r="D35" s="69">
        <v>26896515</v>
      </c>
      <c r="E35" s="70">
        <f>(+D35*100)/D41</f>
        <v>0.414468232602582</v>
      </c>
      <c r="F35" s="69">
        <v>11293325</v>
      </c>
      <c r="G35" s="78">
        <f>(+F35*100)/F41</f>
        <v>0.17449438319054095</v>
      </c>
      <c r="H35" s="5"/>
    </row>
    <row r="36" spans="1:8" ht="12.75" hidden="1">
      <c r="A36" s="77" t="s">
        <v>107</v>
      </c>
      <c r="B36" s="69"/>
      <c r="C36" s="70" t="e">
        <f>(+B36*100)/B65/100</f>
        <v>#DIV/0!</v>
      </c>
      <c r="D36" s="69"/>
      <c r="E36" s="70" t="e">
        <f>(+D36*100)/D65/100</f>
        <v>#DIV/0!</v>
      </c>
      <c r="F36" s="69"/>
      <c r="G36" s="78" t="e">
        <f>(+F36*100)/F65/100</f>
        <v>#DIV/0!</v>
      </c>
      <c r="H36" s="5"/>
    </row>
    <row r="37" spans="1:8" ht="12.75">
      <c r="A37" s="77" t="s">
        <v>116</v>
      </c>
      <c r="B37" s="69">
        <v>209142292</v>
      </c>
      <c r="C37" s="70">
        <f>(+B37*100)/B41</f>
        <v>3.4367379793556214</v>
      </c>
      <c r="D37" s="69">
        <v>227701105</v>
      </c>
      <c r="E37" s="70">
        <f>(+D37*100)/D41</f>
        <v>3.508814229315766</v>
      </c>
      <c r="F37" s="69">
        <v>288659003</v>
      </c>
      <c r="G37" s="78">
        <f>(+F37*100)/F41</f>
        <v>4.460101403340603</v>
      </c>
      <c r="H37" s="5"/>
    </row>
    <row r="38" spans="1:8" ht="12.75" hidden="1">
      <c r="A38" s="77" t="s">
        <v>107</v>
      </c>
      <c r="B38" s="69"/>
      <c r="C38" s="71" t="e">
        <f>(+B38*100)/B67/100</f>
        <v>#DIV/0!</v>
      </c>
      <c r="D38" s="69"/>
      <c r="E38" s="71" t="e">
        <f>(+D38*100)/D67/100</f>
        <v>#DIV/0!</v>
      </c>
      <c r="F38" s="69"/>
      <c r="G38" s="79" t="e">
        <f>(+F38*100)/F67/100</f>
        <v>#DIV/0!</v>
      </c>
      <c r="H38" s="5"/>
    </row>
    <row r="39" spans="1:7" ht="12.75">
      <c r="A39" s="77" t="s">
        <v>100</v>
      </c>
      <c r="B39" s="69">
        <v>15000000</v>
      </c>
      <c r="C39" s="70">
        <f>(+B39*100)/B41</f>
        <v>0.24648802113316384</v>
      </c>
      <c r="D39" s="69">
        <v>25000000</v>
      </c>
      <c r="E39" s="70">
        <f>(+D39*100)/D41</f>
        <v>0.38524343451426885</v>
      </c>
      <c r="F39" s="69">
        <v>25000000</v>
      </c>
      <c r="G39" s="78">
        <f>(+F39*100)/F41</f>
        <v>0.3862776976456025</v>
      </c>
    </row>
    <row r="40" spans="1:7" ht="12.75" hidden="1">
      <c r="A40" s="80" t="s">
        <v>107</v>
      </c>
      <c r="B40" s="72"/>
      <c r="C40" s="72"/>
      <c r="D40" s="72"/>
      <c r="E40" s="72"/>
      <c r="F40" s="72"/>
      <c r="G40" s="81"/>
    </row>
    <row r="41" spans="1:8" ht="13.5" thickBot="1">
      <c r="A41" s="82" t="s">
        <v>103</v>
      </c>
      <c r="B41" s="83">
        <v>6085488427</v>
      </c>
      <c r="C41" s="84">
        <f>(+C11+C12+C14+C16+C19+C21+C23+C25+C27+C29+C31+C33+C35+C37+C39+C18)</f>
        <v>100</v>
      </c>
      <c r="D41" s="83">
        <v>6489403260.440001</v>
      </c>
      <c r="E41" s="84">
        <f>(+E11+E12+E14+E16+E19+E21+E23+E25+E27+E29+E31+E33+E35+E37+E39+E18)</f>
        <v>99.99999999999999</v>
      </c>
      <c r="F41" s="83">
        <v>6472027806</v>
      </c>
      <c r="G41" s="85">
        <f>(+G11+G12+G14+G16+G19+G21+G23+G25+G27+G29+G31+G33+G35+G37+G39+G18)</f>
        <v>100</v>
      </c>
      <c r="H41" s="7"/>
    </row>
    <row r="42" spans="1:8" ht="13.5" hidden="1" thickBot="1">
      <c r="A42" s="67" t="s">
        <v>104</v>
      </c>
      <c r="B42" s="68" t="e">
        <f>SUM(#REF!)</f>
        <v>#REF!</v>
      </c>
      <c r="C42" s="68"/>
      <c r="D42" s="68"/>
      <c r="E42" s="68"/>
      <c r="F42" s="68" t="e">
        <f>SUM(#REF!)</f>
        <v>#REF!</v>
      </c>
      <c r="G42" s="68"/>
      <c r="H42" s="7" t="e">
        <f>SUM(#REF!)</f>
        <v>#REF!</v>
      </c>
    </row>
    <row r="43" spans="1:8" ht="13.5" hidden="1" thickBot="1">
      <c r="A43" s="54" t="s">
        <v>105</v>
      </c>
      <c r="B43" s="57" t="e">
        <f>+B42-B41</f>
        <v>#REF!</v>
      </c>
      <c r="C43" s="57"/>
      <c r="D43" s="57"/>
      <c r="E43" s="57"/>
      <c r="F43" s="57" t="e">
        <f>+F42-F41</f>
        <v>#REF!</v>
      </c>
      <c r="G43" s="57"/>
      <c r="H43" s="7">
        <f>6085488427-H41</f>
        <v>6085488427</v>
      </c>
    </row>
    <row r="46" spans="2:7" ht="12.75">
      <c r="B46" s="7"/>
      <c r="C46" s="7"/>
      <c r="D46" s="7"/>
      <c r="E46" s="7"/>
      <c r="F46" s="7"/>
      <c r="G46" s="7"/>
    </row>
  </sheetData>
  <mergeCells count="4">
    <mergeCell ref="A1:G1"/>
    <mergeCell ref="A2:G2"/>
    <mergeCell ref="A3:G3"/>
    <mergeCell ref="A4:G4"/>
  </mergeCells>
  <printOptions horizontalCentered="1" verticalCentered="1"/>
  <pageMargins left="0.7086614173228347" right="0.75" top="0.9055118110236221" bottom="1" header="0.5118110236220472" footer="0.7874015748031497"/>
  <pageSetup horizontalDpi="300" verticalDpi="300" orientation="landscape" r:id="rId2"/>
  <headerFooter alignWithMargins="0">
    <oddHeader>&amp;L PLAN DE DESARROLLO ¡POR LA CAJICA QUE QUEREMOS!</oddHeader>
    <oddFooter>&amp;LElaborò: Secretaria de Hacienda (E)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DE CAJICA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MARIA VIRGINIA BERNAL</dc:creator>
  <cp:keywords/>
  <dc:description/>
  <cp:lastModifiedBy> </cp:lastModifiedBy>
  <cp:lastPrinted>2005-04-15T21:44:53Z</cp:lastPrinted>
  <dcterms:created xsi:type="dcterms:W3CDTF">2004-08-16T23:19:37Z</dcterms:created>
  <dcterms:modified xsi:type="dcterms:W3CDTF">2004-09-14T20:32:23Z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